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team4\เอกสารแผน\Cycle4\Task &amp; Schedule\"/>
    </mc:Choice>
  </mc:AlternateContent>
  <xr:revisionPtr revIDLastSave="0" documentId="13_ncr:1_{13299F52-A0B5-45AC-B249-BA38A83E5CE3}" xr6:coauthVersionLast="46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Sprint 3" sheetId="1" r:id="rId1"/>
    <sheet name="Sprint 4" sheetId="2" r:id="rId2"/>
    <sheet name="Sprint 5" sheetId="3" r:id="rId3"/>
    <sheet name="Sprint 6" sheetId="5" r:id="rId4"/>
    <sheet name="Sprint 7" sheetId="6" r:id="rId5"/>
    <sheet name="Sprint 8" sheetId="8" r:id="rId6"/>
    <sheet name="Sprint 9" sheetId="9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67" i="9" l="1"/>
  <c r="AG67" i="9"/>
  <c r="S67" i="9"/>
  <c r="O67" i="9"/>
  <c r="AJ69" i="3"/>
  <c r="AK62" i="9" l="1"/>
  <c r="AJ62" i="9"/>
  <c r="AK61" i="9"/>
  <c r="AJ61" i="9"/>
  <c r="AK60" i="9"/>
  <c r="AJ60" i="9"/>
  <c r="AK59" i="9"/>
  <c r="AJ59" i="9"/>
  <c r="AK58" i="9"/>
  <c r="AJ58" i="9"/>
  <c r="AK57" i="9"/>
  <c r="AJ57" i="9"/>
  <c r="AK56" i="9"/>
  <c r="AJ56" i="9"/>
  <c r="AK55" i="9"/>
  <c r="AJ55" i="9"/>
  <c r="AK54" i="9"/>
  <c r="AJ54" i="9"/>
  <c r="AK51" i="9"/>
  <c r="AJ51" i="9"/>
  <c r="AK50" i="9"/>
  <c r="AJ50" i="9"/>
  <c r="AK49" i="9"/>
  <c r="AJ49" i="9"/>
  <c r="AK48" i="9"/>
  <c r="AJ48" i="9"/>
  <c r="AK47" i="9"/>
  <c r="AJ47" i="9"/>
  <c r="AK46" i="9"/>
  <c r="AJ46" i="9"/>
  <c r="AK45" i="9"/>
  <c r="AJ45" i="9"/>
  <c r="AK44" i="9"/>
  <c r="AJ44" i="9"/>
  <c r="AK43" i="9"/>
  <c r="AJ43" i="9"/>
  <c r="AK42" i="9"/>
  <c r="AJ42" i="9"/>
  <c r="AK39" i="9"/>
  <c r="AJ39" i="9"/>
  <c r="AK36" i="9"/>
  <c r="AJ36" i="9"/>
  <c r="AK35" i="9"/>
  <c r="AJ35" i="9"/>
  <c r="AK34" i="9"/>
  <c r="AJ34" i="9"/>
  <c r="AK33" i="9"/>
  <c r="AJ33" i="9"/>
  <c r="AK32" i="9"/>
  <c r="AJ32" i="9"/>
  <c r="AK31" i="9"/>
  <c r="AJ31" i="9"/>
  <c r="AK30" i="9"/>
  <c r="AJ30" i="9"/>
  <c r="AK27" i="9"/>
  <c r="AJ27" i="9"/>
  <c r="AK24" i="9"/>
  <c r="AJ24" i="9"/>
  <c r="V27" i="2"/>
  <c r="V24" i="2"/>
  <c r="S16" i="8"/>
  <c r="S15" i="8"/>
  <c r="S14" i="8"/>
  <c r="S13" i="8"/>
  <c r="S12" i="8"/>
  <c r="S11" i="8"/>
  <c r="AG24" i="6"/>
  <c r="AF24" i="6"/>
  <c r="AG24" i="5"/>
  <c r="AG24" i="3"/>
  <c r="AI24" i="3"/>
  <c r="AG24" i="2"/>
  <c r="W24" i="2"/>
  <c r="V24" i="1"/>
  <c r="U10" i="9"/>
  <c r="S11" i="9"/>
  <c r="W16" i="1"/>
  <c r="S16" i="1"/>
  <c r="S17" i="1" s="1"/>
  <c r="W15" i="1"/>
  <c r="S15" i="1"/>
  <c r="W14" i="1"/>
  <c r="S14" i="1"/>
  <c r="W13" i="1"/>
  <c r="S13" i="1"/>
  <c r="W12" i="1"/>
  <c r="S12" i="1"/>
  <c r="W11" i="1"/>
  <c r="S11" i="1"/>
  <c r="Y10" i="1"/>
  <c r="W10" i="1"/>
  <c r="U10" i="1"/>
  <c r="S10" i="1"/>
  <c r="W16" i="2"/>
  <c r="S16" i="2"/>
  <c r="W15" i="2"/>
  <c r="S15" i="2"/>
  <c r="W14" i="2"/>
  <c r="S14" i="2"/>
  <c r="W13" i="2"/>
  <c r="S13" i="2"/>
  <c r="W12" i="2"/>
  <c r="S12" i="2"/>
  <c r="W11" i="2"/>
  <c r="S11" i="2"/>
  <c r="Y10" i="2"/>
  <c r="W10" i="2"/>
  <c r="U10" i="2"/>
  <c r="S10" i="2"/>
  <c r="W16" i="3"/>
  <c r="S16" i="3"/>
  <c r="W15" i="3"/>
  <c r="S15" i="3"/>
  <c r="W14" i="3"/>
  <c r="S14" i="3"/>
  <c r="W13" i="3"/>
  <c r="S13" i="3"/>
  <c r="W12" i="3"/>
  <c r="S12" i="3"/>
  <c r="W11" i="3"/>
  <c r="S11" i="3"/>
  <c r="Y10" i="3"/>
  <c r="W10" i="3"/>
  <c r="U10" i="3"/>
  <c r="S10" i="3"/>
  <c r="W16" i="5"/>
  <c r="S16" i="5"/>
  <c r="W15" i="5"/>
  <c r="S15" i="5"/>
  <c r="W14" i="5"/>
  <c r="S14" i="5"/>
  <c r="W13" i="5"/>
  <c r="S13" i="5"/>
  <c r="W12" i="5"/>
  <c r="S12" i="5"/>
  <c r="W11" i="5"/>
  <c r="S11" i="5"/>
  <c r="Y10" i="5"/>
  <c r="AG25" i="5" s="1"/>
  <c r="AG27" i="5" s="1"/>
  <c r="AG28" i="5" s="1"/>
  <c r="AG30" i="5" s="1"/>
  <c r="AG31" i="5" s="1"/>
  <c r="AG32" i="5" s="1"/>
  <c r="AG34" i="5" s="1"/>
  <c r="AG35" i="5" s="1"/>
  <c r="AG36" i="5" s="1"/>
  <c r="AG37" i="5" s="1"/>
  <c r="AG38" i="5" s="1"/>
  <c r="AG39" i="5" s="1"/>
  <c r="AG40" i="5" s="1"/>
  <c r="AG41" i="5" s="1"/>
  <c r="AG42" i="5" s="1"/>
  <c r="AG43" i="5" s="1"/>
  <c r="W10" i="5"/>
  <c r="U10" i="5"/>
  <c r="S10" i="5"/>
  <c r="W16" i="6"/>
  <c r="S16" i="6"/>
  <c r="W15" i="6"/>
  <c r="S15" i="6"/>
  <c r="W14" i="6"/>
  <c r="S14" i="6"/>
  <c r="W13" i="6"/>
  <c r="S13" i="6"/>
  <c r="W12" i="6"/>
  <c r="S12" i="6"/>
  <c r="W11" i="6"/>
  <c r="S11" i="6"/>
  <c r="Y10" i="6"/>
  <c r="W10" i="6"/>
  <c r="U10" i="6"/>
  <c r="S10" i="6"/>
  <c r="W16" i="8"/>
  <c r="W15" i="8"/>
  <c r="W14" i="8"/>
  <c r="W13" i="8"/>
  <c r="W12" i="8"/>
  <c r="W11" i="8"/>
  <c r="Y10" i="8"/>
  <c r="W10" i="8"/>
  <c r="U10" i="8"/>
  <c r="S10" i="8"/>
  <c r="AI62" i="9"/>
  <c r="AH62" i="9"/>
  <c r="AI61" i="9"/>
  <c r="AH61" i="9"/>
  <c r="AI60" i="9"/>
  <c r="AH60" i="9"/>
  <c r="AI59" i="9"/>
  <c r="AH59" i="9"/>
  <c r="AI58" i="9"/>
  <c r="AH58" i="9"/>
  <c r="AI57" i="9"/>
  <c r="AH57" i="9"/>
  <c r="AI56" i="9"/>
  <c r="AH56" i="9"/>
  <c r="AI55" i="9"/>
  <c r="AH55" i="9"/>
  <c r="AI54" i="9"/>
  <c r="AH54" i="9"/>
  <c r="AE37" i="9"/>
  <c r="AE40" i="9"/>
  <c r="AE52" i="9"/>
  <c r="AE63" i="9"/>
  <c r="AF24" i="9"/>
  <c r="T35" i="9"/>
  <c r="T34" i="9"/>
  <c r="T33" i="9"/>
  <c r="T32" i="9"/>
  <c r="T31" i="9"/>
  <c r="T30" i="9"/>
  <c r="T50" i="9"/>
  <c r="T49" i="9"/>
  <c r="T48" i="9"/>
  <c r="T47" i="9"/>
  <c r="T46" i="9"/>
  <c r="T45" i="9"/>
  <c r="T44" i="9"/>
  <c r="T43" i="9"/>
  <c r="T42" i="9"/>
  <c r="T52" i="9" s="1"/>
  <c r="T36" i="9"/>
  <c r="T39" i="9"/>
  <c r="T51" i="9"/>
  <c r="T40" i="9"/>
  <c r="M25" i="9"/>
  <c r="M28" i="9"/>
  <c r="M37" i="9"/>
  <c r="M40" i="9"/>
  <c r="M52" i="9"/>
  <c r="M63" i="9"/>
  <c r="S15" i="9"/>
  <c r="W15" i="9"/>
  <c r="W14" i="9"/>
  <c r="S14" i="9"/>
  <c r="W13" i="9"/>
  <c r="S13" i="9"/>
  <c r="W12" i="9"/>
  <c r="S12" i="9"/>
  <c r="W11" i="9"/>
  <c r="Y10" i="9"/>
  <c r="W10" i="9"/>
  <c r="S10" i="9"/>
  <c r="AI54" i="8"/>
  <c r="AH54" i="8"/>
  <c r="AI73" i="8"/>
  <c r="AH73" i="8"/>
  <c r="AI75" i="8"/>
  <c r="AH75" i="8"/>
  <c r="AI72" i="8"/>
  <c r="AH72" i="8"/>
  <c r="AI69" i="8"/>
  <c r="AH69" i="8"/>
  <c r="AI68" i="8"/>
  <c r="AH68" i="8"/>
  <c r="AI67" i="8"/>
  <c r="AH67" i="8"/>
  <c r="AI66" i="8"/>
  <c r="AH66" i="8"/>
  <c r="AI65" i="8"/>
  <c r="AH65" i="8"/>
  <c r="AI64" i="8"/>
  <c r="AH64" i="8"/>
  <c r="AI63" i="8"/>
  <c r="AH63" i="8"/>
  <c r="AI62" i="8"/>
  <c r="AH62" i="8"/>
  <c r="AI61" i="8"/>
  <c r="AH61" i="8"/>
  <c r="AI60" i="8"/>
  <c r="AH60" i="8"/>
  <c r="AI59" i="8"/>
  <c r="AH59" i="8"/>
  <c r="AI58" i="8"/>
  <c r="AH58" i="8"/>
  <c r="AI57" i="8"/>
  <c r="AH57" i="8"/>
  <c r="AI56" i="8"/>
  <c r="AH56" i="8"/>
  <c r="AI53" i="8"/>
  <c r="AH53" i="8"/>
  <c r="AI52" i="8"/>
  <c r="AH52" i="8"/>
  <c r="AI51" i="8"/>
  <c r="AH51" i="8"/>
  <c r="AI50" i="8"/>
  <c r="AH50" i="8"/>
  <c r="AI47" i="8"/>
  <c r="AH47" i="8"/>
  <c r="AI46" i="8"/>
  <c r="AH46" i="8"/>
  <c r="AI45" i="8"/>
  <c r="AH45" i="8"/>
  <c r="AI44" i="8"/>
  <c r="AH44" i="8"/>
  <c r="AI43" i="8"/>
  <c r="AH43" i="8"/>
  <c r="AI42" i="8"/>
  <c r="AH42" i="8"/>
  <c r="AI41" i="8"/>
  <c r="AH41" i="8"/>
  <c r="AI40" i="8"/>
  <c r="AH40" i="8"/>
  <c r="AI39" i="8"/>
  <c r="AH39" i="8"/>
  <c r="AI38" i="8"/>
  <c r="AH38" i="8"/>
  <c r="AI37" i="8"/>
  <c r="AH37" i="8"/>
  <c r="AI36" i="8"/>
  <c r="AH36" i="8"/>
  <c r="AI35" i="8"/>
  <c r="AH35" i="8"/>
  <c r="AI34" i="8"/>
  <c r="AH34" i="8"/>
  <c r="AI31" i="8"/>
  <c r="AH31" i="8"/>
  <c r="AI30" i="8"/>
  <c r="AH30" i="8"/>
  <c r="AI27" i="8"/>
  <c r="AH27" i="8"/>
  <c r="L54" i="8"/>
  <c r="T54" i="8"/>
  <c r="AE70" i="8"/>
  <c r="AE78" i="8" s="1"/>
  <c r="AH24" i="8" s="1"/>
  <c r="AE54" i="8"/>
  <c r="AE48" i="8"/>
  <c r="AF75" i="8"/>
  <c r="AF76" i="8" s="1"/>
  <c r="AF72" i="8"/>
  <c r="AF73" i="8" s="1"/>
  <c r="AF56" i="8"/>
  <c r="AF57" i="8" s="1"/>
  <c r="AF58" i="8" s="1"/>
  <c r="AF59" i="8" s="1"/>
  <c r="AF60" i="8" s="1"/>
  <c r="AF61" i="8" s="1"/>
  <c r="AF62" i="8" s="1"/>
  <c r="AF63" i="8" s="1"/>
  <c r="AF64" i="8" s="1"/>
  <c r="AF65" i="8" s="1"/>
  <c r="AF66" i="8" s="1"/>
  <c r="AF67" i="8" s="1"/>
  <c r="AF68" i="8" s="1"/>
  <c r="AF69" i="8" s="1"/>
  <c r="AF70" i="8" s="1"/>
  <c r="AF52" i="8"/>
  <c r="AF53" i="8" s="1"/>
  <c r="AF54" i="8" s="1"/>
  <c r="AF51" i="8"/>
  <c r="AF50" i="8"/>
  <c r="AF34" i="8"/>
  <c r="AF35" i="8" s="1"/>
  <c r="AF36" i="8" s="1"/>
  <c r="AF37" i="8" s="1"/>
  <c r="AF38" i="8" s="1"/>
  <c r="AF39" i="8" s="1"/>
  <c r="AF40" i="8" s="1"/>
  <c r="AF41" i="8" s="1"/>
  <c r="AF42" i="8" s="1"/>
  <c r="AF43" i="8" s="1"/>
  <c r="AF44" i="8" s="1"/>
  <c r="AF45" i="8" s="1"/>
  <c r="AF46" i="8" s="1"/>
  <c r="AF47" i="8" s="1"/>
  <c r="AF48" i="8" s="1"/>
  <c r="AF30" i="8"/>
  <c r="AF31" i="8" s="1"/>
  <c r="AF32" i="8" s="1"/>
  <c r="AF27" i="8"/>
  <c r="AF28" i="8" s="1"/>
  <c r="AF24" i="8"/>
  <c r="L48" i="8"/>
  <c r="K48" i="8"/>
  <c r="J48" i="8"/>
  <c r="I48" i="8"/>
  <c r="H48" i="8"/>
  <c r="G48" i="8"/>
  <c r="F48" i="8"/>
  <c r="E48" i="8"/>
  <c r="D48" i="8"/>
  <c r="C48" i="8"/>
  <c r="M48" i="8"/>
  <c r="M54" i="8"/>
  <c r="L70" i="8"/>
  <c r="K70" i="8"/>
  <c r="J70" i="8"/>
  <c r="I70" i="8"/>
  <c r="H70" i="8"/>
  <c r="G70" i="8"/>
  <c r="F70" i="8"/>
  <c r="E70" i="8"/>
  <c r="D70" i="8"/>
  <c r="C70" i="8"/>
  <c r="M70" i="8"/>
  <c r="T70" i="8"/>
  <c r="T48" i="8"/>
  <c r="U32" i="8"/>
  <c r="U48" i="8"/>
  <c r="U50" i="8" s="1"/>
  <c r="U51" i="8" s="1"/>
  <c r="U52" i="8" s="1"/>
  <c r="U53" i="8" s="1"/>
  <c r="U54" i="8" s="1"/>
  <c r="U56" i="8" s="1"/>
  <c r="U34" i="8"/>
  <c r="U27" i="8"/>
  <c r="U31" i="8"/>
  <c r="AE49" i="6"/>
  <c r="AE59" i="6"/>
  <c r="AF68" i="6"/>
  <c r="AF71" i="6"/>
  <c r="AE64" i="6"/>
  <c r="AE69" i="6"/>
  <c r="AF66" i="6"/>
  <c r="AF61" i="6"/>
  <c r="AF52" i="6"/>
  <c r="AF53" i="6" s="1"/>
  <c r="AF51" i="6"/>
  <c r="AF46" i="6"/>
  <c r="AF45" i="6"/>
  <c r="AF34" i="6"/>
  <c r="AF35" i="6" s="1"/>
  <c r="AF31" i="6"/>
  <c r="AF30" i="6"/>
  <c r="AF27" i="6"/>
  <c r="AI50" i="5"/>
  <c r="X50" i="5"/>
  <c r="X71" i="5"/>
  <c r="X70" i="5"/>
  <c r="X69" i="5"/>
  <c r="X68" i="5"/>
  <c r="X67" i="5"/>
  <c r="X66" i="5"/>
  <c r="X65" i="5"/>
  <c r="X64" i="5"/>
  <c r="W71" i="5"/>
  <c r="W70" i="5"/>
  <c r="W69" i="5"/>
  <c r="W68" i="5"/>
  <c r="W67" i="5"/>
  <c r="W66" i="5"/>
  <c r="W65" i="5"/>
  <c r="W64" i="5"/>
  <c r="W50" i="5"/>
  <c r="W49" i="6"/>
  <c r="W48" i="6"/>
  <c r="W64" i="6"/>
  <c r="W57" i="6"/>
  <c r="W63" i="6"/>
  <c r="W62" i="6"/>
  <c r="W61" i="6"/>
  <c r="U59" i="6"/>
  <c r="U32" i="6"/>
  <c r="U43" i="6"/>
  <c r="U49" i="6"/>
  <c r="U51" i="6"/>
  <c r="U45" i="6"/>
  <c r="U34" i="6"/>
  <c r="U30" i="6"/>
  <c r="U46" i="6"/>
  <c r="U47" i="6" s="1"/>
  <c r="U48" i="6" s="1"/>
  <c r="U36" i="6"/>
  <c r="U37" i="6" s="1"/>
  <c r="U38" i="6" s="1"/>
  <c r="U39" i="6" s="1"/>
  <c r="U40" i="6" s="1"/>
  <c r="U41" i="6" s="1"/>
  <c r="U42" i="6" s="1"/>
  <c r="U35" i="6"/>
  <c r="U24" i="6"/>
  <c r="AI71" i="5"/>
  <c r="AH71" i="5"/>
  <c r="AI74" i="5"/>
  <c r="AH74" i="5"/>
  <c r="AI73" i="5"/>
  <c r="AH73" i="5"/>
  <c r="AI70" i="5"/>
  <c r="AH70" i="5"/>
  <c r="AI69" i="5"/>
  <c r="AH69" i="5"/>
  <c r="AI68" i="5"/>
  <c r="AH68" i="5"/>
  <c r="AI67" i="5"/>
  <c r="AH67" i="5"/>
  <c r="AI66" i="5"/>
  <c r="AH66" i="5"/>
  <c r="AI65" i="5"/>
  <c r="AH65" i="5"/>
  <c r="AI64" i="5"/>
  <c r="AH64" i="5"/>
  <c r="AH50" i="5"/>
  <c r="AI61" i="5"/>
  <c r="AH61" i="5"/>
  <c r="AI60" i="5"/>
  <c r="AH60" i="5"/>
  <c r="AI59" i="5"/>
  <c r="AH59" i="5"/>
  <c r="AI58" i="5"/>
  <c r="AH58" i="5"/>
  <c r="AI57" i="5"/>
  <c r="AH57" i="5"/>
  <c r="AI56" i="5"/>
  <c r="AH56" i="5"/>
  <c r="AI55" i="5"/>
  <c r="AH55" i="5"/>
  <c r="AI54" i="5"/>
  <c r="AH54" i="5"/>
  <c r="AI53" i="5"/>
  <c r="AH53" i="5"/>
  <c r="AI52" i="5"/>
  <c r="AH52" i="5"/>
  <c r="AI49" i="5"/>
  <c r="AH49" i="5"/>
  <c r="AI48" i="5"/>
  <c r="AH48" i="5"/>
  <c r="AI47" i="5"/>
  <c r="AH47" i="5"/>
  <c r="AI46" i="5"/>
  <c r="AH46" i="5"/>
  <c r="AI45" i="5"/>
  <c r="AH45" i="5"/>
  <c r="AI42" i="5"/>
  <c r="AH42" i="5"/>
  <c r="AI41" i="5"/>
  <c r="AH41" i="5"/>
  <c r="AI40" i="5"/>
  <c r="AH40" i="5"/>
  <c r="AI39" i="5"/>
  <c r="AH39" i="5"/>
  <c r="AI38" i="5"/>
  <c r="AH38" i="5"/>
  <c r="AI37" i="5"/>
  <c r="AH37" i="5"/>
  <c r="AI36" i="5"/>
  <c r="AH36" i="5"/>
  <c r="AI35" i="5"/>
  <c r="AH35" i="5"/>
  <c r="AI34" i="5"/>
  <c r="AH34" i="5"/>
  <c r="AI31" i="5"/>
  <c r="AH31" i="5"/>
  <c r="AI30" i="5"/>
  <c r="AH30" i="5"/>
  <c r="AI27" i="5"/>
  <c r="AH27" i="5"/>
  <c r="AE77" i="5"/>
  <c r="AF62" i="5"/>
  <c r="AF50" i="5"/>
  <c r="AF74" i="5"/>
  <c r="AF75" i="5" s="1"/>
  <c r="AF77" i="5" s="1"/>
  <c r="AI24" i="5" s="1"/>
  <c r="AF73" i="5"/>
  <c r="AF64" i="5"/>
  <c r="AF65" i="5" s="1"/>
  <c r="AF66" i="5" s="1"/>
  <c r="AF67" i="5" s="1"/>
  <c r="AF68" i="5" s="1"/>
  <c r="AF69" i="5" s="1"/>
  <c r="AF70" i="5" s="1"/>
  <c r="AF71" i="5" s="1"/>
  <c r="AF52" i="5"/>
  <c r="AF53" i="5" s="1"/>
  <c r="AF54" i="5" s="1"/>
  <c r="AF55" i="5" s="1"/>
  <c r="AF56" i="5" s="1"/>
  <c r="AF57" i="5" s="1"/>
  <c r="AF58" i="5" s="1"/>
  <c r="AF59" i="5" s="1"/>
  <c r="AF60" i="5" s="1"/>
  <c r="AF61" i="5" s="1"/>
  <c r="AF49" i="5"/>
  <c r="AF43" i="5"/>
  <c r="AF45" i="5" s="1"/>
  <c r="AF46" i="5" s="1"/>
  <c r="AF47" i="5" s="1"/>
  <c r="AF48" i="5" s="1"/>
  <c r="AF35" i="5"/>
  <c r="AF36" i="5" s="1"/>
  <c r="AF37" i="5" s="1"/>
  <c r="AF38" i="5" s="1"/>
  <c r="AF39" i="5" s="1"/>
  <c r="AF40" i="5" s="1"/>
  <c r="AF41" i="5" s="1"/>
  <c r="AF42" i="5" s="1"/>
  <c r="AF34" i="5"/>
  <c r="AF31" i="5"/>
  <c r="AF30" i="5"/>
  <c r="AF27" i="5"/>
  <c r="AF24" i="5"/>
  <c r="W24" i="5"/>
  <c r="M77" i="5"/>
  <c r="L77" i="5"/>
  <c r="K77" i="5"/>
  <c r="J77" i="5"/>
  <c r="I77" i="5"/>
  <c r="H77" i="5"/>
  <c r="G77" i="5"/>
  <c r="F77" i="5"/>
  <c r="E77" i="5"/>
  <c r="D77" i="5"/>
  <c r="C77" i="5"/>
  <c r="C75" i="5"/>
  <c r="M75" i="5"/>
  <c r="W43" i="6"/>
  <c r="T77" i="5"/>
  <c r="U77" i="5"/>
  <c r="U25" i="5"/>
  <c r="U28" i="5"/>
  <c r="U32" i="5"/>
  <c r="U43" i="5"/>
  <c r="U50" i="5"/>
  <c r="U47" i="5"/>
  <c r="U48" i="5" s="1"/>
  <c r="U49" i="5" s="1"/>
  <c r="U46" i="5"/>
  <c r="U35" i="5"/>
  <c r="U36" i="5" s="1"/>
  <c r="U37" i="5" s="1"/>
  <c r="U38" i="5" s="1"/>
  <c r="U39" i="5" s="1"/>
  <c r="U40" i="5" s="1"/>
  <c r="U41" i="5" s="1"/>
  <c r="U42" i="5" s="1"/>
  <c r="U31" i="5"/>
  <c r="U34" i="5"/>
  <c r="U27" i="5"/>
  <c r="U30" i="5"/>
  <c r="U24" i="5"/>
  <c r="AI69" i="3"/>
  <c r="AH69" i="3"/>
  <c r="AH70" i="3"/>
  <c r="AI70" i="3"/>
  <c r="AI67" i="3"/>
  <c r="AH67" i="3"/>
  <c r="AI66" i="3"/>
  <c r="AH66" i="3"/>
  <c r="AI65" i="3"/>
  <c r="AH65" i="3"/>
  <c r="AI64" i="3"/>
  <c r="AH64" i="3"/>
  <c r="AI62" i="3"/>
  <c r="AH62" i="3"/>
  <c r="AI61" i="3"/>
  <c r="AH61" i="3"/>
  <c r="AI60" i="3"/>
  <c r="AH60" i="3"/>
  <c r="AI59" i="3"/>
  <c r="AH59" i="3"/>
  <c r="AI58" i="3"/>
  <c r="AH58" i="3"/>
  <c r="AI57" i="3"/>
  <c r="AH57" i="3"/>
  <c r="AI56" i="3"/>
  <c r="AH56" i="3"/>
  <c r="AI55" i="3"/>
  <c r="AH55" i="3"/>
  <c r="AI54" i="3"/>
  <c r="AH54" i="3"/>
  <c r="AI53" i="3"/>
  <c r="AH53" i="3"/>
  <c r="AI52" i="3"/>
  <c r="AH52" i="3"/>
  <c r="AI50" i="3"/>
  <c r="AH50" i="3"/>
  <c r="AI49" i="3"/>
  <c r="AH49" i="3"/>
  <c r="AI47" i="3"/>
  <c r="AH47" i="3"/>
  <c r="AI46" i="3"/>
  <c r="AH46" i="3"/>
  <c r="AI43" i="3"/>
  <c r="AH43" i="3"/>
  <c r="AI42" i="3"/>
  <c r="AH42" i="3"/>
  <c r="AI41" i="3"/>
  <c r="AH41" i="3"/>
  <c r="AI40" i="3"/>
  <c r="AH40" i="3"/>
  <c r="AI39" i="3"/>
  <c r="AH39" i="3"/>
  <c r="AI38" i="3"/>
  <c r="AH38" i="3"/>
  <c r="AI37" i="3"/>
  <c r="AH37" i="3"/>
  <c r="AI36" i="3"/>
  <c r="AH36" i="3"/>
  <c r="AI35" i="3"/>
  <c r="AH35" i="3"/>
  <c r="AI32" i="3"/>
  <c r="AH32" i="3"/>
  <c r="AI31" i="3"/>
  <c r="AH31" i="3"/>
  <c r="AI28" i="3"/>
  <c r="AH28" i="3"/>
  <c r="AH26" i="3"/>
  <c r="AI25" i="3"/>
  <c r="AH25" i="3"/>
  <c r="AH24" i="3"/>
  <c r="AG25" i="3"/>
  <c r="AG26" i="3" s="1"/>
  <c r="AG28" i="3" s="1"/>
  <c r="AG29" i="3" s="1"/>
  <c r="AG31" i="3" s="1"/>
  <c r="AG32" i="3" s="1"/>
  <c r="AF69" i="3"/>
  <c r="AF70" i="3" s="1"/>
  <c r="AF64" i="3"/>
  <c r="AF65" i="3" s="1"/>
  <c r="AF66" i="3" s="1"/>
  <c r="AF67" i="3" s="1"/>
  <c r="AF52" i="3"/>
  <c r="AF53" i="3" s="1"/>
  <c r="AF54" i="3" s="1"/>
  <c r="AF55" i="3" s="1"/>
  <c r="AF56" i="3" s="1"/>
  <c r="AF57" i="3" s="1"/>
  <c r="AF58" i="3" s="1"/>
  <c r="AF59" i="3" s="1"/>
  <c r="AF60" i="3" s="1"/>
  <c r="AF61" i="3" s="1"/>
  <c r="AF62" i="3" s="1"/>
  <c r="AF49" i="3"/>
  <c r="AF50" i="3" s="1"/>
  <c r="AF46" i="3"/>
  <c r="AF47" i="3" s="1"/>
  <c r="AF44" i="3"/>
  <c r="AF36" i="3"/>
  <c r="AF37" i="3" s="1"/>
  <c r="AF38" i="3" s="1"/>
  <c r="AF39" i="3" s="1"/>
  <c r="AF40" i="3" s="1"/>
  <c r="AF41" i="3" s="1"/>
  <c r="AF42" i="3" s="1"/>
  <c r="AF43" i="3" s="1"/>
  <c r="AF35" i="3"/>
  <c r="AF31" i="3"/>
  <c r="AF32" i="3"/>
  <c r="AF28" i="3"/>
  <c r="AF26" i="3"/>
  <c r="U26" i="3"/>
  <c r="T26" i="3"/>
  <c r="T72" i="3" s="1"/>
  <c r="W24" i="3" s="1"/>
  <c r="AF24" i="3"/>
  <c r="AF25" i="3"/>
  <c r="AE26" i="3"/>
  <c r="U25" i="3"/>
  <c r="U28" i="3" s="1"/>
  <c r="U29" i="3" s="1"/>
  <c r="U31" i="3" s="1"/>
  <c r="T29" i="3"/>
  <c r="T52" i="3"/>
  <c r="T31" i="3"/>
  <c r="T35" i="3"/>
  <c r="T43" i="3"/>
  <c r="T42" i="3"/>
  <c r="T41" i="3"/>
  <c r="T40" i="3"/>
  <c r="T39" i="3"/>
  <c r="T37" i="3"/>
  <c r="T36" i="3"/>
  <c r="T38" i="3"/>
  <c r="T65" i="3"/>
  <c r="AI83" i="2"/>
  <c r="AI81" i="2"/>
  <c r="AI80" i="2"/>
  <c r="AI79" i="2"/>
  <c r="AI76" i="2"/>
  <c r="AI75" i="2"/>
  <c r="AI74" i="2"/>
  <c r="AI73" i="2"/>
  <c r="AI72" i="2"/>
  <c r="AI71" i="2"/>
  <c r="AI70" i="2"/>
  <c r="AI69" i="2"/>
  <c r="AI68" i="2"/>
  <c r="AI67" i="2"/>
  <c r="AI66" i="2"/>
  <c r="AI65" i="2"/>
  <c r="AI64" i="2"/>
  <c r="AI63" i="2"/>
  <c r="AI62" i="2"/>
  <c r="AI61" i="2"/>
  <c r="AI59" i="2"/>
  <c r="AI58" i="2"/>
  <c r="AI57" i="2"/>
  <c r="AI55" i="2"/>
  <c r="AI54" i="2"/>
  <c r="AI53" i="2"/>
  <c r="AI50" i="2"/>
  <c r="AI49" i="2"/>
  <c r="AI48" i="2"/>
  <c r="AI47" i="2"/>
  <c r="AI46" i="2"/>
  <c r="AI45" i="2"/>
  <c r="AI44" i="2"/>
  <c r="AI43" i="2"/>
  <c r="AI42" i="2"/>
  <c r="AI41" i="2"/>
  <c r="AI40" i="2"/>
  <c r="AI39" i="2"/>
  <c r="AI38" i="2"/>
  <c r="AI37" i="2"/>
  <c r="AI36" i="2"/>
  <c r="AI35" i="2"/>
  <c r="AI34" i="2"/>
  <c r="AI31" i="2"/>
  <c r="AI30" i="2"/>
  <c r="AI27" i="2"/>
  <c r="AI24" i="2"/>
  <c r="AH24" i="2"/>
  <c r="X24" i="2"/>
  <c r="AH81" i="2"/>
  <c r="AH83" i="2"/>
  <c r="AH80" i="2"/>
  <c r="AH79" i="2"/>
  <c r="AH76" i="2"/>
  <c r="AH75" i="2"/>
  <c r="AH74" i="2"/>
  <c r="AH73" i="2"/>
  <c r="AH72" i="2"/>
  <c r="AH71" i="2"/>
  <c r="AH70" i="2"/>
  <c r="AH69" i="2"/>
  <c r="AH68" i="2"/>
  <c r="AH67" i="2"/>
  <c r="AH66" i="2"/>
  <c r="AH65" i="2"/>
  <c r="AH64" i="2"/>
  <c r="AH63" i="2"/>
  <c r="AH62" i="2"/>
  <c r="AH61" i="2"/>
  <c r="AH77" i="2"/>
  <c r="AH59" i="2"/>
  <c r="AH58" i="2"/>
  <c r="AH57" i="2"/>
  <c r="AH55" i="2"/>
  <c r="AH54" i="2"/>
  <c r="AH53" i="2"/>
  <c r="AH51" i="2"/>
  <c r="AH50" i="2"/>
  <c r="AH49" i="2"/>
  <c r="AH48" i="2"/>
  <c r="AH47" i="2"/>
  <c r="AH46" i="2"/>
  <c r="AH45" i="2"/>
  <c r="AH44" i="2"/>
  <c r="AH43" i="2"/>
  <c r="AH42" i="2"/>
  <c r="AH41" i="2"/>
  <c r="AH40" i="2"/>
  <c r="AH39" i="2"/>
  <c r="AH38" i="2"/>
  <c r="AH37" i="2"/>
  <c r="AH36" i="2"/>
  <c r="AH35" i="2"/>
  <c r="AH34" i="2"/>
  <c r="AH31" i="2"/>
  <c r="AH30" i="2"/>
  <c r="AH27" i="2"/>
  <c r="AE25" i="2"/>
  <c r="AE28" i="2"/>
  <c r="AE32" i="2"/>
  <c r="AE51" i="2"/>
  <c r="AE55" i="2"/>
  <c r="AE59" i="2"/>
  <c r="AE84" i="2"/>
  <c r="AE81" i="2"/>
  <c r="AE77" i="2"/>
  <c r="AF86" i="2"/>
  <c r="AF83" i="2"/>
  <c r="AF84" i="2" s="1"/>
  <c r="AF79" i="2"/>
  <c r="AF80" i="2" s="1"/>
  <c r="AF81" i="2" s="1"/>
  <c r="AF62" i="2"/>
  <c r="AF63" i="2" s="1"/>
  <c r="AF64" i="2" s="1"/>
  <c r="AF65" i="2" s="1"/>
  <c r="AF66" i="2" s="1"/>
  <c r="AF67" i="2" s="1"/>
  <c r="AF68" i="2" s="1"/>
  <c r="AF69" i="2" s="1"/>
  <c r="AF70" i="2" s="1"/>
  <c r="AF71" i="2" s="1"/>
  <c r="AF72" i="2" s="1"/>
  <c r="AF73" i="2" s="1"/>
  <c r="AF74" i="2" s="1"/>
  <c r="AF75" i="2" s="1"/>
  <c r="AF76" i="2" s="1"/>
  <c r="AF77" i="2" s="1"/>
  <c r="AF61" i="2"/>
  <c r="AF57" i="2"/>
  <c r="AF58" i="2" s="1"/>
  <c r="AF59" i="2" s="1"/>
  <c r="AF53" i="2"/>
  <c r="AF54" i="2" s="1"/>
  <c r="AF55" i="2" s="1"/>
  <c r="AF51" i="2"/>
  <c r="AF34" i="2"/>
  <c r="AF31" i="2"/>
  <c r="AF35" i="2"/>
  <c r="AF36" i="2" s="1"/>
  <c r="AF37" i="2" s="1"/>
  <c r="AF38" i="2" s="1"/>
  <c r="AF39" i="2" s="1"/>
  <c r="AF40" i="2" s="1"/>
  <c r="AF41" i="2" s="1"/>
  <c r="AF42" i="2" s="1"/>
  <c r="AF43" i="2" s="1"/>
  <c r="AF44" i="2" s="1"/>
  <c r="AF45" i="2" s="1"/>
  <c r="AF46" i="2" s="1"/>
  <c r="AF47" i="2" s="1"/>
  <c r="AF48" i="2" s="1"/>
  <c r="AF49" i="2" s="1"/>
  <c r="AF50" i="2" s="1"/>
  <c r="AF30" i="2"/>
  <c r="AF27" i="2"/>
  <c r="U27" i="2"/>
  <c r="AF24" i="2"/>
  <c r="U24" i="2"/>
  <c r="X79" i="2"/>
  <c r="X80" i="2"/>
  <c r="X81" i="2"/>
  <c r="X86" i="2"/>
  <c r="W86" i="2"/>
  <c r="W80" i="2"/>
  <c r="W83" i="2"/>
  <c r="W84" i="2"/>
  <c r="T24" i="2"/>
  <c r="AN44" i="1"/>
  <c r="X59" i="1"/>
  <c r="X58" i="1"/>
  <c r="X61" i="1"/>
  <c r="AI24" i="1"/>
  <c r="AI27" i="1"/>
  <c r="AI31" i="1"/>
  <c r="AI30" i="1"/>
  <c r="AI43" i="1"/>
  <c r="AI42" i="1"/>
  <c r="AI41" i="1"/>
  <c r="AI40" i="1"/>
  <c r="AI39" i="1"/>
  <c r="AI38" i="1"/>
  <c r="AI37" i="1"/>
  <c r="AI36" i="1"/>
  <c r="AI35" i="1"/>
  <c r="AI34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61" i="1"/>
  <c r="AI62" i="1"/>
  <c r="AI32" i="1"/>
  <c r="AI44" i="1"/>
  <c r="AI59" i="1"/>
  <c r="AI63" i="1"/>
  <c r="AI28" i="1"/>
  <c r="X24" i="1"/>
  <c r="AH54" i="1"/>
  <c r="AH53" i="1"/>
  <c r="AH52" i="1"/>
  <c r="AN37" i="9"/>
  <c r="AN48" i="8"/>
  <c r="AN43" i="6"/>
  <c r="AN43" i="5"/>
  <c r="AN44" i="3"/>
  <c r="AN51" i="2"/>
  <c r="AH65" i="1"/>
  <c r="AH59" i="1"/>
  <c r="AH63" i="1"/>
  <c r="AH24" i="1"/>
  <c r="AH27" i="1"/>
  <c r="AH31" i="1"/>
  <c r="AH30" i="1"/>
  <c r="AH43" i="1"/>
  <c r="AH42" i="1"/>
  <c r="AH41" i="1"/>
  <c r="AH40" i="1"/>
  <c r="AH39" i="1"/>
  <c r="AH38" i="1"/>
  <c r="AH37" i="1"/>
  <c r="AH36" i="1"/>
  <c r="AH35" i="1"/>
  <c r="AH34" i="1"/>
  <c r="AH62" i="1"/>
  <c r="AH61" i="1"/>
  <c r="AH57" i="1"/>
  <c r="AH56" i="1"/>
  <c r="AH55" i="1"/>
  <c r="AH51" i="1"/>
  <c r="AH50" i="1"/>
  <c r="AH49" i="1"/>
  <c r="AH48" i="1"/>
  <c r="AH47" i="1"/>
  <c r="AH46" i="1"/>
  <c r="AH58" i="1"/>
  <c r="W61" i="1"/>
  <c r="W62" i="1"/>
  <c r="AG24" i="1"/>
  <c r="AG27" i="1"/>
  <c r="AG30" i="1"/>
  <c r="AG31" i="1"/>
  <c r="AG32" i="1" s="1"/>
  <c r="AG34" i="1" s="1"/>
  <c r="V44" i="1"/>
  <c r="V35" i="1"/>
  <c r="AE65" i="1"/>
  <c r="AF65" i="1"/>
  <c r="AF63" i="1"/>
  <c r="AF61" i="1"/>
  <c r="AF62" i="1"/>
  <c r="AF59" i="1"/>
  <c r="AF47" i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46" i="1"/>
  <c r="AF44" i="1"/>
  <c r="AF34" i="1"/>
  <c r="AF35" i="1"/>
  <c r="AF43" i="1"/>
  <c r="AF36" i="1"/>
  <c r="AF37" i="1" s="1"/>
  <c r="AF38" i="1" s="1"/>
  <c r="AF39" i="1" s="1"/>
  <c r="AF40" i="1" s="1"/>
  <c r="AF41" i="1" s="1"/>
  <c r="AF42" i="1" s="1"/>
  <c r="U35" i="1"/>
  <c r="U34" i="1"/>
  <c r="T34" i="1"/>
  <c r="AF24" i="1"/>
  <c r="U24" i="1"/>
  <c r="AE28" i="1"/>
  <c r="AE32" i="1"/>
  <c r="AE44" i="1"/>
  <c r="AE63" i="1"/>
  <c r="AE59" i="1"/>
  <c r="T63" i="1"/>
  <c r="M44" i="1"/>
  <c r="M59" i="1"/>
  <c r="M63" i="1"/>
  <c r="T32" i="1"/>
  <c r="T44" i="1"/>
  <c r="T65" i="1" s="1"/>
  <c r="W24" i="1" s="1"/>
  <c r="T59" i="1"/>
  <c r="AE71" i="5"/>
  <c r="T71" i="5"/>
  <c r="AE50" i="5"/>
  <c r="T50" i="5"/>
  <c r="T43" i="5"/>
  <c r="H59" i="6"/>
  <c r="T81" i="2"/>
  <c r="AC72" i="3"/>
  <c r="AC86" i="2"/>
  <c r="R86" i="2"/>
  <c r="R65" i="9"/>
  <c r="AC65" i="9"/>
  <c r="L63" i="9"/>
  <c r="L65" i="9" s="1"/>
  <c r="K63" i="9"/>
  <c r="J63" i="9"/>
  <c r="I63" i="9"/>
  <c r="G63" i="9"/>
  <c r="F63" i="9"/>
  <c r="E63" i="9"/>
  <c r="D63" i="9"/>
  <c r="C63" i="9"/>
  <c r="H63" i="9"/>
  <c r="H52" i="9"/>
  <c r="H40" i="9"/>
  <c r="L37" i="9"/>
  <c r="K37" i="9"/>
  <c r="J37" i="9"/>
  <c r="I37" i="9"/>
  <c r="H37" i="9"/>
  <c r="G37" i="9"/>
  <c r="F37" i="9"/>
  <c r="D37" i="9"/>
  <c r="C37" i="9"/>
  <c r="E37" i="9"/>
  <c r="AO30" i="9"/>
  <c r="T62" i="9"/>
  <c r="T61" i="9"/>
  <c r="T60" i="9"/>
  <c r="T59" i="9"/>
  <c r="T58" i="9"/>
  <c r="T57" i="9"/>
  <c r="T56" i="9"/>
  <c r="T55" i="9"/>
  <c r="T63" i="9" s="1"/>
  <c r="T54" i="9"/>
  <c r="L52" i="9"/>
  <c r="K52" i="9"/>
  <c r="J52" i="9"/>
  <c r="I52" i="9"/>
  <c r="G52" i="9"/>
  <c r="F52" i="9"/>
  <c r="E52" i="9"/>
  <c r="D52" i="9"/>
  <c r="C52" i="9"/>
  <c r="L40" i="9"/>
  <c r="K40" i="9"/>
  <c r="J40" i="9"/>
  <c r="I40" i="9"/>
  <c r="G40" i="9"/>
  <c r="F40" i="9"/>
  <c r="E40" i="9"/>
  <c r="D40" i="9"/>
  <c r="C40" i="9"/>
  <c r="AO39" i="9"/>
  <c r="AO36" i="9"/>
  <c r="AO35" i="9"/>
  <c r="AO34" i="9"/>
  <c r="AO33" i="9"/>
  <c r="AO32" i="9"/>
  <c r="AO31" i="9"/>
  <c r="AE28" i="9"/>
  <c r="L28" i="9"/>
  <c r="K28" i="9"/>
  <c r="J28" i="9"/>
  <c r="I28" i="9"/>
  <c r="H28" i="9"/>
  <c r="G28" i="9"/>
  <c r="F28" i="9"/>
  <c r="E28" i="9"/>
  <c r="D28" i="9"/>
  <c r="C28" i="9"/>
  <c r="T27" i="9"/>
  <c r="T28" i="9" s="1"/>
  <c r="AF25" i="9"/>
  <c r="AF27" i="9" s="1"/>
  <c r="AE25" i="9"/>
  <c r="L25" i="9"/>
  <c r="K25" i="9"/>
  <c r="J25" i="9"/>
  <c r="I25" i="9"/>
  <c r="H25" i="9"/>
  <c r="G25" i="9"/>
  <c r="F25" i="9"/>
  <c r="E25" i="9"/>
  <c r="D25" i="9"/>
  <c r="C25" i="9"/>
  <c r="T24" i="9"/>
  <c r="T25" i="9" s="1"/>
  <c r="Q17" i="9"/>
  <c r="R78" i="8"/>
  <c r="AC78" i="8"/>
  <c r="T69" i="8"/>
  <c r="T68" i="8"/>
  <c r="T66" i="8"/>
  <c r="T65" i="8"/>
  <c r="T64" i="8"/>
  <c r="T63" i="8"/>
  <c r="AO47" i="8"/>
  <c r="T47" i="8"/>
  <c r="AO46" i="8"/>
  <c r="T46" i="8"/>
  <c r="AO44" i="8"/>
  <c r="T44" i="8"/>
  <c r="AO43" i="8"/>
  <c r="T43" i="8"/>
  <c r="AO42" i="8"/>
  <c r="T42" i="8"/>
  <c r="AO41" i="8"/>
  <c r="T41" i="8"/>
  <c r="AE76" i="8"/>
  <c r="M76" i="8"/>
  <c r="L76" i="8"/>
  <c r="K76" i="8"/>
  <c r="J76" i="8"/>
  <c r="I76" i="8"/>
  <c r="H76" i="8"/>
  <c r="G76" i="8"/>
  <c r="F76" i="8"/>
  <c r="E76" i="8"/>
  <c r="D76" i="8"/>
  <c r="C76" i="8"/>
  <c r="T75" i="8"/>
  <c r="AE73" i="8"/>
  <c r="M73" i="8"/>
  <c r="L73" i="8"/>
  <c r="K73" i="8"/>
  <c r="J73" i="8"/>
  <c r="I73" i="8"/>
  <c r="H73" i="8"/>
  <c r="G73" i="8"/>
  <c r="F73" i="8"/>
  <c r="E73" i="8"/>
  <c r="D73" i="8"/>
  <c r="C73" i="8"/>
  <c r="T72" i="8"/>
  <c r="T67" i="8"/>
  <c r="T62" i="8"/>
  <c r="T61" i="8"/>
  <c r="T60" i="8"/>
  <c r="T59" i="8"/>
  <c r="T58" i="8"/>
  <c r="T57" i="8"/>
  <c r="T56" i="8"/>
  <c r="K54" i="8"/>
  <c r="J54" i="8"/>
  <c r="I54" i="8"/>
  <c r="H54" i="8"/>
  <c r="G54" i="8"/>
  <c r="F54" i="8"/>
  <c r="E54" i="8"/>
  <c r="D54" i="8"/>
  <c r="C54" i="8"/>
  <c r="AO53" i="8"/>
  <c r="T53" i="8"/>
  <c r="AO52" i="8"/>
  <c r="T52" i="8"/>
  <c r="AO51" i="8"/>
  <c r="T51" i="8"/>
  <c r="AO50" i="8"/>
  <c r="T50" i="8"/>
  <c r="AO45" i="8"/>
  <c r="T45" i="8"/>
  <c r="AO40" i="8"/>
  <c r="T40" i="8"/>
  <c r="AO39" i="8"/>
  <c r="T39" i="8"/>
  <c r="AO38" i="8"/>
  <c r="T38" i="8"/>
  <c r="AO37" i="8"/>
  <c r="T37" i="8"/>
  <c r="AO36" i="8"/>
  <c r="T36" i="8"/>
  <c r="AO35" i="8"/>
  <c r="T35" i="8"/>
  <c r="AO34" i="8"/>
  <c r="T34" i="8"/>
  <c r="AE32" i="8"/>
  <c r="M32" i="8"/>
  <c r="L32" i="8"/>
  <c r="K32" i="8"/>
  <c r="J32" i="8"/>
  <c r="I32" i="8"/>
  <c r="H32" i="8"/>
  <c r="G32" i="8"/>
  <c r="F32" i="8"/>
  <c r="E32" i="8"/>
  <c r="D32" i="8"/>
  <c r="C32" i="8"/>
  <c r="AO31" i="8"/>
  <c r="T31" i="8"/>
  <c r="AO30" i="8"/>
  <c r="T30" i="8"/>
  <c r="AE28" i="8"/>
  <c r="M28" i="8"/>
  <c r="L28" i="8"/>
  <c r="K28" i="8"/>
  <c r="J28" i="8"/>
  <c r="I28" i="8"/>
  <c r="H28" i="8"/>
  <c r="G28" i="8"/>
  <c r="F28" i="8"/>
  <c r="E28" i="8"/>
  <c r="D28" i="8"/>
  <c r="C28" i="8"/>
  <c r="T27" i="8"/>
  <c r="AF25" i="8"/>
  <c r="AE25" i="8"/>
  <c r="M25" i="8"/>
  <c r="L25" i="8"/>
  <c r="K25" i="8"/>
  <c r="J25" i="8"/>
  <c r="I25" i="8"/>
  <c r="H25" i="8"/>
  <c r="G25" i="8"/>
  <c r="F25" i="8"/>
  <c r="E25" i="8"/>
  <c r="D25" i="8"/>
  <c r="C25" i="8"/>
  <c r="T24" i="8"/>
  <c r="Q17" i="8"/>
  <c r="AC71" i="6"/>
  <c r="R71" i="6"/>
  <c r="AE75" i="5"/>
  <c r="G69" i="6"/>
  <c r="I32" i="6"/>
  <c r="I43" i="6"/>
  <c r="H43" i="6"/>
  <c r="H49" i="6"/>
  <c r="G49" i="6"/>
  <c r="F59" i="6"/>
  <c r="F64" i="6"/>
  <c r="F69" i="6"/>
  <c r="D69" i="6"/>
  <c r="D64" i="6"/>
  <c r="D59" i="6"/>
  <c r="D49" i="6"/>
  <c r="D43" i="6"/>
  <c r="C43" i="6"/>
  <c r="M69" i="6"/>
  <c r="L69" i="6"/>
  <c r="K69" i="6"/>
  <c r="J69" i="6"/>
  <c r="I69" i="6"/>
  <c r="H69" i="6"/>
  <c r="E69" i="6"/>
  <c r="C69" i="6"/>
  <c r="T68" i="6"/>
  <c r="T67" i="6"/>
  <c r="T66" i="6"/>
  <c r="T69" i="6" s="1"/>
  <c r="M64" i="6"/>
  <c r="L64" i="6"/>
  <c r="K64" i="6"/>
  <c r="J64" i="6"/>
  <c r="I64" i="6"/>
  <c r="H64" i="6"/>
  <c r="G64" i="6"/>
  <c r="E64" i="6"/>
  <c r="C64" i="6"/>
  <c r="T63" i="6"/>
  <c r="T62" i="6"/>
  <c r="T61" i="6"/>
  <c r="T64" i="6" s="1"/>
  <c r="M59" i="6"/>
  <c r="L59" i="6"/>
  <c r="K59" i="6"/>
  <c r="J59" i="6"/>
  <c r="I59" i="6"/>
  <c r="G59" i="6"/>
  <c r="E59" i="6"/>
  <c r="C59" i="6"/>
  <c r="T58" i="6"/>
  <c r="T57" i="6"/>
  <c r="T56" i="6"/>
  <c r="T55" i="6"/>
  <c r="T54" i="6"/>
  <c r="T53" i="6"/>
  <c r="T52" i="6"/>
  <c r="T51" i="6"/>
  <c r="T59" i="6" s="1"/>
  <c r="M49" i="6"/>
  <c r="L49" i="6"/>
  <c r="K49" i="6"/>
  <c r="J49" i="6"/>
  <c r="I49" i="6"/>
  <c r="F49" i="6"/>
  <c r="E49" i="6"/>
  <c r="C49" i="6"/>
  <c r="AO48" i="6"/>
  <c r="T48" i="6"/>
  <c r="AO47" i="6"/>
  <c r="T47" i="6"/>
  <c r="AO46" i="6"/>
  <c r="T46" i="6"/>
  <c r="AO45" i="6"/>
  <c r="T45" i="6"/>
  <c r="T49" i="6" s="1"/>
  <c r="AE43" i="6"/>
  <c r="M43" i="6"/>
  <c r="L43" i="6"/>
  <c r="K43" i="6"/>
  <c r="J43" i="6"/>
  <c r="G43" i="6"/>
  <c r="F43" i="6"/>
  <c r="E43" i="6"/>
  <c r="AO42" i="6"/>
  <c r="T42" i="6"/>
  <c r="AO41" i="6"/>
  <c r="T41" i="6"/>
  <c r="AO40" i="6"/>
  <c r="T40" i="6"/>
  <c r="AO39" i="6"/>
  <c r="T39" i="6"/>
  <c r="AO38" i="6"/>
  <c r="T38" i="6"/>
  <c r="AO37" i="6"/>
  <c r="T37" i="6"/>
  <c r="AO36" i="6"/>
  <c r="T36" i="6"/>
  <c r="AO35" i="6"/>
  <c r="T35" i="6"/>
  <c r="AO34" i="6"/>
  <c r="T34" i="6"/>
  <c r="AF32" i="6"/>
  <c r="AE32" i="6"/>
  <c r="M32" i="6"/>
  <c r="L32" i="6"/>
  <c r="K32" i="6"/>
  <c r="J32" i="6"/>
  <c r="H32" i="6"/>
  <c r="G32" i="6"/>
  <c r="F32" i="6"/>
  <c r="E32" i="6"/>
  <c r="D32" i="6"/>
  <c r="C32" i="6"/>
  <c r="AO31" i="6"/>
  <c r="T31" i="6"/>
  <c r="AO30" i="6"/>
  <c r="T30" i="6"/>
  <c r="AF28" i="6"/>
  <c r="AE28" i="6"/>
  <c r="M28" i="6"/>
  <c r="L28" i="6"/>
  <c r="K28" i="6"/>
  <c r="J28" i="6"/>
  <c r="I28" i="6"/>
  <c r="H28" i="6"/>
  <c r="G28" i="6"/>
  <c r="F28" i="6"/>
  <c r="E28" i="6"/>
  <c r="D28" i="6"/>
  <c r="C28" i="6"/>
  <c r="T27" i="6"/>
  <c r="AF25" i="6"/>
  <c r="AE25" i="6"/>
  <c r="M25" i="6"/>
  <c r="L25" i="6"/>
  <c r="K25" i="6"/>
  <c r="J25" i="6"/>
  <c r="I25" i="6"/>
  <c r="H25" i="6"/>
  <c r="G25" i="6"/>
  <c r="F25" i="6"/>
  <c r="E25" i="6"/>
  <c r="D25" i="6"/>
  <c r="C25" i="6"/>
  <c r="T24" i="6"/>
  <c r="Q17" i="6"/>
  <c r="AP73" i="5"/>
  <c r="AC77" i="5"/>
  <c r="R77" i="5"/>
  <c r="T75" i="5"/>
  <c r="AP70" i="5"/>
  <c r="AP69" i="5"/>
  <c r="AP68" i="5"/>
  <c r="AP67" i="5"/>
  <c r="AP65" i="5"/>
  <c r="AP64" i="5"/>
  <c r="AO49" i="5"/>
  <c r="AO48" i="5"/>
  <c r="AO47" i="5"/>
  <c r="AO46" i="5"/>
  <c r="AO45" i="5"/>
  <c r="M62" i="5"/>
  <c r="D43" i="5"/>
  <c r="C50" i="5"/>
  <c r="E50" i="5"/>
  <c r="G62" i="5"/>
  <c r="H62" i="5"/>
  <c r="M71" i="5"/>
  <c r="L71" i="5"/>
  <c r="I71" i="5"/>
  <c r="H71" i="5"/>
  <c r="G71" i="5"/>
  <c r="F71" i="5"/>
  <c r="E71" i="5"/>
  <c r="D71" i="5"/>
  <c r="C71" i="5"/>
  <c r="J71" i="5"/>
  <c r="T69" i="5"/>
  <c r="T68" i="5"/>
  <c r="M50" i="5"/>
  <c r="L50" i="5"/>
  <c r="K50" i="5"/>
  <c r="J50" i="5"/>
  <c r="I50" i="5"/>
  <c r="H50" i="5"/>
  <c r="G50" i="5"/>
  <c r="F50" i="5"/>
  <c r="D50" i="5"/>
  <c r="L75" i="5"/>
  <c r="K75" i="5"/>
  <c r="J75" i="5"/>
  <c r="I75" i="5"/>
  <c r="H75" i="5"/>
  <c r="G75" i="5"/>
  <c r="F75" i="5"/>
  <c r="E75" i="5"/>
  <c r="D75" i="5"/>
  <c r="AO74" i="5"/>
  <c r="T74" i="5"/>
  <c r="AP74" i="5" s="1"/>
  <c r="T49" i="5"/>
  <c r="AP49" i="5" s="1"/>
  <c r="T48" i="5"/>
  <c r="AP48" i="5" s="1"/>
  <c r="T47" i="5"/>
  <c r="AP47" i="5" s="1"/>
  <c r="T46" i="5"/>
  <c r="AP46" i="5" s="1"/>
  <c r="F50" i="3"/>
  <c r="G50" i="3"/>
  <c r="H50" i="3"/>
  <c r="T24" i="5"/>
  <c r="C25" i="5"/>
  <c r="D25" i="5"/>
  <c r="E25" i="5"/>
  <c r="F25" i="5"/>
  <c r="G25" i="5"/>
  <c r="H25" i="5"/>
  <c r="I25" i="5"/>
  <c r="J25" i="5"/>
  <c r="K25" i="5"/>
  <c r="L25" i="5"/>
  <c r="M25" i="5"/>
  <c r="AE25" i="5"/>
  <c r="AF25" i="5"/>
  <c r="T27" i="5"/>
  <c r="C28" i="5"/>
  <c r="D28" i="5"/>
  <c r="E28" i="5"/>
  <c r="F28" i="5"/>
  <c r="G28" i="5"/>
  <c r="H28" i="5"/>
  <c r="I28" i="5"/>
  <c r="J28" i="5"/>
  <c r="K28" i="5"/>
  <c r="L28" i="5"/>
  <c r="M28" i="5"/>
  <c r="AE28" i="5"/>
  <c r="AF28" i="5"/>
  <c r="T30" i="5"/>
  <c r="AP30" i="5" s="1"/>
  <c r="AO30" i="5"/>
  <c r="T31" i="5"/>
  <c r="AO31" i="5"/>
  <c r="AP31" i="5"/>
  <c r="C32" i="5"/>
  <c r="D32" i="5"/>
  <c r="E32" i="5"/>
  <c r="F32" i="5"/>
  <c r="G32" i="5"/>
  <c r="H32" i="5"/>
  <c r="I32" i="5"/>
  <c r="J32" i="5"/>
  <c r="K32" i="5"/>
  <c r="L32" i="5"/>
  <c r="M32" i="5"/>
  <c r="AE32" i="5"/>
  <c r="AF32" i="5"/>
  <c r="T34" i="5"/>
  <c r="AO34" i="5"/>
  <c r="AP34" i="5"/>
  <c r="T35" i="5"/>
  <c r="AP35" i="5" s="1"/>
  <c r="AO35" i="5"/>
  <c r="T36" i="5"/>
  <c r="AP36" i="5" s="1"/>
  <c r="AO36" i="5"/>
  <c r="T37" i="5"/>
  <c r="AO37" i="5"/>
  <c r="T38" i="5"/>
  <c r="AO38" i="5"/>
  <c r="AP38" i="5"/>
  <c r="T39" i="5"/>
  <c r="AP39" i="5" s="1"/>
  <c r="AO39" i="5"/>
  <c r="T40" i="5"/>
  <c r="AO40" i="5"/>
  <c r="T41" i="5"/>
  <c r="AP41" i="5" s="1"/>
  <c r="AO41" i="5"/>
  <c r="T42" i="5"/>
  <c r="AP42" i="5" s="1"/>
  <c r="AO42" i="5"/>
  <c r="C43" i="5"/>
  <c r="E43" i="5"/>
  <c r="F43" i="5"/>
  <c r="G43" i="5"/>
  <c r="H43" i="5"/>
  <c r="I43" i="5"/>
  <c r="J43" i="5"/>
  <c r="K43" i="5"/>
  <c r="L43" i="5"/>
  <c r="M43" i="5"/>
  <c r="AE43" i="5"/>
  <c r="T45" i="5"/>
  <c r="T52" i="5"/>
  <c r="T53" i="5"/>
  <c r="T54" i="5"/>
  <c r="T55" i="5"/>
  <c r="T56" i="5"/>
  <c r="T57" i="5"/>
  <c r="T58" i="5"/>
  <c r="T59" i="5"/>
  <c r="T60" i="5"/>
  <c r="T61" i="5"/>
  <c r="C62" i="5"/>
  <c r="D62" i="5"/>
  <c r="E62" i="5"/>
  <c r="F62" i="5"/>
  <c r="I62" i="5"/>
  <c r="J62" i="5"/>
  <c r="K62" i="5"/>
  <c r="L62" i="5"/>
  <c r="AE62" i="5"/>
  <c r="T64" i="5"/>
  <c r="T65" i="5"/>
  <c r="T66" i="5"/>
  <c r="T73" i="5"/>
  <c r="AO73" i="5"/>
  <c r="Q17" i="5"/>
  <c r="R72" i="3"/>
  <c r="T31" i="2"/>
  <c r="M86" i="2"/>
  <c r="K84" i="2"/>
  <c r="K86" i="2" s="1"/>
  <c r="H25" i="2"/>
  <c r="C28" i="2"/>
  <c r="C32" i="2"/>
  <c r="I51" i="2"/>
  <c r="I86" i="2" s="1"/>
  <c r="G55" i="2"/>
  <c r="E59" i="2"/>
  <c r="M77" i="2"/>
  <c r="J86" i="2"/>
  <c r="H86" i="2"/>
  <c r="G86" i="2"/>
  <c r="F86" i="2"/>
  <c r="E86" i="2"/>
  <c r="D86" i="2"/>
  <c r="M84" i="2"/>
  <c r="C81" i="2"/>
  <c r="K81" i="2"/>
  <c r="H84" i="2"/>
  <c r="G84" i="2"/>
  <c r="F84" i="2"/>
  <c r="D84" i="2"/>
  <c r="C84" i="2"/>
  <c r="T70" i="3"/>
  <c r="AE70" i="3"/>
  <c r="AE67" i="3"/>
  <c r="AE62" i="3"/>
  <c r="AE50" i="3"/>
  <c r="AE47" i="3"/>
  <c r="AE44" i="3"/>
  <c r="AO40" i="3"/>
  <c r="AO36" i="3"/>
  <c r="W65" i="3"/>
  <c r="T49" i="3"/>
  <c r="AP25" i="3"/>
  <c r="AF28" i="9" l="1"/>
  <c r="AF30" i="9" s="1"/>
  <c r="E65" i="9"/>
  <c r="F65" i="9"/>
  <c r="G65" i="9"/>
  <c r="I65" i="9"/>
  <c r="J65" i="9"/>
  <c r="H65" i="9"/>
  <c r="K65" i="9"/>
  <c r="C65" i="9"/>
  <c r="D65" i="9"/>
  <c r="AE65" i="9"/>
  <c r="T37" i="9"/>
  <c r="T65" i="9" s="1"/>
  <c r="M65" i="9"/>
  <c r="M78" i="8"/>
  <c r="AE71" i="6"/>
  <c r="AH64" i="6" s="1"/>
  <c r="AF67" i="6"/>
  <c r="AF62" i="6"/>
  <c r="AF54" i="6"/>
  <c r="AF47" i="6"/>
  <c r="AF36" i="6"/>
  <c r="S17" i="6"/>
  <c r="AG45" i="5"/>
  <c r="AG46" i="5" s="1"/>
  <c r="AG47" i="5" s="1"/>
  <c r="AG48" i="5" s="1"/>
  <c r="AG49" i="5" s="1"/>
  <c r="AG50" i="5" s="1"/>
  <c r="AG52" i="5" s="1"/>
  <c r="AG53" i="5" s="1"/>
  <c r="AG54" i="5" s="1"/>
  <c r="AG55" i="5" s="1"/>
  <c r="AG56" i="5" s="1"/>
  <c r="AG57" i="5" s="1"/>
  <c r="AG58" i="5" s="1"/>
  <c r="AG59" i="5" s="1"/>
  <c r="AG60" i="5" s="1"/>
  <c r="AG61" i="5" s="1"/>
  <c r="AG62" i="5" s="1"/>
  <c r="AG64" i="5" s="1"/>
  <c r="AG65" i="5" s="1"/>
  <c r="AG66" i="5" s="1"/>
  <c r="AG67" i="5" s="1"/>
  <c r="AG68" i="5" s="1"/>
  <c r="AG69" i="5" s="1"/>
  <c r="AG70" i="5" s="1"/>
  <c r="AG71" i="5" s="1"/>
  <c r="AG73" i="5" s="1"/>
  <c r="AG74" i="5" s="1"/>
  <c r="AG75" i="5" s="1"/>
  <c r="AG77" i="5" s="1"/>
  <c r="S17" i="5"/>
  <c r="T44" i="3"/>
  <c r="AE86" i="2"/>
  <c r="AP30" i="9"/>
  <c r="AP55" i="9"/>
  <c r="AP56" i="9"/>
  <c r="AP57" i="9"/>
  <c r="AP58" i="9"/>
  <c r="AP59" i="9"/>
  <c r="AP60" i="9"/>
  <c r="AP61" i="9"/>
  <c r="AP62" i="9"/>
  <c r="AP24" i="9"/>
  <c r="U24" i="9"/>
  <c r="AP27" i="9"/>
  <c r="AP31" i="9"/>
  <c r="AP32" i="9"/>
  <c r="AP33" i="9"/>
  <c r="AP34" i="9"/>
  <c r="AP35" i="9"/>
  <c r="AP36" i="9"/>
  <c r="AP39" i="9"/>
  <c r="AP42" i="9"/>
  <c r="AP43" i="9"/>
  <c r="AP44" i="9"/>
  <c r="AP45" i="9"/>
  <c r="AP46" i="9"/>
  <c r="AP47" i="9"/>
  <c r="AP48" i="9"/>
  <c r="AP49" i="9"/>
  <c r="AP50" i="9"/>
  <c r="AP51" i="9"/>
  <c r="AP54" i="9"/>
  <c r="AP69" i="8"/>
  <c r="AP68" i="8"/>
  <c r="AP63" i="8"/>
  <c r="AP64" i="8"/>
  <c r="AP65" i="8"/>
  <c r="AP66" i="8"/>
  <c r="AP46" i="8"/>
  <c r="AP47" i="8"/>
  <c r="AP41" i="8"/>
  <c r="AP42" i="8"/>
  <c r="AP43" i="8"/>
  <c r="AP44" i="8"/>
  <c r="T25" i="8"/>
  <c r="AP24" i="8"/>
  <c r="U24" i="8"/>
  <c r="T28" i="8"/>
  <c r="AP27" i="8"/>
  <c r="T32" i="8"/>
  <c r="AP30" i="8"/>
  <c r="AP31" i="8"/>
  <c r="AP34" i="8"/>
  <c r="AP35" i="8"/>
  <c r="AP36" i="8"/>
  <c r="AP37" i="8"/>
  <c r="AP38" i="8"/>
  <c r="AP39" i="8"/>
  <c r="AP40" i="8"/>
  <c r="AP45" i="8"/>
  <c r="AP50" i="8"/>
  <c r="AP51" i="8"/>
  <c r="AP52" i="8"/>
  <c r="AP53" i="8"/>
  <c r="AP56" i="8"/>
  <c r="AP57" i="8"/>
  <c r="AP58" i="8"/>
  <c r="AP59" i="8"/>
  <c r="AP60" i="8"/>
  <c r="AP61" i="8"/>
  <c r="AP62" i="8"/>
  <c r="AP67" i="8"/>
  <c r="T73" i="8"/>
  <c r="AP72" i="8"/>
  <c r="T76" i="8"/>
  <c r="AP75" i="8"/>
  <c r="C78" i="8"/>
  <c r="D78" i="8"/>
  <c r="E78" i="8"/>
  <c r="F78" i="8"/>
  <c r="G78" i="8"/>
  <c r="H78" i="8"/>
  <c r="I78" i="8"/>
  <c r="J78" i="8"/>
  <c r="K78" i="8"/>
  <c r="L78" i="8"/>
  <c r="AH76" i="8"/>
  <c r="AF78" i="8"/>
  <c r="AI24" i="8" s="1"/>
  <c r="AI76" i="8"/>
  <c r="T43" i="6"/>
  <c r="C71" i="6"/>
  <c r="E71" i="6"/>
  <c r="H71" i="6"/>
  <c r="I71" i="6"/>
  <c r="J71" i="6"/>
  <c r="K71" i="6"/>
  <c r="L71" i="6"/>
  <c r="M71" i="6"/>
  <c r="D71" i="6"/>
  <c r="F71" i="6"/>
  <c r="G71" i="6"/>
  <c r="AP68" i="6"/>
  <c r="T25" i="6"/>
  <c r="AP24" i="6"/>
  <c r="T28" i="6"/>
  <c r="AP27" i="6"/>
  <c r="T32" i="6"/>
  <c r="AP30" i="6"/>
  <c r="AP31" i="6"/>
  <c r="AP34" i="6"/>
  <c r="AP35" i="6"/>
  <c r="AP36" i="6"/>
  <c r="AP37" i="6"/>
  <c r="AP38" i="6"/>
  <c r="AP39" i="6"/>
  <c r="AP40" i="6"/>
  <c r="AP41" i="6"/>
  <c r="AP42" i="6"/>
  <c r="AP45" i="6"/>
  <c r="AP46" i="6"/>
  <c r="AP47" i="6"/>
  <c r="AP48" i="6"/>
  <c r="AP51" i="6"/>
  <c r="AP52" i="6"/>
  <c r="AP53" i="6"/>
  <c r="AP54" i="6"/>
  <c r="AP55" i="6"/>
  <c r="AP56" i="6"/>
  <c r="AP57" i="6"/>
  <c r="AP58" i="6"/>
  <c r="AP61" i="6"/>
  <c r="AP62" i="6"/>
  <c r="AP63" i="6"/>
  <c r="AP66" i="6"/>
  <c r="AP67" i="6"/>
  <c r="AE72" i="3"/>
  <c r="AI25" i="5"/>
  <c r="AP40" i="5"/>
  <c r="AI75" i="5"/>
  <c r="AI32" i="5"/>
  <c r="AH43" i="5"/>
  <c r="T25" i="5"/>
  <c r="AP52" i="5"/>
  <c r="AP45" i="5"/>
  <c r="T32" i="5"/>
  <c r="AP24" i="5"/>
  <c r="AP66" i="5"/>
  <c r="AP59" i="5"/>
  <c r="AP37" i="5"/>
  <c r="AP61" i="5"/>
  <c r="AP27" i="5"/>
  <c r="AP60" i="5"/>
  <c r="AP58" i="5"/>
  <c r="AP57" i="5"/>
  <c r="AP56" i="5"/>
  <c r="AP55" i="5"/>
  <c r="AP54" i="5"/>
  <c r="AP53" i="5"/>
  <c r="T62" i="5"/>
  <c r="T28" i="5"/>
  <c r="C86" i="2"/>
  <c r="Y13" i="1" l="1"/>
  <c r="Y13" i="2"/>
  <c r="Y13" i="3"/>
  <c r="Y13" i="8"/>
  <c r="Y13" i="6"/>
  <c r="Y13" i="5"/>
  <c r="Y13" i="9"/>
  <c r="W16" i="9"/>
  <c r="W17" i="9" s="1"/>
  <c r="AH51" i="9"/>
  <c r="AH47" i="9"/>
  <c r="AH43" i="9"/>
  <c r="AH50" i="9"/>
  <c r="AH46" i="9"/>
  <c r="AH42" i="9"/>
  <c r="AH49" i="9"/>
  <c r="AH45" i="9"/>
  <c r="AH40" i="9"/>
  <c r="AH48" i="9"/>
  <c r="AH44" i="9"/>
  <c r="O65" i="9"/>
  <c r="AF31" i="9"/>
  <c r="AH63" i="9"/>
  <c r="W52" i="9"/>
  <c r="W40" i="9"/>
  <c r="AH35" i="9"/>
  <c r="AH31" i="9"/>
  <c r="AI28" i="9"/>
  <c r="AH34" i="9"/>
  <c r="AH30" i="9"/>
  <c r="AH27" i="9"/>
  <c r="AH39" i="9"/>
  <c r="AH33" i="9"/>
  <c r="AH24" i="9"/>
  <c r="AH32" i="9"/>
  <c r="AH36" i="9"/>
  <c r="W17" i="8"/>
  <c r="AH69" i="6"/>
  <c r="AH67" i="6"/>
  <c r="AH62" i="6"/>
  <c r="AH56" i="6"/>
  <c r="AH54" i="6"/>
  <c r="AH52" i="6"/>
  <c r="AH27" i="6"/>
  <c r="AH30" i="6"/>
  <c r="AH42" i="6"/>
  <c r="AH48" i="6"/>
  <c r="AH36" i="6"/>
  <c r="AH34" i="6"/>
  <c r="AH31" i="6"/>
  <c r="AH38" i="6"/>
  <c r="AH46" i="6"/>
  <c r="AH66" i="6"/>
  <c r="AH63" i="6"/>
  <c r="AH49" i="6"/>
  <c r="AH40" i="6"/>
  <c r="AH57" i="6"/>
  <c r="AH55" i="6"/>
  <c r="AH53" i="6"/>
  <c r="AH61" i="6"/>
  <c r="AH58" i="6"/>
  <c r="AH47" i="6"/>
  <c r="AH45" i="6"/>
  <c r="AH41" i="6"/>
  <c r="AH51" i="6"/>
  <c r="AH68" i="6"/>
  <c r="AH37" i="6"/>
  <c r="AH35" i="6"/>
  <c r="AH24" i="6"/>
  <c r="AH39" i="6"/>
  <c r="AF63" i="6"/>
  <c r="AF55" i="6"/>
  <c r="AF48" i="6"/>
  <c r="AF37" i="6"/>
  <c r="AI77" i="5"/>
  <c r="AH28" i="5"/>
  <c r="AH24" i="5"/>
  <c r="AH77" i="5"/>
  <c r="O77" i="5"/>
  <c r="AH25" i="5"/>
  <c r="AH62" i="5"/>
  <c r="AH32" i="5"/>
  <c r="AI43" i="5"/>
  <c r="AH75" i="5"/>
  <c r="AI28" i="5"/>
  <c r="AI62" i="5"/>
  <c r="AH25" i="9"/>
  <c r="AI25" i="9"/>
  <c r="AH28" i="9"/>
  <c r="AH37" i="9"/>
  <c r="AH52" i="9"/>
  <c r="U25" i="9"/>
  <c r="AI78" i="8"/>
  <c r="AH78" i="8"/>
  <c r="AH25" i="8"/>
  <c r="AI25" i="8"/>
  <c r="AH28" i="8"/>
  <c r="AI28" i="8"/>
  <c r="AH32" i="8"/>
  <c r="AI32" i="8"/>
  <c r="AH48" i="8"/>
  <c r="AI48" i="8"/>
  <c r="AH70" i="8"/>
  <c r="AI70" i="8"/>
  <c r="O78" i="8"/>
  <c r="T78" i="8"/>
  <c r="U25" i="8"/>
  <c r="T71" i="6"/>
  <c r="O71" i="6"/>
  <c r="G73" i="6" s="1"/>
  <c r="AH25" i="6"/>
  <c r="AI25" i="6"/>
  <c r="AH28" i="6"/>
  <c r="AI28" i="6"/>
  <c r="AH32" i="6"/>
  <c r="AI32" i="6"/>
  <c r="AH43" i="6"/>
  <c r="AH59" i="6"/>
  <c r="W68" i="6"/>
  <c r="W69" i="6"/>
  <c r="W59" i="6"/>
  <c r="X48" i="6"/>
  <c r="X46" i="6"/>
  <c r="X45" i="6"/>
  <c r="W32" i="6"/>
  <c r="W28" i="6"/>
  <c r="U25" i="6"/>
  <c r="X24" i="6"/>
  <c r="W25" i="6"/>
  <c r="T32" i="3"/>
  <c r="T25" i="3"/>
  <c r="T59" i="3"/>
  <c r="J26" i="3"/>
  <c r="J29" i="3"/>
  <c r="J33" i="3"/>
  <c r="I44" i="3"/>
  <c r="K44" i="3"/>
  <c r="K47" i="3"/>
  <c r="K50" i="3"/>
  <c r="K62" i="3"/>
  <c r="L67" i="3"/>
  <c r="M67" i="3"/>
  <c r="M70" i="3"/>
  <c r="E50" i="3"/>
  <c r="M26" i="3"/>
  <c r="L26" i="3"/>
  <c r="K26" i="3"/>
  <c r="I26" i="3"/>
  <c r="G26" i="3"/>
  <c r="F26" i="3"/>
  <c r="E26" i="3"/>
  <c r="D26" i="3"/>
  <c r="C26" i="3"/>
  <c r="H26" i="3"/>
  <c r="L70" i="3"/>
  <c r="K70" i="3"/>
  <c r="J70" i="3"/>
  <c r="I70" i="3"/>
  <c r="H70" i="3"/>
  <c r="G70" i="3"/>
  <c r="F70" i="3"/>
  <c r="E70" i="3"/>
  <c r="D70" i="3"/>
  <c r="C70" i="3"/>
  <c r="AO69" i="3"/>
  <c r="T69" i="3"/>
  <c r="K67" i="3"/>
  <c r="J67" i="3"/>
  <c r="I67" i="3"/>
  <c r="H67" i="3"/>
  <c r="G67" i="3"/>
  <c r="F67" i="3"/>
  <c r="E67" i="3"/>
  <c r="D67" i="3"/>
  <c r="C67" i="3"/>
  <c r="T66" i="3"/>
  <c r="T64" i="3"/>
  <c r="T67" i="3" s="1"/>
  <c r="M62" i="3"/>
  <c r="L62" i="3"/>
  <c r="J62" i="3"/>
  <c r="I62" i="3"/>
  <c r="H62" i="3"/>
  <c r="G62" i="3"/>
  <c r="F62" i="3"/>
  <c r="E62" i="3"/>
  <c r="D62" i="3"/>
  <c r="C62" i="3"/>
  <c r="T61" i="3"/>
  <c r="T60" i="3"/>
  <c r="T58" i="3"/>
  <c r="T57" i="3"/>
  <c r="T56" i="3"/>
  <c r="T55" i="3"/>
  <c r="T54" i="3"/>
  <c r="T53" i="3"/>
  <c r="T62" i="3"/>
  <c r="M50" i="3"/>
  <c r="L50" i="3"/>
  <c r="J50" i="3"/>
  <c r="I50" i="3"/>
  <c r="D50" i="3"/>
  <c r="C50" i="3"/>
  <c r="T50" i="3"/>
  <c r="M47" i="3"/>
  <c r="L47" i="3"/>
  <c r="J47" i="3"/>
  <c r="I47" i="3"/>
  <c r="H47" i="3"/>
  <c r="G47" i="3"/>
  <c r="F47" i="3"/>
  <c r="E47" i="3"/>
  <c r="D47" i="3"/>
  <c r="C47" i="3"/>
  <c r="T46" i="3"/>
  <c r="T47" i="3" s="1"/>
  <c r="M44" i="3"/>
  <c r="L44" i="3"/>
  <c r="J44" i="3"/>
  <c r="H44" i="3"/>
  <c r="G44" i="3"/>
  <c r="F44" i="3"/>
  <c r="E44" i="3"/>
  <c r="D44" i="3"/>
  <c r="C44" i="3"/>
  <c r="AO43" i="3"/>
  <c r="AO42" i="3"/>
  <c r="AO41" i="3"/>
  <c r="AO39" i="3"/>
  <c r="AO38" i="3"/>
  <c r="AO37" i="3"/>
  <c r="AO35" i="3"/>
  <c r="AG33" i="3"/>
  <c r="AG35" i="3" s="1"/>
  <c r="AG36" i="3" s="1"/>
  <c r="AG37" i="3" s="1"/>
  <c r="AG38" i="3" s="1"/>
  <c r="AG39" i="3" s="1"/>
  <c r="AG40" i="3" s="1"/>
  <c r="AG41" i="3" s="1"/>
  <c r="AG42" i="3" s="1"/>
  <c r="AG43" i="3" s="1"/>
  <c r="AG44" i="3" s="1"/>
  <c r="AG46" i="3" s="1"/>
  <c r="AG47" i="3" s="1"/>
  <c r="AG49" i="3" s="1"/>
  <c r="AG50" i="3" s="1"/>
  <c r="AG52" i="3" s="1"/>
  <c r="AG53" i="3" s="1"/>
  <c r="AG54" i="3" s="1"/>
  <c r="AG55" i="3" s="1"/>
  <c r="AG56" i="3" s="1"/>
  <c r="AG57" i="3" s="1"/>
  <c r="AG58" i="3" s="1"/>
  <c r="AG59" i="3" s="1"/>
  <c r="AG60" i="3" s="1"/>
  <c r="AG61" i="3" s="1"/>
  <c r="AG62" i="3" s="1"/>
  <c r="AG64" i="3" s="1"/>
  <c r="AG65" i="3" s="1"/>
  <c r="AG66" i="3" s="1"/>
  <c r="AG67" i="3" s="1"/>
  <c r="AG69" i="3" s="1"/>
  <c r="AG70" i="3" s="1"/>
  <c r="AF33" i="3"/>
  <c r="AE33" i="3"/>
  <c r="M33" i="3"/>
  <c r="L33" i="3"/>
  <c r="K33" i="3"/>
  <c r="I33" i="3"/>
  <c r="H33" i="3"/>
  <c r="G33" i="3"/>
  <c r="F33" i="3"/>
  <c r="E33" i="3"/>
  <c r="D33" i="3"/>
  <c r="C33" i="3"/>
  <c r="AO32" i="3"/>
  <c r="AO31" i="3"/>
  <c r="AF29" i="3"/>
  <c r="AE29" i="3"/>
  <c r="M29" i="3"/>
  <c r="L29" i="3"/>
  <c r="K29" i="3"/>
  <c r="I29" i="3"/>
  <c r="H29" i="3"/>
  <c r="G29" i="3"/>
  <c r="F29" i="3"/>
  <c r="E29" i="3"/>
  <c r="D29" i="3"/>
  <c r="C29" i="3"/>
  <c r="T28" i="3"/>
  <c r="T24" i="3"/>
  <c r="W17" i="3"/>
  <c r="Q17" i="3"/>
  <c r="T79" i="2"/>
  <c r="T54" i="2"/>
  <c r="T58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77" i="2"/>
  <c r="I32" i="2"/>
  <c r="H51" i="2"/>
  <c r="M59" i="2"/>
  <c r="L59" i="2"/>
  <c r="K59" i="2"/>
  <c r="J59" i="2"/>
  <c r="I59" i="2"/>
  <c r="H59" i="2"/>
  <c r="G59" i="2"/>
  <c r="F59" i="2"/>
  <c r="D59" i="2"/>
  <c r="C59" i="2"/>
  <c r="K77" i="2"/>
  <c r="AO49" i="2"/>
  <c r="T49" i="2"/>
  <c r="M81" i="2"/>
  <c r="L81" i="2"/>
  <c r="J81" i="2"/>
  <c r="I81" i="2"/>
  <c r="H81" i="2"/>
  <c r="G81" i="2"/>
  <c r="F81" i="2"/>
  <c r="E81" i="2"/>
  <c r="D81" i="2"/>
  <c r="T80" i="2"/>
  <c r="AP79" i="2"/>
  <c r="AP58" i="2"/>
  <c r="AO48" i="2"/>
  <c r="T48" i="2"/>
  <c r="AO47" i="2"/>
  <c r="T47" i="2"/>
  <c r="AO46" i="2"/>
  <c r="T46" i="2"/>
  <c r="AO45" i="2"/>
  <c r="T45" i="2"/>
  <c r="T57" i="2"/>
  <c r="AO43" i="2"/>
  <c r="T43" i="2"/>
  <c r="AO42" i="2"/>
  <c r="T42" i="2"/>
  <c r="M55" i="2"/>
  <c r="L55" i="2"/>
  <c r="K55" i="2"/>
  <c r="J55" i="2"/>
  <c r="H55" i="2"/>
  <c r="F55" i="2"/>
  <c r="E55" i="2"/>
  <c r="D55" i="2"/>
  <c r="C55" i="2"/>
  <c r="T53" i="2"/>
  <c r="L84" i="2"/>
  <c r="J84" i="2"/>
  <c r="I84" i="2"/>
  <c r="E84" i="2"/>
  <c r="AO83" i="2"/>
  <c r="T83" i="2"/>
  <c r="T84" i="2" s="1"/>
  <c r="L77" i="2"/>
  <c r="J77" i="2"/>
  <c r="I77" i="2"/>
  <c r="H77" i="2"/>
  <c r="G77" i="2"/>
  <c r="F77" i="2"/>
  <c r="E77" i="2"/>
  <c r="D77" i="2"/>
  <c r="C77" i="2"/>
  <c r="M51" i="2"/>
  <c r="L51" i="2"/>
  <c r="K51" i="2"/>
  <c r="J51" i="2"/>
  <c r="G51" i="2"/>
  <c r="F51" i="2"/>
  <c r="E51" i="2"/>
  <c r="D51" i="2"/>
  <c r="C51" i="2"/>
  <c r="AO50" i="2"/>
  <c r="T50" i="2"/>
  <c r="AO44" i="2"/>
  <c r="T44" i="2"/>
  <c r="AO41" i="2"/>
  <c r="T41" i="2"/>
  <c r="AO40" i="2"/>
  <c r="T40" i="2"/>
  <c r="AO39" i="2"/>
  <c r="T39" i="2"/>
  <c r="AO38" i="2"/>
  <c r="T38" i="2"/>
  <c r="AO37" i="2"/>
  <c r="T37" i="2"/>
  <c r="AO36" i="2"/>
  <c r="T36" i="2"/>
  <c r="AO35" i="2"/>
  <c r="T35" i="2"/>
  <c r="AO34" i="2"/>
  <c r="T34" i="2"/>
  <c r="T51" i="2" s="1"/>
  <c r="AF32" i="2"/>
  <c r="M32" i="2"/>
  <c r="K32" i="2"/>
  <c r="J32" i="2"/>
  <c r="H32" i="2"/>
  <c r="G32" i="2"/>
  <c r="F32" i="2"/>
  <c r="E32" i="2"/>
  <c r="D32" i="2"/>
  <c r="AO31" i="2"/>
  <c r="AO30" i="2"/>
  <c r="AF28" i="2"/>
  <c r="M28" i="2"/>
  <c r="L28" i="2"/>
  <c r="K28" i="2"/>
  <c r="J28" i="2"/>
  <c r="I28" i="2"/>
  <c r="H28" i="2"/>
  <c r="G28" i="2"/>
  <c r="F28" i="2"/>
  <c r="E28" i="2"/>
  <c r="D28" i="2"/>
  <c r="T27" i="2"/>
  <c r="T28" i="2" s="1"/>
  <c r="AG25" i="2"/>
  <c r="AG27" i="2" s="1"/>
  <c r="AG28" i="2" s="1"/>
  <c r="AG30" i="2" s="1"/>
  <c r="AG31" i="2" s="1"/>
  <c r="AG32" i="2" s="1"/>
  <c r="AG34" i="2" s="1"/>
  <c r="AG35" i="2" s="1"/>
  <c r="AG36" i="2" s="1"/>
  <c r="AG37" i="2" s="1"/>
  <c r="AG38" i="2" s="1"/>
  <c r="AG39" i="2" s="1"/>
  <c r="AG40" i="2" s="1"/>
  <c r="AG41" i="2" s="1"/>
  <c r="AG42" i="2" s="1"/>
  <c r="AG43" i="2" s="1"/>
  <c r="AG44" i="2" s="1"/>
  <c r="AG45" i="2" s="1"/>
  <c r="AG46" i="2" s="1"/>
  <c r="AG47" i="2" s="1"/>
  <c r="AG48" i="2" s="1"/>
  <c r="AG49" i="2" s="1"/>
  <c r="AG50" i="2" s="1"/>
  <c r="AG51" i="2" s="1"/>
  <c r="AG53" i="2" s="1"/>
  <c r="AG54" i="2" s="1"/>
  <c r="AG55" i="2" s="1"/>
  <c r="AG57" i="2" s="1"/>
  <c r="AG58" i="2" s="1"/>
  <c r="AG59" i="2" s="1"/>
  <c r="AG61" i="2" s="1"/>
  <c r="AG62" i="2" s="1"/>
  <c r="AG63" i="2" s="1"/>
  <c r="AG64" i="2" s="1"/>
  <c r="AG65" i="2" s="1"/>
  <c r="AG66" i="2" s="1"/>
  <c r="AG67" i="2" s="1"/>
  <c r="AG68" i="2" s="1"/>
  <c r="AG69" i="2" s="1"/>
  <c r="AG70" i="2" s="1"/>
  <c r="AG71" i="2" s="1"/>
  <c r="AG72" i="2" s="1"/>
  <c r="AG73" i="2" s="1"/>
  <c r="AG74" i="2" s="1"/>
  <c r="AG75" i="2" s="1"/>
  <c r="AG76" i="2" s="1"/>
  <c r="AG77" i="2" s="1"/>
  <c r="AG79" i="2" s="1"/>
  <c r="AG80" i="2" s="1"/>
  <c r="AG81" i="2" s="1"/>
  <c r="AG83" i="2" s="1"/>
  <c r="AG84" i="2" s="1"/>
  <c r="AF25" i="2"/>
  <c r="M25" i="2"/>
  <c r="L25" i="2"/>
  <c r="K25" i="2"/>
  <c r="J25" i="2"/>
  <c r="I25" i="2"/>
  <c r="G25" i="2"/>
  <c r="F25" i="2"/>
  <c r="E25" i="2"/>
  <c r="D25" i="2"/>
  <c r="C25" i="2"/>
  <c r="T25" i="2"/>
  <c r="W17" i="2"/>
  <c r="Q17" i="2"/>
  <c r="AC65" i="1"/>
  <c r="R65" i="1"/>
  <c r="AO61" i="1"/>
  <c r="W27" i="1"/>
  <c r="W63" i="1"/>
  <c r="T58" i="1"/>
  <c r="T46" i="1"/>
  <c r="L59" i="1"/>
  <c r="T57" i="1"/>
  <c r="AP57" i="1" s="1"/>
  <c r="T56" i="1"/>
  <c r="T37" i="1"/>
  <c r="AO37" i="1"/>
  <c r="AP37" i="1"/>
  <c r="AF32" i="9" l="1"/>
  <c r="W63" i="9"/>
  <c r="S16" i="9"/>
  <c r="X51" i="8"/>
  <c r="W72" i="8"/>
  <c r="X73" i="8"/>
  <c r="W73" i="8"/>
  <c r="X54" i="8"/>
  <c r="W54" i="8"/>
  <c r="X72" i="8"/>
  <c r="W48" i="8"/>
  <c r="W28" i="8"/>
  <c r="W76" i="8"/>
  <c r="X52" i="8"/>
  <c r="X50" i="8"/>
  <c r="X24" i="8"/>
  <c r="X53" i="8"/>
  <c r="W69" i="8"/>
  <c r="W70" i="8"/>
  <c r="W25" i="8"/>
  <c r="W32" i="8"/>
  <c r="W17" i="6"/>
  <c r="AF69" i="6"/>
  <c r="AF64" i="6"/>
  <c r="AF56" i="6"/>
  <c r="AF49" i="6"/>
  <c r="AF38" i="6"/>
  <c r="W17" i="5"/>
  <c r="W28" i="9"/>
  <c r="W25" i="9"/>
  <c r="W37" i="9"/>
  <c r="X24" i="9"/>
  <c r="W30" i="9"/>
  <c r="W55" i="9"/>
  <c r="W56" i="9"/>
  <c r="W57" i="9"/>
  <c r="W58" i="9"/>
  <c r="W59" i="9"/>
  <c r="W60" i="9"/>
  <c r="W61" i="9"/>
  <c r="W62" i="9"/>
  <c r="U27" i="9"/>
  <c r="X25" i="9"/>
  <c r="W65" i="9"/>
  <c r="W24" i="9"/>
  <c r="W27" i="9"/>
  <c r="W31" i="9"/>
  <c r="W32" i="9"/>
  <c r="W33" i="9"/>
  <c r="W34" i="9"/>
  <c r="W35" i="9"/>
  <c r="W36" i="9"/>
  <c r="W39" i="9"/>
  <c r="W42" i="9"/>
  <c r="W43" i="9"/>
  <c r="W44" i="9"/>
  <c r="W45" i="9"/>
  <c r="W46" i="9"/>
  <c r="W47" i="9"/>
  <c r="W48" i="9"/>
  <c r="W49" i="9"/>
  <c r="W50" i="9"/>
  <c r="W51" i="9"/>
  <c r="W54" i="9"/>
  <c r="M67" i="9"/>
  <c r="L67" i="9"/>
  <c r="K67" i="9"/>
  <c r="J67" i="9"/>
  <c r="I67" i="9"/>
  <c r="H67" i="9"/>
  <c r="G67" i="9"/>
  <c r="F67" i="9"/>
  <c r="E67" i="9"/>
  <c r="D67" i="9"/>
  <c r="C67" i="9"/>
  <c r="W68" i="8"/>
  <c r="W63" i="8"/>
  <c r="W64" i="8"/>
  <c r="W65" i="8"/>
  <c r="W66" i="8"/>
  <c r="W46" i="8"/>
  <c r="W47" i="8"/>
  <c r="W41" i="8"/>
  <c r="W42" i="8"/>
  <c r="W43" i="8"/>
  <c r="W44" i="8"/>
  <c r="X25" i="8"/>
  <c r="U57" i="8"/>
  <c r="U58" i="8" s="1"/>
  <c r="U59" i="8" s="1"/>
  <c r="U60" i="8" s="1"/>
  <c r="U61" i="8" s="1"/>
  <c r="U62" i="8" s="1"/>
  <c r="U63" i="8" s="1"/>
  <c r="U64" i="8" s="1"/>
  <c r="U65" i="8" s="1"/>
  <c r="U66" i="8" s="1"/>
  <c r="U67" i="8" s="1"/>
  <c r="U68" i="8" s="1"/>
  <c r="U69" i="8" s="1"/>
  <c r="U70" i="8" s="1"/>
  <c r="U72" i="8" s="1"/>
  <c r="W78" i="8"/>
  <c r="W24" i="8"/>
  <c r="W27" i="8"/>
  <c r="W30" i="8"/>
  <c r="W31" i="8"/>
  <c r="W34" i="8"/>
  <c r="W35" i="8"/>
  <c r="W36" i="8"/>
  <c r="W37" i="8"/>
  <c r="W38" i="8"/>
  <c r="W39" i="8"/>
  <c r="W40" i="8"/>
  <c r="W45" i="8"/>
  <c r="W50" i="8"/>
  <c r="W51" i="8"/>
  <c r="W52" i="8"/>
  <c r="W53" i="8"/>
  <c r="W56" i="8"/>
  <c r="W57" i="8"/>
  <c r="W58" i="8"/>
  <c r="W59" i="8"/>
  <c r="W60" i="8"/>
  <c r="W61" i="8"/>
  <c r="W62" i="8"/>
  <c r="W67" i="8"/>
  <c r="W75" i="8"/>
  <c r="M80" i="8"/>
  <c r="L80" i="8"/>
  <c r="K80" i="8"/>
  <c r="J80" i="8"/>
  <c r="I80" i="8"/>
  <c r="H80" i="8"/>
  <c r="G80" i="8"/>
  <c r="F80" i="8"/>
  <c r="E80" i="8"/>
  <c r="D80" i="8"/>
  <c r="C80" i="8"/>
  <c r="U27" i="6"/>
  <c r="X25" i="6"/>
  <c r="X47" i="6"/>
  <c r="U52" i="6"/>
  <c r="U53" i="6" s="1"/>
  <c r="U54" i="6" s="1"/>
  <c r="U55" i="6" s="1"/>
  <c r="U56" i="6" s="1"/>
  <c r="U57" i="6" s="1"/>
  <c r="U58" i="6" s="1"/>
  <c r="U61" i="6" s="1"/>
  <c r="U62" i="6" s="1"/>
  <c r="U63" i="6" s="1"/>
  <c r="U64" i="6" s="1"/>
  <c r="X49" i="6"/>
  <c r="W71" i="6"/>
  <c r="W24" i="6"/>
  <c r="W27" i="6"/>
  <c r="W30" i="6"/>
  <c r="W31" i="6"/>
  <c r="W34" i="6"/>
  <c r="W35" i="6"/>
  <c r="W36" i="6"/>
  <c r="W37" i="6"/>
  <c r="W38" i="6"/>
  <c r="W39" i="6"/>
  <c r="W40" i="6"/>
  <c r="W41" i="6"/>
  <c r="W42" i="6"/>
  <c r="W45" i="6"/>
  <c r="W46" i="6"/>
  <c r="W47" i="6"/>
  <c r="W51" i="6"/>
  <c r="W52" i="6"/>
  <c r="W53" i="6"/>
  <c r="W54" i="6"/>
  <c r="W55" i="6"/>
  <c r="W56" i="6"/>
  <c r="W58" i="6"/>
  <c r="W66" i="6"/>
  <c r="W67" i="6"/>
  <c r="M73" i="6"/>
  <c r="L73" i="6"/>
  <c r="K73" i="6"/>
  <c r="J73" i="6"/>
  <c r="I73" i="6"/>
  <c r="H73" i="6"/>
  <c r="F73" i="6"/>
  <c r="E73" i="6"/>
  <c r="D73" i="6"/>
  <c r="C73" i="6"/>
  <c r="X48" i="5"/>
  <c r="W74" i="5"/>
  <c r="W25" i="5"/>
  <c r="X46" i="5"/>
  <c r="W46" i="5"/>
  <c r="W47" i="5"/>
  <c r="W48" i="5"/>
  <c r="W49" i="5"/>
  <c r="W62" i="5"/>
  <c r="X25" i="5"/>
  <c r="W28" i="5"/>
  <c r="W75" i="5"/>
  <c r="X27" i="5"/>
  <c r="W42" i="5"/>
  <c r="W36" i="5"/>
  <c r="W77" i="5"/>
  <c r="W41" i="5"/>
  <c r="W34" i="5"/>
  <c r="W35" i="5"/>
  <c r="W61" i="5"/>
  <c r="W31" i="5"/>
  <c r="W27" i="5"/>
  <c r="W56" i="5"/>
  <c r="W55" i="5"/>
  <c r="W73" i="5"/>
  <c r="W39" i="5"/>
  <c r="X24" i="5"/>
  <c r="W45" i="5"/>
  <c r="W57" i="5"/>
  <c r="W37" i="5"/>
  <c r="W40" i="5"/>
  <c r="W54" i="5"/>
  <c r="W52" i="5"/>
  <c r="W59" i="5"/>
  <c r="W58" i="5"/>
  <c r="W60" i="5"/>
  <c r="W38" i="5"/>
  <c r="W53" i="5"/>
  <c r="W30" i="5"/>
  <c r="W32" i="5"/>
  <c r="W43" i="5"/>
  <c r="T33" i="3"/>
  <c r="AP24" i="3"/>
  <c r="U24" i="3"/>
  <c r="AP28" i="3"/>
  <c r="AP31" i="3"/>
  <c r="AP32" i="3"/>
  <c r="AP35" i="3"/>
  <c r="AP36" i="3"/>
  <c r="AP37" i="3"/>
  <c r="AP38" i="3"/>
  <c r="AP39" i="3"/>
  <c r="AP40" i="3"/>
  <c r="AP41" i="3"/>
  <c r="AP42" i="3"/>
  <c r="AP43" i="3"/>
  <c r="AP46" i="3"/>
  <c r="AP49" i="3"/>
  <c r="AP52" i="3"/>
  <c r="AP53" i="3"/>
  <c r="AP54" i="3"/>
  <c r="AP55" i="3"/>
  <c r="AP56" i="3"/>
  <c r="AP57" i="3"/>
  <c r="AP58" i="3"/>
  <c r="AP59" i="3"/>
  <c r="AP60" i="3"/>
  <c r="AP61" i="3"/>
  <c r="AP64" i="3"/>
  <c r="W64" i="3"/>
  <c r="AP66" i="3"/>
  <c r="W66" i="3"/>
  <c r="AP69" i="3"/>
  <c r="C72" i="3"/>
  <c r="D72" i="3"/>
  <c r="E72" i="3"/>
  <c r="F72" i="3"/>
  <c r="G72" i="3"/>
  <c r="H72" i="3"/>
  <c r="I72" i="3"/>
  <c r="J72" i="3"/>
  <c r="K72" i="3"/>
  <c r="L72" i="3"/>
  <c r="M72" i="3"/>
  <c r="AF72" i="3"/>
  <c r="AG72" i="3"/>
  <c r="AP53" i="2"/>
  <c r="T55" i="2"/>
  <c r="AP57" i="2"/>
  <c r="T59" i="2"/>
  <c r="AP80" i="2"/>
  <c r="AP75" i="2"/>
  <c r="AP74" i="2"/>
  <c r="AP73" i="2"/>
  <c r="AP49" i="2"/>
  <c r="AP48" i="2"/>
  <c r="AP47" i="2"/>
  <c r="AP46" i="2"/>
  <c r="AP45" i="2"/>
  <c r="AP42" i="2"/>
  <c r="AP43" i="2"/>
  <c r="AP24" i="2"/>
  <c r="U25" i="2"/>
  <c r="AP27" i="2"/>
  <c r="AP31" i="2"/>
  <c r="AP34" i="2"/>
  <c r="AP35" i="2"/>
  <c r="AP36" i="2"/>
  <c r="AP37" i="2"/>
  <c r="AP38" i="2"/>
  <c r="AP39" i="2"/>
  <c r="AP40" i="2"/>
  <c r="AP41" i="2"/>
  <c r="AP44" i="2"/>
  <c r="AP5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6" i="2"/>
  <c r="AP83" i="2"/>
  <c r="AH84" i="2"/>
  <c r="AI84" i="2"/>
  <c r="AG86" i="2"/>
  <c r="AP58" i="1"/>
  <c r="AP56" i="1"/>
  <c r="L63" i="1"/>
  <c r="K63" i="1"/>
  <c r="J63" i="1"/>
  <c r="I63" i="1"/>
  <c r="H63" i="1"/>
  <c r="G63" i="1"/>
  <c r="F63" i="1"/>
  <c r="E63" i="1"/>
  <c r="D63" i="1"/>
  <c r="C63" i="1"/>
  <c r="T62" i="1"/>
  <c r="AP62" i="1" s="1"/>
  <c r="T61" i="1"/>
  <c r="K59" i="1"/>
  <c r="J59" i="1"/>
  <c r="I59" i="1"/>
  <c r="H59" i="1"/>
  <c r="G59" i="1"/>
  <c r="F59" i="1"/>
  <c r="E59" i="1"/>
  <c r="D59" i="1"/>
  <c r="C59" i="1"/>
  <c r="T55" i="1"/>
  <c r="T54" i="1"/>
  <c r="AP54" i="1" s="1"/>
  <c r="T53" i="1"/>
  <c r="AP53" i="1" s="1"/>
  <c r="T52" i="1"/>
  <c r="T51" i="1"/>
  <c r="T50" i="1"/>
  <c r="AP50" i="1" s="1"/>
  <c r="T49" i="1"/>
  <c r="T48" i="1"/>
  <c r="T47" i="1"/>
  <c r="AP47" i="1" s="1"/>
  <c r="AP46" i="1"/>
  <c r="L44" i="1"/>
  <c r="K44" i="1"/>
  <c r="J44" i="1"/>
  <c r="I44" i="1"/>
  <c r="H44" i="1"/>
  <c r="G44" i="1"/>
  <c r="F44" i="1"/>
  <c r="E44" i="1"/>
  <c r="D44" i="1"/>
  <c r="C44" i="1"/>
  <c r="AO43" i="1"/>
  <c r="T43" i="1"/>
  <c r="AO42" i="1"/>
  <c r="T42" i="1"/>
  <c r="AP42" i="1" s="1"/>
  <c r="AO41" i="1"/>
  <c r="T41" i="1"/>
  <c r="AP41" i="1" s="1"/>
  <c r="AO40" i="1"/>
  <c r="T40" i="1"/>
  <c r="AP40" i="1" s="1"/>
  <c r="AO39" i="1"/>
  <c r="T39" i="1"/>
  <c r="AP39" i="1" s="1"/>
  <c r="AO38" i="1"/>
  <c r="T38" i="1"/>
  <c r="AP38" i="1" s="1"/>
  <c r="AO36" i="1"/>
  <c r="T36" i="1"/>
  <c r="AP36" i="1" s="1"/>
  <c r="AO35" i="1"/>
  <c r="T35" i="1"/>
  <c r="AO34" i="1"/>
  <c r="M32" i="1"/>
  <c r="L32" i="1"/>
  <c r="K32" i="1"/>
  <c r="J32" i="1"/>
  <c r="I32" i="1"/>
  <c r="H32" i="1"/>
  <c r="G32" i="1"/>
  <c r="F32" i="1"/>
  <c r="E32" i="1"/>
  <c r="D32" i="1"/>
  <c r="C32" i="1"/>
  <c r="AO31" i="1"/>
  <c r="T31" i="1"/>
  <c r="AO30" i="1"/>
  <c r="T30" i="1"/>
  <c r="AP30" i="1" s="1"/>
  <c r="M28" i="1"/>
  <c r="L28" i="1"/>
  <c r="K28" i="1"/>
  <c r="J28" i="1"/>
  <c r="I28" i="1"/>
  <c r="H28" i="1"/>
  <c r="G28" i="1"/>
  <c r="F28" i="1"/>
  <c r="E28" i="1"/>
  <c r="D28" i="1"/>
  <c r="C28" i="1"/>
  <c r="T27" i="1"/>
  <c r="AE25" i="1"/>
  <c r="M25" i="1"/>
  <c r="L25" i="1"/>
  <c r="K25" i="1"/>
  <c r="J25" i="1"/>
  <c r="I25" i="1"/>
  <c r="H25" i="1"/>
  <c r="G25" i="1"/>
  <c r="F25" i="1"/>
  <c r="E25" i="1"/>
  <c r="D25" i="1"/>
  <c r="C25" i="1"/>
  <c r="T24" i="1"/>
  <c r="U25" i="1" s="1"/>
  <c r="Q17" i="1"/>
  <c r="Y12" i="1" l="1"/>
  <c r="Y12" i="2"/>
  <c r="Y11" i="1"/>
  <c r="Y11" i="9"/>
  <c r="Y11" i="2"/>
  <c r="Y11" i="8"/>
  <c r="Y11" i="3"/>
  <c r="Y11" i="5"/>
  <c r="Y11" i="6"/>
  <c r="AG25" i="6" s="1"/>
  <c r="AG27" i="6" s="1"/>
  <c r="AG28" i="6" s="1"/>
  <c r="AG30" i="6" s="1"/>
  <c r="AG31" i="6" s="1"/>
  <c r="AG32" i="6" s="1"/>
  <c r="AG34" i="6" s="1"/>
  <c r="AG35" i="6" s="1"/>
  <c r="AG36" i="6" s="1"/>
  <c r="AG37" i="6" s="1"/>
  <c r="AG38" i="6" s="1"/>
  <c r="AG39" i="6" s="1"/>
  <c r="AG40" i="6" s="1"/>
  <c r="AG41" i="6" s="1"/>
  <c r="AG42" i="6" s="1"/>
  <c r="AG43" i="6" s="1"/>
  <c r="AG45" i="6" s="1"/>
  <c r="AG46" i="6" s="1"/>
  <c r="AG47" i="6" s="1"/>
  <c r="AG48" i="6" s="1"/>
  <c r="AG49" i="6" s="1"/>
  <c r="AG51" i="6" s="1"/>
  <c r="AG52" i="6" s="1"/>
  <c r="AG53" i="6" s="1"/>
  <c r="AG54" i="6" s="1"/>
  <c r="AG55" i="6" s="1"/>
  <c r="AG56" i="6" s="1"/>
  <c r="AG57" i="6" s="1"/>
  <c r="AG58" i="6" s="1"/>
  <c r="AG59" i="6" s="1"/>
  <c r="AG61" i="6" s="1"/>
  <c r="AG62" i="6" s="1"/>
  <c r="AG63" i="6" s="1"/>
  <c r="AG64" i="6" s="1"/>
  <c r="AG66" i="6" s="1"/>
  <c r="AG67" i="6" s="1"/>
  <c r="AG68" i="6" s="1"/>
  <c r="AG69" i="6" s="1"/>
  <c r="AG71" i="6" s="1"/>
  <c r="Y14" i="1" s="1"/>
  <c r="Y12" i="5"/>
  <c r="Y12" i="8"/>
  <c r="Y12" i="9"/>
  <c r="Y12" i="3"/>
  <c r="Y12" i="6"/>
  <c r="AF33" i="9"/>
  <c r="S17" i="9"/>
  <c r="O80" i="8"/>
  <c r="X70" i="8"/>
  <c r="S17" i="8"/>
  <c r="U73" i="8"/>
  <c r="U75" i="8" s="1"/>
  <c r="AI69" i="6"/>
  <c r="AI64" i="6"/>
  <c r="AF57" i="6"/>
  <c r="AI56" i="6"/>
  <c r="AF39" i="6"/>
  <c r="AI38" i="6"/>
  <c r="S17" i="3"/>
  <c r="U27" i="1"/>
  <c r="O73" i="6"/>
  <c r="U28" i="9"/>
  <c r="U30" i="9" s="1"/>
  <c r="X27" i="9"/>
  <c r="X56" i="8"/>
  <c r="U28" i="8"/>
  <c r="X27" i="8"/>
  <c r="X51" i="6"/>
  <c r="U28" i="6"/>
  <c r="X27" i="6"/>
  <c r="X28" i="5"/>
  <c r="W25" i="3"/>
  <c r="X25" i="3"/>
  <c r="O72" i="3"/>
  <c r="AI72" i="3"/>
  <c r="AH72" i="3"/>
  <c r="AI26" i="3"/>
  <c r="AH29" i="3"/>
  <c r="AI29" i="3"/>
  <c r="AH33" i="3"/>
  <c r="AI33" i="3"/>
  <c r="AH44" i="3"/>
  <c r="AI44" i="3"/>
  <c r="W70" i="3"/>
  <c r="W67" i="3"/>
  <c r="W50" i="3"/>
  <c r="W47" i="3"/>
  <c r="AI86" i="2"/>
  <c r="AH86" i="2"/>
  <c r="AH25" i="2"/>
  <c r="AI25" i="2"/>
  <c r="AH28" i="2"/>
  <c r="AI28" i="2"/>
  <c r="AH32" i="2"/>
  <c r="AI32" i="2"/>
  <c r="AI51" i="2"/>
  <c r="AI77" i="2"/>
  <c r="V25" i="2"/>
  <c r="L65" i="1"/>
  <c r="M65" i="1"/>
  <c r="C65" i="1"/>
  <c r="D65" i="1"/>
  <c r="E65" i="1"/>
  <c r="F65" i="1"/>
  <c r="G65" i="1"/>
  <c r="H65" i="1"/>
  <c r="I65" i="1"/>
  <c r="J65" i="1"/>
  <c r="K65" i="1"/>
  <c r="AP24" i="1"/>
  <c r="AF25" i="1"/>
  <c r="AF27" i="1" s="1"/>
  <c r="T28" i="1"/>
  <c r="T25" i="1"/>
  <c r="AP27" i="1"/>
  <c r="AP61" i="1"/>
  <c r="AP48" i="1"/>
  <c r="AP51" i="1"/>
  <c r="AP31" i="1"/>
  <c r="AP55" i="1"/>
  <c r="AG28" i="1"/>
  <c r="AP34" i="1"/>
  <c r="AP43" i="1"/>
  <c r="AP49" i="1"/>
  <c r="AP52" i="1"/>
  <c r="U28" i="1"/>
  <c r="U30" i="1" s="1"/>
  <c r="U31" i="1" s="1"/>
  <c r="AP35" i="1"/>
  <c r="Y14" i="3" l="1"/>
  <c r="Y14" i="5"/>
  <c r="Y14" i="2"/>
  <c r="Y14" i="9"/>
  <c r="Y14" i="6"/>
  <c r="Y14" i="8"/>
  <c r="AG24" i="8" s="1"/>
  <c r="AG25" i="8" s="1"/>
  <c r="AG27" i="8" s="1"/>
  <c r="AG28" i="8" s="1"/>
  <c r="AG30" i="8" s="1"/>
  <c r="AG31" i="8" s="1"/>
  <c r="AG32" i="8" s="1"/>
  <c r="AG34" i="8" s="1"/>
  <c r="AG35" i="8" s="1"/>
  <c r="AG36" i="8" s="1"/>
  <c r="AG37" i="8" s="1"/>
  <c r="AG38" i="8" s="1"/>
  <c r="AG39" i="8" s="1"/>
  <c r="AG40" i="8" s="1"/>
  <c r="AG41" i="8" s="1"/>
  <c r="AG42" i="8" s="1"/>
  <c r="AG43" i="8" s="1"/>
  <c r="AG44" i="8" s="1"/>
  <c r="AG45" i="8" s="1"/>
  <c r="AG46" i="8" s="1"/>
  <c r="AG47" i="8" s="1"/>
  <c r="AG48" i="8" s="1"/>
  <c r="AG50" i="8" s="1"/>
  <c r="AG51" i="8" s="1"/>
  <c r="AG52" i="8" s="1"/>
  <c r="AG53" i="8" s="1"/>
  <c r="AG54" i="8" s="1"/>
  <c r="AG56" i="8" s="1"/>
  <c r="AG57" i="8" s="1"/>
  <c r="AG58" i="8" s="1"/>
  <c r="AG59" i="8" s="1"/>
  <c r="AG60" i="8" s="1"/>
  <c r="AG61" i="8" s="1"/>
  <c r="AG62" i="8" s="1"/>
  <c r="AG63" i="8" s="1"/>
  <c r="AG64" i="8" s="1"/>
  <c r="AG65" i="8" s="1"/>
  <c r="AG66" i="8" s="1"/>
  <c r="AG67" i="8" s="1"/>
  <c r="AG68" i="8" s="1"/>
  <c r="AG69" i="8" s="1"/>
  <c r="AG70" i="8" s="1"/>
  <c r="AG72" i="8" s="1"/>
  <c r="AG73" i="8" s="1"/>
  <c r="AG75" i="8" s="1"/>
  <c r="AG76" i="8" s="1"/>
  <c r="AG78" i="8" s="1"/>
  <c r="Y15" i="1" s="1"/>
  <c r="U31" i="9"/>
  <c r="U32" i="9" s="1"/>
  <c r="U33" i="9" s="1"/>
  <c r="U34" i="9" s="1"/>
  <c r="U35" i="9" s="1"/>
  <c r="U36" i="9" s="1"/>
  <c r="U37" i="9" s="1"/>
  <c r="U39" i="9" s="1"/>
  <c r="X30" i="9"/>
  <c r="AF34" i="9"/>
  <c r="AI51" i="6"/>
  <c r="AI24" i="6"/>
  <c r="AI34" i="6"/>
  <c r="AI30" i="6"/>
  <c r="AI31" i="6"/>
  <c r="AI45" i="6"/>
  <c r="AI27" i="6"/>
  <c r="AI66" i="6"/>
  <c r="AI46" i="6"/>
  <c r="AI35" i="6"/>
  <c r="AI53" i="6"/>
  <c r="AI61" i="6"/>
  <c r="AI52" i="6"/>
  <c r="AH71" i="6"/>
  <c r="AI62" i="6"/>
  <c r="AI47" i="6"/>
  <c r="AI67" i="6"/>
  <c r="AI54" i="6"/>
  <c r="AI71" i="6"/>
  <c r="AI36" i="6"/>
  <c r="AI63" i="6"/>
  <c r="AI68" i="6"/>
  <c r="AI55" i="6"/>
  <c r="AI48" i="6"/>
  <c r="AI37" i="6"/>
  <c r="AI49" i="6"/>
  <c r="AF58" i="6"/>
  <c r="AI57" i="6"/>
  <c r="AF40" i="6"/>
  <c r="AI39" i="6"/>
  <c r="X28" i="9"/>
  <c r="U30" i="8"/>
  <c r="X28" i="8"/>
  <c r="X57" i="8"/>
  <c r="X28" i="6"/>
  <c r="X52" i="6"/>
  <c r="X30" i="5"/>
  <c r="W26" i="3"/>
  <c r="W29" i="3"/>
  <c r="X24" i="3"/>
  <c r="W62" i="3"/>
  <c r="W33" i="3"/>
  <c r="W44" i="3"/>
  <c r="X26" i="3"/>
  <c r="W72" i="3"/>
  <c r="W28" i="3"/>
  <c r="W31" i="3"/>
  <c r="W32" i="3"/>
  <c r="W35" i="3"/>
  <c r="W36" i="3"/>
  <c r="W37" i="3"/>
  <c r="W38" i="3"/>
  <c r="W39" i="3"/>
  <c r="W40" i="3"/>
  <c r="W41" i="3"/>
  <c r="W42" i="3"/>
  <c r="W43" i="3"/>
  <c r="W46" i="3"/>
  <c r="W49" i="3"/>
  <c r="W52" i="3"/>
  <c r="W53" i="3"/>
  <c r="W54" i="3"/>
  <c r="W55" i="3"/>
  <c r="W56" i="3"/>
  <c r="W57" i="3"/>
  <c r="W58" i="3"/>
  <c r="W59" i="3"/>
  <c r="W60" i="3"/>
  <c r="W61" i="3"/>
  <c r="W69" i="3"/>
  <c r="M74" i="3"/>
  <c r="L74" i="3"/>
  <c r="K74" i="3"/>
  <c r="J74" i="3"/>
  <c r="I74" i="3"/>
  <c r="H74" i="3"/>
  <c r="G74" i="3"/>
  <c r="F74" i="3"/>
  <c r="E74" i="3"/>
  <c r="D74" i="3"/>
  <c r="C74" i="3"/>
  <c r="U28" i="2"/>
  <c r="AH32" i="1"/>
  <c r="V25" i="1"/>
  <c r="V27" i="1" s="1"/>
  <c r="AH25" i="1"/>
  <c r="AH28" i="1"/>
  <c r="AI25" i="1"/>
  <c r="AH44" i="1"/>
  <c r="O65" i="1"/>
  <c r="F67" i="1" s="1"/>
  <c r="Y15" i="6" l="1"/>
  <c r="Y15" i="2"/>
  <c r="Y15" i="5"/>
  <c r="Y15" i="3"/>
  <c r="Y15" i="8"/>
  <c r="Y15" i="9"/>
  <c r="AF35" i="9"/>
  <c r="U40" i="9"/>
  <c r="X39" i="9"/>
  <c r="AF59" i="6"/>
  <c r="AI59" i="6" s="1"/>
  <c r="AI58" i="6"/>
  <c r="AI40" i="6"/>
  <c r="AF41" i="6"/>
  <c r="X63" i="8"/>
  <c r="X68" i="8"/>
  <c r="U76" i="8"/>
  <c r="X75" i="8"/>
  <c r="X58" i="8"/>
  <c r="X30" i="8"/>
  <c r="X53" i="6"/>
  <c r="U31" i="6"/>
  <c r="X30" i="6"/>
  <c r="X31" i="5"/>
  <c r="O74" i="3"/>
  <c r="X28" i="3"/>
  <c r="V28" i="2"/>
  <c r="W58" i="1"/>
  <c r="W57" i="1"/>
  <c r="W56" i="1"/>
  <c r="W32" i="1"/>
  <c r="W37" i="1"/>
  <c r="AF28" i="1"/>
  <c r="AF30" i="1" s="1"/>
  <c r="AF31" i="1" s="1"/>
  <c r="AF32" i="1" s="1"/>
  <c r="K67" i="1"/>
  <c r="C67" i="1"/>
  <c r="X30" i="1"/>
  <c r="G67" i="1"/>
  <c r="M67" i="1"/>
  <c r="W59" i="1"/>
  <c r="L67" i="1"/>
  <c r="E67" i="1"/>
  <c r="I67" i="1"/>
  <c r="J67" i="1"/>
  <c r="V28" i="1"/>
  <c r="W50" i="1"/>
  <c r="W47" i="1"/>
  <c r="W40" i="1"/>
  <c r="W28" i="1"/>
  <c r="W25" i="1"/>
  <c r="W53" i="1"/>
  <c r="W46" i="1"/>
  <c r="W36" i="1"/>
  <c r="W65" i="1"/>
  <c r="W39" i="1"/>
  <c r="W38" i="1"/>
  <c r="X25" i="1"/>
  <c r="W34" i="1"/>
  <c r="W30" i="1"/>
  <c r="W54" i="1"/>
  <c r="W41" i="1"/>
  <c r="W44" i="1"/>
  <c r="W52" i="1"/>
  <c r="W49" i="1"/>
  <c r="X27" i="1"/>
  <c r="W55" i="1"/>
  <c r="W35" i="1"/>
  <c r="W51" i="1"/>
  <c r="W43" i="1"/>
  <c r="W42" i="1"/>
  <c r="W31" i="1"/>
  <c r="W48" i="1"/>
  <c r="X28" i="1"/>
  <c r="H67" i="1"/>
  <c r="D67" i="1"/>
  <c r="AG24" i="9" l="1"/>
  <c r="AG25" i="9" s="1"/>
  <c r="U42" i="9"/>
  <c r="X40" i="9"/>
  <c r="AF36" i="9"/>
  <c r="AI41" i="6"/>
  <c r="AF42" i="6"/>
  <c r="X64" i="8"/>
  <c r="X69" i="8"/>
  <c r="X31" i="8"/>
  <c r="X65" i="8"/>
  <c r="X59" i="8"/>
  <c r="U78" i="8"/>
  <c r="X78" i="8" s="1"/>
  <c r="X76" i="8"/>
  <c r="X31" i="6"/>
  <c r="X54" i="6"/>
  <c r="X32" i="5"/>
  <c r="X29" i="3"/>
  <c r="O67" i="1"/>
  <c r="V30" i="1"/>
  <c r="X31" i="1"/>
  <c r="U32" i="1"/>
  <c r="AG27" i="9" l="1"/>
  <c r="AG28" i="9" s="1"/>
  <c r="AF37" i="9"/>
  <c r="U43" i="9"/>
  <c r="X42" i="9"/>
  <c r="AF43" i="6"/>
  <c r="AI43" i="6" s="1"/>
  <c r="AI42" i="6"/>
  <c r="X66" i="8"/>
  <c r="X60" i="8"/>
  <c r="U35" i="8"/>
  <c r="U36" i="8" s="1"/>
  <c r="U37" i="8" s="1"/>
  <c r="U38" i="8" s="1"/>
  <c r="U39" i="8" s="1"/>
  <c r="U40" i="8" s="1"/>
  <c r="U41" i="8" s="1"/>
  <c r="U42" i="8" s="1"/>
  <c r="U43" i="8" s="1"/>
  <c r="U44" i="8" s="1"/>
  <c r="U45" i="8" s="1"/>
  <c r="U46" i="8" s="1"/>
  <c r="U47" i="8" s="1"/>
  <c r="X32" i="8"/>
  <c r="X55" i="6"/>
  <c r="X32" i="6"/>
  <c r="X34" i="5"/>
  <c r="U32" i="3"/>
  <c r="X31" i="3"/>
  <c r="X32" i="1"/>
  <c r="V31" i="1"/>
  <c r="AG30" i="9" l="1"/>
  <c r="AG31" i="9" s="1"/>
  <c r="AG32" i="9" s="1"/>
  <c r="AG33" i="9" s="1"/>
  <c r="AG34" i="9" s="1"/>
  <c r="AG35" i="9" s="1"/>
  <c r="AG36" i="9" s="1"/>
  <c r="AG37" i="9" s="1"/>
  <c r="U44" i="9"/>
  <c r="X43" i="9"/>
  <c r="AF39" i="9"/>
  <c r="AI37" i="9"/>
  <c r="X31" i="9"/>
  <c r="X34" i="8"/>
  <c r="X61" i="8"/>
  <c r="X34" i="6"/>
  <c r="X56" i="6"/>
  <c r="X35" i="5"/>
  <c r="U33" i="3"/>
  <c r="U35" i="3" s="1"/>
  <c r="X32" i="3"/>
  <c r="V32" i="1"/>
  <c r="X34" i="1"/>
  <c r="U36" i="1"/>
  <c r="U37" i="1" s="1"/>
  <c r="U38" i="1" s="1"/>
  <c r="U39" i="1" s="1"/>
  <c r="U40" i="1" s="1"/>
  <c r="U41" i="1" s="1"/>
  <c r="U42" i="1" s="1"/>
  <c r="U43" i="1" s="1"/>
  <c r="AG39" i="9" l="1"/>
  <c r="AG40" i="9" s="1"/>
  <c r="AF40" i="9"/>
  <c r="U45" i="9"/>
  <c r="X44" i="9"/>
  <c r="X32" i="9"/>
  <c r="X67" i="8"/>
  <c r="X62" i="8"/>
  <c r="X35" i="8"/>
  <c r="X57" i="6"/>
  <c r="X35" i="6"/>
  <c r="X36" i="5"/>
  <c r="X33" i="3"/>
  <c r="X35" i="1"/>
  <c r="X37" i="1"/>
  <c r="V34" i="1"/>
  <c r="V36" i="1" s="1"/>
  <c r="V37" i="1" s="1"/>
  <c r="V38" i="1" s="1"/>
  <c r="V39" i="1" s="1"/>
  <c r="V40" i="1" s="1"/>
  <c r="V41" i="1" s="1"/>
  <c r="V42" i="1" s="1"/>
  <c r="V43" i="1" s="1"/>
  <c r="AG42" i="9" l="1"/>
  <c r="AG43" i="9" s="1"/>
  <c r="AG44" i="9" s="1"/>
  <c r="AG45" i="9" s="1"/>
  <c r="AG46" i="9" s="1"/>
  <c r="AG47" i="9" s="1"/>
  <c r="AG48" i="9" s="1"/>
  <c r="AG49" i="9" s="1"/>
  <c r="AG50" i="9" s="1"/>
  <c r="AG51" i="9" s="1"/>
  <c r="AG52" i="9" s="1"/>
  <c r="U46" i="9"/>
  <c r="X45" i="9"/>
  <c r="AF42" i="9"/>
  <c r="X33" i="9"/>
  <c r="X41" i="8"/>
  <c r="X36" i="8"/>
  <c r="X36" i="6"/>
  <c r="X58" i="6"/>
  <c r="X37" i="5"/>
  <c r="U36" i="3"/>
  <c r="X35" i="3"/>
  <c r="X36" i="1"/>
  <c r="AG54" i="9" l="1"/>
  <c r="AG55" i="9" s="1"/>
  <c r="AG56" i="9" s="1"/>
  <c r="AG57" i="9" s="1"/>
  <c r="AG58" i="9" s="1"/>
  <c r="AG59" i="9" s="1"/>
  <c r="AG60" i="9" s="1"/>
  <c r="AG61" i="9" s="1"/>
  <c r="AG62" i="9" s="1"/>
  <c r="AG63" i="9" s="1"/>
  <c r="AF43" i="9"/>
  <c r="U47" i="9"/>
  <c r="X46" i="9"/>
  <c r="X34" i="9"/>
  <c r="X37" i="8"/>
  <c r="X37" i="6"/>
  <c r="X38" i="5"/>
  <c r="U37" i="3"/>
  <c r="X36" i="3"/>
  <c r="X38" i="1"/>
  <c r="AG65" i="9" l="1"/>
  <c r="Y16" i="1" s="1"/>
  <c r="U48" i="9"/>
  <c r="X47" i="9"/>
  <c r="AF44" i="9"/>
  <c r="X35" i="9"/>
  <c r="X42" i="8"/>
  <c r="X46" i="8"/>
  <c r="X38" i="8"/>
  <c r="X38" i="6"/>
  <c r="X39" i="5"/>
  <c r="U38" i="3"/>
  <c r="X37" i="3"/>
  <c r="X39" i="1"/>
  <c r="AG10" i="1" l="1"/>
  <c r="AE10" i="1"/>
  <c r="AG16" i="1"/>
  <c r="AE8" i="1"/>
  <c r="AE11" i="1"/>
  <c r="AE14" i="1"/>
  <c r="AG9" i="1"/>
  <c r="AE16" i="1"/>
  <c r="AG13" i="1"/>
  <c r="AE13" i="1"/>
  <c r="AE9" i="1"/>
  <c r="AG12" i="1"/>
  <c r="AE12" i="1"/>
  <c r="AG8" i="1"/>
  <c r="AE15" i="1"/>
  <c r="AG14" i="1"/>
  <c r="AG11" i="1"/>
  <c r="AG15" i="1"/>
  <c r="Y16" i="2"/>
  <c r="Y16" i="3"/>
  <c r="Y16" i="5"/>
  <c r="Y16" i="9"/>
  <c r="Y16" i="8"/>
  <c r="Y16" i="6"/>
  <c r="AF45" i="9"/>
  <c r="U49" i="9"/>
  <c r="X48" i="9"/>
  <c r="X37" i="9"/>
  <c r="X36" i="9"/>
  <c r="X43" i="8"/>
  <c r="X47" i="8"/>
  <c r="X39" i="8"/>
  <c r="X59" i="6"/>
  <c r="X39" i="6"/>
  <c r="X40" i="5"/>
  <c r="U39" i="3"/>
  <c r="U40" i="3" s="1"/>
  <c r="U41" i="3" s="1"/>
  <c r="U42" i="3" s="1"/>
  <c r="U43" i="3" s="1"/>
  <c r="U44" i="3" s="1"/>
  <c r="X38" i="3"/>
  <c r="X40" i="1"/>
  <c r="AE17" i="6" l="1"/>
  <c r="AE9" i="6"/>
  <c r="AE16" i="6"/>
  <c r="AE14" i="6"/>
  <c r="AG11" i="6"/>
  <c r="Y17" i="6"/>
  <c r="AE11" i="6"/>
  <c r="AG12" i="6"/>
  <c r="AE13" i="6"/>
  <c r="AE10" i="6"/>
  <c r="AE12" i="6"/>
  <c r="AG13" i="6"/>
  <c r="AE8" i="6"/>
  <c r="AG9" i="6"/>
  <c r="AG10" i="6"/>
  <c r="AG8" i="6"/>
  <c r="AE15" i="6"/>
  <c r="AG16" i="6"/>
  <c r="AG14" i="6"/>
  <c r="AG15" i="6"/>
  <c r="AG9" i="3"/>
  <c r="AE11" i="3"/>
  <c r="AE8" i="3"/>
  <c r="AG16" i="3"/>
  <c r="AE12" i="3"/>
  <c r="AE9" i="3"/>
  <c r="AG13" i="3"/>
  <c r="AE13" i="3"/>
  <c r="AE16" i="3"/>
  <c r="AE14" i="3"/>
  <c r="AG8" i="3"/>
  <c r="Y17" i="3"/>
  <c r="AE15" i="3"/>
  <c r="AE10" i="3"/>
  <c r="AE17" i="3"/>
  <c r="AG10" i="3"/>
  <c r="AG11" i="3"/>
  <c r="AG12" i="3"/>
  <c r="AG14" i="3"/>
  <c r="AG15" i="3"/>
  <c r="AE10" i="8"/>
  <c r="Y17" i="8"/>
  <c r="AG10" i="8"/>
  <c r="AE14" i="8"/>
  <c r="AG13" i="8"/>
  <c r="AE16" i="8"/>
  <c r="AE8" i="8"/>
  <c r="AG11" i="8"/>
  <c r="AG16" i="8"/>
  <c r="AE15" i="8"/>
  <c r="AG8" i="8"/>
  <c r="AG9" i="8"/>
  <c r="AE13" i="8"/>
  <c r="AE12" i="8"/>
  <c r="AE9" i="8"/>
  <c r="AG14" i="8"/>
  <c r="AE17" i="8"/>
  <c r="AE11" i="8"/>
  <c r="AG12" i="8"/>
  <c r="AG15" i="8"/>
  <c r="AE14" i="9"/>
  <c r="AE15" i="9"/>
  <c r="AE10" i="9"/>
  <c r="AE12" i="9"/>
  <c r="Y17" i="9"/>
  <c r="AE13" i="9"/>
  <c r="AE8" i="9"/>
  <c r="AG10" i="9"/>
  <c r="AE16" i="9"/>
  <c r="AG9" i="9"/>
  <c r="AG11" i="9"/>
  <c r="AG8" i="9"/>
  <c r="AE9" i="9"/>
  <c r="AG16" i="9"/>
  <c r="AE11" i="9"/>
  <c r="AG13" i="9"/>
  <c r="AE17" i="9"/>
  <c r="AG12" i="9"/>
  <c r="AG14" i="9"/>
  <c r="AG15" i="9"/>
  <c r="AE16" i="5"/>
  <c r="AE14" i="5"/>
  <c r="AG16" i="5"/>
  <c r="AE10" i="5"/>
  <c r="AG10" i="5"/>
  <c r="AE8" i="5"/>
  <c r="AE15" i="5"/>
  <c r="Y17" i="5"/>
  <c r="AG8" i="5"/>
  <c r="AE12" i="5"/>
  <c r="AE9" i="5"/>
  <c r="AE13" i="5"/>
  <c r="AG9" i="5"/>
  <c r="AG13" i="5"/>
  <c r="AE11" i="5"/>
  <c r="AE17" i="5"/>
  <c r="AG11" i="5"/>
  <c r="AG12" i="5"/>
  <c r="AG14" i="5"/>
  <c r="AG15" i="5"/>
  <c r="Y17" i="2"/>
  <c r="AG13" i="2"/>
  <c r="AG9" i="2"/>
  <c r="AE11" i="2"/>
  <c r="AG16" i="2"/>
  <c r="AG12" i="2"/>
  <c r="AE8" i="2"/>
  <c r="AE16" i="2"/>
  <c r="AE10" i="2"/>
  <c r="AE15" i="2"/>
  <c r="AE13" i="2"/>
  <c r="AE9" i="2"/>
  <c r="AE12" i="2"/>
  <c r="AG8" i="2"/>
  <c r="AG10" i="2"/>
  <c r="AE14" i="2"/>
  <c r="AE17" i="2"/>
  <c r="AG11" i="2"/>
  <c r="AG14" i="2"/>
  <c r="AG15" i="2"/>
  <c r="U50" i="9"/>
  <c r="X49" i="9"/>
  <c r="AF46" i="9"/>
  <c r="X44" i="8"/>
  <c r="X40" i="8"/>
  <c r="X40" i="6"/>
  <c r="X61" i="6"/>
  <c r="X41" i="5"/>
  <c r="X39" i="3"/>
  <c r="X41" i="1"/>
  <c r="AJ74" i="5" l="1"/>
  <c r="AJ68" i="5"/>
  <c r="AJ64" i="5"/>
  <c r="AJ58" i="5"/>
  <c r="AJ54" i="5"/>
  <c r="AJ48" i="5"/>
  <c r="AJ42" i="5"/>
  <c r="AJ38" i="5"/>
  <c r="AJ34" i="5"/>
  <c r="AJ24" i="5"/>
  <c r="AJ69" i="5"/>
  <c r="AJ45" i="5"/>
  <c r="AK73" i="5"/>
  <c r="AK67" i="5"/>
  <c r="AK61" i="5"/>
  <c r="AK57" i="5"/>
  <c r="AK53" i="5"/>
  <c r="AK47" i="5"/>
  <c r="AK41" i="5"/>
  <c r="AK37" i="5"/>
  <c r="AK31" i="5"/>
  <c r="AJ59" i="5"/>
  <c r="AJ35" i="5"/>
  <c r="AJ73" i="5"/>
  <c r="AJ67" i="5"/>
  <c r="AJ61" i="5"/>
  <c r="AJ57" i="5"/>
  <c r="AJ53" i="5"/>
  <c r="AJ47" i="5"/>
  <c r="AJ41" i="5"/>
  <c r="AJ37" i="5"/>
  <c r="AJ31" i="5"/>
  <c r="AK70" i="5"/>
  <c r="AK66" i="5"/>
  <c r="AK60" i="5"/>
  <c r="AK56" i="5"/>
  <c r="AK52" i="5"/>
  <c r="AK46" i="5"/>
  <c r="AK40" i="5"/>
  <c r="AK36" i="5"/>
  <c r="AK30" i="5"/>
  <c r="AJ65" i="5"/>
  <c r="AJ49" i="5"/>
  <c r="AJ70" i="5"/>
  <c r="AJ66" i="5"/>
  <c r="AJ60" i="5"/>
  <c r="AJ56" i="5"/>
  <c r="AJ52" i="5"/>
  <c r="AJ46" i="5"/>
  <c r="AJ40" i="5"/>
  <c r="AJ36" i="5"/>
  <c r="AJ30" i="5"/>
  <c r="AK69" i="5"/>
  <c r="AK65" i="5"/>
  <c r="AK59" i="5"/>
  <c r="AK55" i="5"/>
  <c r="AK49" i="5"/>
  <c r="AK45" i="5"/>
  <c r="AK39" i="5"/>
  <c r="AK35" i="5"/>
  <c r="AK27" i="5"/>
  <c r="AJ39" i="5"/>
  <c r="AK74" i="5"/>
  <c r="AK68" i="5"/>
  <c r="AK64" i="5"/>
  <c r="AK58" i="5"/>
  <c r="AK54" i="5"/>
  <c r="AK48" i="5"/>
  <c r="AK42" i="5"/>
  <c r="AK38" i="5"/>
  <c r="AK34" i="5"/>
  <c r="AK24" i="5"/>
  <c r="AJ55" i="5"/>
  <c r="AJ27" i="5"/>
  <c r="AJ64" i="3"/>
  <c r="AJ58" i="3"/>
  <c r="AJ54" i="3"/>
  <c r="AJ46" i="3"/>
  <c r="AJ40" i="3"/>
  <c r="AJ36" i="3"/>
  <c r="AJ28" i="3"/>
  <c r="AJ49" i="3"/>
  <c r="AK69" i="3"/>
  <c r="AK61" i="3"/>
  <c r="AK57" i="3"/>
  <c r="AK53" i="3"/>
  <c r="AK43" i="3"/>
  <c r="AK39" i="3"/>
  <c r="AK35" i="3"/>
  <c r="AK25" i="3"/>
  <c r="AJ55" i="3"/>
  <c r="AJ37" i="3"/>
  <c r="AJ61" i="3"/>
  <c r="AJ57" i="3"/>
  <c r="AJ53" i="3"/>
  <c r="AJ43" i="3"/>
  <c r="AJ39" i="3"/>
  <c r="AJ35" i="3"/>
  <c r="AJ25" i="3"/>
  <c r="AK66" i="3"/>
  <c r="AK60" i="3"/>
  <c r="AK56" i="3"/>
  <c r="AK52" i="3"/>
  <c r="AK42" i="3"/>
  <c r="AK38" i="3"/>
  <c r="AK32" i="3"/>
  <c r="AK24" i="3"/>
  <c r="AJ65" i="3"/>
  <c r="AJ41" i="3"/>
  <c r="AJ66" i="3"/>
  <c r="AJ60" i="3"/>
  <c r="AJ56" i="3"/>
  <c r="AJ52" i="3"/>
  <c r="AJ42" i="3"/>
  <c r="AJ38" i="3"/>
  <c r="AJ32" i="3"/>
  <c r="AJ24" i="3"/>
  <c r="AK65" i="3"/>
  <c r="AK59" i="3"/>
  <c r="AK55" i="3"/>
  <c r="AK49" i="3"/>
  <c r="AK41" i="3"/>
  <c r="AK37" i="3"/>
  <c r="AK31" i="3"/>
  <c r="AK64" i="3"/>
  <c r="AK58" i="3"/>
  <c r="AK54" i="3"/>
  <c r="AK46" i="3"/>
  <c r="AK40" i="3"/>
  <c r="AK36" i="3"/>
  <c r="AK28" i="3"/>
  <c r="AJ59" i="3"/>
  <c r="AJ31" i="3"/>
  <c r="AJ83" i="2"/>
  <c r="AJ75" i="2"/>
  <c r="AJ71" i="2"/>
  <c r="AJ67" i="2"/>
  <c r="AJ63" i="2"/>
  <c r="AJ57" i="2"/>
  <c r="AJ49" i="2"/>
  <c r="AJ45" i="2"/>
  <c r="AJ41" i="2"/>
  <c r="AJ37" i="2"/>
  <c r="AJ31" i="2"/>
  <c r="AJ68" i="2"/>
  <c r="AJ46" i="2"/>
  <c r="AK24" i="2"/>
  <c r="AK80" i="2"/>
  <c r="AK74" i="2"/>
  <c r="AK70" i="2"/>
  <c r="AK66" i="2"/>
  <c r="AK62" i="2"/>
  <c r="AK54" i="2"/>
  <c r="AK48" i="2"/>
  <c r="AK44" i="2"/>
  <c r="AK40" i="2"/>
  <c r="AK36" i="2"/>
  <c r="AK30" i="2"/>
  <c r="AJ58" i="2"/>
  <c r="AJ34" i="2"/>
  <c r="AJ80" i="2"/>
  <c r="AJ74" i="2"/>
  <c r="AJ70" i="2"/>
  <c r="AJ66" i="2"/>
  <c r="AJ62" i="2"/>
  <c r="AJ54" i="2"/>
  <c r="AJ48" i="2"/>
  <c r="AJ44" i="2"/>
  <c r="AJ40" i="2"/>
  <c r="AJ36" i="2"/>
  <c r="AJ30" i="2"/>
  <c r="AK79" i="2"/>
  <c r="AK73" i="2"/>
  <c r="AK69" i="2"/>
  <c r="AK65" i="2"/>
  <c r="AK61" i="2"/>
  <c r="AK53" i="2"/>
  <c r="AK47" i="2"/>
  <c r="AK43" i="2"/>
  <c r="AK39" i="2"/>
  <c r="AK35" i="2"/>
  <c r="AK27" i="2"/>
  <c r="AJ64" i="2"/>
  <c r="AJ42" i="2"/>
  <c r="AJ38" i="2"/>
  <c r="AJ79" i="2"/>
  <c r="AJ73" i="2"/>
  <c r="AJ69" i="2"/>
  <c r="AJ65" i="2"/>
  <c r="AJ61" i="2"/>
  <c r="AJ53" i="2"/>
  <c r="AJ47" i="2"/>
  <c r="AJ43" i="2"/>
  <c r="AJ39" i="2"/>
  <c r="AJ35" i="2"/>
  <c r="AJ27" i="2"/>
  <c r="AK76" i="2"/>
  <c r="AK72" i="2"/>
  <c r="AK68" i="2"/>
  <c r="AK64" i="2"/>
  <c r="AK58" i="2"/>
  <c r="AK50" i="2"/>
  <c r="AK46" i="2"/>
  <c r="AK42" i="2"/>
  <c r="AK38" i="2"/>
  <c r="AK34" i="2"/>
  <c r="AJ24" i="2"/>
  <c r="AJ72" i="2"/>
  <c r="AK83" i="2"/>
  <c r="AK75" i="2"/>
  <c r="AK71" i="2"/>
  <c r="AK67" i="2"/>
  <c r="AK63" i="2"/>
  <c r="AK57" i="2"/>
  <c r="AK49" i="2"/>
  <c r="AK45" i="2"/>
  <c r="AK41" i="2"/>
  <c r="AK37" i="2"/>
  <c r="AK31" i="2"/>
  <c r="AJ76" i="2"/>
  <c r="AJ50" i="2"/>
  <c r="AJ72" i="8"/>
  <c r="AJ66" i="8"/>
  <c r="AJ62" i="8"/>
  <c r="AJ58" i="8"/>
  <c r="AJ52" i="8"/>
  <c r="AJ46" i="8"/>
  <c r="AJ42" i="8"/>
  <c r="AJ38" i="8"/>
  <c r="AJ34" i="8"/>
  <c r="AJ24" i="8"/>
  <c r="AJ63" i="8"/>
  <c r="AJ27" i="8"/>
  <c r="AK69" i="8"/>
  <c r="AK65" i="8"/>
  <c r="AK61" i="8"/>
  <c r="AK57" i="8"/>
  <c r="AK51" i="8"/>
  <c r="AK45" i="8"/>
  <c r="AK41" i="8"/>
  <c r="AK37" i="8"/>
  <c r="AK31" i="8"/>
  <c r="AJ75" i="8"/>
  <c r="AJ47" i="8"/>
  <c r="AJ39" i="8"/>
  <c r="AJ69" i="8"/>
  <c r="AJ65" i="8"/>
  <c r="AJ61" i="8"/>
  <c r="AJ57" i="8"/>
  <c r="AJ51" i="8"/>
  <c r="AJ45" i="8"/>
  <c r="AJ41" i="8"/>
  <c r="AJ37" i="8"/>
  <c r="AJ31" i="8"/>
  <c r="AK68" i="8"/>
  <c r="AK64" i="8"/>
  <c r="AK60" i="8"/>
  <c r="AK56" i="8"/>
  <c r="AK50" i="8"/>
  <c r="AK44" i="8"/>
  <c r="AK40" i="8"/>
  <c r="AK36" i="8"/>
  <c r="AK30" i="8"/>
  <c r="AJ53" i="8"/>
  <c r="AJ68" i="8"/>
  <c r="AJ64" i="8"/>
  <c r="AJ60" i="8"/>
  <c r="AJ56" i="8"/>
  <c r="AJ50" i="8"/>
  <c r="AJ44" i="8"/>
  <c r="AJ40" i="8"/>
  <c r="AJ36" i="8"/>
  <c r="AJ30" i="8"/>
  <c r="AK75" i="8"/>
  <c r="AK67" i="8"/>
  <c r="AK63" i="8"/>
  <c r="AK59" i="8"/>
  <c r="AK53" i="8"/>
  <c r="AK47" i="8"/>
  <c r="AK43" i="8"/>
  <c r="AK39" i="8"/>
  <c r="AK35" i="8"/>
  <c r="AK27" i="8"/>
  <c r="AJ59" i="8"/>
  <c r="AK72" i="8"/>
  <c r="AK66" i="8"/>
  <c r="AK62" i="8"/>
  <c r="AK58" i="8"/>
  <c r="AK52" i="8"/>
  <c r="AK46" i="8"/>
  <c r="AK42" i="8"/>
  <c r="AK38" i="8"/>
  <c r="AK34" i="8"/>
  <c r="AK24" i="8"/>
  <c r="AJ67" i="8"/>
  <c r="AJ43" i="8"/>
  <c r="AJ35" i="8"/>
  <c r="AJ63" i="6"/>
  <c r="AJ57" i="6"/>
  <c r="AJ53" i="6"/>
  <c r="AJ47" i="6"/>
  <c r="AJ41" i="6"/>
  <c r="AJ37" i="6"/>
  <c r="AJ31" i="6"/>
  <c r="AJ48" i="6"/>
  <c r="AK68" i="6"/>
  <c r="AK62" i="6"/>
  <c r="AK56" i="6"/>
  <c r="AK52" i="6"/>
  <c r="AK46" i="6"/>
  <c r="AK40" i="6"/>
  <c r="AK36" i="6"/>
  <c r="AK30" i="6"/>
  <c r="AJ58" i="6"/>
  <c r="AJ42" i="6"/>
  <c r="AJ68" i="6"/>
  <c r="AJ62" i="6"/>
  <c r="AJ56" i="6"/>
  <c r="AJ52" i="6"/>
  <c r="AJ46" i="6"/>
  <c r="AJ40" i="6"/>
  <c r="AJ36" i="6"/>
  <c r="AJ30" i="6"/>
  <c r="AK67" i="6"/>
  <c r="AK61" i="6"/>
  <c r="AK55" i="6"/>
  <c r="AK51" i="6"/>
  <c r="AK45" i="6"/>
  <c r="AK39" i="6"/>
  <c r="AK35" i="6"/>
  <c r="AK27" i="6"/>
  <c r="AJ66" i="6"/>
  <c r="AJ38" i="6"/>
  <c r="AJ67" i="6"/>
  <c r="AJ61" i="6"/>
  <c r="AJ55" i="6"/>
  <c r="AJ51" i="6"/>
  <c r="AJ45" i="6"/>
  <c r="AJ39" i="6"/>
  <c r="AJ35" i="6"/>
  <c r="AJ27" i="6"/>
  <c r="AK66" i="6"/>
  <c r="AK58" i="6"/>
  <c r="AK54" i="6"/>
  <c r="AK48" i="6"/>
  <c r="AK42" i="6"/>
  <c r="AK38" i="6"/>
  <c r="AK34" i="6"/>
  <c r="AK24" i="6"/>
  <c r="AJ34" i="6"/>
  <c r="AK63" i="6"/>
  <c r="AK57" i="6"/>
  <c r="AK53" i="6"/>
  <c r="AK47" i="6"/>
  <c r="AK41" i="6"/>
  <c r="AK37" i="6"/>
  <c r="AK31" i="6"/>
  <c r="AJ54" i="6"/>
  <c r="AJ24" i="6"/>
  <c r="AJ71" i="5"/>
  <c r="AJ62" i="5"/>
  <c r="AG17" i="5"/>
  <c r="AJ75" i="5"/>
  <c r="AK32" i="5"/>
  <c r="AJ25" i="5"/>
  <c r="AJ50" i="5"/>
  <c r="AK62" i="5"/>
  <c r="AJ32" i="5"/>
  <c r="AK25" i="5"/>
  <c r="AK28" i="5"/>
  <c r="AJ28" i="5"/>
  <c r="AK43" i="5"/>
  <c r="AJ43" i="5"/>
  <c r="AK50" i="5"/>
  <c r="AK75" i="5"/>
  <c r="AJ77" i="5"/>
  <c r="AK77" i="5"/>
  <c r="AK71" i="5"/>
  <c r="AG17" i="3"/>
  <c r="AK29" i="3"/>
  <c r="AK62" i="3"/>
  <c r="AK67" i="3"/>
  <c r="AJ29" i="3"/>
  <c r="AJ44" i="3"/>
  <c r="AJ50" i="3"/>
  <c r="AK70" i="3"/>
  <c r="AJ62" i="3"/>
  <c r="AK44" i="3"/>
  <c r="AK50" i="3"/>
  <c r="AJ26" i="3"/>
  <c r="AK26" i="3"/>
  <c r="AJ33" i="3"/>
  <c r="AJ47" i="3"/>
  <c r="AK33" i="3"/>
  <c r="AK47" i="3"/>
  <c r="AJ70" i="3"/>
  <c r="AJ67" i="3"/>
  <c r="AK72" i="3"/>
  <c r="AJ72" i="3"/>
  <c r="AJ51" i="2"/>
  <c r="AJ84" i="2"/>
  <c r="AK32" i="2"/>
  <c r="AK28" i="2"/>
  <c r="AJ55" i="2"/>
  <c r="AK51" i="2"/>
  <c r="AJ25" i="2"/>
  <c r="AK59" i="2"/>
  <c r="AK25" i="2"/>
  <c r="AJ81" i="2"/>
  <c r="AJ77" i="2"/>
  <c r="AJ59" i="2"/>
  <c r="AJ32" i="2"/>
  <c r="AK84" i="2"/>
  <c r="AK77" i="2"/>
  <c r="AG17" i="2"/>
  <c r="AJ28" i="2"/>
  <c r="AK86" i="2"/>
  <c r="AJ86" i="2"/>
  <c r="AK81" i="2"/>
  <c r="AK55" i="2"/>
  <c r="AK49" i="6"/>
  <c r="AK28" i="6"/>
  <c r="AJ71" i="6"/>
  <c r="AJ64" i="6"/>
  <c r="AK25" i="6"/>
  <c r="AK71" i="6"/>
  <c r="AK59" i="6"/>
  <c r="AJ43" i="6"/>
  <c r="AK32" i="6"/>
  <c r="AK64" i="6"/>
  <c r="AJ49" i="6"/>
  <c r="AK69" i="6"/>
  <c r="AG17" i="6"/>
  <c r="AJ32" i="6"/>
  <c r="AJ25" i="6"/>
  <c r="AK43" i="6"/>
  <c r="AJ59" i="6"/>
  <c r="AJ28" i="6"/>
  <c r="AJ69" i="6"/>
  <c r="AJ54" i="8"/>
  <c r="AK73" i="8"/>
  <c r="AJ78" i="8"/>
  <c r="AK25" i="8"/>
  <c r="AJ73" i="8"/>
  <c r="AK32" i="8"/>
  <c r="AK54" i="8"/>
  <c r="AK76" i="8"/>
  <c r="AJ25" i="8"/>
  <c r="AK28" i="8"/>
  <c r="AJ76" i="8"/>
  <c r="AK70" i="8"/>
  <c r="AJ28" i="8"/>
  <c r="AJ48" i="8"/>
  <c r="AJ32" i="8"/>
  <c r="AG17" i="8"/>
  <c r="AK78" i="8"/>
  <c r="AK48" i="8"/>
  <c r="AJ70" i="8"/>
  <c r="AJ25" i="9"/>
  <c r="AJ28" i="9"/>
  <c r="AJ52" i="9"/>
  <c r="AJ37" i="9"/>
  <c r="AJ63" i="9"/>
  <c r="AJ65" i="9"/>
  <c r="AG17" i="9"/>
  <c r="AJ40" i="9"/>
  <c r="AK25" i="9"/>
  <c r="AK28" i="9"/>
  <c r="AK37" i="9"/>
  <c r="AK40" i="9"/>
  <c r="AK52" i="9"/>
  <c r="AK63" i="9"/>
  <c r="AK65" i="9"/>
  <c r="AF47" i="9"/>
  <c r="U51" i="9"/>
  <c r="X50" i="9"/>
  <c r="X62" i="6"/>
  <c r="X41" i="6"/>
  <c r="U45" i="5"/>
  <c r="X42" i="5"/>
  <c r="X40" i="3"/>
  <c r="X42" i="1"/>
  <c r="U44" i="1"/>
  <c r="U46" i="1" s="1"/>
  <c r="U52" i="9" l="1"/>
  <c r="X51" i="9"/>
  <c r="AF48" i="9"/>
  <c r="X48" i="8"/>
  <c r="X45" i="8"/>
  <c r="X43" i="6"/>
  <c r="X42" i="6"/>
  <c r="U66" i="6"/>
  <c r="X63" i="6"/>
  <c r="X43" i="5"/>
  <c r="X43" i="1"/>
  <c r="AF49" i="9" l="1"/>
  <c r="U54" i="9"/>
  <c r="X52" i="9"/>
  <c r="X64" i="6"/>
  <c r="X41" i="3"/>
  <c r="V46" i="1"/>
  <c r="AF50" i="9" l="1"/>
  <c r="U55" i="9"/>
  <c r="X54" i="9"/>
  <c r="U67" i="6"/>
  <c r="X66" i="6"/>
  <c r="X42" i="3"/>
  <c r="U56" i="9" l="1"/>
  <c r="X55" i="9"/>
  <c r="AF51" i="9"/>
  <c r="U68" i="6"/>
  <c r="X67" i="6"/>
  <c r="X49" i="5"/>
  <c r="X47" i="5"/>
  <c r="X45" i="5"/>
  <c r="U52" i="5"/>
  <c r="U53" i="5" s="1"/>
  <c r="U54" i="5" s="1"/>
  <c r="U55" i="5" s="1"/>
  <c r="U56" i="5" s="1"/>
  <c r="U57" i="5" s="1"/>
  <c r="U58" i="5" s="1"/>
  <c r="U59" i="5" s="1"/>
  <c r="U60" i="5" s="1"/>
  <c r="U61" i="5" s="1"/>
  <c r="U62" i="5" s="1"/>
  <c r="X43" i="3"/>
  <c r="AF52" i="9" l="1"/>
  <c r="U57" i="9"/>
  <c r="X56" i="9"/>
  <c r="X68" i="6"/>
  <c r="U69" i="6"/>
  <c r="U46" i="3"/>
  <c r="U47" i="3" s="1"/>
  <c r="U49" i="3" s="1"/>
  <c r="U50" i="3" s="1"/>
  <c r="X44" i="3"/>
  <c r="X44" i="1"/>
  <c r="AF54" i="9" l="1"/>
  <c r="AF55" i="9" s="1"/>
  <c r="AF56" i="9" s="1"/>
  <c r="AF57" i="9" s="1"/>
  <c r="AF58" i="9" s="1"/>
  <c r="AF59" i="9" s="1"/>
  <c r="AF60" i="9" s="1"/>
  <c r="AF61" i="9" s="1"/>
  <c r="AF62" i="9" s="1"/>
  <c r="AF63" i="9" s="1"/>
  <c r="AI52" i="9"/>
  <c r="U58" i="9"/>
  <c r="X57" i="9"/>
  <c r="X69" i="6"/>
  <c r="U71" i="6"/>
  <c r="X71" i="6" s="1"/>
  <c r="X52" i="5"/>
  <c r="X46" i="3"/>
  <c r="U59" i="9" l="1"/>
  <c r="X58" i="9"/>
  <c r="AF65" i="9"/>
  <c r="AI63" i="9"/>
  <c r="X53" i="5"/>
  <c r="AI24" i="9" l="1"/>
  <c r="AI27" i="9"/>
  <c r="AI65" i="9"/>
  <c r="AH65" i="9"/>
  <c r="AI30" i="9"/>
  <c r="AI31" i="9"/>
  <c r="AI32" i="9"/>
  <c r="AI33" i="9"/>
  <c r="AI34" i="9"/>
  <c r="AI35" i="9"/>
  <c r="AI36" i="9"/>
  <c r="AI39" i="9"/>
  <c r="AI40" i="9"/>
  <c r="AI42" i="9"/>
  <c r="AI43" i="9"/>
  <c r="AI44" i="9"/>
  <c r="AI45" i="9"/>
  <c r="AI46" i="9"/>
  <c r="AI47" i="9"/>
  <c r="AI48" i="9"/>
  <c r="AI49" i="9"/>
  <c r="AI50" i="9"/>
  <c r="AI51" i="9"/>
  <c r="U60" i="9"/>
  <c r="X59" i="9"/>
  <c r="X54" i="5"/>
  <c r="X47" i="3"/>
  <c r="U47" i="1"/>
  <c r="X46" i="1"/>
  <c r="U61" i="9" l="1"/>
  <c r="X60" i="9"/>
  <c r="X55" i="5"/>
  <c r="U48" i="1"/>
  <c r="X47" i="1"/>
  <c r="U62" i="9" l="1"/>
  <c r="X61" i="9"/>
  <c r="X56" i="5"/>
  <c r="X49" i="3"/>
  <c r="V47" i="1"/>
  <c r="X48" i="1"/>
  <c r="U49" i="1"/>
  <c r="U50" i="1" s="1"/>
  <c r="U63" i="9" l="1"/>
  <c r="X62" i="9"/>
  <c r="X57" i="5"/>
  <c r="U52" i="3"/>
  <c r="X50" i="3"/>
  <c r="V48" i="1"/>
  <c r="X49" i="1"/>
  <c r="X63" i="9" l="1"/>
  <c r="U65" i="9"/>
  <c r="X65" i="9" s="1"/>
  <c r="X58" i="5"/>
  <c r="U53" i="3"/>
  <c r="X52" i="3"/>
  <c r="V49" i="1"/>
  <c r="V50" i="1" s="1"/>
  <c r="X59" i="5" l="1"/>
  <c r="U54" i="3"/>
  <c r="X53" i="3"/>
  <c r="V51" i="1"/>
  <c r="V52" i="1" s="1"/>
  <c r="V53" i="1"/>
  <c r="V54" i="1" s="1"/>
  <c r="V55" i="1" s="1"/>
  <c r="V56" i="1" s="1"/>
  <c r="V57" i="1" s="1"/>
  <c r="V58" i="1" s="1"/>
  <c r="V59" i="1" s="1"/>
  <c r="U51" i="1"/>
  <c r="X50" i="1"/>
  <c r="V61" i="1" l="1"/>
  <c r="V62" i="1" s="1"/>
  <c r="X60" i="5"/>
  <c r="U55" i="3"/>
  <c r="X54" i="3"/>
  <c r="X51" i="1"/>
  <c r="U52" i="1"/>
  <c r="X61" i="5" l="1"/>
  <c r="U64" i="5"/>
  <c r="U65" i="5" s="1"/>
  <c r="U66" i="5" s="1"/>
  <c r="U67" i="5" s="1"/>
  <c r="U68" i="5" s="1"/>
  <c r="U69" i="5" s="1"/>
  <c r="U70" i="5" s="1"/>
  <c r="U71" i="5" s="1"/>
  <c r="U73" i="5" s="1"/>
  <c r="U74" i="5" s="1"/>
  <c r="U56" i="3"/>
  <c r="X55" i="3"/>
  <c r="U53" i="1"/>
  <c r="X52" i="1"/>
  <c r="U75" i="5" l="1"/>
  <c r="X74" i="5"/>
  <c r="X62" i="5"/>
  <c r="U57" i="3"/>
  <c r="X56" i="3"/>
  <c r="U54" i="1"/>
  <c r="U55" i="1" s="1"/>
  <c r="U56" i="1" s="1"/>
  <c r="U57" i="1" s="1"/>
  <c r="X53" i="1"/>
  <c r="U58" i="3" l="1"/>
  <c r="X57" i="3"/>
  <c r="U58" i="1"/>
  <c r="U59" i="1" s="1"/>
  <c r="U61" i="1" s="1"/>
  <c r="X57" i="1"/>
  <c r="U59" i="3" l="1"/>
  <c r="X58" i="3"/>
  <c r="X54" i="1"/>
  <c r="X56" i="1"/>
  <c r="U60" i="3" l="1"/>
  <c r="U61" i="3" s="1"/>
  <c r="U62" i="3" s="1"/>
  <c r="U64" i="3" s="1"/>
  <c r="U65" i="3" s="1"/>
  <c r="X59" i="3"/>
  <c r="X55" i="1"/>
  <c r="U66" i="3" l="1"/>
  <c r="U67" i="3" s="1"/>
  <c r="U69" i="3" s="1"/>
  <c r="U70" i="3" s="1"/>
  <c r="X65" i="3"/>
  <c r="X60" i="3"/>
  <c r="U72" i="3" l="1"/>
  <c r="X72" i="3" s="1"/>
  <c r="X70" i="3"/>
  <c r="X73" i="5"/>
  <c r="X77" i="5" l="1"/>
  <c r="X75" i="5"/>
  <c r="U62" i="1"/>
  <c r="U63" i="1" s="1"/>
  <c r="X62" i="1" l="1"/>
  <c r="X61" i="3" l="1"/>
  <c r="U65" i="1"/>
  <c r="X65" i="1" s="1"/>
  <c r="X63" i="1"/>
  <c r="X69" i="3" l="1"/>
  <c r="X62" i="3"/>
  <c r="V63" i="1"/>
  <c r="AI65" i="1"/>
  <c r="X64" i="3" l="1"/>
  <c r="V65" i="1"/>
  <c r="X67" i="3" l="1"/>
  <c r="X66" i="3"/>
  <c r="AP54" i="2"/>
  <c r="I55" i="2"/>
  <c r="T67" i="5" l="1"/>
  <c r="T70" i="5" l="1"/>
  <c r="K71" i="5"/>
  <c r="M79" i="5" l="1"/>
  <c r="J79" i="5"/>
  <c r="F79" i="5"/>
  <c r="C79" i="5"/>
  <c r="E79" i="5"/>
  <c r="I79" i="5"/>
  <c r="G79" i="5"/>
  <c r="H79" i="5"/>
  <c r="D79" i="5"/>
  <c r="L79" i="5"/>
  <c r="K79" i="5"/>
  <c r="O79" i="5" l="1"/>
  <c r="AG35" i="1" l="1"/>
  <c r="AG36" i="1" s="1"/>
  <c r="AG37" i="1" l="1"/>
  <c r="AG38" i="1" s="1"/>
  <c r="AG39" i="1" s="1"/>
  <c r="AG40" i="1" s="1"/>
  <c r="AG41" i="1" s="1"/>
  <c r="AG42" i="1" s="1"/>
  <c r="AG43" i="1" s="1"/>
  <c r="AG44" i="1" s="1"/>
  <c r="AG46" i="1" l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AG58" i="1" s="1"/>
  <c r="AG59" i="1" s="1"/>
  <c r="AG61" i="1" l="1"/>
  <c r="AG62" i="1" s="1"/>
  <c r="AG63" i="1" s="1"/>
  <c r="AG65" i="1" l="1"/>
  <c r="L32" i="2"/>
  <c r="L86" i="2"/>
  <c r="O86" i="2" s="1"/>
  <c r="T30" i="2"/>
  <c r="T32" i="2" s="1"/>
  <c r="T86" i="2" l="1"/>
  <c r="H88" i="2"/>
  <c r="C88" i="2"/>
  <c r="D88" i="2"/>
  <c r="E88" i="2"/>
  <c r="F88" i="2"/>
  <c r="I88" i="2"/>
  <c r="J88" i="2"/>
  <c r="G88" i="2"/>
  <c r="K88" i="2"/>
  <c r="L88" i="2"/>
  <c r="M88" i="2"/>
  <c r="AP30" i="2"/>
  <c r="V30" i="2"/>
  <c r="V31" i="2" s="1"/>
  <c r="U30" i="2"/>
  <c r="W30" i="2"/>
  <c r="O88" i="2" l="1"/>
  <c r="X28" i="2"/>
  <c r="W47" i="2"/>
  <c r="W43" i="2"/>
  <c r="W42" i="2"/>
  <c r="W34" i="2"/>
  <c r="W28" i="2"/>
  <c r="W58" i="2"/>
  <c r="W59" i="2"/>
  <c r="W62" i="2"/>
  <c r="W25" i="2"/>
  <c r="W36" i="2"/>
  <c r="W61" i="2"/>
  <c r="W77" i="2"/>
  <c r="W66" i="2"/>
  <c r="W45" i="2"/>
  <c r="W40" i="2"/>
  <c r="W53" i="2"/>
  <c r="X27" i="2"/>
  <c r="X25" i="2"/>
  <c r="W73" i="2"/>
  <c r="W74" i="2"/>
  <c r="W72" i="2"/>
  <c r="W57" i="2"/>
  <c r="W81" i="2"/>
  <c r="W39" i="2"/>
  <c r="W49" i="2"/>
  <c r="W27" i="2"/>
  <c r="W76" i="2"/>
  <c r="W70" i="2"/>
  <c r="W54" i="2"/>
  <c r="W46" i="2"/>
  <c r="W50" i="2"/>
  <c r="W63" i="2"/>
  <c r="W64" i="2"/>
  <c r="W51" i="2"/>
  <c r="W37" i="2"/>
  <c r="W44" i="2"/>
  <c r="W55" i="2"/>
  <c r="W69" i="2"/>
  <c r="W71" i="2"/>
  <c r="W68" i="2"/>
  <c r="W31" i="2"/>
  <c r="W67" i="2"/>
  <c r="W38" i="2"/>
  <c r="W41" i="2"/>
  <c r="W65" i="2"/>
  <c r="W35" i="2"/>
  <c r="W75" i="2"/>
  <c r="W48" i="2"/>
  <c r="W79" i="2"/>
  <c r="X30" i="2"/>
  <c r="U31" i="2"/>
  <c r="W32" i="2"/>
  <c r="S17" i="2" l="1"/>
  <c r="X31" i="2"/>
  <c r="U32" i="2"/>
  <c r="V32" i="2"/>
  <c r="V34" i="2" l="1"/>
  <c r="X32" i="2"/>
  <c r="U34" i="2"/>
  <c r="X34" i="2" l="1"/>
  <c r="U35" i="2"/>
  <c r="V35" i="2"/>
  <c r="X35" i="2" l="1"/>
  <c r="U36" i="2"/>
  <c r="V36" i="2"/>
  <c r="U37" i="2" l="1"/>
  <c r="X36" i="2"/>
  <c r="V37" i="2"/>
  <c r="V38" i="2" l="1"/>
  <c r="U38" i="2"/>
  <c r="X37" i="2"/>
  <c r="X38" i="2" l="1"/>
  <c r="U39" i="2"/>
  <c r="V39" i="2"/>
  <c r="U40" i="2" l="1"/>
  <c r="X39" i="2"/>
  <c r="V40" i="2"/>
  <c r="V41" i="2" l="1"/>
  <c r="X40" i="2"/>
  <c r="U41" i="2"/>
  <c r="U42" i="2" l="1"/>
  <c r="X41" i="2"/>
  <c r="V42" i="2"/>
  <c r="V43" i="2" l="1"/>
  <c r="X42" i="2"/>
  <c r="U43" i="2"/>
  <c r="X43" i="2" l="1"/>
  <c r="U44" i="2"/>
  <c r="V44" i="2"/>
  <c r="V45" i="2" l="1"/>
  <c r="X44" i="2"/>
  <c r="U45" i="2"/>
  <c r="X45" i="2" l="1"/>
  <c r="U46" i="2"/>
  <c r="V46" i="2"/>
  <c r="V47" i="2" l="1"/>
  <c r="U47" i="2"/>
  <c r="X46" i="2"/>
  <c r="X47" i="2" l="1"/>
  <c r="U48" i="2"/>
  <c r="V48" i="2"/>
  <c r="V49" i="2" l="1"/>
  <c r="X48" i="2"/>
  <c r="U49" i="2"/>
  <c r="V50" i="2" l="1"/>
  <c r="U50" i="2"/>
  <c r="X49" i="2"/>
  <c r="U51" i="2" l="1"/>
  <c r="X50" i="2"/>
  <c r="V51" i="2"/>
  <c r="V53" i="2" l="1"/>
  <c r="X51" i="2"/>
  <c r="U53" i="2"/>
  <c r="X53" i="2" l="1"/>
  <c r="U54" i="2"/>
  <c r="V54" i="2"/>
  <c r="V55" i="2" l="1"/>
  <c r="U55" i="2"/>
  <c r="X54" i="2"/>
  <c r="X55" i="2" l="1"/>
  <c r="U57" i="2"/>
  <c r="V57" i="2"/>
  <c r="V58" i="2" l="1"/>
  <c r="X57" i="2"/>
  <c r="U58" i="2"/>
  <c r="U59" i="2" l="1"/>
  <c r="X58" i="2"/>
  <c r="V59" i="2"/>
  <c r="V61" i="2" l="1"/>
  <c r="X59" i="2"/>
  <c r="U61" i="2"/>
  <c r="X61" i="2" l="1"/>
  <c r="U62" i="2"/>
  <c r="V62" i="2"/>
  <c r="V63" i="2" l="1"/>
  <c r="X62" i="2"/>
  <c r="U63" i="2"/>
  <c r="X63" i="2" l="1"/>
  <c r="U64" i="2"/>
  <c r="V64" i="2"/>
  <c r="V65" i="2" l="1"/>
  <c r="U65" i="2"/>
  <c r="X64" i="2"/>
  <c r="U66" i="2" l="1"/>
  <c r="X65" i="2"/>
  <c r="V66" i="2"/>
  <c r="V67" i="2" l="1"/>
  <c r="U67" i="2"/>
  <c r="X66" i="2"/>
  <c r="X67" i="2" l="1"/>
  <c r="U68" i="2"/>
  <c r="V68" i="2"/>
  <c r="V69" i="2" l="1"/>
  <c r="U69" i="2"/>
  <c r="X68" i="2"/>
  <c r="V70" i="2" l="1"/>
  <c r="U70" i="2"/>
  <c r="X69" i="2"/>
  <c r="X70" i="2" l="1"/>
  <c r="U71" i="2"/>
  <c r="V71" i="2"/>
  <c r="X71" i="2" l="1"/>
  <c r="U72" i="2"/>
  <c r="V72" i="2"/>
  <c r="V73" i="2" l="1"/>
  <c r="U73" i="2"/>
  <c r="X72" i="2"/>
  <c r="U74" i="2" l="1"/>
  <c r="X73" i="2"/>
  <c r="V74" i="2"/>
  <c r="V75" i="2" l="1"/>
  <c r="X74" i="2"/>
  <c r="U75" i="2"/>
  <c r="V76" i="2" l="1"/>
  <c r="X75" i="2"/>
  <c r="U76" i="2"/>
  <c r="X76" i="2" l="1"/>
  <c r="U77" i="2"/>
  <c r="V77" i="2"/>
  <c r="X77" i="2" l="1"/>
  <c r="U79" i="2"/>
  <c r="V79" i="2"/>
  <c r="V80" i="2" l="1"/>
  <c r="U80" i="2"/>
  <c r="U81" i="2" l="1"/>
  <c r="V81" i="2"/>
  <c r="V83" i="2" s="1"/>
  <c r="U83" i="2" l="1"/>
  <c r="X83" i="2" l="1"/>
  <c r="U84" i="2"/>
  <c r="V84" i="2"/>
  <c r="V86" i="2" s="1"/>
  <c r="U11" i="1" l="1"/>
  <c r="U11" i="9"/>
  <c r="U11" i="8"/>
  <c r="U11" i="6"/>
  <c r="U11" i="2"/>
  <c r="U11" i="3"/>
  <c r="V24" i="3" s="1"/>
  <c r="V25" i="3" s="1"/>
  <c r="V26" i="3" s="1"/>
  <c r="V28" i="3" s="1"/>
  <c r="V29" i="3" s="1"/>
  <c r="V31" i="3" s="1"/>
  <c r="V32" i="3" s="1"/>
  <c r="V33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6" i="3" s="1"/>
  <c r="V47" i="3" s="1"/>
  <c r="V49" i="3" s="1"/>
  <c r="V50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62" i="3" s="1"/>
  <c r="V64" i="3" s="1"/>
  <c r="V65" i="3" s="1"/>
  <c r="V66" i="3" s="1"/>
  <c r="V67" i="3" s="1"/>
  <c r="V69" i="3" s="1"/>
  <c r="V70" i="3" s="1"/>
  <c r="V72" i="3" s="1"/>
  <c r="U11" i="5"/>
  <c r="X84" i="2"/>
  <c r="U86" i="2"/>
  <c r="U12" i="2" l="1"/>
  <c r="U12" i="5"/>
  <c r="V24" i="5" s="1"/>
  <c r="U12" i="8"/>
  <c r="U12" i="6"/>
  <c r="U12" i="1"/>
  <c r="U12" i="9"/>
  <c r="U12" i="3"/>
  <c r="V25" i="5"/>
  <c r="V27" i="5" l="1"/>
  <c r="V28" i="5" l="1"/>
  <c r="V30" i="5" l="1"/>
  <c r="V31" i="5" l="1"/>
  <c r="V32" i="5" l="1"/>
  <c r="V34" i="5" l="1"/>
  <c r="V35" i="5" l="1"/>
  <c r="V36" i="5" l="1"/>
  <c r="V37" i="5" l="1"/>
  <c r="V38" i="5" l="1"/>
  <c r="V39" i="5" l="1"/>
  <c r="V40" i="5" l="1"/>
  <c r="V41" i="5" l="1"/>
  <c r="V42" i="5" l="1"/>
  <c r="V43" i="5" l="1"/>
  <c r="V45" i="5" l="1"/>
  <c r="V46" i="5" l="1"/>
  <c r="V47" i="5" l="1"/>
  <c r="V48" i="5" l="1"/>
  <c r="V49" i="5" l="1"/>
  <c r="V50" i="5" l="1"/>
  <c r="V52" i="5" l="1"/>
  <c r="V53" i="5" l="1"/>
  <c r="V54" i="5" l="1"/>
  <c r="V55" i="5" l="1"/>
  <c r="V56" i="5" l="1"/>
  <c r="V57" i="5" l="1"/>
  <c r="V58" i="5" l="1"/>
  <c r="V59" i="5" l="1"/>
  <c r="V60" i="5" l="1"/>
  <c r="V61" i="5" l="1"/>
  <c r="V62" i="5" l="1"/>
  <c r="V64" i="5" l="1"/>
  <c r="V65" i="5" l="1"/>
  <c r="V66" i="5" l="1"/>
  <c r="V67" i="5" l="1"/>
  <c r="V68" i="5" l="1"/>
  <c r="V69" i="5" l="1"/>
  <c r="V70" i="5" l="1"/>
  <c r="V71" i="5" l="1"/>
  <c r="V73" i="5" l="1"/>
  <c r="V74" i="5" l="1"/>
  <c r="V75" i="5" l="1"/>
  <c r="V77" i="5" l="1"/>
  <c r="U13" i="1" l="1"/>
  <c r="U13" i="2"/>
  <c r="U13" i="3"/>
  <c r="U13" i="8"/>
  <c r="U13" i="6"/>
  <c r="V24" i="6" s="1"/>
  <c r="V25" i="6" s="1"/>
  <c r="V27" i="6" s="1"/>
  <c r="V28" i="6" s="1"/>
  <c r="V30" i="6" s="1"/>
  <c r="V31" i="6" s="1"/>
  <c r="V32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5" i="6" s="1"/>
  <c r="V46" i="6" s="1"/>
  <c r="V47" i="6" s="1"/>
  <c r="V48" i="6" s="1"/>
  <c r="V49" i="6" s="1"/>
  <c r="V51" i="6" s="1"/>
  <c r="V52" i="6" s="1"/>
  <c r="V53" i="6" s="1"/>
  <c r="V54" i="6" s="1"/>
  <c r="V55" i="6" s="1"/>
  <c r="V56" i="6" s="1"/>
  <c r="V57" i="6" s="1"/>
  <c r="V58" i="6" s="1"/>
  <c r="V59" i="6" s="1"/>
  <c r="V61" i="6" s="1"/>
  <c r="V62" i="6" s="1"/>
  <c r="V63" i="6" s="1"/>
  <c r="V64" i="6" s="1"/>
  <c r="V66" i="6" s="1"/>
  <c r="V67" i="6" s="1"/>
  <c r="V68" i="6" s="1"/>
  <c r="V69" i="6" s="1"/>
  <c r="V71" i="6" s="1"/>
  <c r="U13" i="5"/>
  <c r="U13" i="9"/>
  <c r="U14" i="1" l="1"/>
  <c r="U14" i="2"/>
  <c r="U14" i="3"/>
  <c r="U14" i="5"/>
  <c r="U14" i="8"/>
  <c r="V24" i="8" s="1"/>
  <c r="V25" i="8" s="1"/>
  <c r="V27" i="8" s="1"/>
  <c r="V28" i="8" s="1"/>
  <c r="V30" i="8" s="1"/>
  <c r="U14" i="9"/>
  <c r="U14" i="6"/>
  <c r="V31" i="8"/>
  <c r="V32" i="8" l="1"/>
  <c r="V34" i="8" l="1"/>
  <c r="V35" i="8" l="1"/>
  <c r="V36" i="8" l="1"/>
  <c r="V37" i="8" l="1"/>
  <c r="V38" i="8" l="1"/>
  <c r="V39" i="8" l="1"/>
  <c r="V40" i="8" l="1"/>
  <c r="V41" i="8" l="1"/>
  <c r="V42" i="8" l="1"/>
  <c r="V43" i="8" l="1"/>
  <c r="V44" i="8" l="1"/>
  <c r="V45" i="8" l="1"/>
  <c r="V46" i="8" l="1"/>
  <c r="V47" i="8" l="1"/>
  <c r="V48" i="8" l="1"/>
  <c r="V50" i="8" l="1"/>
  <c r="V51" i="8" l="1"/>
  <c r="V52" i="8" l="1"/>
  <c r="V53" i="8" l="1"/>
  <c r="V54" i="8" l="1"/>
  <c r="V56" i="8" l="1"/>
  <c r="V57" i="8" l="1"/>
  <c r="V58" i="8" l="1"/>
  <c r="V59" i="8" l="1"/>
  <c r="V60" i="8" l="1"/>
  <c r="V61" i="8" l="1"/>
  <c r="V62" i="8" l="1"/>
  <c r="V63" i="8" l="1"/>
  <c r="V64" i="8" l="1"/>
  <c r="V65" i="8" l="1"/>
  <c r="V66" i="8" l="1"/>
  <c r="V67" i="8" l="1"/>
  <c r="V68" i="8" l="1"/>
  <c r="V69" i="8" l="1"/>
  <c r="V70" i="8" l="1"/>
  <c r="V72" i="8" l="1"/>
  <c r="V73" i="8" l="1"/>
  <c r="V75" i="8" l="1"/>
  <c r="V76" i="8" l="1"/>
  <c r="V78" i="8" l="1"/>
  <c r="U15" i="1" s="1"/>
  <c r="U15" i="6" l="1"/>
  <c r="U15" i="5"/>
  <c r="U15" i="3"/>
  <c r="U15" i="2"/>
  <c r="U15" i="8"/>
  <c r="U15" i="9"/>
  <c r="V24" i="9" l="1"/>
  <c r="V25" i="9" l="1"/>
  <c r="V27" i="9" l="1"/>
  <c r="V28" i="9" l="1"/>
  <c r="V30" i="9" l="1"/>
  <c r="V31" i="9" l="1"/>
  <c r="V32" i="9" l="1"/>
  <c r="V33" i="9" l="1"/>
  <c r="V34" i="9" l="1"/>
  <c r="V35" i="9" l="1"/>
  <c r="V36" i="9" l="1"/>
  <c r="V37" i="9" l="1"/>
  <c r="V39" i="9" l="1"/>
  <c r="V40" i="9" l="1"/>
  <c r="V42" i="9" l="1"/>
  <c r="V43" i="9" l="1"/>
  <c r="V44" i="9" l="1"/>
  <c r="V45" i="9" l="1"/>
  <c r="V46" i="9" l="1"/>
  <c r="V47" i="9" l="1"/>
  <c r="V48" i="9" l="1"/>
  <c r="V49" i="9" l="1"/>
  <c r="V50" i="9" l="1"/>
  <c r="V51" i="9" l="1"/>
  <c r="V52" i="9" l="1"/>
  <c r="V54" i="9" l="1"/>
  <c r="V55" i="9" l="1"/>
  <c r="V56" i="9" l="1"/>
  <c r="V57" i="9" l="1"/>
  <c r="V58" i="9" l="1"/>
  <c r="V59" i="9" l="1"/>
  <c r="V60" i="9" l="1"/>
  <c r="V61" i="9" l="1"/>
  <c r="V62" i="9" l="1"/>
  <c r="V63" i="9" l="1"/>
  <c r="V65" i="9" l="1"/>
  <c r="U16" i="1" s="1"/>
  <c r="U17" i="1" l="1"/>
  <c r="Y59" i="1"/>
  <c r="Y65" i="1"/>
  <c r="AC10" i="1"/>
  <c r="AA10" i="1" s="1"/>
  <c r="AC8" i="1"/>
  <c r="W17" i="1" s="1"/>
  <c r="AE17" i="1" s="1"/>
  <c r="AA8" i="1" s="1"/>
  <c r="AC13" i="1"/>
  <c r="AA13" i="1" s="1"/>
  <c r="AC16" i="1"/>
  <c r="Y17" i="1" s="1"/>
  <c r="AC12" i="1"/>
  <c r="AA12" i="1" s="1"/>
  <c r="AC9" i="1"/>
  <c r="AA9" i="1" s="1"/>
  <c r="AA14" i="1"/>
  <c r="AA17" i="1"/>
  <c r="Y25" i="1"/>
  <c r="AA16" i="1"/>
  <c r="Y32" i="1"/>
  <c r="Y44" i="1"/>
  <c r="Z25" i="1"/>
  <c r="Z32" i="1"/>
  <c r="Z44" i="1"/>
  <c r="Z59" i="1"/>
  <c r="Z65" i="1"/>
  <c r="AC11" i="1"/>
  <c r="AA11" i="1" s="1"/>
  <c r="AC14" i="1"/>
  <c r="AG25" i="1" s="1"/>
  <c r="AC15" i="1"/>
  <c r="AA15" i="1" s="1"/>
  <c r="U16" i="2"/>
  <c r="U16" i="3"/>
  <c r="U16" i="5"/>
  <c r="U16" i="8"/>
  <c r="U16" i="6"/>
  <c r="U16" i="9"/>
  <c r="AJ61" i="1" l="1"/>
  <c r="AJ55" i="1"/>
  <c r="AJ51" i="1"/>
  <c r="AJ47" i="1"/>
  <c r="AJ41" i="1"/>
  <c r="AJ37" i="1"/>
  <c r="AJ31" i="1"/>
  <c r="AJ52" i="1"/>
  <c r="AJ34" i="1"/>
  <c r="AK58" i="1"/>
  <c r="AK54" i="1"/>
  <c r="AK50" i="1"/>
  <c r="AK46" i="1"/>
  <c r="AK40" i="1"/>
  <c r="AK36" i="1"/>
  <c r="AK30" i="1"/>
  <c r="AJ48" i="1"/>
  <c r="AJ27" i="1"/>
  <c r="AJ58" i="1"/>
  <c r="AJ54" i="1"/>
  <c r="AJ50" i="1"/>
  <c r="AJ46" i="1"/>
  <c r="AJ40" i="1"/>
  <c r="AJ36" i="1"/>
  <c r="AJ30" i="1"/>
  <c r="AK57" i="1"/>
  <c r="AK53" i="1"/>
  <c r="AK49" i="1"/>
  <c r="AK43" i="1"/>
  <c r="AK39" i="1"/>
  <c r="AK35" i="1"/>
  <c r="AJ24" i="1"/>
  <c r="AJ56" i="1"/>
  <c r="AJ38" i="1"/>
  <c r="AJ57" i="1"/>
  <c r="AJ53" i="1"/>
  <c r="AJ49" i="1"/>
  <c r="AJ43" i="1"/>
  <c r="AJ39" i="1"/>
  <c r="AJ35" i="1"/>
  <c r="AK24" i="1"/>
  <c r="AK62" i="1"/>
  <c r="AK56" i="1"/>
  <c r="AK52" i="1"/>
  <c r="AK48" i="1"/>
  <c r="AK42" i="1"/>
  <c r="AK38" i="1"/>
  <c r="AK34" i="1"/>
  <c r="AK27" i="1"/>
  <c r="AJ62" i="1"/>
  <c r="AK61" i="1"/>
  <c r="AK55" i="1"/>
  <c r="AK51" i="1"/>
  <c r="AK47" i="1"/>
  <c r="AK41" i="1"/>
  <c r="AK37" i="1"/>
  <c r="AK31" i="1"/>
  <c r="AJ42" i="1"/>
  <c r="U17" i="9"/>
  <c r="AA17" i="9"/>
  <c r="AJ44" i="1"/>
  <c r="AJ32" i="1"/>
  <c r="AK25" i="1"/>
  <c r="AJ63" i="1"/>
  <c r="AJ25" i="1"/>
  <c r="AJ59" i="1"/>
  <c r="AG17" i="1"/>
  <c r="AJ28" i="1"/>
  <c r="AK28" i="1"/>
  <c r="AJ65" i="1"/>
  <c r="AK32" i="1"/>
  <c r="AK44" i="1"/>
  <c r="AK59" i="1"/>
  <c r="AK63" i="1"/>
  <c r="AK65" i="1"/>
  <c r="Y24" i="1"/>
  <c r="Y48" i="1"/>
  <c r="Y46" i="1"/>
  <c r="Y49" i="1"/>
  <c r="Y34" i="1"/>
  <c r="Y42" i="1"/>
  <c r="Y38" i="1"/>
  <c r="Y27" i="1"/>
  <c r="AC17" i="1"/>
  <c r="Y63" i="1"/>
  <c r="Y62" i="1"/>
  <c r="Y35" i="1"/>
  <c r="Y40" i="1"/>
  <c r="Y28" i="1"/>
  <c r="Y51" i="1"/>
  <c r="Y31" i="1"/>
  <c r="Y55" i="1"/>
  <c r="Y54" i="1"/>
  <c r="Y58" i="1"/>
  <c r="Y53" i="1"/>
  <c r="Y61" i="1"/>
  <c r="Y57" i="1"/>
  <c r="Y37" i="1"/>
  <c r="Y52" i="1"/>
  <c r="Y41" i="1"/>
  <c r="Z24" i="1"/>
  <c r="Y50" i="1"/>
  <c r="Y47" i="1"/>
  <c r="Y56" i="1"/>
  <c r="Y39" i="1"/>
  <c r="Y36" i="1"/>
  <c r="Y43" i="1"/>
  <c r="Y30" i="1"/>
  <c r="Z27" i="1"/>
  <c r="Z28" i="1"/>
  <c r="Z30" i="1"/>
  <c r="Z31" i="1"/>
  <c r="Z34" i="1"/>
  <c r="Z35" i="1"/>
  <c r="Z37" i="1"/>
  <c r="Z36" i="1"/>
  <c r="Z38" i="1"/>
  <c r="Z39" i="1"/>
  <c r="Z40" i="1"/>
  <c r="Z41" i="1"/>
  <c r="Z42" i="1"/>
  <c r="Z43" i="1"/>
  <c r="Z46" i="1"/>
  <c r="Z47" i="1"/>
  <c r="Z48" i="1"/>
  <c r="Z49" i="1"/>
  <c r="Z50" i="1"/>
  <c r="Z51" i="1"/>
  <c r="Z52" i="1"/>
  <c r="Z57" i="1"/>
  <c r="Z53" i="1"/>
  <c r="Z58" i="1"/>
  <c r="Z56" i="1"/>
  <c r="Z54" i="1"/>
  <c r="Z55" i="1"/>
  <c r="Z61" i="1"/>
  <c r="Z62" i="1"/>
  <c r="Z63" i="1"/>
  <c r="AC16" i="9"/>
  <c r="Y52" i="9"/>
  <c r="Y65" i="9"/>
  <c r="AA11" i="9"/>
  <c r="AC9" i="9"/>
  <c r="AA16" i="9"/>
  <c r="Y25" i="9"/>
  <c r="AA9" i="9"/>
  <c r="AA14" i="9"/>
  <c r="AA13" i="9"/>
  <c r="AA15" i="9"/>
  <c r="AA12" i="9"/>
  <c r="AC10" i="9"/>
  <c r="AA10" i="9"/>
  <c r="Y37" i="9"/>
  <c r="AA8" i="9"/>
  <c r="AC8" i="9"/>
  <c r="Y40" i="9"/>
  <c r="AC12" i="9"/>
  <c r="AC11" i="9"/>
  <c r="AC14" i="9"/>
  <c r="AC13" i="9"/>
  <c r="AC15" i="9"/>
  <c r="Z25" i="9"/>
  <c r="Z37" i="9"/>
  <c r="Z40" i="9"/>
  <c r="Z52" i="9"/>
  <c r="AA15" i="3"/>
  <c r="AA13" i="3"/>
  <c r="U17" i="3"/>
  <c r="AC13" i="3"/>
  <c r="AA8" i="3"/>
  <c r="AA12" i="3"/>
  <c r="AC9" i="3"/>
  <c r="AC16" i="3"/>
  <c r="AA9" i="3"/>
  <c r="AA16" i="3"/>
  <c r="AA14" i="3"/>
  <c r="AA11" i="3"/>
  <c r="AC8" i="3"/>
  <c r="Y67" i="3"/>
  <c r="Y33" i="3"/>
  <c r="Y44" i="3"/>
  <c r="Y50" i="3"/>
  <c r="Y62" i="3"/>
  <c r="AA10" i="3"/>
  <c r="Y26" i="3"/>
  <c r="Y47" i="3"/>
  <c r="AA17" i="3"/>
  <c r="Z26" i="3"/>
  <c r="Y72" i="3"/>
  <c r="Z33" i="3"/>
  <c r="Z44" i="3"/>
  <c r="Z47" i="3"/>
  <c r="Z50" i="3"/>
  <c r="Z62" i="3"/>
  <c r="Z67" i="3"/>
  <c r="Z72" i="3"/>
  <c r="AC10" i="3"/>
  <c r="AC12" i="3"/>
  <c r="AC11" i="3"/>
  <c r="AC14" i="3"/>
  <c r="AC15" i="3"/>
  <c r="Z65" i="9"/>
  <c r="AA16" i="6"/>
  <c r="AC8" i="6"/>
  <c r="Y59" i="6"/>
  <c r="AC9" i="6"/>
  <c r="AA10" i="6"/>
  <c r="Y43" i="6"/>
  <c r="AA13" i="6"/>
  <c r="AC10" i="6"/>
  <c r="AA17" i="6"/>
  <c r="U17" i="6"/>
  <c r="Y71" i="6"/>
  <c r="Y64" i="6"/>
  <c r="Y25" i="6"/>
  <c r="AC16" i="6"/>
  <c r="AA12" i="6"/>
  <c r="AA8" i="6"/>
  <c r="Y32" i="6"/>
  <c r="AA11" i="6"/>
  <c r="AA14" i="6"/>
  <c r="AA9" i="6"/>
  <c r="Y49" i="6"/>
  <c r="AA15" i="6"/>
  <c r="AC12" i="6"/>
  <c r="AC11" i="6"/>
  <c r="Z25" i="6"/>
  <c r="Z32" i="6"/>
  <c r="Z43" i="6"/>
  <c r="Z49" i="6"/>
  <c r="Z59" i="6"/>
  <c r="Z64" i="6"/>
  <c r="Z71" i="6"/>
  <c r="AC14" i="6"/>
  <c r="AC13" i="6"/>
  <c r="AC15" i="6"/>
  <c r="AA12" i="8"/>
  <c r="Y48" i="8"/>
  <c r="Y32" i="8"/>
  <c r="Y25" i="8"/>
  <c r="AC16" i="8"/>
  <c r="Y73" i="8"/>
  <c r="AA15" i="8"/>
  <c r="Y54" i="8"/>
  <c r="Y70" i="8"/>
  <c r="AA9" i="8"/>
  <c r="Y78" i="8"/>
  <c r="AC8" i="8"/>
  <c r="AA17" i="8"/>
  <c r="U17" i="8"/>
  <c r="AA10" i="8"/>
  <c r="AA16" i="8"/>
  <c r="AA11" i="8"/>
  <c r="AC13" i="8"/>
  <c r="AA8" i="8"/>
  <c r="AA13" i="8"/>
  <c r="AA14" i="8"/>
  <c r="AC14" i="8"/>
  <c r="AC10" i="8"/>
  <c r="AC9" i="8"/>
  <c r="AC12" i="8"/>
  <c r="Z25" i="8"/>
  <c r="AC11" i="8"/>
  <c r="Z32" i="8"/>
  <c r="Z48" i="8"/>
  <c r="Z54" i="8"/>
  <c r="Z70" i="8"/>
  <c r="Z73" i="8"/>
  <c r="Z78" i="8"/>
  <c r="AC15" i="8"/>
  <c r="AA10" i="5"/>
  <c r="AC10" i="5"/>
  <c r="AC9" i="5"/>
  <c r="AA9" i="5"/>
  <c r="AC8" i="5"/>
  <c r="U17" i="5"/>
  <c r="AA8" i="5"/>
  <c r="AA12" i="5"/>
  <c r="AA16" i="5"/>
  <c r="AA14" i="5"/>
  <c r="AC16" i="5"/>
  <c r="AA15" i="5"/>
  <c r="AA13" i="5"/>
  <c r="AA11" i="5"/>
  <c r="AA17" i="5"/>
  <c r="Y32" i="5"/>
  <c r="Y62" i="5"/>
  <c r="Y50" i="5"/>
  <c r="Y71" i="5"/>
  <c r="Y43" i="5"/>
  <c r="Y25" i="5"/>
  <c r="Y77" i="5"/>
  <c r="AC12" i="5"/>
  <c r="Z25" i="5"/>
  <c r="Z32" i="5"/>
  <c r="Z43" i="5"/>
  <c r="Z50" i="5"/>
  <c r="Z62" i="5"/>
  <c r="Z71" i="5"/>
  <c r="AC14" i="5"/>
  <c r="AC11" i="5"/>
  <c r="Z77" i="5"/>
  <c r="AC13" i="5"/>
  <c r="AC15" i="5"/>
  <c r="U17" i="2"/>
  <c r="AC13" i="2"/>
  <c r="AC16" i="2"/>
  <c r="AC12" i="2"/>
  <c r="AC10" i="2"/>
  <c r="AA16" i="2"/>
  <c r="AC9" i="2"/>
  <c r="AA10" i="2"/>
  <c r="AA15" i="2"/>
  <c r="AA13" i="2"/>
  <c r="AA11" i="2"/>
  <c r="AC8" i="2"/>
  <c r="AA8" i="2"/>
  <c r="AA14" i="2"/>
  <c r="AA12" i="2"/>
  <c r="Y25" i="2"/>
  <c r="Y77" i="2"/>
  <c r="Y81" i="2"/>
  <c r="Y59" i="2"/>
  <c r="Y51" i="2"/>
  <c r="Z25" i="2"/>
  <c r="Y55" i="2"/>
  <c r="Y32" i="2"/>
  <c r="Y86" i="2"/>
  <c r="AA9" i="2"/>
  <c r="AA17" i="2"/>
  <c r="Z32" i="2"/>
  <c r="Z51" i="2"/>
  <c r="Z55" i="2"/>
  <c r="Z59" i="2"/>
  <c r="Z77" i="2"/>
  <c r="Z81" i="2"/>
  <c r="Z86" i="2"/>
  <c r="AC11" i="2"/>
  <c r="AC14" i="2"/>
  <c r="AC15" i="2"/>
  <c r="Y24" i="2" l="1"/>
  <c r="Z24" i="2"/>
  <c r="Q67" i="1"/>
  <c r="S67" i="1"/>
  <c r="U67" i="1"/>
  <c r="Y48" i="5"/>
  <c r="Y64" i="5"/>
  <c r="Y35" i="5"/>
  <c r="Y55" i="5"/>
  <c r="Y54" i="5"/>
  <c r="Y73" i="5"/>
  <c r="Y53" i="5"/>
  <c r="Y38" i="5"/>
  <c r="Y58" i="5"/>
  <c r="Y46" i="5"/>
  <c r="Y68" i="5"/>
  <c r="Y49" i="5"/>
  <c r="Y24" i="5"/>
  <c r="Y37" i="5"/>
  <c r="Y39" i="5"/>
  <c r="Y66" i="5"/>
  <c r="Y31" i="5"/>
  <c r="Y45" i="5"/>
  <c r="Y57" i="5"/>
  <c r="Y41" i="5"/>
  <c r="Y61" i="5"/>
  <c r="Y74" i="5"/>
  <c r="Y36" i="5"/>
  <c r="Y34" i="5"/>
  <c r="Y30" i="5"/>
  <c r="Y60" i="5"/>
  <c r="Y52" i="5"/>
  <c r="Y69" i="5"/>
  <c r="Y65" i="5"/>
  <c r="Y42" i="5"/>
  <c r="Y59" i="5"/>
  <c r="AC17" i="5"/>
  <c r="Y27" i="5"/>
  <c r="Y47" i="5"/>
  <c r="Y56" i="5"/>
  <c r="Y40" i="5"/>
  <c r="Y28" i="5"/>
  <c r="Y75" i="5"/>
  <c r="Y67" i="5"/>
  <c r="Y70" i="5"/>
  <c r="Z24" i="5"/>
  <c r="Z27" i="5"/>
  <c r="Z28" i="5"/>
  <c r="Z30" i="5"/>
  <c r="Z31" i="5"/>
  <c r="Z34" i="5"/>
  <c r="Z35" i="5"/>
  <c r="Z36" i="5"/>
  <c r="Z37" i="5"/>
  <c r="Z38" i="5"/>
  <c r="Z39" i="5"/>
  <c r="Z40" i="5"/>
  <c r="Z41" i="5"/>
  <c r="Z42" i="5"/>
  <c r="Z45" i="5"/>
  <c r="Z46" i="5"/>
  <c r="Z47" i="5"/>
  <c r="Z48" i="5"/>
  <c r="Z49" i="5"/>
  <c r="Z52" i="5"/>
  <c r="Z53" i="5"/>
  <c r="Z54" i="5"/>
  <c r="Z55" i="5"/>
  <c r="Z56" i="5"/>
  <c r="Z57" i="5"/>
  <c r="Z58" i="5"/>
  <c r="Z59" i="5"/>
  <c r="Z60" i="5"/>
  <c r="Z61" i="5"/>
  <c r="Z64" i="5"/>
  <c r="Z65" i="5"/>
  <c r="Z66" i="5"/>
  <c r="Z67" i="5"/>
  <c r="Z68" i="5"/>
  <c r="Z69" i="5"/>
  <c r="Z70" i="5"/>
  <c r="Z73" i="5"/>
  <c r="Z74" i="5"/>
  <c r="Z75" i="5"/>
  <c r="Y42" i="6"/>
  <c r="Y30" i="6"/>
  <c r="Y37" i="6"/>
  <c r="Y61" i="6"/>
  <c r="Y54" i="6"/>
  <c r="Y35" i="6"/>
  <c r="Y53" i="6"/>
  <c r="Y66" i="6"/>
  <c r="Y58" i="6"/>
  <c r="Y39" i="6"/>
  <c r="Y67" i="6"/>
  <c r="Y62" i="6"/>
  <c r="Y63" i="6"/>
  <c r="Y47" i="6"/>
  <c r="Y31" i="6"/>
  <c r="Y46" i="6"/>
  <c r="Y45" i="6"/>
  <c r="Y36" i="6"/>
  <c r="Y28" i="6"/>
  <c r="Y24" i="6"/>
  <c r="Y40" i="6"/>
  <c r="Y41" i="6"/>
  <c r="Y52" i="6"/>
  <c r="Y51" i="6"/>
  <c r="Y68" i="6"/>
  <c r="Y69" i="6"/>
  <c r="Y34" i="6"/>
  <c r="AC17" i="6"/>
  <c r="Y55" i="6"/>
  <c r="Y27" i="6"/>
  <c r="Y38" i="6"/>
  <c r="Y48" i="6"/>
  <c r="Y57" i="6"/>
  <c r="Y56" i="6"/>
  <c r="Z24" i="6"/>
  <c r="Z27" i="6"/>
  <c r="Z28" i="6"/>
  <c r="Z30" i="6"/>
  <c r="Z31" i="6"/>
  <c r="Z34" i="6"/>
  <c r="Z35" i="6"/>
  <c r="Z36" i="6"/>
  <c r="Z37" i="6"/>
  <c r="Z38" i="6"/>
  <c r="Z39" i="6"/>
  <c r="Z40" i="6"/>
  <c r="Z41" i="6"/>
  <c r="Z42" i="6"/>
  <c r="Z45" i="6"/>
  <c r="Z46" i="6"/>
  <c r="Z47" i="6"/>
  <c r="Z48" i="6"/>
  <c r="Z51" i="6"/>
  <c r="Z52" i="6"/>
  <c r="Z53" i="6"/>
  <c r="Z54" i="6"/>
  <c r="Z55" i="6"/>
  <c r="Z56" i="6"/>
  <c r="Z57" i="6"/>
  <c r="Z58" i="6"/>
  <c r="Z61" i="6"/>
  <c r="Z62" i="6"/>
  <c r="Z63" i="6"/>
  <c r="Z66" i="6"/>
  <c r="Z67" i="6"/>
  <c r="Z68" i="6"/>
  <c r="Z69" i="6"/>
  <c r="Y59" i="8"/>
  <c r="Y27" i="8"/>
  <c r="Y52" i="8"/>
  <c r="Y46" i="8"/>
  <c r="Y35" i="8"/>
  <c r="Y37" i="8"/>
  <c r="Y57" i="8"/>
  <c r="Y64" i="8"/>
  <c r="Y62" i="8"/>
  <c r="Y40" i="8"/>
  <c r="Y67" i="8"/>
  <c r="Y30" i="8"/>
  <c r="Y51" i="8"/>
  <c r="Y63" i="8"/>
  <c r="Y60" i="8"/>
  <c r="Y76" i="8"/>
  <c r="Y42" i="8"/>
  <c r="Y75" i="8"/>
  <c r="Y68" i="8"/>
  <c r="AC17" i="8"/>
  <c r="Y31" i="8"/>
  <c r="Y56" i="8"/>
  <c r="Y43" i="8"/>
  <c r="Y66" i="8"/>
  <c r="Y47" i="8"/>
  <c r="Y39" i="8"/>
  <c r="Y38" i="8"/>
  <c r="Y41" i="8"/>
  <c r="Y24" i="8"/>
  <c r="Y65" i="8"/>
  <c r="Y58" i="8"/>
  <c r="Y72" i="8"/>
  <c r="Y53" i="8"/>
  <c r="Y45" i="8"/>
  <c r="Y61" i="8"/>
  <c r="Y69" i="8"/>
  <c r="Y44" i="8"/>
  <c r="Y36" i="8"/>
  <c r="Y28" i="8"/>
  <c r="Y34" i="8"/>
  <c r="Y50" i="8"/>
  <c r="Z24" i="8"/>
  <c r="Z27" i="8"/>
  <c r="Z28" i="8"/>
  <c r="Z30" i="8"/>
  <c r="Z31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50" i="8"/>
  <c r="Z51" i="8"/>
  <c r="Z52" i="8"/>
  <c r="Z53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2" i="8"/>
  <c r="Z75" i="8"/>
  <c r="Z76" i="8"/>
  <c r="Y25" i="3"/>
  <c r="Y35" i="3"/>
  <c r="Y39" i="3"/>
  <c r="Y43" i="3"/>
  <c r="Y49" i="3"/>
  <c r="Y54" i="3"/>
  <c r="Y58" i="3"/>
  <c r="Y37" i="3"/>
  <c r="Y52" i="3"/>
  <c r="Y65" i="3"/>
  <c r="Z25" i="3"/>
  <c r="Y24" i="3"/>
  <c r="Y32" i="3"/>
  <c r="Y41" i="3"/>
  <c r="Y56" i="3"/>
  <c r="Y31" i="3"/>
  <c r="Y36" i="3"/>
  <c r="Y40" i="3"/>
  <c r="Y55" i="3"/>
  <c r="Y59" i="3"/>
  <c r="Y64" i="3"/>
  <c r="Y69" i="3"/>
  <c r="Y60" i="3"/>
  <c r="Y46" i="3"/>
  <c r="Y66" i="3"/>
  <c r="AC17" i="3"/>
  <c r="Y28" i="3"/>
  <c r="Y38" i="3"/>
  <c r="Y42" i="3"/>
  <c r="Y53" i="3"/>
  <c r="Y57" i="3"/>
  <c r="Y61" i="3"/>
  <c r="Y29" i="3"/>
  <c r="Z24" i="3"/>
  <c r="Y70" i="3"/>
  <c r="Z28" i="3"/>
  <c r="Z29" i="3"/>
  <c r="Z31" i="3"/>
  <c r="Z32" i="3"/>
  <c r="Z35" i="3"/>
  <c r="Z36" i="3"/>
  <c r="Z37" i="3"/>
  <c r="Z38" i="3"/>
  <c r="Z39" i="3"/>
  <c r="Z40" i="3"/>
  <c r="Z41" i="3"/>
  <c r="Z42" i="3"/>
  <c r="Z43" i="3"/>
  <c r="Z46" i="3"/>
  <c r="Z49" i="3"/>
  <c r="Z52" i="3"/>
  <c r="Z53" i="3"/>
  <c r="Z54" i="3"/>
  <c r="Z55" i="3"/>
  <c r="Z56" i="3"/>
  <c r="Z57" i="3"/>
  <c r="Z58" i="3"/>
  <c r="Z59" i="3"/>
  <c r="Z60" i="3"/>
  <c r="Z61" i="3"/>
  <c r="Z64" i="3"/>
  <c r="Z65" i="3"/>
  <c r="Z66" i="3"/>
  <c r="Z69" i="3"/>
  <c r="Z70" i="3"/>
  <c r="Y54" i="2"/>
  <c r="Y49" i="2"/>
  <c r="Y57" i="2"/>
  <c r="Y65" i="2"/>
  <c r="Y43" i="2"/>
  <c r="Y83" i="2"/>
  <c r="Y48" i="2"/>
  <c r="Y31" i="2"/>
  <c r="Y36" i="2"/>
  <c r="Y40" i="2"/>
  <c r="Y64" i="2"/>
  <c r="Y68" i="2"/>
  <c r="Y72" i="2"/>
  <c r="Y41" i="2"/>
  <c r="Y69" i="2"/>
  <c r="Y58" i="2"/>
  <c r="Y35" i="2"/>
  <c r="Y63" i="2"/>
  <c r="Y75" i="2"/>
  <c r="Y42" i="2"/>
  <c r="Y61" i="2"/>
  <c r="Y71" i="2"/>
  <c r="Y53" i="2"/>
  <c r="Y47" i="2"/>
  <c r="Y37" i="2"/>
  <c r="Y76" i="2"/>
  <c r="Y74" i="2"/>
  <c r="Y50" i="2"/>
  <c r="Y79" i="2"/>
  <c r="Y46" i="2"/>
  <c r="AC17" i="2"/>
  <c r="Y27" i="2"/>
  <c r="Y34" i="2"/>
  <c r="Y38" i="2"/>
  <c r="Y44" i="2"/>
  <c r="Y62" i="2"/>
  <c r="Y66" i="2"/>
  <c r="Y70" i="2"/>
  <c r="Y73" i="2"/>
  <c r="Y80" i="2"/>
  <c r="Y45" i="2"/>
  <c r="Y39" i="2"/>
  <c r="Y67" i="2"/>
  <c r="Y84" i="2"/>
  <c r="Y28" i="2"/>
  <c r="Z27" i="2"/>
  <c r="Z28" i="2"/>
  <c r="Y30" i="2"/>
  <c r="Z30" i="2"/>
  <c r="Z31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3" i="2"/>
  <c r="Z54" i="2"/>
  <c r="Z57" i="2"/>
  <c r="Z58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9" i="2"/>
  <c r="Z80" i="2"/>
  <c r="Z83" i="2"/>
  <c r="Z84" i="2"/>
  <c r="Y57" i="9"/>
  <c r="Y56" i="9"/>
  <c r="Y60" i="9"/>
  <c r="Y24" i="9"/>
  <c r="Y54" i="9"/>
  <c r="Y61" i="9"/>
  <c r="Y42" i="9"/>
  <c r="Y46" i="9"/>
  <c r="Y45" i="9"/>
  <c r="Y43" i="9"/>
  <c r="Y50" i="9"/>
  <c r="Y55" i="9"/>
  <c r="Y35" i="9"/>
  <c r="Y47" i="9"/>
  <c r="Y58" i="9"/>
  <c r="Y28" i="9"/>
  <c r="Y44" i="9"/>
  <c r="Y62" i="9"/>
  <c r="Y39" i="9"/>
  <c r="Y34" i="9"/>
  <c r="Y49" i="9"/>
  <c r="Y33" i="9"/>
  <c r="Y36" i="9"/>
  <c r="Y63" i="9"/>
  <c r="Y59" i="9"/>
  <c r="AC17" i="9"/>
  <c r="Y31" i="9"/>
  <c r="Y27" i="9"/>
  <c r="Y51" i="9"/>
  <c r="Y48" i="9"/>
  <c r="Y30" i="9"/>
  <c r="Y32" i="9"/>
  <c r="Z24" i="9"/>
  <c r="Z27" i="9"/>
  <c r="Z28" i="9"/>
  <c r="Z30" i="9"/>
  <c r="Z31" i="9"/>
  <c r="Z32" i="9"/>
  <c r="Z33" i="9"/>
  <c r="Z34" i="9"/>
  <c r="Z35" i="9"/>
  <c r="Z36" i="9"/>
  <c r="Z39" i="9"/>
  <c r="Z42" i="9"/>
  <c r="Z43" i="9"/>
  <c r="Z44" i="9"/>
  <c r="Z45" i="9"/>
  <c r="Z46" i="9"/>
  <c r="Z47" i="9"/>
  <c r="Z48" i="9"/>
  <c r="Z49" i="9"/>
  <c r="Z50" i="9"/>
  <c r="Z51" i="9"/>
  <c r="Z54" i="9"/>
  <c r="Z55" i="9"/>
  <c r="Z56" i="9"/>
  <c r="Z57" i="9"/>
  <c r="Z58" i="9"/>
  <c r="Z59" i="9"/>
  <c r="Z60" i="9"/>
  <c r="Z61" i="9"/>
  <c r="Z62" i="9"/>
  <c r="Z63" i="9"/>
  <c r="W67" i="1" l="1"/>
  <c r="S88" i="2"/>
  <c r="Q88" i="2"/>
  <c r="U88" i="2"/>
  <c r="U74" i="3"/>
  <c r="S74" i="3"/>
  <c r="Q74" i="3"/>
  <c r="U80" i="8"/>
  <c r="S80" i="8"/>
  <c r="Q80" i="8"/>
  <c r="Q67" i="9"/>
  <c r="U67" i="9"/>
  <c r="S79" i="5"/>
  <c r="Q79" i="5"/>
  <c r="U79" i="5"/>
  <c r="S73" i="6"/>
  <c r="U73" i="6"/>
  <c r="Q73" i="6"/>
  <c r="AK67" i="9" l="1"/>
  <c r="W73" i="6"/>
  <c r="W80" i="8"/>
  <c r="W67" i="9"/>
  <c r="W79" i="5"/>
  <c r="W74" i="3"/>
  <c r="W88" i="2"/>
  <c r="AO67" i="9" l="1"/>
</calcChain>
</file>

<file path=xl/sharedStrings.xml><?xml version="1.0" encoding="utf-8"?>
<sst xmlns="http://schemas.openxmlformats.org/spreadsheetml/2006/main" count="3131" uniqueCount="392">
  <si>
    <t>Task &amp; Schedule Team 4</t>
  </si>
  <si>
    <t>Product Owner : นายวสันต์ ทัดแก้ว</t>
  </si>
  <si>
    <t>Available Hour = 154</t>
  </si>
  <si>
    <t>Cycle : 4</t>
  </si>
  <si>
    <t>Plan Hour = 140.50</t>
  </si>
  <si>
    <t>Sprint : 3</t>
  </si>
  <si>
    <t>Team 4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</si>
  <si>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ประชุมทีม</t>
    </r>
  </si>
  <si>
    <t>Sprint</t>
  </si>
  <si>
    <t>Available Hour</t>
  </si>
  <si>
    <t>Total Plan Hour</t>
  </si>
  <si>
    <t>Cum Plan Hour</t>
  </si>
  <si>
    <t>Total Actual Hour</t>
  </si>
  <si>
    <t>Cum Actual Hour</t>
  </si>
  <si>
    <t>Cycle PV</t>
  </si>
  <si>
    <t>Cycle Cum PV</t>
  </si>
  <si>
    <t>Cycle EV</t>
  </si>
  <si>
    <t>Cycle Cum EV</t>
  </si>
  <si>
    <r>
      <rPr>
        <sz val="26"/>
        <color rgb="FFF29E6A"/>
        <rFont val="Webdings"/>
        <family val="1"/>
        <charset val="2"/>
      </rP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ประชุมกับ PO</t>
    </r>
  </si>
  <si>
    <t>สมาชิก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</si>
  <si>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จัดทำเอกสารการประชุม</t>
    </r>
  </si>
  <si>
    <t>Team Leader :  นายวิรัตน์ สากร</t>
  </si>
  <si>
    <t>Development Manager : นายณัฐดนัย อินทสร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</si>
  <si>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จัดทำเอกสารความต้องการ</t>
    </r>
  </si>
  <si>
    <t>Support Manager : นายธนาธิป บุญเนตร</t>
  </si>
  <si>
    <t>Developer : นายกิตติพศ รุ่งเรือง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</si>
  <si>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จัดทำเอกสารการออกแบบ</t>
    </r>
  </si>
  <si>
    <t>Supporter : นางสาววริศรา ฤทธิศร</t>
  </si>
  <si>
    <t>Developer : นางสาวทัศวรรณ แววหงษ์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</si>
  <si>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Design Prototype</t>
    </r>
    <r>
      <rPr>
        <sz val="26"/>
        <color rgb="FF000000"/>
        <rFont val="Sarabun"/>
        <family val="1"/>
        <charset val="2"/>
      </rPr>
      <t xml:space="preserve"> </t>
    </r>
  </si>
  <si>
    <t>Quality Assurance Manager : นางสาววรรัตน์ กะเสริม</t>
  </si>
  <si>
    <t>Developer : นายเบญจพล กสิกิจวสุนธรา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</si>
  <si>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Coding</t>
    </r>
  </si>
  <si>
    <t>Quality Assurance : นายณัฐนันท์ อมรเลิศวิทย์</t>
  </si>
  <si>
    <t>Plan Manager : นางสาวปรีชญา ชูศรีทอง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</si>
  <si>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ติวการเขียนโค้ด</t>
    </r>
  </si>
  <si>
    <t>Planner : นายกล้ายุทธ ครองแก้ว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</si>
  <si>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การตรวจสอบ</t>
    </r>
  </si>
  <si>
    <t>**หมายเหตุ**</t>
  </si>
  <si>
    <t>percent = 100</t>
  </si>
  <si>
    <t>คาดการณ์แม่นยำ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</si>
  <si>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Review</t>
    </r>
  </si>
  <si>
    <t>percent &lt; 100</t>
  </si>
  <si>
    <t>คาดการณ์มากกว่าความเป็นจริง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</si>
  <si>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อื่นๆ</t>
    </r>
  </si>
  <si>
    <t>Total</t>
  </si>
  <si>
    <t>percent &gt; 100</t>
  </si>
  <si>
    <t>คาดการณ์น้อยกว่าความเป็นจริง</t>
  </si>
  <si>
    <t>Task</t>
  </si>
  <si>
    <t>Assigned</t>
  </si>
  <si>
    <t>Planned</t>
  </si>
  <si>
    <t>Actual</t>
  </si>
  <si>
    <t>Size</t>
  </si>
  <si>
    <t>Accuracy</t>
  </si>
  <si>
    <t>Task Name</t>
  </si>
  <si>
    <t>#Engineer</t>
  </si>
  <si>
    <t>วิรัตน์</t>
  </si>
  <si>
    <t>ธนาธิป</t>
  </si>
  <si>
    <t>กิตติพศ</t>
  </si>
  <si>
    <t>วรรัตน์</t>
  </si>
  <si>
    <t>ณัฐนันท์</t>
  </si>
  <si>
    <t>ณัฐดนัย</t>
  </si>
  <si>
    <t>วริศรา</t>
  </si>
  <si>
    <t>เบญจพล</t>
  </si>
  <si>
    <t>ทัศวรรณ</t>
  </si>
  <si>
    <t>ปรีชญา</t>
  </si>
  <si>
    <t>กล้ายุทธ</t>
  </si>
  <si>
    <t>Status</t>
  </si>
  <si>
    <t>Start Date</t>
  </si>
  <si>
    <t>Finish Date</t>
  </si>
  <si>
    <t>Dead Line</t>
  </si>
  <si>
    <t>Task Points</t>
  </si>
  <si>
    <t>Total Day</t>
  </si>
  <si>
    <t>Total Hour</t>
  </si>
  <si>
    <t>Sprint Cum Hour</t>
  </si>
  <si>
    <t>Cycle Cum Hour</t>
  </si>
  <si>
    <t>Sprint PV</t>
  </si>
  <si>
    <t>Sprint Cum PV</t>
  </si>
  <si>
    <t>Sprint EV</t>
  </si>
  <si>
    <t>Sprint Cum EV</t>
  </si>
  <si>
    <t>Size Unit</t>
  </si>
  <si>
    <t>Plan Size</t>
  </si>
  <si>
    <t>Actual Size</t>
  </si>
  <si>
    <t>Size(%)</t>
  </si>
  <si>
    <t>Time(%)</t>
  </si>
  <si>
    <t xml:space="preserve">    1. ประชุม</t>
  </si>
  <si>
    <t xml:space="preserve">          1.1 ประชุมทีม ครั้งที่ 26</t>
  </si>
  <si>
    <t>DONE</t>
  </si>
  <si>
    <t>14 ก.พ. 65</t>
  </si>
  <si>
    <t>None</t>
  </si>
  <si>
    <t>-</t>
  </si>
  <si>
    <t>รวม</t>
  </si>
  <si>
    <t xml:space="preserve">    2. ประชุม PO</t>
  </si>
  <si>
    <t xml:space="preserve">          2.1 ประชุม PO ครั้งที่ 21</t>
  </si>
  <si>
    <t>15 ก.พ. 65</t>
  </si>
  <si>
    <t xml:space="preserve">    3. จัดทำเอกสารการประชุม</t>
  </si>
  <si>
    <t xml:space="preserve">          3.1 วาระการประชุมทีม ครั้งที่ 26</t>
  </si>
  <si>
    <t>20 ก.พ. 65</t>
  </si>
  <si>
    <t>Page</t>
  </si>
  <si>
    <t xml:space="preserve">          3.2 วาระการประชุม PO ครั้งที่ 21</t>
  </si>
  <si>
    <t xml:space="preserve">    4. เอกสารความต้องการ</t>
  </si>
  <si>
    <t xml:space="preserve">          4.1 วาระ Inspection</t>
  </si>
  <si>
    <t xml:space="preserve">          4.2 เอกสาร Report</t>
  </si>
  <si>
    <t xml:space="preserve">          4.3 CSR</t>
  </si>
  <si>
    <t xml:space="preserve">          4.4 CCR</t>
  </si>
  <si>
    <t xml:space="preserve">          4.5 Gantt Chart</t>
  </si>
  <si>
    <t xml:space="preserve">          4.6 Task &amp; Schedule</t>
  </si>
  <si>
    <t xml:space="preserve">          4.7 Control Version Code </t>
  </si>
  <si>
    <t>16 ก.พ. 65</t>
  </si>
  <si>
    <t>17 ก.พ. 65</t>
  </si>
  <si>
    <t>18 ก.พ. 65</t>
  </si>
  <si>
    <t xml:space="preserve">          4.8 รวบรวมเอกสารชั่วโมงอบรม</t>
  </si>
  <si>
    <t xml:space="preserve">          4.9 ทำแผนทีม</t>
  </si>
  <si>
    <t xml:space="preserve">          4.10 Burndown &amp; Velocity Chart</t>
  </si>
  <si>
    <t xml:space="preserve">    5. การตรวจสอบ</t>
  </si>
  <si>
    <t xml:space="preserve">          5.1 ตรวจแผนภาพ Activity Diagram</t>
  </si>
  <si>
    <t xml:space="preserve">          5.2 ตรวจแผนภาพ Sequence Diagram</t>
  </si>
  <si>
    <t xml:space="preserve">          5.3 ตรวจแผนภาพ Use case Description</t>
  </si>
  <si>
    <t xml:space="preserve">          5.4 ตรวจ ความเรียบร้อยของเอกสารการประชุม Cycle 3</t>
  </si>
  <si>
    <t xml:space="preserve">          5.5 ตรวจ เอกสารเป้าหมาย</t>
  </si>
  <si>
    <t xml:space="preserve">          5.6 ตรวจ เอกสาร SUM</t>
  </si>
  <si>
    <t xml:space="preserve">          5.7 ตรวจ Control Version</t>
  </si>
  <si>
    <t xml:space="preserve">          5.8 ตรวจ Reuse  </t>
  </si>
  <si>
    <t>CANCLE</t>
  </si>
  <si>
    <t xml:space="preserve">          5.9 ตรวจ Gantt</t>
  </si>
  <si>
    <t xml:space="preserve">          5.10 ตรวจ Task &amp; Schedule</t>
  </si>
  <si>
    <t xml:space="preserve">          5.11 ตรวจ Correcting Sheet</t>
  </si>
  <si>
    <t xml:space="preserve">          5.12 ตรวจ Burndown &amp; Velocity Chart</t>
  </si>
  <si>
    <t xml:space="preserve">          5.13 ตรวจ ความเรียบร้อยของเอกสารแผนทีม Cycle 3</t>
  </si>
  <si>
    <t xml:space="preserve">    6. อื่นๆ</t>
  </si>
  <si>
    <t xml:space="preserve">          6.1 ทำสไลด์</t>
  </si>
  <si>
    <t xml:space="preserve">          6.2 ซ้อม Demo</t>
  </si>
  <si>
    <t>รวมทั้งหมด</t>
  </si>
  <si>
    <t>เปอร์เซ็นต์ (%)</t>
  </si>
  <si>
    <t>งานที่เสร็จตรงตามแผน</t>
  </si>
  <si>
    <t>งานที่เสร็จช้ากว่าแผน</t>
  </si>
  <si>
    <t>งานที่ยกเลิก</t>
  </si>
  <si>
    <t>งานทั้งหมด</t>
  </si>
  <si>
    <t>Sprint : 4</t>
  </si>
  <si>
    <t xml:space="preserve">          1.1 ประชุมทีม ครั้งที่ 27</t>
  </si>
  <si>
    <t>21 ก.พ. 65</t>
  </si>
  <si>
    <t xml:space="preserve">          2.1 ประชุม PO ครั้งที่ 22</t>
  </si>
  <si>
    <t>22 ก.พ. 65</t>
  </si>
  <si>
    <t xml:space="preserve">          3.1 วาระการประชุมทีม ครั้งที่ 27</t>
  </si>
  <si>
    <t xml:space="preserve">          3.2 วาระการประชุม PO ครั้งที่ 22</t>
  </si>
  <si>
    <t>21' ก.พ. 65</t>
  </si>
  <si>
    <t xml:space="preserve">          4.1 เอกสาร Software Metrics</t>
  </si>
  <si>
    <t>23 ก.พ. 65</t>
  </si>
  <si>
    <t>24 ก.พ. 65</t>
  </si>
  <si>
    <t xml:space="preserve">          4.2 CSR</t>
  </si>
  <si>
    <t>27 ก.พ. 65</t>
  </si>
  <si>
    <t xml:space="preserve">          4.3 Test Plan</t>
  </si>
  <si>
    <t xml:space="preserve">          4.4 State Diagram การจ่ายเงิน</t>
  </si>
  <si>
    <t xml:space="preserve">          4.5 แผนภาพที่เกี่ยวกับคิดค่าบริการ</t>
  </si>
  <si>
    <t xml:space="preserve">          4.6 CCR</t>
  </si>
  <si>
    <t xml:space="preserve">          4.7 ITL</t>
  </si>
  <si>
    <t xml:space="preserve">          4.8 Task &amp; Schedule</t>
  </si>
  <si>
    <t xml:space="preserve">          4.9 Gantt Chart</t>
  </si>
  <si>
    <t xml:space="preserve">          4.10 Reuse แผนภาพ</t>
  </si>
  <si>
    <t xml:space="preserve">          4.11 ทำแผนทีม</t>
  </si>
  <si>
    <t xml:space="preserve">          4.12 Data dictionary</t>
  </si>
  <si>
    <t>25 ก.พ. 65</t>
  </si>
  <si>
    <t xml:space="preserve">          4.13 SRSD บทที่ 3 บันทึกการจ่ายเงิน</t>
  </si>
  <si>
    <t xml:space="preserve">          4.14 User Manual บันทึกการจ่ายเงินReuse code</t>
  </si>
  <si>
    <t xml:space="preserve">          4.15 Reuse code</t>
  </si>
  <si>
    <t xml:space="preserve">          4.16 Control Version เอกสาร/แผนภาพ/Code/prototype</t>
  </si>
  <si>
    <t>26 ก.พ. 65</t>
  </si>
  <si>
    <t xml:space="preserve">          4.17 Burndown &amp; Velocity Chart</t>
  </si>
  <si>
    <t xml:space="preserve">    5. Prototype</t>
  </si>
  <si>
    <t xml:space="preserve">          5.1 Prototype หน้าคิดค่าบริการ</t>
  </si>
  <si>
    <t xml:space="preserve">          5.2 Prototype หน้ารายการบริการ</t>
  </si>
  <si>
    <t xml:space="preserve">    6. Coding</t>
  </si>
  <si>
    <t xml:space="preserve">          6.1 โค้ด ฟังก์ชันบันทึกการจ่ายเงิน</t>
  </si>
  <si>
    <t>LOC</t>
  </si>
  <si>
    <t xml:space="preserve">          6.2 โค้ด ฟังก์ชันแก้ไขการเปลี่ยนตู้คอนเทนเนอร์</t>
  </si>
  <si>
    <t xml:space="preserve">    7. การตรวจสอบ</t>
  </si>
  <si>
    <t xml:space="preserve">          7.1 ตรวจวาระการประชุม PO ครั้งที่ 22</t>
  </si>
  <si>
    <t xml:space="preserve">          7.2 ตรวจ Gantt</t>
  </si>
  <si>
    <t xml:space="preserve">          7.3 ตรวจ Task &amp; Schedule</t>
  </si>
  <si>
    <t xml:space="preserve">          7.4 ตรวจ CCR</t>
  </si>
  <si>
    <t xml:space="preserve">          7.5 ตรวจ แผนทีม</t>
  </si>
  <si>
    <t xml:space="preserve">          7.6 ตรวจ เอกสาร Software Metrics</t>
  </si>
  <si>
    <t xml:space="preserve">          7.7 ตรวจ CSR</t>
  </si>
  <si>
    <t xml:space="preserve">          7.8 ตรวจ แผนภาพคิดค่าบริการ </t>
  </si>
  <si>
    <t xml:space="preserve">          7.9 ตรวจ SRSD บทที่ 3 บันทึกการจ่ายเงิน</t>
  </si>
  <si>
    <t xml:space="preserve">          7.10 ตรวจ User Manual บันทึกการจ่ายเงิน</t>
  </si>
  <si>
    <t xml:space="preserve">          7.11 ตรวจ วาระการประชุมทีม ครั้งที่ 27</t>
  </si>
  <si>
    <t xml:space="preserve">          7.12 ตรวจ Test Plan</t>
  </si>
  <si>
    <t xml:space="preserve">          7.13 ตรวจ Data dictionary</t>
  </si>
  <si>
    <t xml:space="preserve">          7.14 ตรวจ State Diagram การจ่ายเงิน</t>
  </si>
  <si>
    <t xml:space="preserve">          7.15 ตรวจ สไลด์ EA</t>
  </si>
  <si>
    <t xml:space="preserve">          7.16 ตรวจ Burndown &amp; Velocity Chart</t>
  </si>
  <si>
    <t xml:space="preserve">    8. Review</t>
  </si>
  <si>
    <t xml:space="preserve">          8.1 รีวิวโค้ด ฟังก์ชันบันทึกการจ่ายเงิน</t>
  </si>
  <si>
    <t xml:space="preserve">          8.2 รีวิวโค้ด ฟังก์ชันแก้ไขการเปลี่ยนตู้คอนเทนเนอร์</t>
  </si>
  <si>
    <t xml:space="preserve">    9. อื่นๆ</t>
  </si>
  <si>
    <t xml:space="preserve">          9.1 ทำสไลด์ EA</t>
  </si>
  <si>
    <t>Sprint : 5</t>
  </si>
  <si>
    <t xml:space="preserve">          1.1 ประชุมทีม ครั้งที่ 28</t>
  </si>
  <si>
    <t>28 ก.พ. 65</t>
  </si>
  <si>
    <t xml:space="preserve">          1.2 ประชุมระบบโหวต</t>
  </si>
  <si>
    <t>1 มี.ค. 65</t>
  </si>
  <si>
    <t>2 มี.ค. 65</t>
  </si>
  <si>
    <t xml:space="preserve">          3.1 วาระการประชุมทีม ครั้งที่ 28,29</t>
  </si>
  <si>
    <t>6 มี.ค. 65</t>
  </si>
  <si>
    <t xml:space="preserve">          3.2 วาระการประชุม PO ครั้งที่ 23</t>
  </si>
  <si>
    <t xml:space="preserve">          4.1 CSR</t>
  </si>
  <si>
    <t xml:space="preserve">          4.2 CCR</t>
  </si>
  <si>
    <t xml:space="preserve">          4.3 ITL</t>
  </si>
  <si>
    <t xml:space="preserve">          4.4 Task &amp; Schedule</t>
  </si>
  <si>
    <t xml:space="preserve">          4.6 Test Plan</t>
  </si>
  <si>
    <t xml:space="preserve">          4.8 Control Version เอกสาร/แผนภาพ/Code/prototype</t>
  </si>
  <si>
    <t>3 มี.ค. 65</t>
  </si>
  <si>
    <t>5 มี.ค. 65</t>
  </si>
  <si>
    <t xml:space="preserve">          5.1 Prototype Flutter ระบบจัดการตู้คอนเทนเนอร์</t>
  </si>
  <si>
    <t xml:space="preserve">          6.1 แก้ไขระบบ ตามผลการตรวจวงรอบที่ 3 โค้ด Modal คิดค่าบริการ</t>
  </si>
  <si>
    <t xml:space="preserve">          7.1 ตรวจ ITL</t>
  </si>
  <si>
    <t xml:space="preserve">          7.2 ตรวจ CCR</t>
  </si>
  <si>
    <t xml:space="preserve">          7.3 ตรวจ Gantt</t>
  </si>
  <si>
    <t xml:space="preserve">          7.4 ตรวจ Task &amp; Schedule</t>
  </si>
  <si>
    <t xml:space="preserve">          7.5 ตรวจ วาระการประชุมทีม ครั้งที่ 28,29</t>
  </si>
  <si>
    <t xml:space="preserve">          7.6 ตรวจวาระการประชุม PO ครั้งที่ 23</t>
  </si>
  <si>
    <t xml:space="preserve">          7.8 ตรวจ Test Plan</t>
  </si>
  <si>
    <t xml:space="preserve">          7.9 ตรวจ แผนทีม</t>
  </si>
  <si>
    <t xml:space="preserve">          7.10 ตรวจ Burndown &amp; Velocity Chart</t>
  </si>
  <si>
    <t xml:space="preserve">          8.1 รีวิว Prototype Flutter #1</t>
  </si>
  <si>
    <t xml:space="preserve">          8.2 รีวิวโค้ด Modal คิดค่าบริการ</t>
  </si>
  <si>
    <t>4 มี.ค. 65</t>
  </si>
  <si>
    <t xml:space="preserve">          8.3 รีวิว Prototype Flutter #2</t>
  </si>
  <si>
    <t xml:space="preserve">          9.1 ซ้อมพรีเซ็นต์ EA</t>
  </si>
  <si>
    <t>Sprint : 6</t>
  </si>
  <si>
    <t xml:space="preserve">          1.1 ประชุมทีม ครั้งที่ 29</t>
  </si>
  <si>
    <t>7 มี.ค. 65</t>
  </si>
  <si>
    <t xml:space="preserve">          2.1 ประชุม PO ครั้งที่ 23</t>
  </si>
  <si>
    <t>8 มี.ค. 65</t>
  </si>
  <si>
    <t>11 มี.ค. 65</t>
  </si>
  <si>
    <t xml:space="preserve">          3.1 วาระการประชุมทีม ครั้งที่ 30</t>
  </si>
  <si>
    <t>13 มี.ค. 65</t>
  </si>
  <si>
    <t xml:space="preserve">          3.2 วาระการประชุม PO ครั้งที่ 24</t>
  </si>
  <si>
    <t>10 มี.ค. 65</t>
  </si>
  <si>
    <t xml:space="preserve">          4.1 ITL</t>
  </si>
  <si>
    <t xml:space="preserve">          4.6 ทำแผนทีม</t>
  </si>
  <si>
    <t xml:space="preserve">          4.7 Control Version เอกสาร/แผนภาพ/Code/prototype</t>
  </si>
  <si>
    <t xml:space="preserve">          4.8 CCR</t>
  </si>
  <si>
    <t xml:space="preserve">          4.9 Burndown &amp; Velocity Chart</t>
  </si>
  <si>
    <t>12 มี.ค. 65</t>
  </si>
  <si>
    <t xml:space="preserve">    5. Coding</t>
  </si>
  <si>
    <t xml:space="preserve">          5.1 Refactor Code มอดูลรถ</t>
  </si>
  <si>
    <t xml:space="preserve">          5.2 Refactor Code มอดูลพนักงานขับรถ</t>
  </si>
  <si>
    <t>9 มี.ค. 65</t>
  </si>
  <si>
    <t xml:space="preserve">          5.3 Code Frontend Flutter ระบบ</t>
  </si>
  <si>
    <t xml:space="preserve">          5.4 Refactor Code มอดูลตู้คอนเทนเนอร์</t>
  </si>
  <si>
    <t xml:space="preserve">          5.5 Refactor Code มอดูลบริการ</t>
  </si>
  <si>
    <t xml:space="preserve">    6. การตรวจสอบ</t>
  </si>
  <si>
    <t xml:space="preserve">          6.1 ตรวจ Gantt</t>
  </si>
  <si>
    <t xml:space="preserve">          6.2 ตรวจ Task &amp; Schedule</t>
  </si>
  <si>
    <t xml:space="preserve">          6.3 ตรวจ Test Plan</t>
  </si>
  <si>
    <t xml:space="preserve">          6.4 ตรวจ ITL </t>
  </si>
  <si>
    <t xml:space="preserve">          6.5 ตรวจ CSR</t>
  </si>
  <si>
    <t xml:space="preserve">          6.6 ตรวจ วาระการประชุม PO ครั้งที่ 24</t>
  </si>
  <si>
    <t xml:space="preserve">          6.7 ตรวจ วาระการประชุมทีม ครั้งที่ 30</t>
  </si>
  <si>
    <t xml:space="preserve">          6.8 ตรวจ CCR</t>
  </si>
  <si>
    <t xml:space="preserve">          6.9 ตรวจ แผนทีม</t>
  </si>
  <si>
    <t xml:space="preserve">          6.10 ตรวจ Burndown &amp; Velocity Chart</t>
  </si>
  <si>
    <t xml:space="preserve">    7. Review</t>
  </si>
  <si>
    <t xml:space="preserve">          7.1 รีวิว Refactor Code มอดูลลูกค้า</t>
  </si>
  <si>
    <t xml:space="preserve">          7.2 รีวิว Refactor Code มอดูลเอเย่นต์</t>
  </si>
  <si>
    <t xml:space="preserve">          7.3 รีวิว Refactor Code มอดูลพนักงานขับรถ</t>
  </si>
  <si>
    <t xml:space="preserve">          7.4 รีวิว Refactor Code มอดูลรถ</t>
  </si>
  <si>
    <t xml:space="preserve">          7.5 รีวิว Code Frontend Flutter ระบบ</t>
  </si>
  <si>
    <t xml:space="preserve">          7.6 รีวิว Refactor Code มอดูลบริการ</t>
  </si>
  <si>
    <t xml:space="preserve">          7.7 รีวิว Refactor Code มอดูลตู้คอนเทนเนอร์</t>
  </si>
  <si>
    <t xml:space="preserve">    8. อื่นๆ</t>
  </si>
  <si>
    <t xml:space="preserve">          8.1 แก้สไลด์ EA</t>
  </si>
  <si>
    <t xml:space="preserve">          8.2 ซ้อมพรีเซ็นต์ EA</t>
  </si>
  <si>
    <t>Sprint : 7</t>
  </si>
  <si>
    <t xml:space="preserve">          1.1 ประชุมทีม ครั้งที่ 30</t>
  </si>
  <si>
    <t>14 มี.ค. 65</t>
  </si>
  <si>
    <t xml:space="preserve">          2.1 ประชุม PO ครั้งที่ 24</t>
  </si>
  <si>
    <t>15 มี.ค. 65</t>
  </si>
  <si>
    <t xml:space="preserve">          3.1 วาระการประชุมทีม ครั้งที่ 31</t>
  </si>
  <si>
    <t>20 มี.ค. 65</t>
  </si>
  <si>
    <t xml:space="preserve">          3.2 วาระการประชุม PO ครั้งที่ 25</t>
  </si>
  <si>
    <t xml:space="preserve">          4.1 Test Plan     </t>
  </si>
  <si>
    <t xml:space="preserve">          4.2 Gantt Chart   </t>
  </si>
  <si>
    <t xml:space="preserve">          4.3 Task &amp; Schedule</t>
  </si>
  <si>
    <t xml:space="preserve">          4.4 ทำแผนทีม</t>
  </si>
  <si>
    <t>17 มี.ค. 65</t>
  </si>
  <si>
    <t xml:space="preserve">          4.5 CSR</t>
  </si>
  <si>
    <t>18 มี.ค. 65</t>
  </si>
  <si>
    <t xml:space="preserve">          4.8 Reuse Code Refactor</t>
  </si>
  <si>
    <t>19 มี.ค. 65</t>
  </si>
  <si>
    <t xml:space="preserve">          5.1 Flutter Backend มอดูลบริการ</t>
  </si>
  <si>
    <t xml:space="preserve">          5.2 Flutter Frontend มอดูลตู้คอนเทนเนอร์</t>
  </si>
  <si>
    <t>16 มี.ค. 65</t>
  </si>
  <si>
    <t xml:space="preserve">          5.3 Refactor Code มอดูลบริการ</t>
  </si>
  <si>
    <t xml:space="preserve">          5.4 Flutter Backend มอดูลตู้คอนเทนเนอร์</t>
  </si>
  <si>
    <t xml:space="preserve">          6.3 ตรวจ วาระการประชุม PO ครั้งที่ 25</t>
  </si>
  <si>
    <t xml:space="preserve">          6.4 ตรวจ วาระการประชุมทีม ครั้งที่ 31</t>
  </si>
  <si>
    <t xml:space="preserve">          6.5 ตรวจ Test Plan</t>
  </si>
  <si>
    <t xml:space="preserve">          6.6 ตรวจ ITL</t>
  </si>
  <si>
    <t xml:space="preserve">          6.7 ตรวจ แผนทีม</t>
  </si>
  <si>
    <t xml:space="preserve">          6.8 ตรวจ Burndown &amp; Velocity Chart</t>
  </si>
  <si>
    <t xml:space="preserve">          7.1 Review Flutter Frontend มอดูลตู้คอนเทนเนอร์</t>
  </si>
  <si>
    <t xml:space="preserve">          7.2 Review Flutter Backend มอดูลบริการ</t>
  </si>
  <si>
    <t xml:space="preserve">          7.3 Review Flutter Backend มอดูลตู้คอนเทนเนอร์</t>
  </si>
  <si>
    <t xml:space="preserve">          8.1 ซ้อมพรีเซ็นต์ EA รอบที่ 1</t>
  </si>
  <si>
    <t xml:space="preserve">          8.2 ซ้อมพรีเซ็นต์ EA รอบที่ 2</t>
  </si>
  <si>
    <t xml:space="preserve">          8.3 ซ้อมพรีเซ็นต์ EA รอบที่ 3</t>
  </si>
  <si>
    <t>Sprint : 8</t>
  </si>
  <si>
    <t xml:space="preserve">          1.1 ประชุมทีม ครั้งที่ 31</t>
  </si>
  <si>
    <t>21 มี.ค. 65</t>
  </si>
  <si>
    <t xml:space="preserve">          2.1 ประชุม PO ครั้งที่ 25</t>
  </si>
  <si>
    <t>22 มี.ค. 65</t>
  </si>
  <si>
    <t xml:space="preserve">          3.1 วาระการประชุมทีม ครั้งที่ 32</t>
  </si>
  <si>
    <t>27 มี.ค. 65</t>
  </si>
  <si>
    <t xml:space="preserve">          3.2 วาระการประชุม PO ครั้งที่ 26</t>
  </si>
  <si>
    <t xml:space="preserve">          4.1 Gantt Chart   </t>
  </si>
  <si>
    <t xml:space="preserve">          4.2 Task &amp; Schedule</t>
  </si>
  <si>
    <t xml:space="preserve">          4.3 ทำแผนทีม</t>
  </si>
  <si>
    <t xml:space="preserve">          4.4 ทำเอกสาร UAT</t>
  </si>
  <si>
    <t xml:space="preserve">          4.5 CCR</t>
  </si>
  <si>
    <t xml:space="preserve">          4.6 ITL</t>
  </si>
  <si>
    <t xml:space="preserve">          4.7 เอกสาร SRSD Flutter</t>
  </si>
  <si>
    <t>23 มี.ค. 65</t>
  </si>
  <si>
    <t>24 มี.ค. 65</t>
  </si>
  <si>
    <t xml:space="preserve">          4.8 Control version Code Refactor </t>
  </si>
  <si>
    <t xml:space="preserve">          4.9 Test Plan</t>
  </si>
  <si>
    <t>25 มี.ค. 65</t>
  </si>
  <si>
    <t xml:space="preserve">          4.11 Test Case / Test Script Flutter</t>
  </si>
  <si>
    <t xml:space="preserve">          4.12 Reuse Code</t>
  </si>
  <si>
    <t xml:space="preserve">          4.13 CSR</t>
  </si>
  <si>
    <t>26 มี.ค. 65</t>
  </si>
  <si>
    <t xml:space="preserve">          4.14 Burndown &amp; Velocity Chart</t>
  </si>
  <si>
    <t xml:space="preserve">          5.1 Code ระบบจัดการผู้ใช้ (ระบบโหวต) + ดึงข้อมูลผู้ใช้</t>
  </si>
  <si>
    <t xml:space="preserve">          5.2 Code เชื่อมต่อ Flutter กับ API (Backend)</t>
  </si>
  <si>
    <t xml:space="preserve">          5.3 Code เชื่อม Flutter ทุกหน้าจอ</t>
  </si>
  <si>
    <t xml:space="preserve">          5.4 Code แก้ไข CSS ระบบโหวตให้ไปในทิศทางเดียวกัน</t>
  </si>
  <si>
    <t xml:space="preserve">          6.3 ตรวจ วาระการประชุม PO ครั้งที่ 26</t>
  </si>
  <si>
    <t xml:space="preserve">          6.4 ตรวจ วาระการประชุมทีม ครั้งที่ 32</t>
  </si>
  <si>
    <t xml:space="preserve">          6.5 ตรวจ เอกสาร UAT </t>
  </si>
  <si>
    <t xml:space="preserve">          6.7 ตรวจเอกสาร SRSD Flutter</t>
  </si>
  <si>
    <t xml:space="preserve">          6.9 ตรวจ เอกสาร System Test</t>
  </si>
  <si>
    <t xml:space="preserve">          6.10 ตรวจ แผนทีม</t>
  </si>
  <si>
    <t xml:space="preserve">          6.11 ตรวจ CSR</t>
  </si>
  <si>
    <t xml:space="preserve">          6.12 ตรวจ เอกสาร Test Case / Test Script Flutter</t>
  </si>
  <si>
    <t xml:space="preserve">          6.13 ตรวจ Test Plan </t>
  </si>
  <si>
    <t xml:space="preserve">          6.14 ตรวจ Burndown &amp; Velocity Chart</t>
  </si>
  <si>
    <t xml:space="preserve">          7.1 Review ระบบ Flutter</t>
  </si>
  <si>
    <t xml:space="preserve">          8.1 ตรวจระบบโหวต</t>
  </si>
  <si>
    <t>Sprint : 9</t>
  </si>
  <si>
    <t>28 มี.ค. 65</t>
  </si>
  <si>
    <t>29 มี.ค. 65</t>
  </si>
  <si>
    <t>30 มี.ค. 65</t>
  </si>
  <si>
    <t>1 เม.ย. 65</t>
  </si>
  <si>
    <t>2 เม.ย. 65</t>
  </si>
  <si>
    <t>31 มี.ค. 65</t>
  </si>
  <si>
    <t xml:space="preserve">          6.8 ตรวจ Software Metric</t>
  </si>
  <si>
    <t xml:space="preserve">          6.9 ตรวจ Task &amp; Schedule</t>
  </si>
  <si>
    <t xml:space="preserve">          6.11 ตรวจ Burndown &amp; Velocity Chart</t>
  </si>
  <si>
    <t xml:space="preserve">          8.1 Software Metric</t>
  </si>
  <si>
    <t xml:space="preserve">          8.1 ออกแบบ Use Case ระบบโหวต</t>
  </si>
  <si>
    <t xml:space="preserve">          8.1 ออกแบบ Activity Diagram ระบบโหวต</t>
  </si>
  <si>
    <t xml:space="preserve">          8.1 ออกแบบ Sequence ระบบโหวต</t>
  </si>
  <si>
    <t xml:space="preserve">          8.1 ออกแบบ Data Dic ระบบโหวต</t>
  </si>
  <si>
    <t xml:space="preserve">          8.1 ตรวจ Use Case ระบบโหวต</t>
  </si>
  <si>
    <t xml:space="preserve">          8.1 ตรวจ Activity Diagram ระบบโหวต</t>
  </si>
  <si>
    <t xml:space="preserve">          8.1 ตรวจ Sequence ระบบโหวต</t>
  </si>
  <si>
    <t xml:space="preserve">          8.1 ตรวจ Data Dic ระบบโหวต</t>
  </si>
  <si>
    <t xml:space="preserve">    3. เอกสารความต้องการ</t>
  </si>
  <si>
    <t xml:space="preserve">          3.1 Test Flutter </t>
  </si>
  <si>
    <t>3 เม.ย. 65</t>
  </si>
  <si>
    <t xml:space="preserve">          6.7 ตรวจ เอกสารวิชาการ</t>
  </si>
  <si>
    <t>LATE</t>
  </si>
  <si>
    <t xml:space="preserve">          3.2 Gantt Chart   </t>
  </si>
  <si>
    <t xml:space="preserve">          3.3 Task &amp; Schedule</t>
  </si>
  <si>
    <t xml:space="preserve">          3.4 Test Report Flutter</t>
  </si>
  <si>
    <t xml:space="preserve">          3.5 เอกสารวิชาการ</t>
  </si>
  <si>
    <t xml:space="preserve">          3.6 แผนทีม</t>
  </si>
  <si>
    <t xml:space="preserve">          3.7 Burndown &amp; Velocity Chart</t>
  </si>
  <si>
    <t xml:space="preserve">    4. Coding</t>
  </si>
  <si>
    <t xml:space="preserve">          4.1 Code Flutter (Padding และตกแต่งเล็กน้อย)</t>
  </si>
  <si>
    <t xml:space="preserve">          5.2 ตรวจเอกสาร SRS ส่วนสเปคกับ แอปFlutter </t>
  </si>
  <si>
    <t xml:space="preserve">          5.3 ตรวจ Gantt</t>
  </si>
  <si>
    <t xml:space="preserve">          5.4 ตรวจ Flutter (Padding และตกแต่งเล็กน้อย)</t>
  </si>
  <si>
    <t xml:space="preserve">          5.5 UAT Test</t>
  </si>
  <si>
    <t xml:space="preserve">          5.6 ตรวจ Test Flutter เอกสาร</t>
  </si>
  <si>
    <t xml:space="preserve">          4.10 System Test ระบบ </t>
  </si>
  <si>
    <t>งานที่เสร็จตรงตามแผนทั้งหมดของ Cycle 3</t>
  </si>
  <si>
    <t>งานที่เสร็จช้ากว่าแผนทั้งหมดของ Cycle 3</t>
  </si>
  <si>
    <t>งานที่ยกเลิกทั้งหมดของ Cycle 3</t>
  </si>
  <si>
    <t>งานทั้งหมดของ Cycle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</si>
</sst>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h]:mm"/>
  </numFmts>
  <fonts count="39">
    <font>
      <sz val="11"/>
      <color theme="1"/>
      <name val="Tahoma"/>
      <family val="2"/>
      <scheme val="minor"/>
    </font>
    <font>
      <b/>
      <sz val="48"/>
      <color rgb="FFFFFFFF"/>
      <name val="TH Sarabun New"/>
    </font>
    <font>
      <sz val="24"/>
      <color rgb="FF000000"/>
      <name val="TH Sarabun New"/>
    </font>
    <font>
      <b/>
      <sz val="36"/>
      <color rgb="FF002060"/>
      <name val="TH Sarabun New"/>
    </font>
    <font>
      <b/>
      <sz val="36"/>
      <color rgb="FF000000"/>
      <name val="TH Sarabun New"/>
    </font>
    <font>
      <b/>
      <sz val="24"/>
      <color rgb="FF000000"/>
      <name val="TH Sarabun New"/>
    </font>
    <font>
      <sz val="26"/>
      <color rgb="FFFF7C80"/>
      <name val="Webdings"/>
      <family val="1"/>
      <charset val="2"/>
    </font>
    <font>
      <sz val="26"/>
      <color rgb="FF000000"/>
      <name val="Webdings"/>
      <family val="1"/>
      <charset val="2"/>
    </font>
    <font>
      <sz val="26"/>
      <color rgb="FF000000"/>
      <name val="TH Sarabun New"/>
      <family val="2"/>
    </font>
    <font>
      <b/>
      <sz val="28"/>
      <color rgb="FF002060"/>
      <name val="TH Sarabun New"/>
    </font>
    <font>
      <sz val="26"/>
      <color rgb="FFFF9933"/>
      <name val="Webdings"/>
      <family val="1"/>
      <charset val="2"/>
    </font>
    <font>
      <sz val="26"/>
      <color rgb="FFF29E6A"/>
      <name val="Webdings"/>
      <family val="1"/>
      <charset val="2"/>
    </font>
    <font>
      <sz val="26"/>
      <color rgb="FFF490E1"/>
      <name val="Webdings"/>
      <family val="1"/>
      <charset val="2"/>
    </font>
    <font>
      <sz val="26"/>
      <color rgb="FF78C7F8"/>
      <name val="Webdings"/>
      <family val="1"/>
      <charset val="2"/>
    </font>
    <font>
      <sz val="26"/>
      <color rgb="FF8EA9DB"/>
      <name val="Webdings"/>
      <family val="1"/>
      <charset val="2"/>
    </font>
    <font>
      <sz val="28"/>
      <color rgb="FF000000"/>
      <name val="TH Sarabun New"/>
    </font>
    <font>
      <sz val="26"/>
      <color rgb="FFA86ED4"/>
      <name val="Webdings"/>
      <family val="1"/>
      <charset val="2"/>
    </font>
    <font>
      <sz val="26"/>
      <color rgb="FF000000"/>
      <name val="Sarabun"/>
      <family val="1"/>
      <charset val="2"/>
    </font>
    <font>
      <sz val="26"/>
      <color rgb="FF8497B0"/>
      <name val="Webdings"/>
      <family val="1"/>
      <charset val="2"/>
    </font>
    <font>
      <sz val="26"/>
      <color rgb="FFAEF87C"/>
      <name val="Webdings"/>
      <family val="1"/>
      <charset val="2"/>
    </font>
    <font>
      <sz val="26"/>
      <color rgb="FFFFD966"/>
      <name val="Webdings"/>
      <family val="1"/>
      <charset val="2"/>
    </font>
    <font>
      <sz val="24"/>
      <color rgb="FFC00000"/>
      <name val="TH Sarabun New"/>
    </font>
    <font>
      <sz val="11"/>
      <color rgb="FFFF0000"/>
      <name val="Tahoma"/>
      <family val="2"/>
      <charset val="222"/>
      <scheme val="minor"/>
    </font>
    <font>
      <sz val="26"/>
      <color rgb="FF41F19D"/>
      <name val="Webdings"/>
      <family val="1"/>
      <charset val="2"/>
    </font>
    <font>
      <sz val="28"/>
      <color rgb="FF002060"/>
      <name val="TH Sarabun New"/>
    </font>
    <font>
      <sz val="26"/>
      <color rgb="FFD9D9D9"/>
      <name val="Webdings"/>
      <family val="1"/>
      <charset val="2"/>
    </font>
    <font>
      <sz val="11"/>
      <color rgb="FF000000"/>
      <name val="Tahoma"/>
      <family val="2"/>
      <charset val="222"/>
      <scheme val="minor"/>
    </font>
    <font>
      <sz val="24"/>
      <color rgb="FFFF0000"/>
      <name val="TH Sarabun New"/>
    </font>
    <font>
      <b/>
      <sz val="32"/>
      <color rgb="FF000000"/>
      <name val="TH Sarabun New"/>
    </font>
    <font>
      <sz val="24"/>
      <color rgb="FF000000"/>
      <name val="TH Sarabun New"/>
      <family val="2"/>
    </font>
    <font>
      <b/>
      <sz val="32"/>
      <color rgb="FF000000"/>
      <name val="TH Sarabun New"/>
      <family val="2"/>
    </font>
    <font>
      <b/>
      <sz val="24"/>
      <color rgb="FF000000"/>
      <name val="TH Sarabun New"/>
      <family val="2"/>
    </font>
    <font>
      <sz val="24"/>
      <color theme="1"/>
      <name val="TH Sarabun New"/>
    </font>
    <font>
      <sz val="24"/>
      <color theme="1"/>
      <name val="TH Sarabun New"/>
      <family val="2"/>
    </font>
    <font>
      <b/>
      <sz val="24"/>
      <color theme="1"/>
      <name val="TH Sarabun New"/>
    </font>
    <font>
      <u/>
      <sz val="11"/>
      <color theme="10"/>
      <name val="Tahoma"/>
      <family val="2"/>
      <scheme val="minor"/>
    </font>
    <font>
      <sz val="24"/>
      <name val="TH Sarabun New"/>
    </font>
    <font>
      <sz val="11"/>
      <color rgb="FF000000"/>
      <name val="Arial"/>
      <charset val="1"/>
    </font>
    <font>
      <b/>
      <sz val="32"/>
      <color theme="1"/>
      <name val="TH Sarabun New"/>
    </font>
  </fonts>
  <fills count="54">
    <fill>
      <patternFill patternType="none"/>
    </fill>
    <fill>
      <patternFill patternType="gray125"/>
    </fill>
    <fill>
      <patternFill patternType="solid">
        <fgColor rgb="FF333F4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A459DE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DAC0ED"/>
        <bgColor rgb="FF000000"/>
      </patternFill>
    </fill>
    <fill>
      <patternFill patternType="solid">
        <fgColor rgb="FFFF7C80"/>
        <bgColor rgb="FF000000"/>
      </patternFill>
    </fill>
    <fill>
      <patternFill patternType="solid">
        <fgColor rgb="FFF29E6A"/>
        <bgColor rgb="FF000000"/>
      </patternFill>
    </fill>
    <fill>
      <patternFill patternType="solid">
        <fgColor rgb="FFFECEFC"/>
        <bgColor rgb="FF000000"/>
      </patternFill>
    </fill>
    <fill>
      <patternFill patternType="solid">
        <fgColor rgb="FF78C7F8"/>
        <bgColor rgb="FF000000"/>
      </patternFill>
    </fill>
    <fill>
      <patternFill patternType="solid">
        <fgColor rgb="FFFFF2C9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CDCE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29E6A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490E1"/>
        <bgColor indexed="64"/>
      </patternFill>
    </fill>
    <fill>
      <patternFill patternType="solid">
        <fgColor rgb="FFFECEFC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78C7F8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rgb="FFE4D2F2"/>
        <bgColor rgb="FF000000"/>
      </patternFill>
    </fill>
    <fill>
      <patternFill patternType="solid">
        <fgColor rgb="FFB381D9"/>
        <bgColor rgb="FF000000"/>
      </patternFill>
    </fill>
    <fill>
      <patternFill patternType="solid">
        <fgColor rgb="FF8497B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41F19D"/>
        <bgColor indexed="64"/>
      </patternFill>
    </fill>
    <fill>
      <patternFill patternType="solid">
        <fgColor rgb="FFC5FBE1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C5FBE1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41F19D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5" fillId="0" borderId="0" applyNumberFormat="0" applyFill="0" applyBorder="0" applyAlignment="0" applyProtection="0"/>
  </cellStyleXfs>
  <cellXfs count="379">
    <xf numFmtId="0" fontId="0" fillId="0" borderId="0" xfId="0"/>
    <xf numFmtId="0" fontId="5" fillId="4" borderId="5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2" borderId="7" xfId="0" applyFont="1" applyFill="1" applyBorder="1" applyAlignment="1">
      <alignment horizontal="center" vertical="center"/>
    </xf>
    <xf numFmtId="0" fontId="5" fillId="13" borderId="7" xfId="0" applyFont="1" applyFill="1" applyBorder="1" applyAlignment="1">
      <alignment horizontal="center" vertical="center"/>
    </xf>
    <xf numFmtId="0" fontId="5" fillId="14" borderId="7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28" fillId="15" borderId="6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center" vertical="center"/>
    </xf>
    <xf numFmtId="20" fontId="2" fillId="3" borderId="8" xfId="0" applyNumberFormat="1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20" fontId="2" fillId="0" borderId="8" xfId="0" applyNumberFormat="1" applyFont="1" applyBorder="1" applyAlignment="1">
      <alignment horizontal="center" vertical="center"/>
    </xf>
    <xf numFmtId="0" fontId="28" fillId="15" borderId="6" xfId="0" applyFont="1" applyFill="1" applyBorder="1" applyAlignment="1">
      <alignment horizontal="center" vertical="center"/>
    </xf>
    <xf numFmtId="0" fontId="2" fillId="15" borderId="8" xfId="0" applyFont="1" applyFill="1" applyBorder="1" applyAlignment="1">
      <alignment horizontal="center" vertical="center"/>
    </xf>
    <xf numFmtId="0" fontId="2" fillId="15" borderId="8" xfId="0" applyFont="1" applyFill="1" applyBorder="1" applyAlignment="1">
      <alignment vertical="center"/>
    </xf>
    <xf numFmtId="0" fontId="28" fillId="16" borderId="6" xfId="0" applyFont="1" applyFill="1" applyBorder="1" applyAlignment="1">
      <alignment horizontal="center" vertical="center"/>
    </xf>
    <xf numFmtId="0" fontId="29" fillId="3" borderId="8" xfId="0" applyFont="1" applyFill="1" applyBorder="1" applyAlignment="1">
      <alignment horizontal="center" vertical="center"/>
    </xf>
    <xf numFmtId="0" fontId="29" fillId="17" borderId="6" xfId="0" applyFont="1" applyFill="1" applyBorder="1" applyAlignment="1">
      <alignment horizontal="left" vertical="center"/>
    </xf>
    <xf numFmtId="0" fontId="30" fillId="20" borderId="8" xfId="0" applyFont="1" applyFill="1" applyBorder="1" applyAlignment="1">
      <alignment horizontal="left" vertical="center"/>
    </xf>
    <xf numFmtId="0" fontId="5" fillId="9" borderId="5" xfId="0" applyFont="1" applyFill="1" applyBorder="1" applyAlignment="1">
      <alignment horizontal="center" wrapText="1"/>
    </xf>
    <xf numFmtId="0" fontId="2" fillId="9" borderId="5" xfId="0" applyFont="1" applyFill="1" applyBorder="1" applyAlignment="1">
      <alignment vertical="center"/>
    </xf>
    <xf numFmtId="0" fontId="2" fillId="9" borderId="5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vertical="center"/>
    </xf>
    <xf numFmtId="0" fontId="2" fillId="21" borderId="1" xfId="0" applyFont="1" applyFill="1" applyBorder="1" applyAlignment="1">
      <alignment vertical="center"/>
    </xf>
    <xf numFmtId="0" fontId="3" fillId="21" borderId="1" xfId="0" applyFont="1" applyFill="1" applyBorder="1" applyAlignment="1">
      <alignment horizontal="left" vertical="center"/>
    </xf>
    <xf numFmtId="0" fontId="2" fillId="21" borderId="0" xfId="0" applyFont="1" applyFill="1" applyAlignment="1">
      <alignment vertical="center"/>
    </xf>
    <xf numFmtId="0" fontId="3" fillId="21" borderId="0" xfId="0" applyFont="1" applyFill="1" applyAlignment="1">
      <alignment horizontal="left" vertical="center"/>
    </xf>
    <xf numFmtId="0" fontId="4" fillId="21" borderId="0" xfId="0" applyFont="1" applyFill="1" applyAlignment="1">
      <alignment horizontal="left" vertical="center"/>
    </xf>
    <xf numFmtId="0" fontId="5" fillId="21" borderId="0" xfId="0" applyFont="1" applyFill="1" applyAlignment="1">
      <alignment vertical="center"/>
    </xf>
    <xf numFmtId="0" fontId="3" fillId="21" borderId="0" xfId="0" applyFont="1" applyFill="1" applyAlignment="1">
      <alignment vertical="center"/>
    </xf>
    <xf numFmtId="0" fontId="6" fillId="21" borderId="0" xfId="0" applyFont="1" applyFill="1" applyAlignment="1">
      <alignment vertical="center"/>
    </xf>
    <xf numFmtId="0" fontId="9" fillId="21" borderId="0" xfId="0" applyFont="1" applyFill="1" applyAlignment="1">
      <alignment horizontal="center" vertical="center"/>
    </xf>
    <xf numFmtId="0" fontId="0" fillId="22" borderId="0" xfId="0" applyFill="1"/>
    <xf numFmtId="0" fontId="9" fillId="21" borderId="0" xfId="0" applyFont="1" applyFill="1" applyAlignment="1">
      <alignment vertical="center"/>
    </xf>
    <xf numFmtId="0" fontId="9" fillId="22" borderId="0" xfId="0" applyFont="1" applyFill="1" applyAlignment="1">
      <alignment horizontal="center" vertical="center"/>
    </xf>
    <xf numFmtId="0" fontId="10" fillId="21" borderId="0" xfId="0" applyFont="1" applyFill="1" applyAlignment="1">
      <alignment vertical="center"/>
    </xf>
    <xf numFmtId="0" fontId="2" fillId="21" borderId="0" xfId="0" applyFont="1" applyFill="1" applyAlignment="1">
      <alignment horizontal="center" vertical="center"/>
    </xf>
    <xf numFmtId="187" fontId="2" fillId="21" borderId="0" xfId="0" applyNumberFormat="1" applyFont="1" applyFill="1" applyAlignment="1">
      <alignment horizontal="center" vertical="center"/>
    </xf>
    <xf numFmtId="187" fontId="2" fillId="21" borderId="0" xfId="0" applyNumberFormat="1" applyFont="1" applyFill="1" applyAlignment="1">
      <alignment vertical="center"/>
    </xf>
    <xf numFmtId="2" fontId="32" fillId="22" borderId="4" xfId="0" applyNumberFormat="1" applyFont="1" applyFill="1" applyBorder="1" applyAlignment="1">
      <alignment horizontal="center" vertical="center"/>
    </xf>
    <xf numFmtId="187" fontId="2" fillId="22" borderId="0" xfId="0" applyNumberFormat="1" applyFont="1" applyFill="1" applyAlignment="1">
      <alignment horizontal="center" vertical="center"/>
    </xf>
    <xf numFmtId="0" fontId="12" fillId="21" borderId="0" xfId="0" applyFont="1" applyFill="1" applyAlignment="1">
      <alignment vertical="center"/>
    </xf>
    <xf numFmtId="0" fontId="9" fillId="22" borderId="0" xfId="0" applyFont="1" applyFill="1" applyAlignment="1">
      <alignment vertical="center"/>
    </xf>
    <xf numFmtId="0" fontId="13" fillId="21" borderId="0" xfId="0" applyFont="1" applyFill="1" applyAlignment="1">
      <alignment vertical="center"/>
    </xf>
    <xf numFmtId="0" fontId="14" fillId="21" borderId="0" xfId="0" applyFont="1" applyFill="1" applyAlignment="1">
      <alignment vertical="center"/>
    </xf>
    <xf numFmtId="0" fontId="2" fillId="21" borderId="4" xfId="0" applyFont="1" applyFill="1" applyBorder="1" applyAlignment="1">
      <alignment vertical="center"/>
    </xf>
    <xf numFmtId="0" fontId="15" fillId="21" borderId="0" xfId="0" applyFont="1" applyFill="1" applyAlignment="1">
      <alignment vertical="center"/>
    </xf>
    <xf numFmtId="0" fontId="16" fillId="23" borderId="0" xfId="0" applyFont="1" applyFill="1" applyAlignment="1">
      <alignment vertical="center"/>
    </xf>
    <xf numFmtId="0" fontId="0" fillId="0" borderId="4" xfId="0" applyBorder="1"/>
    <xf numFmtId="0" fontId="18" fillId="21" borderId="0" xfId="0" applyFont="1" applyFill="1" applyAlignment="1">
      <alignment vertical="center"/>
    </xf>
    <xf numFmtId="0" fontId="19" fillId="21" borderId="0" xfId="0" applyFont="1" applyFill="1" applyAlignment="1">
      <alignment vertical="center"/>
    </xf>
    <xf numFmtId="0" fontId="20" fillId="21" borderId="0" xfId="0" applyFont="1" applyFill="1" applyAlignment="1">
      <alignment vertical="center"/>
    </xf>
    <xf numFmtId="0" fontId="2" fillId="21" borderId="0" xfId="0" applyFont="1" applyFill="1" applyAlignment="1">
      <alignment horizontal="left" vertical="center"/>
    </xf>
    <xf numFmtId="0" fontId="21" fillId="21" borderId="0" xfId="0" applyFont="1" applyFill="1" applyAlignment="1">
      <alignment horizontal="center" vertical="center"/>
    </xf>
    <xf numFmtId="0" fontId="21" fillId="21" borderId="0" xfId="0" applyFont="1" applyFill="1" applyAlignment="1">
      <alignment vertical="center"/>
    </xf>
    <xf numFmtId="0" fontId="21" fillId="21" borderId="0" xfId="0" applyFont="1" applyFill="1" applyAlignment="1">
      <alignment horizontal="left" vertical="center"/>
    </xf>
    <xf numFmtId="0" fontId="22" fillId="22" borderId="0" xfId="0" applyFont="1" applyFill="1"/>
    <xf numFmtId="0" fontId="23" fillId="21" borderId="0" xfId="0" applyFont="1" applyFill="1" applyAlignment="1">
      <alignment vertical="center"/>
    </xf>
    <xf numFmtId="0" fontId="24" fillId="21" borderId="0" xfId="0" applyFont="1" applyFill="1" applyAlignment="1">
      <alignment horizontal="center" vertical="center"/>
    </xf>
    <xf numFmtId="187" fontId="32" fillId="21" borderId="0" xfId="0" applyNumberFormat="1" applyFont="1" applyFill="1" applyAlignment="1">
      <alignment horizontal="center" vertical="center"/>
    </xf>
    <xf numFmtId="0" fontId="25" fillId="21" borderId="0" xfId="0" applyFont="1" applyFill="1" applyAlignment="1">
      <alignment vertical="center"/>
    </xf>
    <xf numFmtId="187" fontId="32" fillId="21" borderId="0" xfId="0" applyNumberFormat="1" applyFont="1" applyFill="1" applyAlignment="1">
      <alignment vertical="center"/>
    </xf>
    <xf numFmtId="0" fontId="26" fillId="21" borderId="4" xfId="0" applyFont="1" applyFill="1" applyBorder="1"/>
    <xf numFmtId="0" fontId="27" fillId="22" borderId="0" xfId="0" applyFont="1" applyFill="1" applyAlignment="1">
      <alignment vertical="center"/>
    </xf>
    <xf numFmtId="0" fontId="26" fillId="21" borderId="0" xfId="0" applyFont="1" applyFill="1"/>
    <xf numFmtId="0" fontId="2" fillId="24" borderId="6" xfId="0" applyFont="1" applyFill="1" applyBorder="1" applyAlignment="1">
      <alignment horizontal="left" vertical="center"/>
    </xf>
    <xf numFmtId="0" fontId="32" fillId="22" borderId="5" xfId="0" quotePrefix="1" applyFont="1" applyFill="1" applyBorder="1" applyAlignment="1">
      <alignment horizontal="center" vertical="center"/>
    </xf>
    <xf numFmtId="0" fontId="32" fillId="0" borderId="8" xfId="0" applyFont="1" applyBorder="1" applyAlignment="1">
      <alignment horizontal="center" vertical="center"/>
    </xf>
    <xf numFmtId="187" fontId="2" fillId="0" borderId="8" xfId="0" applyNumberFormat="1" applyFont="1" applyBorder="1" applyAlignment="1">
      <alignment horizontal="center" vertical="center"/>
    </xf>
    <xf numFmtId="187" fontId="2" fillId="23" borderId="8" xfId="0" applyNumberFormat="1" applyFont="1" applyFill="1" applyBorder="1" applyAlignment="1">
      <alignment horizontal="center" vertical="center"/>
    </xf>
    <xf numFmtId="0" fontId="29" fillId="22" borderId="5" xfId="0" applyFont="1" applyFill="1" applyBorder="1" applyAlignment="1">
      <alignment horizontal="center" vertical="center" wrapText="1"/>
    </xf>
    <xf numFmtId="0" fontId="33" fillId="22" borderId="5" xfId="0" applyFont="1" applyFill="1" applyBorder="1" applyAlignment="1">
      <alignment horizontal="center" vertical="center"/>
    </xf>
    <xf numFmtId="187" fontId="2" fillId="0" borderId="5" xfId="0" applyNumberFormat="1" applyFont="1" applyBorder="1" applyAlignment="1">
      <alignment horizontal="center" vertical="center"/>
    </xf>
    <xf numFmtId="2" fontId="32" fillId="22" borderId="8" xfId="0" applyNumberFormat="1" applyFont="1" applyFill="1" applyBorder="1" applyAlignment="1">
      <alignment horizontal="center" vertical="center"/>
    </xf>
    <xf numFmtId="187" fontId="2" fillId="15" borderId="8" xfId="0" applyNumberFormat="1" applyFont="1" applyFill="1" applyBorder="1" applyAlignment="1">
      <alignment horizontal="center" vertical="center"/>
    </xf>
    <xf numFmtId="0" fontId="2" fillId="25" borderId="8" xfId="0" applyFont="1" applyFill="1" applyBorder="1" applyAlignment="1">
      <alignment horizontal="center" vertical="center" wrapText="1"/>
    </xf>
    <xf numFmtId="0" fontId="32" fillId="25" borderId="8" xfId="0" applyFont="1" applyFill="1" applyBorder="1" applyAlignment="1">
      <alignment horizontal="center" vertical="center"/>
    </xf>
    <xf numFmtId="0" fontId="28" fillId="26" borderId="6" xfId="0" applyFont="1" applyFill="1" applyBorder="1" applyAlignment="1">
      <alignment vertical="center"/>
    </xf>
    <xf numFmtId="0" fontId="32" fillId="27" borderId="6" xfId="0" applyFont="1" applyFill="1" applyBorder="1" applyAlignment="1">
      <alignment vertical="center"/>
    </xf>
    <xf numFmtId="187" fontId="32" fillId="0" borderId="8" xfId="0" applyNumberFormat="1" applyFont="1" applyBorder="1" applyAlignment="1">
      <alignment horizontal="center" vertical="center"/>
    </xf>
    <xf numFmtId="0" fontId="2" fillId="26" borderId="8" xfId="0" applyFont="1" applyFill="1" applyBorder="1" applyAlignment="1">
      <alignment horizontal="center" vertical="center"/>
    </xf>
    <xf numFmtId="20" fontId="2" fillId="26" borderId="8" xfId="0" applyNumberFormat="1" applyFont="1" applyFill="1" applyBorder="1" applyAlignment="1">
      <alignment horizontal="center" vertical="center"/>
    </xf>
    <xf numFmtId="187" fontId="2" fillId="26" borderId="8" xfId="0" applyNumberFormat="1" applyFont="1" applyFill="1" applyBorder="1" applyAlignment="1">
      <alignment horizontal="center" vertical="center"/>
    </xf>
    <xf numFmtId="0" fontId="2" fillId="26" borderId="8" xfId="0" applyFont="1" applyFill="1" applyBorder="1" applyAlignment="1">
      <alignment vertical="center"/>
    </xf>
    <xf numFmtId="0" fontId="30" fillId="28" borderId="6" xfId="0" applyFont="1" applyFill="1" applyBorder="1" applyAlignment="1">
      <alignment vertical="center"/>
    </xf>
    <xf numFmtId="0" fontId="2" fillId="29" borderId="6" xfId="0" applyFont="1" applyFill="1" applyBorder="1" applyAlignment="1">
      <alignment horizontal="left" vertical="center"/>
    </xf>
    <xf numFmtId="0" fontId="31" fillId="22" borderId="8" xfId="0" applyFont="1" applyFill="1" applyBorder="1" applyAlignment="1">
      <alignment horizontal="center" vertical="center"/>
    </xf>
    <xf numFmtId="0" fontId="29" fillId="22" borderId="8" xfId="0" applyFont="1" applyFill="1" applyBorder="1" applyAlignment="1">
      <alignment horizontal="center" vertical="center"/>
    </xf>
    <xf numFmtId="187" fontId="29" fillId="0" borderId="5" xfId="0" applyNumberFormat="1" applyFont="1" applyBorder="1" applyAlignment="1">
      <alignment horizontal="center" vertical="center"/>
    </xf>
    <xf numFmtId="0" fontId="2" fillId="22" borderId="8" xfId="0" applyFont="1" applyFill="1" applyBorder="1" applyAlignment="1">
      <alignment horizontal="center" vertical="center"/>
    </xf>
    <xf numFmtId="2" fontId="33" fillId="22" borderId="8" xfId="0" applyNumberFormat="1" applyFont="1" applyFill="1" applyBorder="1" applyAlignment="1">
      <alignment horizontal="center" vertical="center"/>
    </xf>
    <xf numFmtId="0" fontId="30" fillId="28" borderId="6" xfId="0" applyFont="1" applyFill="1" applyBorder="1" applyAlignment="1">
      <alignment horizontal="center" vertical="center"/>
    </xf>
    <xf numFmtId="0" fontId="29" fillId="28" borderId="8" xfId="0" applyFont="1" applyFill="1" applyBorder="1" applyAlignment="1">
      <alignment horizontal="center" vertical="center"/>
    </xf>
    <xf numFmtId="187" fontId="29" fillId="28" borderId="8" xfId="0" applyNumberFormat="1" applyFont="1" applyFill="1" applyBorder="1" applyAlignment="1">
      <alignment horizontal="center" vertical="center"/>
    </xf>
    <xf numFmtId="0" fontId="2" fillId="28" borderId="8" xfId="0" applyFont="1" applyFill="1" applyBorder="1" applyAlignment="1">
      <alignment horizontal="center" vertical="center"/>
    </xf>
    <xf numFmtId="0" fontId="29" fillId="28" borderId="8" xfId="0" applyFont="1" applyFill="1" applyBorder="1" applyAlignment="1">
      <alignment horizontal="center" vertical="center" wrapText="1"/>
    </xf>
    <xf numFmtId="0" fontId="33" fillId="28" borderId="8" xfId="0" applyFont="1" applyFill="1" applyBorder="1" applyAlignment="1">
      <alignment horizontal="center" vertical="center"/>
    </xf>
    <xf numFmtId="0" fontId="29" fillId="28" borderId="8" xfId="0" applyFont="1" applyFill="1" applyBorder="1" applyAlignment="1">
      <alignment vertical="center"/>
    </xf>
    <xf numFmtId="187" fontId="2" fillId="3" borderId="8" xfId="0" applyNumberFormat="1" applyFont="1" applyFill="1" applyBorder="1" applyAlignment="1">
      <alignment horizontal="center" vertical="center"/>
    </xf>
    <xf numFmtId="0" fontId="0" fillId="0" borderId="8" xfId="0" applyBorder="1"/>
    <xf numFmtId="0" fontId="29" fillId="34" borderId="8" xfId="0" applyFont="1" applyFill="1" applyBorder="1" applyAlignment="1">
      <alignment horizontal="left" vertical="center"/>
    </xf>
    <xf numFmtId="0" fontId="32" fillId="22" borderId="8" xfId="0" applyFont="1" applyFill="1" applyBorder="1" applyAlignment="1">
      <alignment horizontal="center" vertical="center"/>
    </xf>
    <xf numFmtId="0" fontId="32" fillId="21" borderId="8" xfId="0" applyFont="1" applyFill="1" applyBorder="1" applyAlignment="1">
      <alignment horizontal="center" vertical="center"/>
    </xf>
    <xf numFmtId="0" fontId="2" fillId="3" borderId="8" xfId="0" quotePrefix="1" applyFont="1" applyFill="1" applyBorder="1" applyAlignment="1">
      <alignment horizontal="center" vertical="center"/>
    </xf>
    <xf numFmtId="2" fontId="2" fillId="3" borderId="8" xfId="0" quotePrefix="1" applyNumberFormat="1" applyFont="1" applyFill="1" applyBorder="1" applyAlignment="1">
      <alignment horizontal="center" vertical="center"/>
    </xf>
    <xf numFmtId="0" fontId="30" fillId="33" borderId="8" xfId="0" applyFont="1" applyFill="1" applyBorder="1" applyAlignment="1">
      <alignment horizontal="center" vertical="center"/>
    </xf>
    <xf numFmtId="0" fontId="29" fillId="33" borderId="8" xfId="0" applyFont="1" applyFill="1" applyBorder="1" applyAlignment="1">
      <alignment horizontal="center" vertical="center"/>
    </xf>
    <xf numFmtId="187" fontId="29" fillId="33" borderId="8" xfId="0" applyNumberFormat="1" applyFont="1" applyFill="1" applyBorder="1" applyAlignment="1">
      <alignment horizontal="center" vertical="center"/>
    </xf>
    <xf numFmtId="187" fontId="29" fillId="35" borderId="8" xfId="0" applyNumberFormat="1" applyFont="1" applyFill="1" applyBorder="1" applyAlignment="1">
      <alignment horizontal="center" vertical="center"/>
    </xf>
    <xf numFmtId="187" fontId="2" fillId="35" borderId="15" xfId="0" applyNumberFormat="1" applyFont="1" applyFill="1" applyBorder="1" applyAlignment="1">
      <alignment horizontal="center" vertical="center"/>
    </xf>
    <xf numFmtId="0" fontId="32" fillId="35" borderId="8" xfId="0" applyFont="1" applyFill="1" applyBorder="1" applyAlignment="1">
      <alignment horizontal="center" vertical="center"/>
    </xf>
    <xf numFmtId="0" fontId="29" fillId="35" borderId="5" xfId="0" applyFont="1" applyFill="1" applyBorder="1" applyAlignment="1">
      <alignment horizontal="center" vertical="center" wrapText="1"/>
    </xf>
    <xf numFmtId="0" fontId="33" fillId="35" borderId="5" xfId="0" applyFont="1" applyFill="1" applyBorder="1" applyAlignment="1">
      <alignment horizontal="center" vertical="center"/>
    </xf>
    <xf numFmtId="187" fontId="29" fillId="35" borderId="10" xfId="0" applyNumberFormat="1" applyFont="1" applyFill="1" applyBorder="1" applyAlignment="1">
      <alignment horizontal="center" vertical="center"/>
    </xf>
    <xf numFmtId="0" fontId="29" fillId="35" borderId="10" xfId="0" applyFont="1" applyFill="1" applyBorder="1" applyAlignment="1">
      <alignment horizontal="center" vertical="center"/>
    </xf>
    <xf numFmtId="187" fontId="2" fillId="35" borderId="10" xfId="0" applyNumberFormat="1" applyFont="1" applyFill="1" applyBorder="1" applyAlignment="1">
      <alignment horizontal="center" vertical="center" wrapText="1"/>
    </xf>
    <xf numFmtId="187" fontId="32" fillId="35" borderId="10" xfId="0" applyNumberFormat="1" applyFont="1" applyFill="1" applyBorder="1" applyAlignment="1">
      <alignment horizontal="center" vertical="center"/>
    </xf>
    <xf numFmtId="0" fontId="2" fillId="35" borderId="16" xfId="0" applyFont="1" applyFill="1" applyBorder="1" applyAlignment="1">
      <alignment horizontal="center" vertical="center"/>
    </xf>
    <xf numFmtId="0" fontId="2" fillId="35" borderId="5" xfId="0" applyFont="1" applyFill="1" applyBorder="1" applyAlignment="1">
      <alignment horizontal="center" vertical="center"/>
    </xf>
    <xf numFmtId="0" fontId="2" fillId="33" borderId="8" xfId="0" applyFont="1" applyFill="1" applyBorder="1" applyAlignment="1">
      <alignment vertical="center"/>
    </xf>
    <xf numFmtId="0" fontId="0" fillId="21" borderId="0" xfId="0" applyFill="1"/>
    <xf numFmtId="187" fontId="2" fillId="9" borderId="5" xfId="0" applyNumberFormat="1" applyFont="1" applyFill="1" applyBorder="1" applyAlignment="1">
      <alignment horizontal="center" vertical="center"/>
    </xf>
    <xf numFmtId="0" fontId="2" fillId="36" borderId="5" xfId="0" applyFont="1" applyFill="1" applyBorder="1" applyAlignment="1">
      <alignment horizontal="center" vertical="center"/>
    </xf>
    <xf numFmtId="187" fontId="32" fillId="36" borderId="5" xfId="0" applyNumberFormat="1" applyFont="1" applyFill="1" applyBorder="1" applyAlignment="1">
      <alignment horizontal="center" vertical="center"/>
    </xf>
    <xf numFmtId="0" fontId="2" fillId="36" borderId="8" xfId="0" applyFont="1" applyFill="1" applyBorder="1" applyAlignment="1">
      <alignment horizontal="center" vertical="center" wrapText="1"/>
    </xf>
    <xf numFmtId="0" fontId="32" fillId="36" borderId="8" xfId="0" applyFont="1" applyFill="1" applyBorder="1" applyAlignment="1">
      <alignment horizontal="center" vertical="center"/>
    </xf>
    <xf numFmtId="0" fontId="29" fillId="36" borderId="5" xfId="0" applyFont="1" applyFill="1" applyBorder="1" applyAlignment="1">
      <alignment horizontal="center" vertical="center" wrapText="1"/>
    </xf>
    <xf numFmtId="0" fontId="33" fillId="36" borderId="5" xfId="0" applyFont="1" applyFill="1" applyBorder="1" applyAlignment="1">
      <alignment horizontal="center" vertical="center"/>
    </xf>
    <xf numFmtId="0" fontId="26" fillId="23" borderId="0" xfId="0" applyFont="1" applyFill="1"/>
    <xf numFmtId="0" fontId="26" fillId="23" borderId="14" xfId="0" applyFont="1" applyFill="1" applyBorder="1"/>
    <xf numFmtId="0" fontId="34" fillId="37" borderId="8" xfId="0" applyFont="1" applyFill="1" applyBorder="1" applyAlignment="1">
      <alignment horizontal="center" vertical="center"/>
    </xf>
    <xf numFmtId="2" fontId="32" fillId="37" borderId="5" xfId="0" applyNumberFormat="1" applyFont="1" applyFill="1" applyBorder="1" applyAlignment="1">
      <alignment horizontal="center" vertical="center"/>
    </xf>
    <xf numFmtId="0" fontId="2" fillId="37" borderId="5" xfId="0" applyFont="1" applyFill="1" applyBorder="1" applyAlignment="1">
      <alignment horizontal="center" vertical="center"/>
    </xf>
    <xf numFmtId="0" fontId="29" fillId="38" borderId="9" xfId="0" applyFont="1" applyFill="1" applyBorder="1" applyAlignment="1">
      <alignment horizontal="center" vertical="center"/>
    </xf>
    <xf numFmtId="0" fontId="29" fillId="38" borderId="8" xfId="0" applyFont="1" applyFill="1" applyBorder="1" applyAlignment="1">
      <alignment horizontal="center" vertical="center"/>
    </xf>
    <xf numFmtId="0" fontId="29" fillId="36" borderId="9" xfId="0" applyFont="1" applyFill="1" applyBorder="1" applyAlignment="1">
      <alignment horizontal="center" vertical="center"/>
    </xf>
    <xf numFmtId="0" fontId="29" fillId="36" borderId="8" xfId="0" applyFont="1" applyFill="1" applyBorder="1" applyAlignment="1">
      <alignment horizontal="center" vertical="center"/>
    </xf>
    <xf numFmtId="0" fontId="29" fillId="26" borderId="9" xfId="0" applyFont="1" applyFill="1" applyBorder="1" applyAlignment="1">
      <alignment horizontal="center" vertical="center"/>
    </xf>
    <xf numFmtId="0" fontId="29" fillId="26" borderId="8" xfId="0" applyFont="1" applyFill="1" applyBorder="1" applyAlignment="1">
      <alignment horizontal="center" vertical="center"/>
    </xf>
    <xf numFmtId="0" fontId="29" fillId="31" borderId="9" xfId="0" applyFont="1" applyFill="1" applyBorder="1" applyAlignment="1">
      <alignment horizontal="center" vertical="center"/>
    </xf>
    <xf numFmtId="0" fontId="29" fillId="31" borderId="8" xfId="0" applyFont="1" applyFill="1" applyBorder="1" applyAlignment="1">
      <alignment horizontal="center" vertical="center"/>
    </xf>
    <xf numFmtId="0" fontId="2" fillId="30" borderId="6" xfId="0" applyFont="1" applyFill="1" applyBorder="1" applyAlignment="1">
      <alignment horizontal="left" vertical="center"/>
    </xf>
    <xf numFmtId="20" fontId="29" fillId="3" borderId="8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22" borderId="0" xfId="0" applyFont="1" applyFill="1" applyAlignment="1">
      <alignment vertical="center"/>
    </xf>
    <xf numFmtId="0" fontId="32" fillId="22" borderId="8" xfId="0" quotePrefix="1" applyFont="1" applyFill="1" applyBorder="1" applyAlignment="1">
      <alignment horizontal="center" vertical="center"/>
    </xf>
    <xf numFmtId="187" fontId="2" fillId="21" borderId="8" xfId="0" applyNumberFormat="1" applyFont="1" applyFill="1" applyBorder="1" applyAlignment="1">
      <alignment horizontal="center" vertical="center"/>
    </xf>
    <xf numFmtId="0" fontId="29" fillId="22" borderId="8" xfId="0" applyFont="1" applyFill="1" applyBorder="1" applyAlignment="1">
      <alignment horizontal="center" vertical="center" wrapText="1"/>
    </xf>
    <xf numFmtId="0" fontId="33" fillId="22" borderId="8" xfId="0" applyFont="1" applyFill="1" applyBorder="1" applyAlignment="1">
      <alignment horizontal="center" vertical="center"/>
    </xf>
    <xf numFmtId="0" fontId="29" fillId="25" borderId="8" xfId="0" applyFont="1" applyFill="1" applyBorder="1" applyAlignment="1">
      <alignment horizontal="center" vertical="center" wrapText="1"/>
    </xf>
    <xf numFmtId="0" fontId="33" fillId="25" borderId="8" xfId="0" applyFont="1" applyFill="1" applyBorder="1" applyAlignment="1">
      <alignment horizontal="center" vertical="center"/>
    </xf>
    <xf numFmtId="0" fontId="29" fillId="26" borderId="8" xfId="0" applyFont="1" applyFill="1" applyBorder="1" applyAlignment="1">
      <alignment horizontal="center" vertical="center" wrapText="1"/>
    </xf>
    <xf numFmtId="0" fontId="33" fillId="26" borderId="8" xfId="0" applyFont="1" applyFill="1" applyBorder="1" applyAlignment="1">
      <alignment horizontal="center" vertical="center"/>
    </xf>
    <xf numFmtId="20" fontId="29" fillId="0" borderId="8" xfId="0" applyNumberFormat="1" applyFont="1" applyBorder="1" applyAlignment="1">
      <alignment horizontal="center" vertical="center"/>
    </xf>
    <xf numFmtId="187" fontId="29" fillId="0" borderId="8" xfId="0" applyNumberFormat="1" applyFont="1" applyBorder="1" applyAlignment="1">
      <alignment horizontal="center" vertical="center"/>
    </xf>
    <xf numFmtId="14" fontId="32" fillId="22" borderId="8" xfId="0" applyNumberFormat="1" applyFont="1" applyFill="1" applyBorder="1" applyAlignment="1">
      <alignment horizontal="center" vertical="center"/>
    </xf>
    <xf numFmtId="0" fontId="2" fillId="18" borderId="8" xfId="0" applyFont="1" applyFill="1" applyBorder="1" applyAlignment="1">
      <alignment horizontal="center" vertical="center"/>
    </xf>
    <xf numFmtId="187" fontId="2" fillId="18" borderId="8" xfId="0" applyNumberFormat="1" applyFont="1" applyFill="1" applyBorder="1" applyAlignment="1">
      <alignment horizontal="center" vertical="center"/>
    </xf>
    <xf numFmtId="187" fontId="2" fillId="31" borderId="8" xfId="0" applyNumberFormat="1" applyFont="1" applyFill="1" applyBorder="1" applyAlignment="1">
      <alignment horizontal="center" vertical="center"/>
    </xf>
    <xf numFmtId="0" fontId="2" fillId="31" borderId="8" xfId="0" applyFont="1" applyFill="1" applyBorder="1" applyAlignment="1">
      <alignment horizontal="center" vertical="center"/>
    </xf>
    <xf numFmtId="0" fontId="2" fillId="31" borderId="8" xfId="0" applyFont="1" applyFill="1" applyBorder="1" applyAlignment="1">
      <alignment horizontal="center" vertical="center" wrapText="1"/>
    </xf>
    <xf numFmtId="0" fontId="32" fillId="31" borderId="8" xfId="0" applyFont="1" applyFill="1" applyBorder="1" applyAlignment="1">
      <alignment horizontal="center" vertical="center"/>
    </xf>
    <xf numFmtId="0" fontId="29" fillId="31" borderId="8" xfId="0" applyFont="1" applyFill="1" applyBorder="1" applyAlignment="1">
      <alignment horizontal="center" vertical="center" wrapText="1"/>
    </xf>
    <xf numFmtId="0" fontId="33" fillId="31" borderId="8" xfId="0" applyFont="1" applyFill="1" applyBorder="1" applyAlignment="1">
      <alignment horizontal="center" vertical="center"/>
    </xf>
    <xf numFmtId="0" fontId="2" fillId="18" borderId="8" xfId="0" applyFont="1" applyFill="1" applyBorder="1" applyAlignment="1">
      <alignment vertical="center"/>
    </xf>
    <xf numFmtId="2" fontId="2" fillId="18" borderId="8" xfId="0" applyNumberFormat="1" applyFont="1" applyFill="1" applyBorder="1" applyAlignment="1">
      <alignment horizontal="center" vertical="center"/>
    </xf>
    <xf numFmtId="187" fontId="2" fillId="4" borderId="8" xfId="0" applyNumberFormat="1" applyFont="1" applyFill="1" applyBorder="1" applyAlignment="1">
      <alignment horizontal="center" vertical="center"/>
    </xf>
    <xf numFmtId="0" fontId="2" fillId="32" borderId="8" xfId="0" applyFont="1" applyFill="1" applyBorder="1" applyAlignment="1">
      <alignment horizontal="center" vertical="center" wrapText="1"/>
    </xf>
    <xf numFmtId="0" fontId="32" fillId="32" borderId="8" xfId="0" applyFont="1" applyFill="1" applyBorder="1" applyAlignment="1">
      <alignment horizontal="center" vertical="center"/>
    </xf>
    <xf numFmtId="0" fontId="29" fillId="32" borderId="8" xfId="0" applyFont="1" applyFill="1" applyBorder="1" applyAlignment="1">
      <alignment horizontal="center" vertical="center" wrapText="1"/>
    </xf>
    <xf numFmtId="0" fontId="33" fillId="32" borderId="8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vertical="center"/>
    </xf>
    <xf numFmtId="2" fontId="2" fillId="4" borderId="8" xfId="0" applyNumberFormat="1" applyFont="1" applyFill="1" applyBorder="1" applyAlignment="1">
      <alignment horizontal="center" vertical="center"/>
    </xf>
    <xf numFmtId="0" fontId="28" fillId="18" borderId="6" xfId="0" applyFont="1" applyFill="1" applyBorder="1" applyAlignment="1">
      <alignment horizontal="left" vertical="center"/>
    </xf>
    <xf numFmtId="0" fontId="2" fillId="30" borderId="6" xfId="0" applyFont="1" applyFill="1" applyBorder="1" applyAlignment="1">
      <alignment horizontal="left" vertical="center" wrapText="1"/>
    </xf>
    <xf numFmtId="0" fontId="28" fillId="18" borderId="6" xfId="0" applyFont="1" applyFill="1" applyBorder="1" applyAlignment="1">
      <alignment horizontal="center"/>
    </xf>
    <xf numFmtId="0" fontId="28" fillId="4" borderId="9" xfId="0" applyFont="1" applyFill="1" applyBorder="1" applyAlignment="1">
      <alignment horizontal="left" vertical="center"/>
    </xf>
    <xf numFmtId="0" fontId="2" fillId="19" borderId="9" xfId="0" applyFont="1" applyFill="1" applyBorder="1" applyAlignment="1">
      <alignment horizontal="left" vertical="center"/>
    </xf>
    <xf numFmtId="0" fontId="29" fillId="19" borderId="9" xfId="0" applyFont="1" applyFill="1" applyBorder="1" applyAlignment="1">
      <alignment horizontal="left" vertical="center"/>
    </xf>
    <xf numFmtId="0" fontId="29" fillId="19" borderId="9" xfId="0" applyFont="1" applyFill="1" applyBorder="1" applyAlignment="1">
      <alignment horizontal="left" vertical="center" wrapText="1"/>
    </xf>
    <xf numFmtId="0" fontId="28" fillId="4" borderId="12" xfId="0" applyFont="1" applyFill="1" applyBorder="1" applyAlignment="1">
      <alignment horizontal="center"/>
    </xf>
    <xf numFmtId="0" fontId="2" fillId="39" borderId="8" xfId="0" applyFont="1" applyFill="1" applyBorder="1" applyAlignment="1">
      <alignment horizontal="center" vertical="center"/>
    </xf>
    <xf numFmtId="0" fontId="30" fillId="40" borderId="5" xfId="0" applyFont="1" applyFill="1" applyBorder="1" applyAlignment="1">
      <alignment horizontal="left" vertical="center"/>
    </xf>
    <xf numFmtId="0" fontId="29" fillId="41" borderId="5" xfId="0" applyFont="1" applyFill="1" applyBorder="1" applyAlignment="1">
      <alignment horizontal="left" vertical="center"/>
    </xf>
    <xf numFmtId="0" fontId="29" fillId="3" borderId="5" xfId="0" applyFont="1" applyFill="1" applyBorder="1" applyAlignment="1">
      <alignment horizontal="center" vertical="center"/>
    </xf>
    <xf numFmtId="187" fontId="29" fillId="3" borderId="5" xfId="0" applyNumberFormat="1" applyFont="1" applyFill="1" applyBorder="1" applyAlignment="1">
      <alignment horizontal="center" vertical="center"/>
    </xf>
    <xf numFmtId="20" fontId="29" fillId="0" borderId="19" xfId="0" applyNumberFormat="1" applyFont="1" applyBorder="1" applyAlignment="1">
      <alignment horizontal="center" vertical="center"/>
    </xf>
    <xf numFmtId="20" fontId="29" fillId="3" borderId="5" xfId="0" applyNumberFormat="1" applyFont="1" applyFill="1" applyBorder="1" applyAlignment="1">
      <alignment horizontal="center" vertical="center"/>
    </xf>
    <xf numFmtId="0" fontId="29" fillId="7" borderId="8" xfId="0" applyFont="1" applyFill="1" applyBorder="1" applyAlignment="1">
      <alignment horizontal="center" vertical="center"/>
    </xf>
    <xf numFmtId="0" fontId="33" fillId="22" borderId="5" xfId="0" quotePrefix="1" applyFont="1" applyFill="1" applyBorder="1" applyAlignment="1">
      <alignment horizontal="center" vertical="center"/>
    </xf>
    <xf numFmtId="14" fontId="33" fillId="22" borderId="5" xfId="0" applyNumberFormat="1" applyFont="1" applyFill="1" applyBorder="1" applyAlignment="1">
      <alignment horizontal="center" vertical="center"/>
    </xf>
    <xf numFmtId="20" fontId="29" fillId="3" borderId="0" xfId="0" applyNumberFormat="1" applyFont="1" applyFill="1" applyAlignment="1">
      <alignment horizontal="center" vertical="center"/>
    </xf>
    <xf numFmtId="0" fontId="29" fillId="22" borderId="0" xfId="0" applyFont="1" applyFill="1" applyAlignment="1">
      <alignment horizontal="center" vertical="center"/>
    </xf>
    <xf numFmtId="0" fontId="30" fillId="40" borderId="5" xfId="0" applyFont="1" applyFill="1" applyBorder="1" applyAlignment="1">
      <alignment horizontal="center"/>
    </xf>
    <xf numFmtId="0" fontId="29" fillId="42" borderId="5" xfId="0" applyFont="1" applyFill="1" applyBorder="1" applyAlignment="1">
      <alignment horizontal="center" vertical="center"/>
    </xf>
    <xf numFmtId="187" fontId="29" fillId="42" borderId="5" xfId="0" applyNumberFormat="1" applyFont="1" applyFill="1" applyBorder="1" applyAlignment="1">
      <alignment horizontal="center" vertical="center"/>
    </xf>
    <xf numFmtId="187" fontId="29" fillId="40" borderId="5" xfId="0" applyNumberFormat="1" applyFont="1" applyFill="1" applyBorder="1" applyAlignment="1">
      <alignment horizontal="center" vertical="center"/>
    </xf>
    <xf numFmtId="0" fontId="29" fillId="40" borderId="5" xfId="0" applyFont="1" applyFill="1" applyBorder="1" applyAlignment="1">
      <alignment horizontal="center" vertical="center"/>
    </xf>
    <xf numFmtId="0" fontId="29" fillId="40" borderId="6" xfId="0" applyFont="1" applyFill="1" applyBorder="1" applyAlignment="1">
      <alignment horizontal="center" vertical="center"/>
    </xf>
    <xf numFmtId="0" fontId="29" fillId="40" borderId="5" xfId="0" applyFont="1" applyFill="1" applyBorder="1" applyAlignment="1">
      <alignment horizontal="center" vertical="center" wrapText="1"/>
    </xf>
    <xf numFmtId="0" fontId="33" fillId="40" borderId="5" xfId="0" applyFont="1" applyFill="1" applyBorder="1" applyAlignment="1">
      <alignment horizontal="center" vertical="center"/>
    </xf>
    <xf numFmtId="0" fontId="29" fillId="42" borderId="5" xfId="0" applyFont="1" applyFill="1" applyBorder="1" applyAlignment="1">
      <alignment vertical="center"/>
    </xf>
    <xf numFmtId="2" fontId="29" fillId="42" borderId="5" xfId="0" applyNumberFormat="1" applyFont="1" applyFill="1" applyBorder="1" applyAlignment="1">
      <alignment horizontal="center" vertical="center"/>
    </xf>
    <xf numFmtId="0" fontId="28" fillId="43" borderId="5" xfId="0" applyFont="1" applyFill="1" applyBorder="1" applyAlignment="1">
      <alignment horizontal="left" vertical="center"/>
    </xf>
    <xf numFmtId="0" fontId="2" fillId="44" borderId="5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187" fontId="2" fillId="3" borderId="7" xfId="0" applyNumberFormat="1" applyFont="1" applyFill="1" applyBorder="1" applyAlignment="1">
      <alignment horizontal="center" vertical="center"/>
    </xf>
    <xf numFmtId="187" fontId="2" fillId="3" borderId="5" xfId="0" applyNumberFormat="1" applyFont="1" applyFill="1" applyBorder="1" applyAlignment="1">
      <alignment horizontal="center" vertical="center"/>
    </xf>
    <xf numFmtId="0" fontId="32" fillId="22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4" fontId="32" fillId="22" borderId="5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6" fillId="3" borderId="8" xfId="0" applyFont="1" applyFill="1" applyBorder="1" applyAlignment="1">
      <alignment horizontal="center" vertical="center"/>
    </xf>
    <xf numFmtId="0" fontId="28" fillId="43" borderId="7" xfId="0" applyFont="1" applyFill="1" applyBorder="1" applyAlignment="1">
      <alignment horizontal="center" vertical="center"/>
    </xf>
    <xf numFmtId="0" fontId="2" fillId="43" borderId="7" xfId="0" applyFont="1" applyFill="1" applyBorder="1" applyAlignment="1">
      <alignment horizontal="center" vertical="center"/>
    </xf>
    <xf numFmtId="187" fontId="2" fillId="43" borderId="7" xfId="0" applyNumberFormat="1" applyFont="1" applyFill="1" applyBorder="1" applyAlignment="1">
      <alignment horizontal="center" vertical="center"/>
    </xf>
    <xf numFmtId="0" fontId="2" fillId="43" borderId="20" xfId="0" applyFont="1" applyFill="1" applyBorder="1" applyAlignment="1">
      <alignment horizontal="center" vertical="center"/>
    </xf>
    <xf numFmtId="0" fontId="2" fillId="43" borderId="8" xfId="0" applyFont="1" applyFill="1" applyBorder="1" applyAlignment="1">
      <alignment horizontal="center" vertical="center"/>
    </xf>
    <xf numFmtId="187" fontId="2" fillId="43" borderId="21" xfId="0" applyNumberFormat="1" applyFont="1" applyFill="1" applyBorder="1" applyAlignment="1">
      <alignment horizontal="center" vertical="center"/>
    </xf>
    <xf numFmtId="187" fontId="29" fillId="43" borderId="21" xfId="0" applyNumberFormat="1" applyFont="1" applyFill="1" applyBorder="1" applyAlignment="1">
      <alignment horizontal="center" vertical="center"/>
    </xf>
    <xf numFmtId="0" fontId="2" fillId="43" borderId="7" xfId="0" applyFont="1" applyFill="1" applyBorder="1" applyAlignment="1">
      <alignment horizontal="center" vertical="center" wrapText="1"/>
    </xf>
    <xf numFmtId="0" fontId="32" fillId="43" borderId="7" xfId="0" applyFont="1" applyFill="1" applyBorder="1" applyAlignment="1">
      <alignment horizontal="center" vertical="center"/>
    </xf>
    <xf numFmtId="0" fontId="32" fillId="43" borderId="5" xfId="0" applyFont="1" applyFill="1" applyBorder="1" applyAlignment="1">
      <alignment horizontal="center" vertical="center"/>
    </xf>
    <xf numFmtId="0" fontId="29" fillId="43" borderId="5" xfId="0" applyFont="1" applyFill="1" applyBorder="1" applyAlignment="1">
      <alignment horizontal="center" vertical="center" wrapText="1"/>
    </xf>
    <xf numFmtId="0" fontId="33" fillId="43" borderId="5" xfId="0" applyFont="1" applyFill="1" applyBorder="1" applyAlignment="1">
      <alignment horizontal="center" vertical="center"/>
    </xf>
    <xf numFmtId="0" fontId="2" fillId="43" borderId="7" xfId="0" applyFont="1" applyFill="1" applyBorder="1" applyAlignment="1">
      <alignment vertical="center"/>
    </xf>
    <xf numFmtId="2" fontId="2" fillId="43" borderId="7" xfId="0" applyNumberFormat="1" applyFont="1" applyFill="1" applyBorder="1" applyAlignment="1">
      <alignment horizontal="center" vertical="center"/>
    </xf>
    <xf numFmtId="0" fontId="0" fillId="0" borderId="19" xfId="0" applyBorder="1"/>
    <xf numFmtId="0" fontId="37" fillId="0" borderId="0" xfId="0" applyFont="1"/>
    <xf numFmtId="187" fontId="2" fillId="4" borderId="10" xfId="0" applyNumberFormat="1" applyFont="1" applyFill="1" applyBorder="1" applyAlignment="1">
      <alignment horizontal="center" vertical="center"/>
    </xf>
    <xf numFmtId="0" fontId="29" fillId="45" borderId="5" xfId="0" applyFont="1" applyFill="1" applyBorder="1" applyAlignment="1">
      <alignment horizontal="center" vertical="center" wrapText="1"/>
    </xf>
    <xf numFmtId="0" fontId="33" fillId="45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20" fontId="2" fillId="0" borderId="5" xfId="0" applyNumberFormat="1" applyFont="1" applyBorder="1" applyAlignment="1">
      <alignment horizontal="center" vertical="center"/>
    </xf>
    <xf numFmtId="187" fontId="2" fillId="23" borderId="5" xfId="0" applyNumberFormat="1" applyFont="1" applyFill="1" applyBorder="1" applyAlignment="1">
      <alignment horizontal="center" vertical="center"/>
    </xf>
    <xf numFmtId="0" fontId="32" fillId="21" borderId="5" xfId="0" applyFont="1" applyFill="1" applyBorder="1" applyAlignment="1">
      <alignment horizontal="center" vertical="center"/>
    </xf>
    <xf numFmtId="0" fontId="2" fillId="3" borderId="5" xfId="0" quotePrefix="1" applyFont="1" applyFill="1" applyBorder="1" applyAlignment="1">
      <alignment horizontal="center" vertical="center"/>
    </xf>
    <xf numFmtId="187" fontId="35" fillId="23" borderId="5" xfId="1" applyNumberFormat="1" applyFill="1" applyBorder="1" applyAlignment="1">
      <alignment horizontal="center" vertical="center"/>
    </xf>
    <xf numFmtId="0" fontId="38" fillId="45" borderId="5" xfId="0" applyFont="1" applyFill="1" applyBorder="1"/>
    <xf numFmtId="187" fontId="32" fillId="45" borderId="5" xfId="0" applyNumberFormat="1" applyFont="1" applyFill="1" applyBorder="1" applyAlignment="1">
      <alignment horizontal="center" vertical="center"/>
    </xf>
    <xf numFmtId="0" fontId="32" fillId="45" borderId="5" xfId="0" applyFont="1" applyFill="1" applyBorder="1" applyAlignment="1">
      <alignment horizontal="center" vertical="center"/>
    </xf>
    <xf numFmtId="0" fontId="2" fillId="45" borderId="5" xfId="0" applyFont="1" applyFill="1" applyBorder="1" applyAlignment="1">
      <alignment horizontal="center" vertical="center" wrapText="1"/>
    </xf>
    <xf numFmtId="2" fontId="38" fillId="45" borderId="5" xfId="0" applyNumberFormat="1" applyFont="1" applyFill="1" applyBorder="1"/>
    <xf numFmtId="0" fontId="38" fillId="45" borderId="5" xfId="0" applyFont="1" applyFill="1" applyBorder="1" applyAlignment="1">
      <alignment horizontal="left" vertical="center"/>
    </xf>
    <xf numFmtId="0" fontId="2" fillId="46" borderId="23" xfId="0" applyFont="1" applyFill="1" applyBorder="1" applyAlignment="1">
      <alignment horizontal="left" vertical="center"/>
    </xf>
    <xf numFmtId="0" fontId="2" fillId="46" borderId="5" xfId="0" applyFont="1" applyFill="1" applyBorder="1" applyAlignment="1">
      <alignment horizontal="left" vertical="center"/>
    </xf>
    <xf numFmtId="0" fontId="38" fillId="45" borderId="5" xfId="0" applyFont="1" applyFill="1" applyBorder="1" applyAlignment="1">
      <alignment horizontal="center"/>
    </xf>
    <xf numFmtId="20" fontId="2" fillId="0" borderId="6" xfId="0" applyNumberFormat="1" applyFont="1" applyBorder="1" applyAlignment="1">
      <alignment horizontal="center" vertical="center"/>
    </xf>
    <xf numFmtId="20" fontId="2" fillId="3" borderId="22" xfId="0" applyNumberFormat="1" applyFont="1" applyFill="1" applyBorder="1" applyAlignment="1">
      <alignment horizontal="center" vertical="center"/>
    </xf>
    <xf numFmtId="20" fontId="2" fillId="3" borderId="10" xfId="0" applyNumberFormat="1" applyFont="1" applyFill="1" applyBorder="1" applyAlignment="1">
      <alignment horizontal="center" vertical="center"/>
    </xf>
    <xf numFmtId="0" fontId="29" fillId="3" borderId="6" xfId="0" applyFont="1" applyFill="1" applyBorder="1" applyAlignment="1">
      <alignment horizontal="center" vertical="center"/>
    </xf>
    <xf numFmtId="20" fontId="29" fillId="3" borderId="18" xfId="0" applyNumberFormat="1" applyFont="1" applyFill="1" applyBorder="1" applyAlignment="1">
      <alignment horizontal="center" vertical="center"/>
    </xf>
    <xf numFmtId="20" fontId="29" fillId="0" borderId="23" xfId="0" applyNumberFormat="1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20" fontId="2" fillId="3" borderId="11" xfId="0" applyNumberFormat="1" applyFont="1" applyFill="1" applyBorder="1" applyAlignment="1">
      <alignment horizontal="center" vertical="center"/>
    </xf>
    <xf numFmtId="20" fontId="2" fillId="0" borderId="22" xfId="0" applyNumberFormat="1" applyFont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20" fontId="2" fillId="3" borderId="27" xfId="0" applyNumberFormat="1" applyFont="1" applyFill="1" applyBorder="1" applyAlignment="1">
      <alignment horizontal="center" vertical="center"/>
    </xf>
    <xf numFmtId="187" fontId="32" fillId="45" borderId="23" xfId="0" applyNumberFormat="1" applyFont="1" applyFill="1" applyBorder="1" applyAlignment="1">
      <alignment horizontal="center" vertical="center"/>
    </xf>
    <xf numFmtId="0" fontId="0" fillId="0" borderId="5" xfId="0" applyBorder="1"/>
    <xf numFmtId="20" fontId="2" fillId="3" borderId="5" xfId="0" applyNumberFormat="1" applyFont="1" applyFill="1" applyBorder="1" applyAlignment="1">
      <alignment horizontal="center" vertical="center"/>
    </xf>
    <xf numFmtId="0" fontId="2" fillId="22" borderId="8" xfId="0" applyFont="1" applyFill="1" applyBorder="1" applyAlignment="1">
      <alignment horizontal="center" vertical="center" wrapText="1"/>
    </xf>
    <xf numFmtId="0" fontId="2" fillId="26" borderId="8" xfId="0" applyFont="1" applyFill="1" applyBorder="1" applyAlignment="1">
      <alignment horizontal="center" vertical="center" wrapText="1"/>
    </xf>
    <xf numFmtId="0" fontId="32" fillId="26" borderId="8" xfId="0" applyFont="1" applyFill="1" applyBorder="1" applyAlignment="1">
      <alignment horizontal="center" vertical="center"/>
    </xf>
    <xf numFmtId="0" fontId="28" fillId="28" borderId="6" xfId="0" applyFont="1" applyFill="1" applyBorder="1" applyAlignment="1">
      <alignment vertical="center"/>
    </xf>
    <xf numFmtId="0" fontId="5" fillId="22" borderId="8" xfId="0" applyFont="1" applyFill="1" applyBorder="1" applyAlignment="1">
      <alignment horizontal="center" vertical="center"/>
    </xf>
    <xf numFmtId="0" fontId="2" fillId="17" borderId="6" xfId="0" applyFont="1" applyFill="1" applyBorder="1" applyAlignment="1">
      <alignment horizontal="left" vertical="center"/>
    </xf>
    <xf numFmtId="0" fontId="28" fillId="28" borderId="6" xfId="0" applyFont="1" applyFill="1" applyBorder="1" applyAlignment="1">
      <alignment horizontal="center" vertical="center"/>
    </xf>
    <xf numFmtId="187" fontId="2" fillId="28" borderId="8" xfId="0" applyNumberFormat="1" applyFont="1" applyFill="1" applyBorder="1" applyAlignment="1">
      <alignment horizontal="center" vertical="center"/>
    </xf>
    <xf numFmtId="0" fontId="2" fillId="28" borderId="8" xfId="0" applyFont="1" applyFill="1" applyBorder="1" applyAlignment="1">
      <alignment horizontal="center" vertical="center" wrapText="1"/>
    </xf>
    <xf numFmtId="0" fontId="32" fillId="28" borderId="8" xfId="0" applyFont="1" applyFill="1" applyBorder="1" applyAlignment="1">
      <alignment horizontal="center" vertical="center"/>
    </xf>
    <xf numFmtId="0" fontId="2" fillId="28" borderId="8" xfId="0" applyFont="1" applyFill="1" applyBorder="1" applyAlignment="1">
      <alignment vertical="center"/>
    </xf>
    <xf numFmtId="0" fontId="2" fillId="22" borderId="5" xfId="0" applyFont="1" applyFill="1" applyBorder="1" applyAlignment="1">
      <alignment horizontal="center" vertical="center" wrapText="1"/>
    </xf>
    <xf numFmtId="0" fontId="2" fillId="43" borderId="5" xfId="0" applyFont="1" applyFill="1" applyBorder="1" applyAlignment="1">
      <alignment horizontal="center" vertical="center" wrapText="1"/>
    </xf>
    <xf numFmtId="0" fontId="2" fillId="19" borderId="9" xfId="0" applyFont="1" applyFill="1" applyBorder="1" applyAlignment="1">
      <alignment horizontal="left" vertical="center" wrapText="1"/>
    </xf>
    <xf numFmtId="0" fontId="28" fillId="20" borderId="8" xfId="0" applyFont="1" applyFill="1" applyBorder="1" applyAlignment="1">
      <alignment horizontal="left" vertical="center"/>
    </xf>
    <xf numFmtId="0" fontId="2" fillId="34" borderId="8" xfId="0" applyFont="1" applyFill="1" applyBorder="1" applyAlignment="1">
      <alignment horizontal="left" vertical="center"/>
    </xf>
    <xf numFmtId="0" fontId="28" fillId="33" borderId="8" xfId="0" applyFont="1" applyFill="1" applyBorder="1" applyAlignment="1">
      <alignment horizontal="center" vertical="center"/>
    </xf>
    <xf numFmtId="0" fontId="2" fillId="33" borderId="8" xfId="0" applyFont="1" applyFill="1" applyBorder="1" applyAlignment="1">
      <alignment horizontal="center" vertical="center"/>
    </xf>
    <xf numFmtId="187" fontId="2" fillId="33" borderId="8" xfId="0" applyNumberFormat="1" applyFont="1" applyFill="1" applyBorder="1" applyAlignment="1">
      <alignment horizontal="center" vertical="center"/>
    </xf>
    <xf numFmtId="187" fontId="2" fillId="35" borderId="8" xfId="0" applyNumberFormat="1" applyFont="1" applyFill="1" applyBorder="1" applyAlignment="1">
      <alignment horizontal="center" vertical="center"/>
    </xf>
    <xf numFmtId="0" fontId="2" fillId="35" borderId="5" xfId="0" applyFont="1" applyFill="1" applyBorder="1" applyAlignment="1">
      <alignment horizontal="center" vertical="center" wrapText="1"/>
    </xf>
    <xf numFmtId="0" fontId="32" fillId="35" borderId="5" xfId="0" applyFont="1" applyFill="1" applyBorder="1" applyAlignment="1">
      <alignment horizontal="center" vertical="center"/>
    </xf>
    <xf numFmtId="187" fontId="2" fillId="35" borderId="10" xfId="0" applyNumberFormat="1" applyFont="1" applyFill="1" applyBorder="1" applyAlignment="1">
      <alignment horizontal="center" vertical="center"/>
    </xf>
    <xf numFmtId="0" fontId="2" fillId="35" borderId="10" xfId="0" applyFont="1" applyFill="1" applyBorder="1" applyAlignment="1">
      <alignment horizontal="center" vertical="center"/>
    </xf>
    <xf numFmtId="0" fontId="2" fillId="36" borderId="5" xfId="0" applyFont="1" applyFill="1" applyBorder="1" applyAlignment="1">
      <alignment horizontal="center" vertical="center" wrapText="1"/>
    </xf>
    <xf numFmtId="0" fontId="32" fillId="36" borderId="5" xfId="0" applyFont="1" applyFill="1" applyBorder="1" applyAlignment="1">
      <alignment horizontal="center" vertical="center"/>
    </xf>
    <xf numFmtId="0" fontId="2" fillId="38" borderId="9" xfId="0" applyFont="1" applyFill="1" applyBorder="1" applyAlignment="1">
      <alignment horizontal="center" vertical="center"/>
    </xf>
    <xf numFmtId="0" fontId="2" fillId="38" borderId="8" xfId="0" applyFont="1" applyFill="1" applyBorder="1" applyAlignment="1">
      <alignment horizontal="center" vertical="center"/>
    </xf>
    <xf numFmtId="0" fontId="2" fillId="36" borderId="9" xfId="0" applyFont="1" applyFill="1" applyBorder="1" applyAlignment="1">
      <alignment horizontal="center" vertical="center"/>
    </xf>
    <xf numFmtId="0" fontId="2" fillId="36" borderId="8" xfId="0" applyFont="1" applyFill="1" applyBorder="1" applyAlignment="1">
      <alignment horizontal="center" vertical="center"/>
    </xf>
    <xf numFmtId="0" fontId="2" fillId="26" borderId="9" xfId="0" applyFont="1" applyFill="1" applyBorder="1" applyAlignment="1">
      <alignment horizontal="center" vertical="center"/>
    </xf>
    <xf numFmtId="0" fontId="2" fillId="31" borderId="9" xfId="0" applyFont="1" applyFill="1" applyBorder="1" applyAlignment="1">
      <alignment horizontal="center" vertical="center"/>
    </xf>
    <xf numFmtId="20" fontId="2" fillId="3" borderId="9" xfId="0" applyNumberFormat="1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49" borderId="8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center" vertical="center"/>
    </xf>
    <xf numFmtId="0" fontId="28" fillId="20" borderId="11" xfId="0" applyFont="1" applyFill="1" applyBorder="1" applyAlignment="1">
      <alignment horizontal="left" vertical="center"/>
    </xf>
    <xf numFmtId="0" fontId="28" fillId="33" borderId="10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left" vertical="center"/>
    </xf>
    <xf numFmtId="0" fontId="2" fillId="12" borderId="8" xfId="0" applyFont="1" applyFill="1" applyBorder="1" applyAlignment="1">
      <alignment horizontal="left" vertical="center" wrapText="1"/>
    </xf>
    <xf numFmtId="0" fontId="28" fillId="18" borderId="8" xfId="0" applyFont="1" applyFill="1" applyBorder="1" applyAlignment="1">
      <alignment horizontal="center"/>
    </xf>
    <xf numFmtId="0" fontId="28" fillId="43" borderId="8" xfId="0" applyFont="1" applyFill="1" applyBorder="1" applyAlignment="1">
      <alignment horizontal="left" vertical="center"/>
    </xf>
    <xf numFmtId="0" fontId="2" fillId="47" borderId="8" xfId="0" applyFont="1" applyFill="1" applyBorder="1" applyAlignment="1">
      <alignment horizontal="left" vertical="center"/>
    </xf>
    <xf numFmtId="0" fontId="28" fillId="43" borderId="8" xfId="0" applyFont="1" applyFill="1" applyBorder="1" applyAlignment="1">
      <alignment horizontal="center" vertical="center"/>
    </xf>
    <xf numFmtId="0" fontId="28" fillId="4" borderId="8" xfId="0" applyFont="1" applyFill="1" applyBorder="1" applyAlignment="1">
      <alignment horizontal="left" vertical="center"/>
    </xf>
    <xf numFmtId="0" fontId="2" fillId="19" borderId="8" xfId="0" applyFont="1" applyFill="1" applyBorder="1" applyAlignment="1">
      <alignment horizontal="left" vertical="center"/>
    </xf>
    <xf numFmtId="0" fontId="28" fillId="4" borderId="8" xfId="0" applyFont="1" applyFill="1" applyBorder="1" applyAlignment="1">
      <alignment horizontal="center"/>
    </xf>
    <xf numFmtId="0" fontId="38" fillId="45" borderId="8" xfId="0" applyFont="1" applyFill="1" applyBorder="1" applyAlignment="1">
      <alignment horizontal="left" vertical="center"/>
    </xf>
    <xf numFmtId="0" fontId="2" fillId="48" borderId="8" xfId="0" applyFont="1" applyFill="1" applyBorder="1" applyAlignment="1">
      <alignment horizontal="left" vertical="center"/>
    </xf>
    <xf numFmtId="0" fontId="2" fillId="18" borderId="22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43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8" fillId="18" borderId="20" xfId="0" applyFont="1" applyFill="1" applyBorder="1" applyAlignment="1">
      <alignment horizontal="left" vertical="center"/>
    </xf>
    <xf numFmtId="0" fontId="38" fillId="45" borderId="23" xfId="0" applyFont="1" applyFill="1" applyBorder="1" applyAlignment="1">
      <alignment horizontal="center"/>
    </xf>
    <xf numFmtId="20" fontId="2" fillId="3" borderId="26" xfId="0" applyNumberFormat="1" applyFont="1" applyFill="1" applyBorder="1" applyAlignment="1">
      <alignment horizontal="center" vertical="center"/>
    </xf>
    <xf numFmtId="20" fontId="2" fillId="3" borderId="28" xfId="0" applyNumberFormat="1" applyFont="1" applyFill="1" applyBorder="1" applyAlignment="1">
      <alignment horizontal="center" vertical="center"/>
    </xf>
    <xf numFmtId="20" fontId="2" fillId="3" borderId="23" xfId="0" applyNumberFormat="1" applyFont="1" applyFill="1" applyBorder="1" applyAlignment="1">
      <alignment horizontal="center" vertical="center"/>
    </xf>
    <xf numFmtId="0" fontId="32" fillId="0" borderId="8" xfId="0" quotePrefix="1" applyFont="1" applyFill="1" applyBorder="1" applyAlignment="1">
      <alignment horizontal="center" vertical="center"/>
    </xf>
    <xf numFmtId="0" fontId="32" fillId="0" borderId="8" xfId="0" quotePrefix="1" applyFont="1" applyBorder="1" applyAlignment="1">
      <alignment horizontal="center" vertical="center"/>
    </xf>
    <xf numFmtId="0" fontId="2" fillId="50" borderId="8" xfId="0" applyFont="1" applyFill="1" applyBorder="1" applyAlignment="1">
      <alignment horizontal="center" vertical="center"/>
    </xf>
    <xf numFmtId="0" fontId="2" fillId="18" borderId="8" xfId="0" applyFont="1" applyFill="1" applyBorder="1" applyAlignment="1">
      <alignment horizontal="center" vertical="center"/>
    </xf>
    <xf numFmtId="0" fontId="2" fillId="51" borderId="8" xfId="0" applyFont="1" applyFill="1" applyBorder="1" applyAlignment="1">
      <alignment horizontal="center" vertical="center"/>
    </xf>
    <xf numFmtId="0" fontId="2" fillId="40" borderId="8" xfId="0" applyFont="1" applyFill="1" applyBorder="1" applyAlignment="1">
      <alignment horizontal="center" vertical="center"/>
    </xf>
    <xf numFmtId="0" fontId="2" fillId="45" borderId="8" xfId="0" applyFont="1" applyFill="1" applyBorder="1" applyAlignment="1">
      <alignment horizontal="center" vertical="center"/>
    </xf>
    <xf numFmtId="187" fontId="38" fillId="45" borderId="5" xfId="0" applyNumberFormat="1" applyFont="1" applyFill="1" applyBorder="1"/>
    <xf numFmtId="187" fontId="32" fillId="52" borderId="5" xfId="0" applyNumberFormat="1" applyFont="1" applyFill="1" applyBorder="1" applyAlignment="1">
      <alignment horizontal="center" vertical="center"/>
    </xf>
    <xf numFmtId="0" fontId="2" fillId="53" borderId="8" xfId="0" applyFont="1" applyFill="1" applyBorder="1" applyAlignment="1">
      <alignment horizontal="center" vertical="center"/>
    </xf>
    <xf numFmtId="0" fontId="2" fillId="45" borderId="5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9" fillId="33" borderId="10" xfId="0" applyFont="1" applyFill="1" applyBorder="1" applyAlignment="1">
      <alignment horizontal="center" vertical="center"/>
    </xf>
    <xf numFmtId="0" fontId="29" fillId="33" borderId="1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26" borderId="8" xfId="0" applyFont="1" applyFill="1" applyBorder="1" applyAlignment="1">
      <alignment horizontal="center" vertical="center"/>
    </xf>
    <xf numFmtId="0" fontId="29" fillId="28" borderId="8" xfId="0" applyFont="1" applyFill="1" applyBorder="1" applyAlignment="1">
      <alignment horizontal="center" vertical="center"/>
    </xf>
    <xf numFmtId="0" fontId="2" fillId="18" borderId="8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3" fillId="21" borderId="0" xfId="0" applyFont="1" applyFill="1" applyAlignment="1">
      <alignment horizontal="left" vertical="center"/>
    </xf>
    <xf numFmtId="0" fontId="3" fillId="21" borderId="0" xfId="0" applyFont="1" applyFill="1" applyAlignment="1">
      <alignment horizontal="center" vertical="center"/>
    </xf>
    <xf numFmtId="0" fontId="15" fillId="21" borderId="0" xfId="0" applyFont="1" applyFill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1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43" borderId="20" xfId="0" applyFont="1" applyFill="1" applyBorder="1" applyAlignment="1">
      <alignment horizontal="center" vertical="center"/>
    </xf>
    <xf numFmtId="0" fontId="2" fillId="43" borderId="1" xfId="0" applyFont="1" applyFill="1" applyBorder="1" applyAlignment="1">
      <alignment horizontal="center" vertical="center"/>
    </xf>
    <xf numFmtId="0" fontId="2" fillId="43" borderId="24" xfId="0" applyFont="1" applyFill="1" applyBorder="1" applyAlignment="1">
      <alignment horizontal="center" vertical="center"/>
    </xf>
    <xf numFmtId="0" fontId="29" fillId="40" borderId="25" xfId="0" applyFont="1" applyFill="1" applyBorder="1" applyAlignment="1">
      <alignment horizontal="center" vertical="center"/>
    </xf>
    <xf numFmtId="0" fontId="29" fillId="40" borderId="26" xfId="0" applyFont="1" applyFill="1" applyBorder="1" applyAlignment="1">
      <alignment horizontal="center" vertical="center"/>
    </xf>
    <xf numFmtId="0" fontId="29" fillId="40" borderId="27" xfId="0" applyFont="1" applyFill="1" applyBorder="1" applyAlignment="1">
      <alignment horizontal="center" vertical="center"/>
    </xf>
    <xf numFmtId="0" fontId="38" fillId="45" borderId="25" xfId="0" applyFont="1" applyFill="1" applyBorder="1" applyAlignment="1">
      <alignment horizontal="center" vertical="center"/>
    </xf>
    <xf numFmtId="0" fontId="38" fillId="45" borderId="26" xfId="0" applyFont="1" applyFill="1" applyBorder="1" applyAlignment="1">
      <alignment horizontal="center" vertical="center"/>
    </xf>
    <xf numFmtId="0" fontId="38" fillId="45" borderId="27" xfId="0" applyFont="1" applyFill="1" applyBorder="1" applyAlignment="1">
      <alignment horizontal="center" vertical="center"/>
    </xf>
    <xf numFmtId="0" fontId="2" fillId="45" borderId="25" xfId="0" applyFont="1" applyFill="1" applyBorder="1" applyAlignment="1">
      <alignment horizontal="center" vertical="center"/>
    </xf>
    <xf numFmtId="0" fontId="2" fillId="33" borderId="10" xfId="0" applyFont="1" applyFill="1" applyBorder="1" applyAlignment="1">
      <alignment horizontal="center" vertical="center"/>
    </xf>
    <xf numFmtId="0" fontId="2" fillId="33" borderId="13" xfId="0" applyFont="1" applyFill="1" applyBorder="1" applyAlignment="1">
      <alignment horizontal="center" vertical="center"/>
    </xf>
    <xf numFmtId="0" fontId="2" fillId="28" borderId="8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5" borderId="26" xfId="0" applyFont="1" applyFill="1" applyBorder="1" applyAlignment="1">
      <alignment horizontal="center" vertical="center"/>
    </xf>
    <xf numFmtId="0" fontId="2" fillId="18" borderId="11" xfId="0" applyFont="1" applyFill="1" applyBorder="1" applyAlignment="1">
      <alignment horizontal="center" vertical="center"/>
    </xf>
    <xf numFmtId="0" fontId="29" fillId="26" borderId="8" xfId="0" applyFont="1" applyFill="1" applyBorder="1" applyAlignment="1">
      <alignment horizontal="center" vertical="center"/>
    </xf>
    <xf numFmtId="0" fontId="2" fillId="22" borderId="9" xfId="0" applyFont="1" applyFill="1" applyBorder="1" applyAlignment="1">
      <alignment horizontal="center" vertical="center"/>
    </xf>
    <xf numFmtId="0" fontId="2" fillId="22" borderId="22" xfId="0" applyFont="1" applyFill="1" applyBorder="1" applyAlignment="1">
      <alignment horizontal="center" vertical="center"/>
    </xf>
    <xf numFmtId="0" fontId="29" fillId="31" borderId="8" xfId="0" applyFont="1" applyFill="1" applyBorder="1" applyAlignment="1">
      <alignment horizontal="center" vertical="center"/>
    </xf>
    <xf numFmtId="0" fontId="0" fillId="37" borderId="29" xfId="0" applyFill="1" applyBorder="1" applyAlignment="1">
      <alignment horizontal="center"/>
    </xf>
    <xf numFmtId="0" fontId="0" fillId="37" borderId="0" xfId="0" applyFill="1" applyBorder="1" applyAlignment="1">
      <alignment horizontal="center"/>
    </xf>
    <xf numFmtId="0" fontId="0" fillId="37" borderId="30" xfId="0" applyFill="1" applyBorder="1" applyAlignment="1">
      <alignment horizontal="center"/>
    </xf>
    <xf numFmtId="0" fontId="29" fillId="38" borderId="9" xfId="0" applyFont="1" applyFill="1" applyBorder="1" applyAlignment="1">
      <alignment horizontal="center" vertical="center"/>
    </xf>
    <xf numFmtId="0" fontId="29" fillId="38" borderId="31" xfId="0" applyFont="1" applyFill="1" applyBorder="1" applyAlignment="1">
      <alignment horizontal="center" vertical="center"/>
    </xf>
    <xf numFmtId="0" fontId="29" fillId="36" borderId="8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8497B0"/>
      <color rgb="FF41F19D"/>
      <color rgb="FFB381D9"/>
      <color rgb="FF78C7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1816100</xdr:colOff>
      <xdr:row>4</xdr:row>
      <xdr:rowOff>15875</xdr:rowOff>
    </xdr:from>
    <xdr:to>
      <xdr:col>39</xdr:col>
      <xdr:colOff>1718945</xdr:colOff>
      <xdr:row>14</xdr:row>
      <xdr:rowOff>318770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44C1B4-24BA-4C89-9089-DE0D24F84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45300" y="2301875"/>
          <a:ext cx="5998845" cy="60940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371475</xdr:colOff>
      <xdr:row>4</xdr:row>
      <xdr:rowOff>9525</xdr:rowOff>
    </xdr:from>
    <xdr:to>
      <xdr:col>40</xdr:col>
      <xdr:colOff>238125</xdr:colOff>
      <xdr:row>14</xdr:row>
      <xdr:rowOff>257175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FBAD7C-15C0-4D1B-A701-200EB9170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72475" y="2295525"/>
          <a:ext cx="5953125" cy="5095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371475</xdr:colOff>
      <xdr:row>4</xdr:row>
      <xdr:rowOff>9525</xdr:rowOff>
    </xdr:from>
    <xdr:to>
      <xdr:col>40</xdr:col>
      <xdr:colOff>238125</xdr:colOff>
      <xdr:row>14</xdr:row>
      <xdr:rowOff>257175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A41B6BF2-7D0B-4A16-A057-C0B53B179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24725" y="2276475"/>
          <a:ext cx="5953125" cy="6010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371475</xdr:colOff>
      <xdr:row>4</xdr:row>
      <xdr:rowOff>9525</xdr:rowOff>
    </xdr:from>
    <xdr:to>
      <xdr:col>40</xdr:col>
      <xdr:colOff>243840</xdr:colOff>
      <xdr:row>14</xdr:row>
      <xdr:rowOff>251460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29F7D489-FFE1-4DDE-AAFD-F2F90B4D9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24725" y="2276475"/>
          <a:ext cx="5953125" cy="6010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371475</xdr:colOff>
      <xdr:row>4</xdr:row>
      <xdr:rowOff>9525</xdr:rowOff>
    </xdr:from>
    <xdr:to>
      <xdr:col>40</xdr:col>
      <xdr:colOff>243840</xdr:colOff>
      <xdr:row>14</xdr:row>
      <xdr:rowOff>251460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BF0135A7-7642-47E4-A309-44FEF77E08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24725" y="2276475"/>
          <a:ext cx="5958840" cy="6004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371475</xdr:colOff>
      <xdr:row>4</xdr:row>
      <xdr:rowOff>9525</xdr:rowOff>
    </xdr:from>
    <xdr:to>
      <xdr:col>40</xdr:col>
      <xdr:colOff>243840</xdr:colOff>
      <xdr:row>14</xdr:row>
      <xdr:rowOff>251460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A583C5C4-A8D7-4BD7-A89F-823DC2DED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24725" y="2276475"/>
          <a:ext cx="5958840" cy="6004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371475</xdr:colOff>
      <xdr:row>4</xdr:row>
      <xdr:rowOff>9525</xdr:rowOff>
    </xdr:from>
    <xdr:to>
      <xdr:col>40</xdr:col>
      <xdr:colOff>243840</xdr:colOff>
      <xdr:row>14</xdr:row>
      <xdr:rowOff>251460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1BD97FC9-754F-430A-B568-FB637A277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24725" y="2276475"/>
          <a:ext cx="5958840" cy="6004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96"/>
  <sheetViews>
    <sheetView view="pageBreakPreview" topLeftCell="B24" zoomScale="21" zoomScaleNormal="30" zoomScaleSheetLayoutView="40" workbookViewId="0">
      <selection activeCell="AC39" sqref="AC39"/>
    </sheetView>
  </sheetViews>
  <sheetFormatPr defaultRowHeight="13.8"/>
  <cols>
    <col min="1" max="1" width="132.69921875" customWidth="1"/>
    <col min="2" max="42" width="26.59765625" customWidth="1"/>
  </cols>
  <sheetData>
    <row r="1" spans="1:42" ht="36" customHeight="1">
      <c r="A1" s="347" t="s">
        <v>0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  <c r="R1" s="347"/>
      <c r="S1" s="347"/>
      <c r="T1" s="347"/>
      <c r="U1" s="347"/>
      <c r="V1" s="347"/>
      <c r="W1" s="347"/>
      <c r="X1" s="347"/>
      <c r="Y1" s="347"/>
      <c r="Z1" s="347"/>
      <c r="AA1" s="347"/>
      <c r="AB1" s="347"/>
      <c r="AC1" s="347"/>
      <c r="AD1" s="347"/>
      <c r="AE1" s="347"/>
      <c r="AF1" s="347"/>
      <c r="AG1" s="347"/>
      <c r="AH1" s="347"/>
      <c r="AI1" s="347"/>
      <c r="AJ1" s="347"/>
      <c r="AK1" s="347"/>
      <c r="AL1" s="347"/>
      <c r="AM1" s="347"/>
      <c r="AN1" s="347"/>
      <c r="AO1" s="347"/>
      <c r="AP1" s="347"/>
    </row>
    <row r="2" spans="1:42" ht="36" customHeight="1">
      <c r="A2" s="347"/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  <c r="Q2" s="347"/>
      <c r="R2" s="347"/>
      <c r="S2" s="347"/>
      <c r="T2" s="347"/>
      <c r="U2" s="347"/>
      <c r="V2" s="347"/>
      <c r="W2" s="347"/>
      <c r="X2" s="347"/>
      <c r="Y2" s="347"/>
      <c r="Z2" s="347"/>
      <c r="AA2" s="347"/>
      <c r="AB2" s="347"/>
      <c r="AC2" s="347"/>
      <c r="AD2" s="347"/>
      <c r="AE2" s="347"/>
      <c r="AF2" s="347"/>
      <c r="AG2" s="347"/>
      <c r="AH2" s="347"/>
      <c r="AI2" s="347"/>
      <c r="AJ2" s="347"/>
      <c r="AK2" s="347"/>
      <c r="AL2" s="347"/>
      <c r="AM2" s="347"/>
      <c r="AN2" s="347"/>
      <c r="AO2" s="347"/>
      <c r="AP2" s="347"/>
    </row>
    <row r="3" spans="1:42" ht="53.4">
      <c r="A3" s="25"/>
      <c r="B3" s="25"/>
      <c r="C3" s="348" t="s">
        <v>1</v>
      </c>
      <c r="D3" s="348"/>
      <c r="E3" s="348"/>
      <c r="F3" s="348"/>
      <c r="G3" s="348"/>
      <c r="H3" s="348"/>
      <c r="I3" s="348"/>
      <c r="J3" s="348"/>
      <c r="K3" s="348"/>
      <c r="L3" s="349"/>
      <c r="M3" s="349"/>
      <c r="N3" s="349"/>
      <c r="O3" s="348" t="s">
        <v>2</v>
      </c>
      <c r="P3" s="348"/>
      <c r="Q3" s="26"/>
      <c r="R3" s="26"/>
      <c r="S3" s="26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M3" s="25"/>
      <c r="AN3" s="25"/>
      <c r="AO3" s="25"/>
      <c r="AP3" s="25"/>
    </row>
    <row r="4" spans="1:42" ht="53.4">
      <c r="A4" s="27"/>
      <c r="B4" s="27"/>
      <c r="C4" s="342" t="s">
        <v>3</v>
      </c>
      <c r="D4" s="342"/>
      <c r="E4" s="27"/>
      <c r="F4" s="27"/>
      <c r="G4" s="27"/>
      <c r="H4" s="27"/>
      <c r="I4" s="27"/>
      <c r="J4" s="27"/>
      <c r="K4" s="27"/>
      <c r="L4" s="350"/>
      <c r="M4" s="351"/>
      <c r="N4" s="352"/>
      <c r="O4" s="342" t="s">
        <v>4</v>
      </c>
      <c r="P4" s="342"/>
      <c r="Q4" s="28"/>
      <c r="R4" s="28"/>
      <c r="S4" s="28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</row>
    <row r="5" spans="1:42" ht="53.4">
      <c r="A5" s="29"/>
      <c r="B5" s="29"/>
      <c r="C5" s="342" t="s">
        <v>5</v>
      </c>
      <c r="D5" s="342"/>
      <c r="E5" s="27"/>
      <c r="F5" s="27"/>
      <c r="G5" s="27"/>
      <c r="H5" s="27"/>
      <c r="I5" s="27"/>
      <c r="J5" s="27"/>
      <c r="K5" s="27"/>
      <c r="L5" s="27"/>
      <c r="M5" s="27"/>
      <c r="N5" s="27"/>
      <c r="O5" s="30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</row>
    <row r="6" spans="1:42" ht="53.4">
      <c r="A6" s="27"/>
      <c r="B6" s="27"/>
      <c r="C6" s="31" t="s">
        <v>6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146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</row>
    <row r="7" spans="1:42" ht="42">
      <c r="A7" s="32" t="s">
        <v>7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33" t="s">
        <v>8</v>
      </c>
      <c r="P7" s="34"/>
      <c r="Q7" s="33" t="s">
        <v>9</v>
      </c>
      <c r="R7" s="34"/>
      <c r="S7" s="33" t="s">
        <v>10</v>
      </c>
      <c r="T7" s="33"/>
      <c r="U7" s="33" t="s">
        <v>11</v>
      </c>
      <c r="V7" s="35"/>
      <c r="W7" s="33" t="s">
        <v>12</v>
      </c>
      <c r="X7" s="34"/>
      <c r="Y7" s="33" t="s">
        <v>13</v>
      </c>
      <c r="Z7" s="33"/>
      <c r="AA7" s="33" t="s">
        <v>14</v>
      </c>
      <c r="AB7" s="36"/>
      <c r="AC7" s="36" t="s">
        <v>15</v>
      </c>
      <c r="AD7" s="34"/>
      <c r="AE7" s="36" t="s">
        <v>16</v>
      </c>
      <c r="AF7" s="34"/>
      <c r="AG7" s="36" t="s">
        <v>17</v>
      </c>
      <c r="AH7" s="34"/>
      <c r="AI7" s="34"/>
      <c r="AJ7" s="27"/>
      <c r="AK7" s="27"/>
      <c r="AL7" s="27"/>
      <c r="AM7" s="27"/>
      <c r="AN7" s="27"/>
      <c r="AO7" s="27"/>
      <c r="AP7" s="27"/>
    </row>
    <row r="8" spans="1:42" ht="53.4">
      <c r="A8" s="37" t="s">
        <v>18</v>
      </c>
      <c r="B8" s="27"/>
      <c r="C8" s="343" t="s">
        <v>19</v>
      </c>
      <c r="D8" s="343"/>
      <c r="E8" s="343"/>
      <c r="F8" s="343"/>
      <c r="G8" s="343"/>
      <c r="H8" s="343"/>
      <c r="I8" s="343"/>
      <c r="J8" s="343"/>
      <c r="K8" s="343"/>
      <c r="L8" s="343"/>
      <c r="M8" s="343"/>
      <c r="N8" s="27"/>
      <c r="O8" s="38">
        <v>1</v>
      </c>
      <c r="P8" s="34"/>
      <c r="Q8" s="39">
        <v>6.416666666666667</v>
      </c>
      <c r="R8" s="34"/>
      <c r="S8" s="39">
        <v>0</v>
      </c>
      <c r="T8" s="39"/>
      <c r="U8" s="39">
        <v>0</v>
      </c>
      <c r="V8" s="39"/>
      <c r="W8" s="39">
        <v>0</v>
      </c>
      <c r="X8" s="39"/>
      <c r="Y8" s="39">
        <v>0</v>
      </c>
      <c r="Z8" s="39"/>
      <c r="AA8" s="41">
        <f t="shared" ref="AA8:AA17" si="0">S8/$U$16*100</f>
        <v>0</v>
      </c>
      <c r="AB8" s="42"/>
      <c r="AC8" s="41">
        <f t="shared" ref="AC8:AC17" si="1">U8/$U$16*100</f>
        <v>0</v>
      </c>
      <c r="AD8" s="34"/>
      <c r="AE8" s="41">
        <f t="shared" ref="AE8:AE17" si="2">W8/$Y$16*100</f>
        <v>0</v>
      </c>
      <c r="AF8" s="34"/>
      <c r="AG8" s="41">
        <f t="shared" ref="AG8:AG17" si="3">Y8/$Y$16*100</f>
        <v>0</v>
      </c>
      <c r="AH8" s="34"/>
      <c r="AI8" s="34"/>
      <c r="AJ8" s="40"/>
      <c r="AK8" s="27"/>
      <c r="AL8" s="27"/>
      <c r="AM8" s="27"/>
      <c r="AN8" s="27"/>
      <c r="AO8" s="27"/>
      <c r="AP8" s="27"/>
    </row>
    <row r="9" spans="1:42" ht="42">
      <c r="A9" s="43" t="s">
        <v>20</v>
      </c>
      <c r="B9" s="27"/>
      <c r="C9" s="34"/>
      <c r="D9" s="44"/>
      <c r="E9" s="35"/>
      <c r="F9" s="35" t="s">
        <v>21</v>
      </c>
      <c r="G9" s="35"/>
      <c r="H9" s="35"/>
      <c r="I9" s="35" t="s">
        <v>22</v>
      </c>
      <c r="J9" s="35"/>
      <c r="K9" s="35"/>
      <c r="L9" s="35"/>
      <c r="M9" s="35"/>
      <c r="N9" s="27"/>
      <c r="O9" s="38">
        <v>2</v>
      </c>
      <c r="P9" s="34"/>
      <c r="Q9" s="39">
        <v>6.416666666666667</v>
      </c>
      <c r="R9" s="34"/>
      <c r="S9" s="39">
        <v>0</v>
      </c>
      <c r="T9" s="39"/>
      <c r="U9" s="39">
        <v>0</v>
      </c>
      <c r="V9" s="39"/>
      <c r="W9" s="39">
        <v>0</v>
      </c>
      <c r="X9" s="39"/>
      <c r="Y9" s="39">
        <v>0</v>
      </c>
      <c r="Z9" s="39"/>
      <c r="AA9" s="41">
        <f t="shared" si="0"/>
        <v>0</v>
      </c>
      <c r="AB9" s="42"/>
      <c r="AC9" s="41">
        <f t="shared" si="1"/>
        <v>0</v>
      </c>
      <c r="AD9" s="34"/>
      <c r="AE9" s="41">
        <f t="shared" si="2"/>
        <v>0</v>
      </c>
      <c r="AF9" s="34"/>
      <c r="AG9" s="41">
        <f t="shared" si="3"/>
        <v>0</v>
      </c>
      <c r="AH9" s="34"/>
      <c r="AI9" s="34"/>
      <c r="AJ9" s="40"/>
      <c r="AK9" s="27"/>
      <c r="AL9" s="27"/>
      <c r="AM9" s="27"/>
      <c r="AN9" s="27"/>
      <c r="AO9" s="27"/>
      <c r="AP9" s="27"/>
    </row>
    <row r="10" spans="1:42" ht="42">
      <c r="A10" s="45" t="s">
        <v>23</v>
      </c>
      <c r="B10" s="27"/>
      <c r="C10" s="34"/>
      <c r="D10" s="44"/>
      <c r="E10" s="35"/>
      <c r="F10" s="35" t="s">
        <v>24</v>
      </c>
      <c r="G10" s="35"/>
      <c r="H10" s="35"/>
      <c r="I10" s="35" t="s">
        <v>25</v>
      </c>
      <c r="J10" s="35"/>
      <c r="K10" s="35"/>
      <c r="L10" s="35"/>
      <c r="M10" s="35"/>
      <c r="N10" s="27"/>
      <c r="O10" s="38">
        <v>3</v>
      </c>
      <c r="P10" s="34"/>
      <c r="Q10" s="39">
        <v>6.416666666666667</v>
      </c>
      <c r="R10" s="34"/>
      <c r="S10" s="39">
        <f>'Sprint 3'!T65</f>
        <v>3.5</v>
      </c>
      <c r="T10" s="39"/>
      <c r="U10" s="39">
        <f>'Sprint 3'!V65</f>
        <v>3.5000000000000004</v>
      </c>
      <c r="V10" s="40"/>
      <c r="W10" s="39">
        <f>'Sprint 3'!AE65</f>
        <v>3.0395833333333333</v>
      </c>
      <c r="X10" s="39"/>
      <c r="Y10" s="39">
        <f>'Sprint 3'!AG65</f>
        <v>3.0395833333333329</v>
      </c>
      <c r="Z10" s="39"/>
      <c r="AA10" s="41">
        <f t="shared" si="0"/>
        <v>11.029653134916298</v>
      </c>
      <c r="AB10" s="42"/>
      <c r="AC10" s="41">
        <f t="shared" si="1"/>
        <v>11.0296531349163</v>
      </c>
      <c r="AD10" s="34"/>
      <c r="AE10" s="41">
        <f t="shared" si="2"/>
        <v>12.01152579582876</v>
      </c>
      <c r="AF10" s="34"/>
      <c r="AG10" s="41">
        <f t="shared" si="3"/>
        <v>12.011525795828756</v>
      </c>
      <c r="AH10" s="34"/>
      <c r="AI10" s="34"/>
      <c r="AJ10" s="40"/>
      <c r="AK10" s="27"/>
      <c r="AL10" s="27"/>
      <c r="AM10" s="27"/>
      <c r="AN10" s="27"/>
      <c r="AO10" s="27"/>
      <c r="AP10" s="27"/>
    </row>
    <row r="11" spans="1:42" ht="42">
      <c r="A11" s="46" t="s">
        <v>26</v>
      </c>
      <c r="B11" s="47"/>
      <c r="C11" s="34"/>
      <c r="D11" s="44"/>
      <c r="E11" s="35"/>
      <c r="F11" s="35" t="s">
        <v>27</v>
      </c>
      <c r="G11" s="35"/>
      <c r="H11" s="35"/>
      <c r="I11" s="35" t="s">
        <v>28</v>
      </c>
      <c r="J11" s="48"/>
      <c r="K11" s="48"/>
      <c r="L11" s="48"/>
      <c r="M11" s="48"/>
      <c r="N11" s="27"/>
      <c r="O11" s="38">
        <v>4</v>
      </c>
      <c r="P11" s="34"/>
      <c r="Q11" s="39">
        <v>6.416666666666667</v>
      </c>
      <c r="R11" s="34"/>
      <c r="S11" s="39">
        <f>'Sprint 4'!T86</f>
        <v>3.3611111111111112</v>
      </c>
      <c r="T11" s="39"/>
      <c r="U11" s="39">
        <f>'Sprint 4'!V86</f>
        <v>6.8611111111111081</v>
      </c>
      <c r="V11" s="40"/>
      <c r="W11" s="39">
        <f>'Sprint 4'!AE86</f>
        <v>2.6166666666666663</v>
      </c>
      <c r="X11" s="34"/>
      <c r="Y11" s="39">
        <f>'Sprint 4'!AG86</f>
        <v>5.6562499999999991</v>
      </c>
      <c r="Z11" s="39"/>
      <c r="AA11" s="41">
        <f t="shared" si="0"/>
        <v>10.591968486705333</v>
      </c>
      <c r="AB11" s="42"/>
      <c r="AC11" s="41">
        <f t="shared" si="1"/>
        <v>21.621621621621621</v>
      </c>
      <c r="AD11" s="34"/>
      <c r="AE11" s="41">
        <f t="shared" si="2"/>
        <v>10.340285400658615</v>
      </c>
      <c r="AF11" s="34"/>
      <c r="AG11" s="41">
        <f t="shared" si="3"/>
        <v>22.351811196487372</v>
      </c>
      <c r="AH11" s="34"/>
      <c r="AI11" s="34"/>
      <c r="AJ11" s="40"/>
      <c r="AK11" s="27"/>
      <c r="AL11" s="27"/>
      <c r="AM11" s="27"/>
      <c r="AN11" s="27"/>
      <c r="AO11" s="27"/>
      <c r="AP11" s="27"/>
    </row>
    <row r="12" spans="1:42" ht="42">
      <c r="A12" s="49" t="s">
        <v>29</v>
      </c>
      <c r="B12" s="50"/>
      <c r="C12" s="34"/>
      <c r="D12" s="44"/>
      <c r="E12" s="35"/>
      <c r="F12" s="35" t="s">
        <v>30</v>
      </c>
      <c r="G12" s="35"/>
      <c r="H12" s="35"/>
      <c r="I12" s="35" t="s">
        <v>31</v>
      </c>
      <c r="J12" s="35"/>
      <c r="K12" s="35"/>
      <c r="L12" s="35"/>
      <c r="M12" s="35"/>
      <c r="N12" s="27"/>
      <c r="O12" s="38">
        <v>5</v>
      </c>
      <c r="P12" s="34"/>
      <c r="Q12" s="39">
        <v>6.416666666666667</v>
      </c>
      <c r="R12" s="34"/>
      <c r="S12" s="39">
        <f>'Sprint 5'!T72</f>
        <v>5.572916666666667</v>
      </c>
      <c r="T12" s="39"/>
      <c r="U12" s="39">
        <f>'Sprint 5'!V72</f>
        <v>12.434027777777782</v>
      </c>
      <c r="V12" s="40"/>
      <c r="W12" s="39">
        <f>'Sprint 5'!AE72</f>
        <v>2.6076388888888884</v>
      </c>
      <c r="X12" s="34"/>
      <c r="Y12" s="39">
        <f>'Sprint 5'!AG72</f>
        <v>8.2638888888888875</v>
      </c>
      <c r="Z12" s="39"/>
      <c r="AA12" s="41">
        <f t="shared" si="0"/>
        <v>17.56209650946494</v>
      </c>
      <c r="AB12" s="42"/>
      <c r="AC12" s="41">
        <f t="shared" si="1"/>
        <v>39.183718131086579</v>
      </c>
      <c r="AD12" s="34"/>
      <c r="AE12" s="41">
        <f t="shared" si="2"/>
        <v>10.304610318331502</v>
      </c>
      <c r="AF12" s="34"/>
      <c r="AG12" s="41">
        <f t="shared" si="3"/>
        <v>32.656421514818874</v>
      </c>
      <c r="AH12" s="34"/>
      <c r="AI12" s="34"/>
      <c r="AJ12" s="39"/>
      <c r="AK12" s="27"/>
      <c r="AL12" s="27"/>
      <c r="AM12" s="27"/>
      <c r="AN12" s="27"/>
      <c r="AO12" s="27"/>
      <c r="AP12" s="27"/>
    </row>
    <row r="13" spans="1:42" ht="42">
      <c r="A13" s="51" t="s">
        <v>32</v>
      </c>
      <c r="B13" s="50"/>
      <c r="C13" s="34"/>
      <c r="D13" s="44"/>
      <c r="E13" s="35"/>
      <c r="F13" s="35" t="s">
        <v>33</v>
      </c>
      <c r="G13" s="35"/>
      <c r="H13" s="35"/>
      <c r="I13" s="35" t="s">
        <v>34</v>
      </c>
      <c r="J13" s="35"/>
      <c r="K13" s="35"/>
      <c r="L13" s="35"/>
      <c r="M13" s="35"/>
      <c r="N13" s="27"/>
      <c r="O13" s="38">
        <v>6</v>
      </c>
      <c r="P13" s="34"/>
      <c r="Q13" s="39">
        <v>6.416666666666667</v>
      </c>
      <c r="R13" s="34"/>
      <c r="S13" s="39">
        <f>'Sprint 6'!T77</f>
        <v>4.6597222222222223</v>
      </c>
      <c r="T13" s="39"/>
      <c r="U13" s="39">
        <f>'Sprint 6'!V77</f>
        <v>17.093750000000011</v>
      </c>
      <c r="V13" s="40"/>
      <c r="W13" s="39">
        <f>'Sprint 6'!AE77</f>
        <v>4.6215277777777777</v>
      </c>
      <c r="X13" s="34"/>
      <c r="Y13" s="39">
        <f>'Sprint 6'!AG77</f>
        <v>12.885416666666673</v>
      </c>
      <c r="Z13" s="39"/>
      <c r="AA13" s="41">
        <f t="shared" si="0"/>
        <v>14.684319947477849</v>
      </c>
      <c r="AB13" s="42"/>
      <c r="AC13" s="41">
        <f t="shared" si="1"/>
        <v>53.868038078564453</v>
      </c>
      <c r="AD13" s="34"/>
      <c r="AE13" s="41">
        <f t="shared" si="2"/>
        <v>18.262897914379799</v>
      </c>
      <c r="AF13" s="34"/>
      <c r="AG13" s="41">
        <f t="shared" si="3"/>
        <v>50.919319429198708</v>
      </c>
      <c r="AH13" s="34"/>
      <c r="AI13" s="34"/>
      <c r="AJ13" s="39"/>
      <c r="AK13" s="27"/>
      <c r="AL13" s="27"/>
      <c r="AM13" s="27"/>
      <c r="AN13" s="27"/>
      <c r="AO13" s="27"/>
      <c r="AP13" s="27"/>
    </row>
    <row r="14" spans="1:42" ht="42">
      <c r="A14" s="52" t="s">
        <v>35</v>
      </c>
      <c r="B14" s="27"/>
      <c r="C14" s="344"/>
      <c r="D14" s="344"/>
      <c r="E14" s="344"/>
      <c r="F14" s="344"/>
      <c r="G14" s="344"/>
      <c r="H14" s="344"/>
      <c r="I14" s="35" t="s">
        <v>36</v>
      </c>
      <c r="J14" s="35"/>
      <c r="K14" s="35"/>
      <c r="L14" s="35"/>
      <c r="M14" s="35"/>
      <c r="N14" s="27"/>
      <c r="O14" s="38">
        <v>7</v>
      </c>
      <c r="P14" s="34"/>
      <c r="Q14" s="39">
        <v>6.416666666666667</v>
      </c>
      <c r="R14" s="34"/>
      <c r="S14" s="39">
        <f>'Sprint 7'!T71</f>
        <v>5.0277777777777786</v>
      </c>
      <c r="T14" s="39"/>
      <c r="U14" s="39">
        <f>'Sprint 7'!V71</f>
        <v>22.121527777777782</v>
      </c>
      <c r="V14" s="40"/>
      <c r="W14" s="39">
        <f>'Sprint 7'!AE71</f>
        <v>3.8125000000000004</v>
      </c>
      <c r="X14" s="34"/>
      <c r="Y14" s="39">
        <f>'Sprint 7'!AG71</f>
        <v>16.697916666666682</v>
      </c>
      <c r="Z14" s="39"/>
      <c r="AA14" s="41">
        <f t="shared" si="0"/>
        <v>15.844184265236908</v>
      </c>
      <c r="AB14" s="42"/>
      <c r="AC14" s="41">
        <f t="shared" si="1"/>
        <v>69.712222343801329</v>
      </c>
      <c r="AD14" s="34"/>
      <c r="AE14" s="41">
        <f t="shared" si="2"/>
        <v>15.065861690450056</v>
      </c>
      <c r="AF14" s="34"/>
      <c r="AG14" s="41">
        <f t="shared" si="3"/>
        <v>65.9851811196488</v>
      </c>
      <c r="AH14" s="34"/>
      <c r="AI14" s="34"/>
      <c r="AJ14" s="39"/>
      <c r="AK14" s="27"/>
      <c r="AL14" s="27"/>
      <c r="AM14" s="27"/>
      <c r="AN14" s="27"/>
      <c r="AO14" s="27"/>
      <c r="AP14" s="27"/>
    </row>
    <row r="15" spans="1:42" ht="38.4">
      <c r="A15" s="53" t="s">
        <v>37</v>
      </c>
      <c r="B15" s="27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27"/>
      <c r="O15" s="38">
        <v>8</v>
      </c>
      <c r="P15" s="34"/>
      <c r="Q15" s="39">
        <v>6.416666666666667</v>
      </c>
      <c r="R15" s="34"/>
      <c r="S15" s="39">
        <f>'Sprint 8'!T78</f>
        <v>5.6666666666666661</v>
      </c>
      <c r="T15" s="39"/>
      <c r="U15" s="39">
        <f>'Sprint 8'!V78</f>
        <v>27.788194444444432</v>
      </c>
      <c r="V15" s="40"/>
      <c r="W15" s="39">
        <f>'Sprint 8'!AE78</f>
        <v>5.1284722222222223</v>
      </c>
      <c r="X15" s="34"/>
      <c r="Y15" s="39">
        <f>'Sprint 8'!AG78</f>
        <v>21.8263888888889</v>
      </c>
      <c r="Z15" s="39"/>
      <c r="AA15" s="41">
        <f t="shared" si="0"/>
        <v>17.857533647007337</v>
      </c>
      <c r="AB15" s="42"/>
      <c r="AC15" s="41">
        <f t="shared" si="1"/>
        <v>87.569755990808616</v>
      </c>
      <c r="AD15" s="34"/>
      <c r="AE15" s="41">
        <f t="shared" si="2"/>
        <v>20.266190998902303</v>
      </c>
      <c r="AF15" s="34"/>
      <c r="AG15" s="41">
        <f t="shared" si="3"/>
        <v>86.251372118551089</v>
      </c>
      <c r="AH15" s="34"/>
      <c r="AI15" s="34"/>
      <c r="AJ15" s="55" t="s">
        <v>38</v>
      </c>
      <c r="AL15" s="56" t="s">
        <v>39</v>
      </c>
      <c r="AM15" s="27"/>
      <c r="AN15" s="57" t="s">
        <v>40</v>
      </c>
      <c r="AO15" s="57"/>
      <c r="AP15" s="58"/>
    </row>
    <row r="16" spans="1:42" ht="42">
      <c r="A16" s="59" t="s">
        <v>41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60">
        <v>9</v>
      </c>
      <c r="P16" s="34"/>
      <c r="Q16" s="39">
        <v>6.416666666666667</v>
      </c>
      <c r="R16" s="34"/>
      <c r="S16" s="39">
        <f>'Sprint 9'!T65</f>
        <v>3.9444444444444446</v>
      </c>
      <c r="T16" s="39"/>
      <c r="U16" s="39">
        <f>'Sprint 9'!V65</f>
        <v>31.732638888888875</v>
      </c>
      <c r="V16" s="39"/>
      <c r="W16" s="39">
        <f>'Sprint 9'!AE65</f>
        <v>3.479166666666667</v>
      </c>
      <c r="X16" s="39"/>
      <c r="Y16" s="39">
        <f>'Sprint 9'!AG65</f>
        <v>25.305555555555557</v>
      </c>
      <c r="Z16" s="61"/>
      <c r="AA16" s="41">
        <f t="shared" si="0"/>
        <v>12.430244009191384</v>
      </c>
      <c r="AB16" s="42"/>
      <c r="AC16" s="41">
        <f t="shared" si="1"/>
        <v>100</v>
      </c>
      <c r="AD16" s="34"/>
      <c r="AE16" s="41">
        <f t="shared" si="2"/>
        <v>13.748627881448957</v>
      </c>
      <c r="AF16" s="34"/>
      <c r="AG16" s="41">
        <f t="shared" si="3"/>
        <v>100</v>
      </c>
      <c r="AH16" s="34"/>
      <c r="AI16" s="34"/>
      <c r="AJ16" s="39"/>
      <c r="AK16" s="27"/>
      <c r="AL16" s="56" t="s">
        <v>42</v>
      </c>
      <c r="AM16" s="27"/>
      <c r="AN16" s="57" t="s">
        <v>43</v>
      </c>
      <c r="AO16" s="57"/>
      <c r="AP16" s="58"/>
    </row>
    <row r="17" spans="1:42" ht="42">
      <c r="A17" s="62" t="s">
        <v>44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33" t="s">
        <v>45</v>
      </c>
      <c r="P17" s="34"/>
      <c r="Q17" s="61">
        <f>SUM(Q8:Q16)</f>
        <v>57.749999999999993</v>
      </c>
      <c r="R17" s="34"/>
      <c r="S17" s="61">
        <f>SUM(S8:S16)</f>
        <v>31.732638888888886</v>
      </c>
      <c r="T17" s="39"/>
      <c r="U17" s="39">
        <f>U16</f>
        <v>31.732638888888875</v>
      </c>
      <c r="V17" s="63"/>
      <c r="W17" s="61">
        <f>SUM(W8:W16)</f>
        <v>25.305555555555557</v>
      </c>
      <c r="X17" s="34"/>
      <c r="Y17" s="39">
        <f>Y16</f>
        <v>25.305555555555557</v>
      </c>
      <c r="Z17" s="61"/>
      <c r="AA17" s="41">
        <f t="shared" si="0"/>
        <v>100.00000000000004</v>
      </c>
      <c r="AB17" s="42"/>
      <c r="AC17" s="41">
        <f t="shared" si="1"/>
        <v>100</v>
      </c>
      <c r="AD17" s="34"/>
      <c r="AE17" s="41">
        <f t="shared" si="2"/>
        <v>100</v>
      </c>
      <c r="AG17" s="41">
        <f t="shared" si="3"/>
        <v>100</v>
      </c>
      <c r="AH17" s="34"/>
      <c r="AI17" s="64"/>
      <c r="AJ17" s="39"/>
      <c r="AK17" s="27"/>
      <c r="AL17" s="56" t="s">
        <v>46</v>
      </c>
      <c r="AM17" s="27"/>
      <c r="AN17" s="57" t="s">
        <v>47</v>
      </c>
      <c r="AO17" s="57"/>
      <c r="AP17" s="58"/>
    </row>
    <row r="18" spans="1:42" ht="36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65"/>
    </row>
    <row r="19" spans="1:42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58"/>
    </row>
    <row r="20" spans="1:42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</row>
    <row r="21" spans="1:42" ht="36">
      <c r="A21" s="1" t="s">
        <v>48</v>
      </c>
      <c r="B21" s="345" t="s">
        <v>49</v>
      </c>
      <c r="C21" s="345"/>
      <c r="D21" s="345"/>
      <c r="E21" s="345"/>
      <c r="F21" s="345"/>
      <c r="G21" s="345"/>
      <c r="H21" s="345"/>
      <c r="I21" s="345"/>
      <c r="J21" s="345"/>
      <c r="K21" s="345"/>
      <c r="L21" s="345"/>
      <c r="M21" s="345"/>
      <c r="N21" s="345"/>
      <c r="O21" s="346" t="s">
        <v>50</v>
      </c>
      <c r="P21" s="346"/>
      <c r="Q21" s="346"/>
      <c r="R21" s="346"/>
      <c r="S21" s="346"/>
      <c r="T21" s="346"/>
      <c r="U21" s="346"/>
      <c r="V21" s="346"/>
      <c r="W21" s="346"/>
      <c r="X21" s="346"/>
      <c r="Y21" s="346"/>
      <c r="Z21" s="346"/>
      <c r="AA21" s="341" t="s">
        <v>51</v>
      </c>
      <c r="AB21" s="341"/>
      <c r="AC21" s="341"/>
      <c r="AD21" s="341"/>
      <c r="AE21" s="341"/>
      <c r="AF21" s="341"/>
      <c r="AG21" s="341"/>
      <c r="AH21" s="341"/>
      <c r="AI21" s="341"/>
      <c r="AJ21" s="341"/>
      <c r="AK21" s="341"/>
      <c r="AL21" s="335" t="s">
        <v>52</v>
      </c>
      <c r="AM21" s="335"/>
      <c r="AN21" s="335"/>
      <c r="AO21" s="336" t="s">
        <v>53</v>
      </c>
      <c r="AP21" s="336"/>
    </row>
    <row r="22" spans="1:42" ht="36">
      <c r="A22" s="2" t="s">
        <v>54</v>
      </c>
      <c r="B22" s="3" t="s">
        <v>55</v>
      </c>
      <c r="C22" s="3" t="s">
        <v>56</v>
      </c>
      <c r="D22" s="3" t="s">
        <v>57</v>
      </c>
      <c r="E22" s="3" t="s">
        <v>58</v>
      </c>
      <c r="F22" s="3" t="s">
        <v>59</v>
      </c>
      <c r="G22" s="3" t="s">
        <v>60</v>
      </c>
      <c r="H22" s="3" t="s">
        <v>61</v>
      </c>
      <c r="I22" s="3" t="s">
        <v>62</v>
      </c>
      <c r="J22" s="3" t="s">
        <v>63</v>
      </c>
      <c r="K22" s="3" t="s">
        <v>64</v>
      </c>
      <c r="L22" s="3" t="s">
        <v>65</v>
      </c>
      <c r="M22" s="3" t="s">
        <v>66</v>
      </c>
      <c r="N22" s="3" t="s">
        <v>67</v>
      </c>
      <c r="O22" s="4" t="s">
        <v>68</v>
      </c>
      <c r="P22" s="4" t="s">
        <v>69</v>
      </c>
      <c r="Q22" s="4" t="s">
        <v>70</v>
      </c>
      <c r="R22" s="4" t="s">
        <v>71</v>
      </c>
      <c r="S22" s="4" t="s">
        <v>72</v>
      </c>
      <c r="T22" s="4" t="s">
        <v>73</v>
      </c>
      <c r="U22" s="4" t="s">
        <v>74</v>
      </c>
      <c r="V22" s="4" t="s">
        <v>75</v>
      </c>
      <c r="W22" s="4" t="s">
        <v>76</v>
      </c>
      <c r="X22" s="4" t="s">
        <v>77</v>
      </c>
      <c r="Y22" s="4" t="s">
        <v>14</v>
      </c>
      <c r="Z22" s="4" t="s">
        <v>15</v>
      </c>
      <c r="AA22" s="5" t="s">
        <v>68</v>
      </c>
      <c r="AB22" s="5" t="s">
        <v>69</v>
      </c>
      <c r="AC22" s="5" t="s">
        <v>71</v>
      </c>
      <c r="AD22" s="5" t="s">
        <v>72</v>
      </c>
      <c r="AE22" s="5" t="s">
        <v>73</v>
      </c>
      <c r="AF22" s="5" t="s">
        <v>74</v>
      </c>
      <c r="AG22" s="5" t="s">
        <v>75</v>
      </c>
      <c r="AH22" s="5" t="s">
        <v>78</v>
      </c>
      <c r="AI22" s="5" t="s">
        <v>79</v>
      </c>
      <c r="AJ22" s="5" t="s">
        <v>16</v>
      </c>
      <c r="AK22" s="5" t="s">
        <v>17</v>
      </c>
      <c r="AL22" s="6" t="s">
        <v>80</v>
      </c>
      <c r="AM22" s="6" t="s">
        <v>81</v>
      </c>
      <c r="AN22" s="6" t="s">
        <v>82</v>
      </c>
      <c r="AO22" s="7" t="s">
        <v>83</v>
      </c>
      <c r="AP22" s="7" t="s">
        <v>84</v>
      </c>
    </row>
    <row r="23" spans="1:42" ht="47.4">
      <c r="A23" s="8" t="s">
        <v>85</v>
      </c>
      <c r="B23" s="337"/>
      <c r="C23" s="337"/>
      <c r="D23" s="337"/>
      <c r="E23" s="337"/>
      <c r="F23" s="337"/>
      <c r="G23" s="337"/>
      <c r="H23" s="337"/>
      <c r="I23" s="337"/>
      <c r="J23" s="337"/>
      <c r="K23" s="337"/>
      <c r="L23" s="337"/>
      <c r="M23" s="337"/>
      <c r="N23" s="337"/>
      <c r="O23" s="337"/>
      <c r="P23" s="337"/>
      <c r="Q23" s="337"/>
      <c r="R23" s="337"/>
      <c r="S23" s="337"/>
      <c r="T23" s="337"/>
      <c r="U23" s="337"/>
      <c r="V23" s="337"/>
      <c r="W23" s="337"/>
      <c r="X23" s="337"/>
      <c r="Y23" s="337"/>
      <c r="Z23" s="337"/>
      <c r="AA23" s="337"/>
      <c r="AB23" s="337"/>
      <c r="AC23" s="337"/>
      <c r="AD23" s="337"/>
      <c r="AE23" s="337"/>
      <c r="AF23" s="337"/>
      <c r="AG23" s="337"/>
      <c r="AH23" s="337"/>
      <c r="AI23" s="337"/>
      <c r="AJ23" s="337"/>
      <c r="AK23" s="337"/>
      <c r="AL23" s="337"/>
      <c r="AM23" s="337"/>
      <c r="AN23" s="337"/>
      <c r="AO23" s="337"/>
      <c r="AP23" s="337"/>
    </row>
    <row r="24" spans="1:42" ht="36">
      <c r="A24" s="67" t="s">
        <v>86</v>
      </c>
      <c r="B24" s="9">
        <v>11</v>
      </c>
      <c r="C24" s="10">
        <v>4.1666666666666664E-2</v>
      </c>
      <c r="D24" s="10">
        <v>4.1666666666666664E-2</v>
      </c>
      <c r="E24" s="10">
        <v>4.1666666666666664E-2</v>
      </c>
      <c r="F24" s="10">
        <v>4.1666666666666664E-2</v>
      </c>
      <c r="G24" s="10">
        <v>4.1666666666666664E-2</v>
      </c>
      <c r="H24" s="10">
        <v>4.1666666666666664E-2</v>
      </c>
      <c r="I24" s="10">
        <v>4.1666666666666664E-2</v>
      </c>
      <c r="J24" s="10">
        <v>4.1666666666666664E-2</v>
      </c>
      <c r="K24" s="10">
        <v>4.1666666666666664E-2</v>
      </c>
      <c r="L24" s="10">
        <v>4.1666666666666664E-2</v>
      </c>
      <c r="M24" s="10">
        <v>4.1666666666666664E-2</v>
      </c>
      <c r="N24" s="11" t="s">
        <v>87</v>
      </c>
      <c r="O24" s="147" t="s">
        <v>88</v>
      </c>
      <c r="P24" s="147" t="s">
        <v>88</v>
      </c>
      <c r="Q24" s="147" t="s">
        <v>88</v>
      </c>
      <c r="R24" s="103">
        <v>3</v>
      </c>
      <c r="S24" s="69">
        <v>1</v>
      </c>
      <c r="T24" s="70">
        <f>SUM(C24:M24)</f>
        <v>0.45833333333333337</v>
      </c>
      <c r="U24" s="71">
        <f>T24</f>
        <v>0.45833333333333337</v>
      </c>
      <c r="V24" s="148">
        <f>T24</f>
        <v>0.45833333333333337</v>
      </c>
      <c r="W24" s="12">
        <f>ROUND(T24/$T$65*100,2)</f>
        <v>13.1</v>
      </c>
      <c r="X24" s="12">
        <f>ROUND(U24/$T$65*100,2)</f>
        <v>13.1</v>
      </c>
      <c r="Y24" s="149">
        <f>ROUND(T24/$U$17*100,2)</f>
        <v>1.44</v>
      </c>
      <c r="Z24" s="150">
        <f>ROUND(V24/$U$17*100,2)</f>
        <v>1.44</v>
      </c>
      <c r="AA24" s="147" t="s">
        <v>88</v>
      </c>
      <c r="AB24" s="147" t="s">
        <v>88</v>
      </c>
      <c r="AC24" s="103">
        <v>3</v>
      </c>
      <c r="AD24" s="69">
        <v>1</v>
      </c>
      <c r="AE24" s="10">
        <v>0.45833333333333331</v>
      </c>
      <c r="AF24" s="81">
        <f>AE24</f>
        <v>0.45833333333333331</v>
      </c>
      <c r="AG24" s="148">
        <f>AE24</f>
        <v>0.45833333333333331</v>
      </c>
      <c r="AH24" s="12">
        <f>ROUND(AE24/$AE$65*100,2)</f>
        <v>15.08</v>
      </c>
      <c r="AI24" s="12">
        <f>ROUND(AF24/$AE$65*100,2)</f>
        <v>15.08</v>
      </c>
      <c r="AJ24" s="149">
        <f>ROUND(AE24/$Y$17*100,2)</f>
        <v>1.81</v>
      </c>
      <c r="AK24" s="150">
        <f>ROUND(AG24/$Y$17*100,2)</f>
        <v>1.81</v>
      </c>
      <c r="AL24" s="104" t="s">
        <v>89</v>
      </c>
      <c r="AM24" s="105" t="s">
        <v>90</v>
      </c>
      <c r="AN24" s="105" t="s">
        <v>90</v>
      </c>
      <c r="AO24" s="106" t="s">
        <v>90</v>
      </c>
      <c r="AP24" s="75">
        <f>AE24/T24*100</f>
        <v>99.999999999999986</v>
      </c>
    </row>
    <row r="25" spans="1:42" ht="47.4">
      <c r="A25" s="14" t="s">
        <v>91</v>
      </c>
      <c r="B25" s="15"/>
      <c r="C25" s="76">
        <f>SUM(C24:C24)</f>
        <v>4.1666666666666664E-2</v>
      </c>
      <c r="D25" s="76">
        <f t="shared" ref="D25:M25" si="4">SUM(D24:D24)</f>
        <v>4.1666666666666664E-2</v>
      </c>
      <c r="E25" s="76">
        <f t="shared" si="4"/>
        <v>4.1666666666666664E-2</v>
      </c>
      <c r="F25" s="76">
        <f t="shared" si="4"/>
        <v>4.1666666666666664E-2</v>
      </c>
      <c r="G25" s="76">
        <f t="shared" si="4"/>
        <v>4.1666666666666664E-2</v>
      </c>
      <c r="H25" s="76">
        <f t="shared" si="4"/>
        <v>4.1666666666666664E-2</v>
      </c>
      <c r="I25" s="76">
        <f t="shared" si="4"/>
        <v>4.1666666666666664E-2</v>
      </c>
      <c r="J25" s="76">
        <f t="shared" si="4"/>
        <v>4.1666666666666664E-2</v>
      </c>
      <c r="K25" s="76">
        <f t="shared" si="4"/>
        <v>4.1666666666666664E-2</v>
      </c>
      <c r="L25" s="76">
        <f t="shared" si="4"/>
        <v>4.1666666666666664E-2</v>
      </c>
      <c r="M25" s="76">
        <f t="shared" si="4"/>
        <v>4.1666666666666664E-2</v>
      </c>
      <c r="N25" s="15"/>
      <c r="O25" s="15"/>
      <c r="P25" s="15"/>
      <c r="Q25" s="15"/>
      <c r="R25" s="15"/>
      <c r="S25" s="15"/>
      <c r="T25" s="76">
        <f>SUM(T24:T24)</f>
        <v>0.45833333333333337</v>
      </c>
      <c r="U25" s="76">
        <f>U24</f>
        <v>0.45833333333333337</v>
      </c>
      <c r="V25" s="76">
        <f>V24</f>
        <v>0.45833333333333337</v>
      </c>
      <c r="W25" s="15">
        <f>ROUND(T25/$T$65*100,2)</f>
        <v>13.1</v>
      </c>
      <c r="X25" s="15">
        <f>ROUND(U25/$T$65*100,2)</f>
        <v>13.1</v>
      </c>
      <c r="Y25" s="77">
        <f>ROUND(T25/$U$16*100,2)</f>
        <v>1.44</v>
      </c>
      <c r="Z25" s="78">
        <f>ROUND(V25/$U$16*100,2)</f>
        <v>1.44</v>
      </c>
      <c r="AA25" s="15"/>
      <c r="AB25" s="15"/>
      <c r="AC25" s="15"/>
      <c r="AD25" s="15"/>
      <c r="AE25" s="76">
        <f>SUM(AE24:AE24)</f>
        <v>0.45833333333333331</v>
      </c>
      <c r="AF25" s="76">
        <f>AF24</f>
        <v>0.45833333333333331</v>
      </c>
      <c r="AG25" s="76">
        <f>AG24</f>
        <v>0.45833333333333331</v>
      </c>
      <c r="AH25" s="15">
        <f>ROUND(AE25/$AE$65*100,2)</f>
        <v>15.08</v>
      </c>
      <c r="AI25" s="15">
        <f>ROUND(AF25/$AE$65*100,2)</f>
        <v>15.08</v>
      </c>
      <c r="AJ25" s="151">
        <f t="shared" ref="AJ25" si="5">ROUND(AE25/$Y$17*100,2)</f>
        <v>1.81</v>
      </c>
      <c r="AK25" s="152">
        <f t="shared" ref="AK25" si="6">ROUND(AG25/$Y$17*100,2)</f>
        <v>1.81</v>
      </c>
      <c r="AL25" s="16"/>
      <c r="AM25" s="15"/>
      <c r="AN25" s="15"/>
      <c r="AO25" s="15"/>
      <c r="AP25" s="15"/>
    </row>
    <row r="26" spans="1:42" ht="47.4">
      <c r="A26" s="79" t="s">
        <v>92</v>
      </c>
      <c r="B26" s="338"/>
      <c r="C26" s="338"/>
      <c r="D26" s="338"/>
      <c r="E26" s="338"/>
      <c r="F26" s="338"/>
      <c r="G26" s="338"/>
      <c r="H26" s="338"/>
      <c r="I26" s="338"/>
      <c r="J26" s="338"/>
      <c r="K26" s="338"/>
      <c r="L26" s="338"/>
      <c r="M26" s="338"/>
      <c r="N26" s="338"/>
      <c r="O26" s="338"/>
      <c r="P26" s="338"/>
      <c r="Q26" s="338"/>
      <c r="R26" s="338"/>
      <c r="S26" s="338"/>
      <c r="T26" s="338"/>
      <c r="U26" s="338"/>
      <c r="V26" s="338"/>
      <c r="W26" s="338"/>
      <c r="X26" s="338"/>
      <c r="Y26" s="338"/>
      <c r="Z26" s="338"/>
      <c r="AA26" s="338"/>
      <c r="AB26" s="338"/>
      <c r="AC26" s="338"/>
      <c r="AD26" s="338"/>
      <c r="AE26" s="338"/>
      <c r="AF26" s="338"/>
      <c r="AG26" s="338"/>
      <c r="AH26" s="338"/>
      <c r="AI26" s="338"/>
      <c r="AJ26" s="338"/>
      <c r="AK26" s="338"/>
      <c r="AL26" s="338"/>
      <c r="AM26" s="338"/>
      <c r="AN26" s="338"/>
      <c r="AO26" s="338"/>
      <c r="AP26" s="338"/>
    </row>
    <row r="27" spans="1:42" ht="36">
      <c r="A27" s="80" t="s">
        <v>93</v>
      </c>
      <c r="B27" s="9">
        <v>11</v>
      </c>
      <c r="C27" s="10">
        <v>4.1666666666666664E-2</v>
      </c>
      <c r="D27" s="10">
        <v>4.1666666666666664E-2</v>
      </c>
      <c r="E27" s="10">
        <v>4.1666666666666664E-2</v>
      </c>
      <c r="F27" s="10">
        <v>4.1666666666666664E-2</v>
      </c>
      <c r="G27" s="10">
        <v>4.1666666666666664E-2</v>
      </c>
      <c r="H27" s="10">
        <v>4.1666666666666664E-2</v>
      </c>
      <c r="I27" s="10">
        <v>4.1666666666666664E-2</v>
      </c>
      <c r="J27" s="10">
        <v>4.1666666666666664E-2</v>
      </c>
      <c r="K27" s="10">
        <v>4.1666666666666664E-2</v>
      </c>
      <c r="L27" s="10">
        <v>4.1666666666666664E-2</v>
      </c>
      <c r="M27" s="10">
        <v>4.1666666666666664E-2</v>
      </c>
      <c r="N27" s="11" t="s">
        <v>87</v>
      </c>
      <c r="O27" s="147" t="s">
        <v>94</v>
      </c>
      <c r="P27" s="147" t="s">
        <v>94</v>
      </c>
      <c r="Q27" s="147" t="s">
        <v>94</v>
      </c>
      <c r="R27" s="103">
        <v>3</v>
      </c>
      <c r="S27" s="69">
        <v>1</v>
      </c>
      <c r="T27" s="70">
        <f>SUM(C27:M27)</f>
        <v>0.45833333333333337</v>
      </c>
      <c r="U27" s="81">
        <f>U25+T27</f>
        <v>0.91666666666666674</v>
      </c>
      <c r="V27" s="81">
        <f>V25+T27</f>
        <v>0.91666666666666674</v>
      </c>
      <c r="W27" s="12">
        <f>ROUND(T27/$T$65*100,2)</f>
        <v>13.1</v>
      </c>
      <c r="X27" s="12">
        <f>ROUND(U27/$T$65*100,2)</f>
        <v>26.19</v>
      </c>
      <c r="Y27" s="149">
        <f>ROUND(T27/$U$17*100,2)</f>
        <v>1.44</v>
      </c>
      <c r="Z27" s="150">
        <f>ROUND(V27/$U$17*100,2)</f>
        <v>2.89</v>
      </c>
      <c r="AA27" s="147" t="s">
        <v>94</v>
      </c>
      <c r="AB27" s="147" t="s">
        <v>94</v>
      </c>
      <c r="AC27" s="103">
        <v>3</v>
      </c>
      <c r="AD27" s="69">
        <v>1</v>
      </c>
      <c r="AE27" s="10">
        <v>0.45833333333333331</v>
      </c>
      <c r="AF27" s="81">
        <f>AF25+AE27</f>
        <v>0.91666666666666663</v>
      </c>
      <c r="AG27" s="81">
        <f>AG25+AE27</f>
        <v>0.91666666666666663</v>
      </c>
      <c r="AH27" s="12">
        <f>ROUND(AE27/$AE$65*100,2)</f>
        <v>15.08</v>
      </c>
      <c r="AI27" s="12">
        <f>ROUND(AF27/$AE$65*100,2)</f>
        <v>30.16</v>
      </c>
      <c r="AJ27" s="149">
        <f>ROUND(AE27/$Y$17*100,2)</f>
        <v>1.81</v>
      </c>
      <c r="AK27" s="150">
        <f>ROUND(AG27/$Y$17*100,2)</f>
        <v>3.62</v>
      </c>
      <c r="AL27" s="104" t="s">
        <v>89</v>
      </c>
      <c r="AM27" s="105" t="s">
        <v>90</v>
      </c>
      <c r="AN27" s="105" t="s">
        <v>90</v>
      </c>
      <c r="AO27" s="106" t="s">
        <v>90</v>
      </c>
      <c r="AP27" s="75">
        <f>AE27/T27*100</f>
        <v>99.999999999999986</v>
      </c>
    </row>
    <row r="28" spans="1:42" ht="47.4">
      <c r="A28" s="17" t="s">
        <v>91</v>
      </c>
      <c r="B28" s="82"/>
      <c r="C28" s="83">
        <f>SUM(C27:C27)</f>
        <v>4.1666666666666664E-2</v>
      </c>
      <c r="D28" s="83">
        <f t="shared" ref="D28:M28" si="7">SUM(D27:D27)</f>
        <v>4.1666666666666664E-2</v>
      </c>
      <c r="E28" s="83">
        <f t="shared" si="7"/>
        <v>4.1666666666666664E-2</v>
      </c>
      <c r="F28" s="83">
        <f t="shared" si="7"/>
        <v>4.1666666666666664E-2</v>
      </c>
      <c r="G28" s="83">
        <f t="shared" si="7"/>
        <v>4.1666666666666664E-2</v>
      </c>
      <c r="H28" s="83">
        <f t="shared" si="7"/>
        <v>4.1666666666666664E-2</v>
      </c>
      <c r="I28" s="83">
        <f t="shared" si="7"/>
        <v>4.1666666666666664E-2</v>
      </c>
      <c r="J28" s="83">
        <f t="shared" si="7"/>
        <v>4.1666666666666664E-2</v>
      </c>
      <c r="K28" s="83">
        <f t="shared" si="7"/>
        <v>4.1666666666666664E-2</v>
      </c>
      <c r="L28" s="83">
        <f t="shared" si="7"/>
        <v>4.1666666666666664E-2</v>
      </c>
      <c r="M28" s="83">
        <f t="shared" si="7"/>
        <v>4.1666666666666664E-2</v>
      </c>
      <c r="N28" s="82"/>
      <c r="O28" s="82"/>
      <c r="P28" s="82"/>
      <c r="Q28" s="82"/>
      <c r="R28" s="82"/>
      <c r="S28" s="82"/>
      <c r="T28" s="84">
        <f>SUM(T27:T27)</f>
        <v>0.45833333333333337</v>
      </c>
      <c r="U28" s="84">
        <f>U27</f>
        <v>0.91666666666666674</v>
      </c>
      <c r="V28" s="84">
        <f>V27</f>
        <v>0.91666666666666674</v>
      </c>
      <c r="W28" s="82">
        <f>ROUND(T28/$T$65*100,2)</f>
        <v>13.1</v>
      </c>
      <c r="X28" s="82">
        <f>ROUND(U28/$T$65*100,2)</f>
        <v>26.19</v>
      </c>
      <c r="Y28" s="153">
        <f>ROUND(T28/$U$17*100,2)</f>
        <v>1.44</v>
      </c>
      <c r="Z28" s="154">
        <f>ROUND(V28/$U$17*100,2)</f>
        <v>2.89</v>
      </c>
      <c r="AA28" s="82"/>
      <c r="AB28" s="82"/>
      <c r="AC28" s="82"/>
      <c r="AD28" s="82"/>
      <c r="AE28" s="84">
        <f>SUM(AE27)</f>
        <v>0.45833333333333331</v>
      </c>
      <c r="AF28" s="84">
        <f>AF27</f>
        <v>0.91666666666666663</v>
      </c>
      <c r="AG28" s="84">
        <f>AG27</f>
        <v>0.91666666666666663</v>
      </c>
      <c r="AH28" s="82">
        <f>ROUND(AE28/$AE$65*100,2)</f>
        <v>15.08</v>
      </c>
      <c r="AI28" s="82">
        <f>ROUND(AF28/$AE$65*100,2)</f>
        <v>30.16</v>
      </c>
      <c r="AJ28" s="153">
        <f t="shared" ref="AJ28" si="8">ROUND(AE28/$Y$17*100,2)</f>
        <v>1.81</v>
      </c>
      <c r="AK28" s="154">
        <f t="shared" ref="AK28" si="9">ROUND(AG28/$Y$17*100,2)</f>
        <v>3.62</v>
      </c>
      <c r="AL28" s="85"/>
      <c r="AM28" s="82"/>
      <c r="AN28" s="82"/>
      <c r="AO28" s="82"/>
      <c r="AP28" s="82"/>
    </row>
    <row r="29" spans="1:42" ht="47.4">
      <c r="A29" s="86" t="s">
        <v>95</v>
      </c>
      <c r="B29" s="339"/>
      <c r="C29" s="339"/>
      <c r="D29" s="339"/>
      <c r="E29" s="339"/>
      <c r="F29" s="339"/>
      <c r="G29" s="339"/>
      <c r="H29" s="339"/>
      <c r="I29" s="339"/>
      <c r="J29" s="339"/>
      <c r="K29" s="339"/>
      <c r="L29" s="339"/>
      <c r="M29" s="339"/>
      <c r="N29" s="339"/>
      <c r="O29" s="339"/>
      <c r="P29" s="339"/>
      <c r="Q29" s="339"/>
      <c r="R29" s="339"/>
      <c r="S29" s="339"/>
      <c r="T29" s="339"/>
      <c r="U29" s="339"/>
      <c r="V29" s="339"/>
      <c r="W29" s="339"/>
      <c r="X29" s="339"/>
      <c r="Y29" s="339"/>
      <c r="Z29" s="339"/>
      <c r="AA29" s="339"/>
      <c r="AB29" s="339"/>
      <c r="AC29" s="339"/>
      <c r="AD29" s="339"/>
      <c r="AE29" s="339"/>
      <c r="AF29" s="339"/>
      <c r="AG29" s="339"/>
      <c r="AH29" s="339"/>
      <c r="AI29" s="339"/>
      <c r="AJ29" s="339"/>
      <c r="AK29" s="339"/>
      <c r="AL29" s="339"/>
      <c r="AM29" s="339"/>
      <c r="AN29" s="339"/>
      <c r="AO29" s="339"/>
      <c r="AP29" s="339"/>
    </row>
    <row r="30" spans="1:42" ht="36">
      <c r="A30" s="87" t="s">
        <v>96</v>
      </c>
      <c r="B30" s="18">
        <v>1</v>
      </c>
      <c r="C30" s="101"/>
      <c r="D30" s="88"/>
      <c r="E30" s="88"/>
      <c r="F30" s="155">
        <v>2.7777777777777776E-2</v>
      </c>
      <c r="G30" s="88"/>
      <c r="H30" s="88"/>
      <c r="I30" s="88"/>
      <c r="J30" s="88"/>
      <c r="K30" s="101"/>
      <c r="L30" s="88"/>
      <c r="M30" s="88"/>
      <c r="N30" s="11" t="s">
        <v>87</v>
      </c>
      <c r="O30" s="147" t="s">
        <v>94</v>
      </c>
      <c r="P30" s="147" t="s">
        <v>94</v>
      </c>
      <c r="Q30" s="147" t="s">
        <v>97</v>
      </c>
      <c r="R30" s="89">
        <v>2</v>
      </c>
      <c r="S30" s="89">
        <v>1</v>
      </c>
      <c r="T30" s="70">
        <f>SUM(D30:M30)</f>
        <v>2.7777777777777776E-2</v>
      </c>
      <c r="U30" s="156">
        <f>U28+T30</f>
        <v>0.94444444444444453</v>
      </c>
      <c r="V30" s="156">
        <f>V28+T30</f>
        <v>0.94444444444444453</v>
      </c>
      <c r="W30" s="12">
        <f t="shared" ref="W30:X32" si="10">ROUND(T30/$T$65*100,2)</f>
        <v>0.79</v>
      </c>
      <c r="X30" s="12">
        <f t="shared" si="10"/>
        <v>26.98</v>
      </c>
      <c r="Y30" s="149">
        <f>ROUND(T30/$U$17*100,2)</f>
        <v>0.09</v>
      </c>
      <c r="Z30" s="150">
        <f>ROUND(V30/$U$17*100,2)</f>
        <v>2.98</v>
      </c>
      <c r="AA30" s="147" t="s">
        <v>94</v>
      </c>
      <c r="AB30" s="147" t="s">
        <v>94</v>
      </c>
      <c r="AC30" s="89">
        <v>2</v>
      </c>
      <c r="AD30" s="91">
        <v>1</v>
      </c>
      <c r="AE30" s="10">
        <v>2.7777777777777776E-2</v>
      </c>
      <c r="AF30" s="81">
        <f>AF28+AE30</f>
        <v>0.94444444444444442</v>
      </c>
      <c r="AG30" s="70">
        <f>AG28+AE30</f>
        <v>0.94444444444444442</v>
      </c>
      <c r="AH30" s="12">
        <f t="shared" ref="AH30:AH31" si="11">ROUND(AE30/$AE$65*100,2)</f>
        <v>0.91</v>
      </c>
      <c r="AI30" s="12">
        <f t="shared" ref="AI30:AI31" si="12">ROUND(AF30/$AE$65*100,2)</f>
        <v>31.07</v>
      </c>
      <c r="AJ30" s="149">
        <f t="shared" ref="AJ30:AJ31" si="13">ROUND(AE30/$Y$17*100,2)</f>
        <v>0.11</v>
      </c>
      <c r="AK30" s="150">
        <f t="shared" ref="AK30:AK31" si="14">ROUND(AG30/$Y$17*100,2)</f>
        <v>3.73</v>
      </c>
      <c r="AL30" s="157" t="s">
        <v>98</v>
      </c>
      <c r="AM30" s="89">
        <v>8</v>
      </c>
      <c r="AN30" s="89">
        <v>7</v>
      </c>
      <c r="AO30" s="92">
        <f>AN30/AM30*100</f>
        <v>87.5</v>
      </c>
      <c r="AP30" s="92">
        <f>AE30/T30*100</f>
        <v>100</v>
      </c>
    </row>
    <row r="31" spans="1:42" ht="36">
      <c r="A31" s="19" t="s">
        <v>99</v>
      </c>
      <c r="B31" s="18">
        <v>1</v>
      </c>
      <c r="C31" s="155">
        <v>3.4722222222222224E-2</v>
      </c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11" t="s">
        <v>87</v>
      </c>
      <c r="O31" s="147" t="s">
        <v>88</v>
      </c>
      <c r="P31" s="147" t="s">
        <v>88</v>
      </c>
      <c r="Q31" s="147" t="s">
        <v>97</v>
      </c>
      <c r="R31" s="89">
        <v>2</v>
      </c>
      <c r="S31" s="89">
        <v>1</v>
      </c>
      <c r="T31" s="70">
        <f>SUM(C31:M31)</f>
        <v>3.4722222222222224E-2</v>
      </c>
      <c r="U31" s="156">
        <f>U30+T31</f>
        <v>0.97916666666666674</v>
      </c>
      <c r="V31" s="156">
        <f>V30+T31</f>
        <v>0.97916666666666674</v>
      </c>
      <c r="W31" s="12">
        <f t="shared" si="10"/>
        <v>0.99</v>
      </c>
      <c r="X31" s="12">
        <f t="shared" si="10"/>
        <v>27.98</v>
      </c>
      <c r="Y31" s="149">
        <f>ROUND(T31/$U$17*100,2)</f>
        <v>0.11</v>
      </c>
      <c r="Z31" s="150">
        <f>ROUND(V31/$U$17*100,2)</f>
        <v>3.09</v>
      </c>
      <c r="AA31" s="147" t="s">
        <v>88</v>
      </c>
      <c r="AB31" s="147" t="s">
        <v>88</v>
      </c>
      <c r="AC31" s="89">
        <v>2</v>
      </c>
      <c r="AD31" s="91">
        <v>1</v>
      </c>
      <c r="AE31" s="10">
        <v>2.7777777777777776E-2</v>
      </c>
      <c r="AF31" s="81">
        <f>AF30+AE31</f>
        <v>0.97222222222222221</v>
      </c>
      <c r="AG31" s="70">
        <f>AG30+AE31</f>
        <v>0.97222222222222221</v>
      </c>
      <c r="AH31" s="12">
        <f t="shared" si="11"/>
        <v>0.91</v>
      </c>
      <c r="AI31" s="12">
        <f t="shared" si="12"/>
        <v>31.99</v>
      </c>
      <c r="AJ31" s="149">
        <f t="shared" si="13"/>
        <v>0.11</v>
      </c>
      <c r="AK31" s="150">
        <f t="shared" si="14"/>
        <v>3.84</v>
      </c>
      <c r="AL31" s="157" t="s">
        <v>98</v>
      </c>
      <c r="AM31" s="89">
        <v>4</v>
      </c>
      <c r="AN31" s="89">
        <v>6</v>
      </c>
      <c r="AO31" s="92">
        <f>AN31/AM31*100</f>
        <v>150</v>
      </c>
      <c r="AP31" s="92">
        <f>AE31/T31*100</f>
        <v>80</v>
      </c>
    </row>
    <row r="32" spans="1:42" ht="47.4">
      <c r="A32" s="93" t="s">
        <v>91</v>
      </c>
      <c r="B32" s="94"/>
      <c r="C32" s="95">
        <f>SUM(C30:C31)</f>
        <v>3.4722222222222224E-2</v>
      </c>
      <c r="D32" s="95">
        <f t="shared" ref="D32:L32" si="15">SUM(D30:D31)</f>
        <v>0</v>
      </c>
      <c r="E32" s="95">
        <f t="shared" si="15"/>
        <v>0</v>
      </c>
      <c r="F32" s="95">
        <f>SUM(F30:F31)</f>
        <v>2.7777777777777776E-2</v>
      </c>
      <c r="G32" s="95">
        <f t="shared" si="15"/>
        <v>0</v>
      </c>
      <c r="H32" s="95">
        <f t="shared" si="15"/>
        <v>0</v>
      </c>
      <c r="I32" s="95">
        <f t="shared" si="15"/>
        <v>0</v>
      </c>
      <c r="J32" s="95">
        <f>SUM(J30:J31)</f>
        <v>0</v>
      </c>
      <c r="K32" s="95">
        <f>SUM(K30:K31)</f>
        <v>0</v>
      </c>
      <c r="L32" s="95">
        <f t="shared" si="15"/>
        <v>0</v>
      </c>
      <c r="M32" s="95">
        <f>SUM(M30:M31)</f>
        <v>0</v>
      </c>
      <c r="N32" s="94"/>
      <c r="O32" s="94"/>
      <c r="P32" s="94"/>
      <c r="Q32" s="94"/>
      <c r="R32" s="94"/>
      <c r="S32" s="94"/>
      <c r="T32" s="95">
        <f>SUM(T30:T31)</f>
        <v>6.25E-2</v>
      </c>
      <c r="U32" s="95">
        <f>U31</f>
        <v>0.97916666666666674</v>
      </c>
      <c r="V32" s="95">
        <f>V31</f>
        <v>0.97916666666666674</v>
      </c>
      <c r="W32" s="96">
        <f t="shared" si="10"/>
        <v>1.79</v>
      </c>
      <c r="X32" s="96">
        <f t="shared" si="10"/>
        <v>27.98</v>
      </c>
      <c r="Y32" s="97">
        <f>ROUND(T32/$U$16*100,2)</f>
        <v>0.2</v>
      </c>
      <c r="Z32" s="98">
        <f>ROUND(V32/$U$16*100,2)</f>
        <v>3.09</v>
      </c>
      <c r="AA32" s="94"/>
      <c r="AB32" s="94"/>
      <c r="AC32" s="94"/>
      <c r="AD32" s="94"/>
      <c r="AE32" s="95">
        <f>SUM(AE30:AE31)</f>
        <v>5.5555555555555552E-2</v>
      </c>
      <c r="AF32" s="95">
        <f>AF31</f>
        <v>0.97222222222222221</v>
      </c>
      <c r="AG32" s="95">
        <f>AG31</f>
        <v>0.97222222222222221</v>
      </c>
      <c r="AH32" s="96">
        <f t="shared" ref="AH32" si="16">ROUND(AE32/$AE$65*100,2)</f>
        <v>1.83</v>
      </c>
      <c r="AI32" s="96">
        <f>ROUND(AF32/$AE$65*100,2)</f>
        <v>31.99</v>
      </c>
      <c r="AJ32" s="97">
        <f t="shared" ref="AJ32" si="17">ROUND(AE32/$Y$17*100,2)</f>
        <v>0.22</v>
      </c>
      <c r="AK32" s="98">
        <f t="shared" ref="AK32" si="18">ROUND(AG32/$Y$17*100,2)</f>
        <v>3.84</v>
      </c>
      <c r="AL32" s="99"/>
      <c r="AM32" s="94"/>
      <c r="AN32" s="94"/>
      <c r="AO32" s="94"/>
      <c r="AP32" s="94"/>
    </row>
    <row r="33" spans="1:42" ht="47.4">
      <c r="A33" s="175" t="s">
        <v>100</v>
      </c>
      <c r="B33" s="340"/>
      <c r="C33" s="340"/>
      <c r="D33" s="340"/>
      <c r="E33" s="340"/>
      <c r="F33" s="340"/>
      <c r="G33" s="340"/>
      <c r="H33" s="340"/>
      <c r="I33" s="340"/>
      <c r="J33" s="340"/>
      <c r="K33" s="340"/>
      <c r="L33" s="340"/>
      <c r="M33" s="340"/>
      <c r="N33" s="340"/>
      <c r="O33" s="340"/>
      <c r="P33" s="340"/>
      <c r="Q33" s="340"/>
      <c r="R33" s="340"/>
      <c r="S33" s="340"/>
      <c r="T33" s="340"/>
      <c r="U33" s="340"/>
      <c r="V33" s="340"/>
      <c r="W33" s="340"/>
      <c r="X33" s="340"/>
      <c r="Y33" s="340"/>
      <c r="Z33" s="340"/>
      <c r="AA33" s="340"/>
      <c r="AB33" s="340"/>
      <c r="AC33" s="340"/>
      <c r="AD33" s="340"/>
      <c r="AE33" s="340"/>
      <c r="AF33" s="340"/>
      <c r="AG33" s="340"/>
      <c r="AH33" s="340"/>
      <c r="AI33" s="340"/>
      <c r="AJ33" s="340"/>
      <c r="AK33" s="340"/>
      <c r="AL33" s="340"/>
      <c r="AM33" s="340"/>
      <c r="AN33" s="340"/>
      <c r="AO33" s="340"/>
      <c r="AP33" s="340"/>
    </row>
    <row r="34" spans="1:42" ht="36">
      <c r="A34" s="176" t="s">
        <v>101</v>
      </c>
      <c r="B34" s="9">
        <v>1</v>
      </c>
      <c r="C34" s="10">
        <v>2.0833333333333332E-2</v>
      </c>
      <c r="D34" s="101"/>
      <c r="E34" s="9"/>
      <c r="F34" s="9"/>
      <c r="G34" s="9"/>
      <c r="H34" s="9"/>
      <c r="I34" s="100"/>
      <c r="J34" s="9"/>
      <c r="K34" s="9"/>
      <c r="L34" s="9"/>
      <c r="M34" s="10"/>
      <c r="N34" s="11" t="s">
        <v>87</v>
      </c>
      <c r="O34" s="147" t="s">
        <v>94</v>
      </c>
      <c r="P34" s="147" t="s">
        <v>94</v>
      </c>
      <c r="Q34" s="147" t="s">
        <v>97</v>
      </c>
      <c r="R34" s="69">
        <v>2</v>
      </c>
      <c r="S34" s="91">
        <v>1</v>
      </c>
      <c r="T34" s="70">
        <f>SUM(C34:M34)</f>
        <v>2.0833333333333332E-2</v>
      </c>
      <c r="U34" s="70">
        <f>U32+T34</f>
        <v>1</v>
      </c>
      <c r="V34" s="70">
        <f>V32+T34</f>
        <v>1</v>
      </c>
      <c r="W34" s="12">
        <f t="shared" ref="W34:W44" si="19">ROUND(T34/$T$65*100,2)</f>
        <v>0.6</v>
      </c>
      <c r="X34" s="12">
        <f t="shared" ref="X34:X44" si="20">ROUND(U34/$T$65*100,2)</f>
        <v>28.57</v>
      </c>
      <c r="Y34" s="149">
        <f t="shared" ref="Y34:Y43" si="21">ROUND(T34/$U$17*100,2)</f>
        <v>7.0000000000000007E-2</v>
      </c>
      <c r="Z34" s="150">
        <f t="shared" ref="Z34:Z43" si="22">ROUND(V34/$U$17*100,2)</f>
        <v>3.15</v>
      </c>
      <c r="AA34" s="147" t="s">
        <v>88</v>
      </c>
      <c r="AB34" s="147" t="s">
        <v>88</v>
      </c>
      <c r="AC34" s="69">
        <v>2</v>
      </c>
      <c r="AD34" s="91">
        <v>1</v>
      </c>
      <c r="AE34" s="10">
        <v>2.7777777777777776E-2</v>
      </c>
      <c r="AF34" s="70">
        <f>AF32+AE34</f>
        <v>1</v>
      </c>
      <c r="AG34" s="70">
        <f>AG32+AE34</f>
        <v>1</v>
      </c>
      <c r="AH34" s="12">
        <f t="shared" ref="AH34:AH43" si="23">ROUND(AE34/$AE$65*100,2)</f>
        <v>0.91</v>
      </c>
      <c r="AI34" s="12">
        <f t="shared" ref="AI34:AI43" si="24">ROUND(AF34/$AE$65*100,2)</f>
        <v>32.9</v>
      </c>
      <c r="AJ34" s="149">
        <f t="shared" ref="AJ34:AJ43" si="25">ROUND(AE34/$Y$17*100,2)</f>
        <v>0.11</v>
      </c>
      <c r="AK34" s="150">
        <f t="shared" ref="AK34:AK43" si="26">ROUND(AG34/$Y$17*100,2)</f>
        <v>3.95</v>
      </c>
      <c r="AL34" s="157" t="s">
        <v>98</v>
      </c>
      <c r="AM34" s="9">
        <v>5</v>
      </c>
      <c r="AN34" s="9">
        <v>6</v>
      </c>
      <c r="AO34" s="75">
        <f t="shared" ref="AO34:AO43" si="27">AN34/AM34*100</f>
        <v>120</v>
      </c>
      <c r="AP34" s="75">
        <f t="shared" ref="AP34:AP43" si="28">AE34/T34*100</f>
        <v>133.33333333333331</v>
      </c>
    </row>
    <row r="35" spans="1:42" ht="36">
      <c r="A35" s="143" t="s">
        <v>102</v>
      </c>
      <c r="B35" s="9">
        <v>1</v>
      </c>
      <c r="C35" s="10">
        <v>2.0833333333333332E-2</v>
      </c>
      <c r="D35" s="10"/>
      <c r="E35" s="9"/>
      <c r="F35" s="9"/>
      <c r="G35" s="9"/>
      <c r="H35" s="9"/>
      <c r="I35" s="101"/>
      <c r="J35" s="9"/>
      <c r="K35" s="100"/>
      <c r="L35" s="13"/>
      <c r="M35" s="10"/>
      <c r="N35" s="11" t="s">
        <v>87</v>
      </c>
      <c r="O35" s="147" t="s">
        <v>94</v>
      </c>
      <c r="P35" s="147" t="s">
        <v>94</v>
      </c>
      <c r="Q35" s="147" t="s">
        <v>97</v>
      </c>
      <c r="R35" s="69">
        <v>2</v>
      </c>
      <c r="S35" s="91">
        <v>1</v>
      </c>
      <c r="T35" s="70">
        <f>SUM(C35:M35)</f>
        <v>2.0833333333333332E-2</v>
      </c>
      <c r="U35" s="70">
        <f>U34+T35</f>
        <v>1.0208333333333333</v>
      </c>
      <c r="V35" s="70">
        <f>V34+T35</f>
        <v>1.0208333333333333</v>
      </c>
      <c r="W35" s="12">
        <f t="shared" si="19"/>
        <v>0.6</v>
      </c>
      <c r="X35" s="12">
        <f t="shared" si="20"/>
        <v>29.17</v>
      </c>
      <c r="Y35" s="149">
        <f t="shared" si="21"/>
        <v>7.0000000000000007E-2</v>
      </c>
      <c r="Z35" s="150">
        <f t="shared" si="22"/>
        <v>3.22</v>
      </c>
      <c r="AA35" s="147" t="s">
        <v>94</v>
      </c>
      <c r="AB35" s="147" t="s">
        <v>94</v>
      </c>
      <c r="AC35" s="69">
        <v>2</v>
      </c>
      <c r="AD35" s="91">
        <v>1</v>
      </c>
      <c r="AE35" s="10">
        <v>2.7777777777777776E-2</v>
      </c>
      <c r="AF35" s="70">
        <f>AF34+AE35</f>
        <v>1.0277777777777777</v>
      </c>
      <c r="AG35" s="70">
        <f t="shared" ref="AG35:AG43" si="29">AG34+AE35</f>
        <v>1.0277777777777777</v>
      </c>
      <c r="AH35" s="12">
        <f t="shared" si="23"/>
        <v>0.91</v>
      </c>
      <c r="AI35" s="12">
        <f t="shared" si="24"/>
        <v>33.81</v>
      </c>
      <c r="AJ35" s="149">
        <f t="shared" si="25"/>
        <v>0.11</v>
      </c>
      <c r="AK35" s="150">
        <f t="shared" si="26"/>
        <v>4.0599999999999996</v>
      </c>
      <c r="AL35" s="157" t="s">
        <v>98</v>
      </c>
      <c r="AM35" s="9">
        <v>5</v>
      </c>
      <c r="AN35" s="9">
        <v>12</v>
      </c>
      <c r="AO35" s="75">
        <f t="shared" si="27"/>
        <v>240</v>
      </c>
      <c r="AP35" s="75">
        <f t="shared" si="28"/>
        <v>133.33333333333331</v>
      </c>
    </row>
    <row r="36" spans="1:42" ht="36">
      <c r="A36" s="143" t="s">
        <v>103</v>
      </c>
      <c r="B36" s="9">
        <v>1</v>
      </c>
      <c r="C36" s="9"/>
      <c r="D36" s="10">
        <v>2.0833333333333332E-2</v>
      </c>
      <c r="E36" s="100"/>
      <c r="F36" s="101"/>
      <c r="G36" s="101"/>
      <c r="H36" s="10"/>
      <c r="I36" s="10"/>
      <c r="J36" s="9"/>
      <c r="K36" s="13"/>
      <c r="L36" s="10"/>
      <c r="M36" s="10"/>
      <c r="N36" s="11" t="s">
        <v>87</v>
      </c>
      <c r="O36" s="147" t="s">
        <v>94</v>
      </c>
      <c r="P36" s="147" t="s">
        <v>94</v>
      </c>
      <c r="Q36" s="147" t="s">
        <v>97</v>
      </c>
      <c r="R36" s="103">
        <v>3</v>
      </c>
      <c r="S36" s="91">
        <v>3</v>
      </c>
      <c r="T36" s="70">
        <f t="shared" ref="T36:T41" si="30">SUM(C36:M36)</f>
        <v>2.0833333333333332E-2</v>
      </c>
      <c r="U36" s="70">
        <f t="shared" ref="U36:U43" si="31">U35+T36</f>
        <v>1.0416666666666665</v>
      </c>
      <c r="V36" s="70">
        <f t="shared" ref="V36:V43" si="32">V35+T36</f>
        <v>1.0416666666666665</v>
      </c>
      <c r="W36" s="12">
        <f t="shared" si="19"/>
        <v>0.6</v>
      </c>
      <c r="X36" s="12">
        <f t="shared" si="20"/>
        <v>29.76</v>
      </c>
      <c r="Y36" s="149">
        <f t="shared" si="21"/>
        <v>7.0000000000000007E-2</v>
      </c>
      <c r="Z36" s="150">
        <f t="shared" si="22"/>
        <v>3.28</v>
      </c>
      <c r="AA36" s="147" t="s">
        <v>94</v>
      </c>
      <c r="AB36" s="147" t="s">
        <v>94</v>
      </c>
      <c r="AC36" s="103">
        <v>3</v>
      </c>
      <c r="AD36" s="91">
        <v>1</v>
      </c>
      <c r="AE36" s="10">
        <v>2.0833333333333332E-2</v>
      </c>
      <c r="AF36" s="70">
        <f t="shared" ref="AF36:AF42" si="33">AF35+AE36</f>
        <v>1.0486111111111109</v>
      </c>
      <c r="AG36" s="70">
        <f t="shared" si="29"/>
        <v>1.0486111111111109</v>
      </c>
      <c r="AH36" s="12">
        <f t="shared" si="23"/>
        <v>0.69</v>
      </c>
      <c r="AI36" s="12">
        <f t="shared" si="24"/>
        <v>34.5</v>
      </c>
      <c r="AJ36" s="149">
        <f t="shared" si="25"/>
        <v>0.08</v>
      </c>
      <c r="AK36" s="150">
        <f t="shared" si="26"/>
        <v>4.1399999999999997</v>
      </c>
      <c r="AL36" s="157" t="s">
        <v>98</v>
      </c>
      <c r="AM36" s="9">
        <v>5</v>
      </c>
      <c r="AN36" s="9">
        <v>1</v>
      </c>
      <c r="AO36" s="75">
        <f t="shared" si="27"/>
        <v>20</v>
      </c>
      <c r="AP36" s="75">
        <f t="shared" si="28"/>
        <v>100</v>
      </c>
    </row>
    <row r="37" spans="1:42" ht="36">
      <c r="A37" s="143" t="s">
        <v>104</v>
      </c>
      <c r="B37" s="9">
        <v>1</v>
      </c>
      <c r="C37" s="9"/>
      <c r="D37" s="101"/>
      <c r="E37" s="100"/>
      <c r="F37" s="101"/>
      <c r="G37" s="101"/>
      <c r="H37" s="10"/>
      <c r="I37" s="10">
        <v>2.0833333333333332E-2</v>
      </c>
      <c r="J37" s="9"/>
      <c r="K37" s="13"/>
      <c r="L37" s="10"/>
      <c r="M37" s="10"/>
      <c r="N37" s="11" t="s">
        <v>87</v>
      </c>
      <c r="O37" s="147" t="s">
        <v>94</v>
      </c>
      <c r="P37" s="147" t="s">
        <v>94</v>
      </c>
      <c r="Q37" s="147" t="s">
        <v>97</v>
      </c>
      <c r="R37" s="103">
        <v>3</v>
      </c>
      <c r="S37" s="91">
        <v>3</v>
      </c>
      <c r="T37" s="70">
        <f>SUM(C37:M37)</f>
        <v>2.0833333333333332E-2</v>
      </c>
      <c r="U37" s="70">
        <f t="shared" si="31"/>
        <v>1.0624999999999998</v>
      </c>
      <c r="V37" s="70">
        <f t="shared" si="32"/>
        <v>1.0624999999999998</v>
      </c>
      <c r="W37" s="12">
        <f t="shared" si="19"/>
        <v>0.6</v>
      </c>
      <c r="X37" s="12">
        <f t="shared" si="20"/>
        <v>30.36</v>
      </c>
      <c r="Y37" s="149">
        <f>ROUND(T37/$U$17*100,2)</f>
        <v>7.0000000000000007E-2</v>
      </c>
      <c r="Z37" s="150">
        <f>ROUND(V37/$U$17*100,2)</f>
        <v>3.35</v>
      </c>
      <c r="AA37" s="147" t="s">
        <v>94</v>
      </c>
      <c r="AB37" s="147" t="s">
        <v>94</v>
      </c>
      <c r="AC37" s="103">
        <v>3</v>
      </c>
      <c r="AD37" s="91">
        <v>1</v>
      </c>
      <c r="AE37" s="10">
        <v>1.3888888888888888E-2</v>
      </c>
      <c r="AF37" s="70">
        <f t="shared" si="33"/>
        <v>1.0624999999999998</v>
      </c>
      <c r="AG37" s="70">
        <f t="shared" si="29"/>
        <v>1.0624999999999998</v>
      </c>
      <c r="AH37" s="12">
        <f t="shared" si="23"/>
        <v>0.46</v>
      </c>
      <c r="AI37" s="12">
        <f t="shared" si="24"/>
        <v>34.96</v>
      </c>
      <c r="AJ37" s="149">
        <f t="shared" si="25"/>
        <v>0.05</v>
      </c>
      <c r="AK37" s="150">
        <f t="shared" si="26"/>
        <v>4.2</v>
      </c>
      <c r="AL37" s="157" t="s">
        <v>98</v>
      </c>
      <c r="AM37" s="9">
        <v>5</v>
      </c>
      <c r="AN37" s="9">
        <v>3</v>
      </c>
      <c r="AO37" s="75">
        <f>AN37/AM37*100</f>
        <v>60</v>
      </c>
      <c r="AP37" s="75">
        <f t="shared" si="28"/>
        <v>66.666666666666657</v>
      </c>
    </row>
    <row r="38" spans="1:42" ht="36">
      <c r="A38" s="176" t="s">
        <v>105</v>
      </c>
      <c r="B38" s="9">
        <v>1</v>
      </c>
      <c r="C38" s="9"/>
      <c r="D38" s="10"/>
      <c r="E38" s="100"/>
      <c r="F38" s="13"/>
      <c r="G38" s="101"/>
      <c r="H38" s="9"/>
      <c r="I38" s="10"/>
      <c r="J38" s="10"/>
      <c r="K38" s="9"/>
      <c r="L38" s="10">
        <v>8.3333333333333329E-2</v>
      </c>
      <c r="M38" s="101"/>
      <c r="N38" s="11" t="s">
        <v>87</v>
      </c>
      <c r="O38" s="147" t="s">
        <v>94</v>
      </c>
      <c r="P38" s="147" t="s">
        <v>94</v>
      </c>
      <c r="Q38" s="147" t="s">
        <v>97</v>
      </c>
      <c r="R38" s="103">
        <v>3</v>
      </c>
      <c r="S38" s="91">
        <v>1</v>
      </c>
      <c r="T38" s="70">
        <f>SUM(C38:L38)</f>
        <v>8.3333333333333329E-2</v>
      </c>
      <c r="U38" s="70">
        <f t="shared" si="31"/>
        <v>1.145833333333333</v>
      </c>
      <c r="V38" s="70">
        <f t="shared" si="32"/>
        <v>1.145833333333333</v>
      </c>
      <c r="W38" s="12">
        <f t="shared" si="19"/>
        <v>2.38</v>
      </c>
      <c r="X38" s="12">
        <f t="shared" si="20"/>
        <v>32.74</v>
      </c>
      <c r="Y38" s="149">
        <f t="shared" si="21"/>
        <v>0.26</v>
      </c>
      <c r="Z38" s="150">
        <f t="shared" si="22"/>
        <v>3.61</v>
      </c>
      <c r="AA38" s="147" t="s">
        <v>94</v>
      </c>
      <c r="AB38" s="147" t="s">
        <v>94</v>
      </c>
      <c r="AC38" s="103">
        <v>3</v>
      </c>
      <c r="AD38" s="91">
        <v>1</v>
      </c>
      <c r="AE38" s="10">
        <v>8.3333333333333329E-2</v>
      </c>
      <c r="AF38" s="70">
        <f t="shared" si="33"/>
        <v>1.145833333333333</v>
      </c>
      <c r="AG38" s="70">
        <f t="shared" si="29"/>
        <v>1.145833333333333</v>
      </c>
      <c r="AH38" s="12">
        <f t="shared" si="23"/>
        <v>2.74</v>
      </c>
      <c r="AI38" s="12">
        <f t="shared" si="24"/>
        <v>37.700000000000003</v>
      </c>
      <c r="AJ38" s="149">
        <f t="shared" si="25"/>
        <v>0.33</v>
      </c>
      <c r="AK38" s="150">
        <f t="shared" si="26"/>
        <v>4.53</v>
      </c>
      <c r="AL38" s="157" t="s">
        <v>98</v>
      </c>
      <c r="AM38" s="9">
        <v>1</v>
      </c>
      <c r="AN38" s="9">
        <v>1</v>
      </c>
      <c r="AO38" s="75">
        <f t="shared" si="27"/>
        <v>100</v>
      </c>
      <c r="AP38" s="75">
        <f t="shared" si="28"/>
        <v>100</v>
      </c>
    </row>
    <row r="39" spans="1:42" ht="36">
      <c r="A39" s="176" t="s">
        <v>106</v>
      </c>
      <c r="B39" s="9">
        <v>1</v>
      </c>
      <c r="C39" s="9"/>
      <c r="D39" s="10"/>
      <c r="E39" s="100"/>
      <c r="F39" s="10"/>
      <c r="G39" s="10"/>
      <c r="H39" s="9"/>
      <c r="I39" s="10"/>
      <c r="J39" s="10"/>
      <c r="K39" s="9"/>
      <c r="L39" s="10"/>
      <c r="M39" s="10">
        <v>8.3333333333333329E-2</v>
      </c>
      <c r="N39" s="11" t="s">
        <v>87</v>
      </c>
      <c r="O39" s="147" t="s">
        <v>94</v>
      </c>
      <c r="P39" s="147" t="s">
        <v>94</v>
      </c>
      <c r="Q39" s="147" t="s">
        <v>97</v>
      </c>
      <c r="R39" s="103">
        <v>3</v>
      </c>
      <c r="S39" s="91">
        <v>1</v>
      </c>
      <c r="T39" s="70">
        <f t="shared" si="30"/>
        <v>8.3333333333333329E-2</v>
      </c>
      <c r="U39" s="70">
        <f t="shared" si="31"/>
        <v>1.2291666666666663</v>
      </c>
      <c r="V39" s="70">
        <f t="shared" si="32"/>
        <v>1.2291666666666663</v>
      </c>
      <c r="W39" s="12">
        <f t="shared" si="19"/>
        <v>2.38</v>
      </c>
      <c r="X39" s="12">
        <f t="shared" si="20"/>
        <v>35.119999999999997</v>
      </c>
      <c r="Y39" s="149">
        <f t="shared" si="21"/>
        <v>0.26</v>
      </c>
      <c r="Z39" s="150">
        <f t="shared" si="22"/>
        <v>3.87</v>
      </c>
      <c r="AA39" s="147" t="s">
        <v>94</v>
      </c>
      <c r="AB39" s="147" t="s">
        <v>94</v>
      </c>
      <c r="AC39" s="103">
        <v>3</v>
      </c>
      <c r="AD39" s="91">
        <v>1</v>
      </c>
      <c r="AE39" s="10">
        <v>8.3333333333333329E-2</v>
      </c>
      <c r="AF39" s="70">
        <f t="shared" si="33"/>
        <v>1.2291666666666663</v>
      </c>
      <c r="AG39" s="70">
        <f t="shared" si="29"/>
        <v>1.2291666666666663</v>
      </c>
      <c r="AH39" s="12">
        <f t="shared" si="23"/>
        <v>2.74</v>
      </c>
      <c r="AI39" s="12">
        <f t="shared" si="24"/>
        <v>40.44</v>
      </c>
      <c r="AJ39" s="149">
        <f t="shared" si="25"/>
        <v>0.33</v>
      </c>
      <c r="AK39" s="150">
        <f t="shared" si="26"/>
        <v>4.8600000000000003</v>
      </c>
      <c r="AL39" s="157" t="s">
        <v>98</v>
      </c>
      <c r="AM39" s="9">
        <v>1</v>
      </c>
      <c r="AN39" s="9">
        <v>1</v>
      </c>
      <c r="AO39" s="75">
        <f t="shared" si="27"/>
        <v>100</v>
      </c>
      <c r="AP39" s="75">
        <f t="shared" si="28"/>
        <v>100</v>
      </c>
    </row>
    <row r="40" spans="1:42" ht="36">
      <c r="A40" s="143" t="s">
        <v>107</v>
      </c>
      <c r="B40" s="9">
        <v>2</v>
      </c>
      <c r="C40" s="9"/>
      <c r="D40" s="10">
        <v>0.16666666666666666</v>
      </c>
      <c r="E40" s="9"/>
      <c r="F40" s="10"/>
      <c r="G40" s="10"/>
      <c r="H40" s="9"/>
      <c r="I40" s="10">
        <v>0.16666666666666666</v>
      </c>
      <c r="J40" s="10"/>
      <c r="K40" s="10"/>
      <c r="L40" s="100"/>
      <c r="M40" s="10"/>
      <c r="N40" s="11" t="s">
        <v>87</v>
      </c>
      <c r="O40" s="147" t="s">
        <v>108</v>
      </c>
      <c r="P40" s="147" t="s">
        <v>109</v>
      </c>
      <c r="Q40" s="147" t="s">
        <v>97</v>
      </c>
      <c r="R40" s="103">
        <v>2</v>
      </c>
      <c r="S40" s="91">
        <v>1</v>
      </c>
      <c r="T40" s="70">
        <f t="shared" si="30"/>
        <v>0.33333333333333331</v>
      </c>
      <c r="U40" s="70">
        <f t="shared" si="31"/>
        <v>1.5624999999999996</v>
      </c>
      <c r="V40" s="70">
        <f t="shared" si="32"/>
        <v>1.5624999999999996</v>
      </c>
      <c r="W40" s="12">
        <f t="shared" si="19"/>
        <v>9.52</v>
      </c>
      <c r="X40" s="12">
        <f t="shared" si="20"/>
        <v>44.64</v>
      </c>
      <c r="Y40" s="149">
        <f t="shared" si="21"/>
        <v>1.05</v>
      </c>
      <c r="Z40" s="150">
        <f t="shared" si="22"/>
        <v>4.92</v>
      </c>
      <c r="AA40" s="147" t="s">
        <v>110</v>
      </c>
      <c r="AB40" s="147" t="s">
        <v>110</v>
      </c>
      <c r="AC40" s="69">
        <v>2</v>
      </c>
      <c r="AD40" s="91">
        <v>1</v>
      </c>
      <c r="AE40" s="10">
        <v>0.16666666666666666</v>
      </c>
      <c r="AF40" s="70">
        <f t="shared" si="33"/>
        <v>1.395833333333333</v>
      </c>
      <c r="AG40" s="70">
        <f t="shared" si="29"/>
        <v>1.395833333333333</v>
      </c>
      <c r="AH40" s="12">
        <f t="shared" si="23"/>
        <v>5.48</v>
      </c>
      <c r="AI40" s="12">
        <f t="shared" si="24"/>
        <v>45.92</v>
      </c>
      <c r="AJ40" s="149">
        <f t="shared" si="25"/>
        <v>0.66</v>
      </c>
      <c r="AK40" s="150">
        <f t="shared" si="26"/>
        <v>5.52</v>
      </c>
      <c r="AL40" s="157" t="s">
        <v>98</v>
      </c>
      <c r="AM40" s="9">
        <v>4</v>
      </c>
      <c r="AN40" s="9">
        <v>3</v>
      </c>
      <c r="AO40" s="75">
        <f t="shared" si="27"/>
        <v>75</v>
      </c>
      <c r="AP40" s="75">
        <f t="shared" si="28"/>
        <v>50</v>
      </c>
    </row>
    <row r="41" spans="1:42" ht="36">
      <c r="A41" s="176" t="s">
        <v>111</v>
      </c>
      <c r="B41" s="9">
        <v>1</v>
      </c>
      <c r="C41" s="9"/>
      <c r="D41" s="10"/>
      <c r="E41" s="100"/>
      <c r="F41" s="10">
        <v>8.3333333333333329E-2</v>
      </c>
      <c r="G41" s="13"/>
      <c r="H41" s="10"/>
      <c r="I41" s="101"/>
      <c r="J41" s="10"/>
      <c r="K41" s="9"/>
      <c r="L41" s="10"/>
      <c r="M41" s="9"/>
      <c r="N41" s="11" t="s">
        <v>87</v>
      </c>
      <c r="O41" s="147" t="s">
        <v>109</v>
      </c>
      <c r="P41" s="147" t="s">
        <v>109</v>
      </c>
      <c r="Q41" s="147" t="s">
        <v>97</v>
      </c>
      <c r="R41" s="103">
        <v>4</v>
      </c>
      <c r="S41" s="91">
        <v>2</v>
      </c>
      <c r="T41" s="70">
        <f t="shared" si="30"/>
        <v>8.3333333333333329E-2</v>
      </c>
      <c r="U41" s="70">
        <f t="shared" si="31"/>
        <v>1.6458333333333328</v>
      </c>
      <c r="V41" s="70">
        <f t="shared" si="32"/>
        <v>1.6458333333333328</v>
      </c>
      <c r="W41" s="12">
        <f t="shared" si="19"/>
        <v>2.38</v>
      </c>
      <c r="X41" s="12">
        <f t="shared" si="20"/>
        <v>47.02</v>
      </c>
      <c r="Y41" s="149">
        <f t="shared" si="21"/>
        <v>0.26</v>
      </c>
      <c r="Z41" s="150">
        <f t="shared" si="22"/>
        <v>5.19</v>
      </c>
      <c r="AA41" s="147" t="s">
        <v>109</v>
      </c>
      <c r="AB41" s="147" t="s">
        <v>110</v>
      </c>
      <c r="AC41" s="103">
        <v>4</v>
      </c>
      <c r="AD41" s="91">
        <v>1</v>
      </c>
      <c r="AE41" s="10">
        <v>5.5555555555555552E-2</v>
      </c>
      <c r="AF41" s="70">
        <f t="shared" si="33"/>
        <v>1.4513888888888886</v>
      </c>
      <c r="AG41" s="70">
        <f t="shared" si="29"/>
        <v>1.4513888888888886</v>
      </c>
      <c r="AH41" s="12">
        <f t="shared" si="23"/>
        <v>1.83</v>
      </c>
      <c r="AI41" s="12">
        <f t="shared" si="24"/>
        <v>47.75</v>
      </c>
      <c r="AJ41" s="149">
        <f t="shared" si="25"/>
        <v>0.22</v>
      </c>
      <c r="AK41" s="150">
        <f t="shared" si="26"/>
        <v>5.74</v>
      </c>
      <c r="AL41" s="157" t="s">
        <v>98</v>
      </c>
      <c r="AM41" s="9">
        <v>5</v>
      </c>
      <c r="AN41" s="9">
        <v>5</v>
      </c>
      <c r="AO41" s="75">
        <f t="shared" si="27"/>
        <v>100</v>
      </c>
      <c r="AP41" s="75">
        <f t="shared" si="28"/>
        <v>66.666666666666657</v>
      </c>
    </row>
    <row r="42" spans="1:42" ht="36">
      <c r="A42" s="176" t="s">
        <v>112</v>
      </c>
      <c r="B42" s="9">
        <v>2</v>
      </c>
      <c r="C42" s="9"/>
      <c r="D42" s="10"/>
      <c r="E42" s="100"/>
      <c r="F42" s="101"/>
      <c r="G42" s="13"/>
      <c r="H42" s="9"/>
      <c r="I42" s="10"/>
      <c r="J42" s="10"/>
      <c r="K42" s="101"/>
      <c r="L42" s="10">
        <v>8.3333333333333329E-2</v>
      </c>
      <c r="M42" s="10">
        <v>8.3333333333333329E-2</v>
      </c>
      <c r="N42" s="11" t="s">
        <v>87</v>
      </c>
      <c r="O42" s="147" t="s">
        <v>109</v>
      </c>
      <c r="P42" s="147" t="s">
        <v>109</v>
      </c>
      <c r="Q42" s="147" t="s">
        <v>97</v>
      </c>
      <c r="R42" s="103">
        <v>5</v>
      </c>
      <c r="S42" s="91">
        <v>2</v>
      </c>
      <c r="T42" s="70">
        <f>SUM(C42:M42)</f>
        <v>0.16666666666666666</v>
      </c>
      <c r="U42" s="70">
        <f t="shared" si="31"/>
        <v>1.8124999999999996</v>
      </c>
      <c r="V42" s="70">
        <f t="shared" si="32"/>
        <v>1.8124999999999996</v>
      </c>
      <c r="W42" s="12">
        <f t="shared" si="19"/>
        <v>4.76</v>
      </c>
      <c r="X42" s="12">
        <f t="shared" si="20"/>
        <v>51.79</v>
      </c>
      <c r="Y42" s="149">
        <f t="shared" si="21"/>
        <v>0.53</v>
      </c>
      <c r="Z42" s="150">
        <f t="shared" si="22"/>
        <v>5.71</v>
      </c>
      <c r="AA42" s="147" t="s">
        <v>110</v>
      </c>
      <c r="AB42" s="147" t="s">
        <v>110</v>
      </c>
      <c r="AC42" s="103">
        <v>5</v>
      </c>
      <c r="AD42" s="91">
        <v>1</v>
      </c>
      <c r="AE42" s="10">
        <v>0.16666666666666666</v>
      </c>
      <c r="AF42" s="70">
        <f t="shared" si="33"/>
        <v>1.6180555555555554</v>
      </c>
      <c r="AG42" s="70">
        <f t="shared" si="29"/>
        <v>1.6180555555555554</v>
      </c>
      <c r="AH42" s="12">
        <f t="shared" si="23"/>
        <v>5.48</v>
      </c>
      <c r="AI42" s="12">
        <f t="shared" si="24"/>
        <v>53.23</v>
      </c>
      <c r="AJ42" s="149">
        <f t="shared" si="25"/>
        <v>0.66</v>
      </c>
      <c r="AK42" s="150">
        <f t="shared" si="26"/>
        <v>6.39</v>
      </c>
      <c r="AL42" s="157" t="s">
        <v>98</v>
      </c>
      <c r="AM42" s="9">
        <v>2</v>
      </c>
      <c r="AN42" s="9">
        <v>2</v>
      </c>
      <c r="AO42" s="75">
        <f t="shared" si="27"/>
        <v>100</v>
      </c>
      <c r="AP42" s="75">
        <f t="shared" si="28"/>
        <v>100</v>
      </c>
    </row>
    <row r="43" spans="1:42" ht="36">
      <c r="A43" s="143" t="s">
        <v>113</v>
      </c>
      <c r="B43" s="9">
        <v>1</v>
      </c>
      <c r="C43" s="101"/>
      <c r="D43" s="10"/>
      <c r="E43" s="100"/>
      <c r="F43" s="13"/>
      <c r="G43" s="13"/>
      <c r="H43" s="9"/>
      <c r="I43" s="10"/>
      <c r="J43" s="10"/>
      <c r="K43" s="9"/>
      <c r="L43" s="10">
        <v>8.3333333333333329E-2</v>
      </c>
      <c r="M43" s="10"/>
      <c r="N43" s="11" t="s">
        <v>87</v>
      </c>
      <c r="O43" s="147" t="s">
        <v>110</v>
      </c>
      <c r="P43" s="147" t="s">
        <v>110</v>
      </c>
      <c r="Q43" s="147" t="s">
        <v>97</v>
      </c>
      <c r="R43" s="103">
        <v>4</v>
      </c>
      <c r="S43" s="91">
        <v>1</v>
      </c>
      <c r="T43" s="70">
        <f>SUM(D43:M43)</f>
        <v>8.3333333333333329E-2</v>
      </c>
      <c r="U43" s="70">
        <f t="shared" si="31"/>
        <v>1.8958333333333328</v>
      </c>
      <c r="V43" s="70">
        <f t="shared" si="32"/>
        <v>1.8958333333333328</v>
      </c>
      <c r="W43" s="12">
        <f t="shared" si="19"/>
        <v>2.38</v>
      </c>
      <c r="X43" s="12">
        <f t="shared" si="20"/>
        <v>54.17</v>
      </c>
      <c r="Y43" s="149">
        <f t="shared" si="21"/>
        <v>0.26</v>
      </c>
      <c r="Z43" s="150">
        <f t="shared" si="22"/>
        <v>5.97</v>
      </c>
      <c r="AA43" s="147" t="s">
        <v>110</v>
      </c>
      <c r="AB43" s="147" t="s">
        <v>110</v>
      </c>
      <c r="AC43" s="103">
        <v>4</v>
      </c>
      <c r="AD43" s="91">
        <v>1</v>
      </c>
      <c r="AE43" s="10">
        <v>8.3333333333333329E-2</v>
      </c>
      <c r="AF43" s="70">
        <f>AF42+AE43</f>
        <v>1.7013888888888886</v>
      </c>
      <c r="AG43" s="70">
        <f t="shared" si="29"/>
        <v>1.7013888888888886</v>
      </c>
      <c r="AH43" s="12">
        <f t="shared" si="23"/>
        <v>2.74</v>
      </c>
      <c r="AI43" s="12">
        <f t="shared" si="24"/>
        <v>55.97</v>
      </c>
      <c r="AJ43" s="149">
        <f t="shared" si="25"/>
        <v>0.33</v>
      </c>
      <c r="AK43" s="150">
        <f t="shared" si="26"/>
        <v>6.72</v>
      </c>
      <c r="AL43" s="157" t="s">
        <v>98</v>
      </c>
      <c r="AM43" s="9">
        <v>4</v>
      </c>
      <c r="AN43" s="9">
        <v>4</v>
      </c>
      <c r="AO43" s="75">
        <f t="shared" si="27"/>
        <v>100</v>
      </c>
      <c r="AP43" s="75">
        <f t="shared" si="28"/>
        <v>100</v>
      </c>
    </row>
    <row r="44" spans="1:42" ht="47.4">
      <c r="A44" s="177" t="s">
        <v>91</v>
      </c>
      <c r="B44" s="158"/>
      <c r="C44" s="159">
        <f t="shared" ref="C44:L44" si="34">SUM(C34:C43)</f>
        <v>4.1666666666666664E-2</v>
      </c>
      <c r="D44" s="159">
        <f t="shared" si="34"/>
        <v>0.1875</v>
      </c>
      <c r="E44" s="159">
        <f t="shared" si="34"/>
        <v>0</v>
      </c>
      <c r="F44" s="159">
        <f t="shared" si="34"/>
        <v>8.3333333333333329E-2</v>
      </c>
      <c r="G44" s="159">
        <f t="shared" si="34"/>
        <v>0</v>
      </c>
      <c r="H44" s="159">
        <f t="shared" si="34"/>
        <v>0</v>
      </c>
      <c r="I44" s="159">
        <f t="shared" si="34"/>
        <v>0.1875</v>
      </c>
      <c r="J44" s="159">
        <f t="shared" si="34"/>
        <v>0</v>
      </c>
      <c r="K44" s="159">
        <f t="shared" si="34"/>
        <v>0</v>
      </c>
      <c r="L44" s="159">
        <f t="shared" si="34"/>
        <v>0.25</v>
      </c>
      <c r="M44" s="159">
        <f>SUM(M34:M43)</f>
        <v>0.16666666666666666</v>
      </c>
      <c r="N44" s="324"/>
      <c r="O44" s="158"/>
      <c r="P44" s="158"/>
      <c r="Q44" s="158"/>
      <c r="R44" s="158"/>
      <c r="S44" s="158"/>
      <c r="T44" s="159">
        <f>SUM(T34:T43)</f>
        <v>0.91666666666666663</v>
      </c>
      <c r="U44" s="159">
        <f>U43</f>
        <v>1.8958333333333328</v>
      </c>
      <c r="V44" s="160">
        <f>V43</f>
        <v>1.8958333333333328</v>
      </c>
      <c r="W44" s="161">
        <f t="shared" si="19"/>
        <v>26.19</v>
      </c>
      <c r="X44" s="161">
        <f t="shared" si="20"/>
        <v>54.17</v>
      </c>
      <c r="Y44" s="162">
        <f>ROUND(T44/$U$16*100,2)</f>
        <v>2.89</v>
      </c>
      <c r="Z44" s="163">
        <f>ROUND(V44/$U$16*100,2)</f>
        <v>5.97</v>
      </c>
      <c r="AA44" s="158"/>
      <c r="AB44" s="158"/>
      <c r="AC44" s="158"/>
      <c r="AD44" s="158"/>
      <c r="AE44" s="159">
        <f>SUM(AE34:AE43)</f>
        <v>0.72916666666666663</v>
      </c>
      <c r="AF44" s="159">
        <f>AF43</f>
        <v>1.7013888888888886</v>
      </c>
      <c r="AG44" s="159">
        <f>AG43</f>
        <v>1.7013888888888886</v>
      </c>
      <c r="AH44" s="158">
        <f t="shared" ref="AH44" si="35">ROUND(AE44/$AE$65*100,2)</f>
        <v>23.99</v>
      </c>
      <c r="AI44" s="158">
        <f>ROUND(AF44/$AE$65*100,2)</f>
        <v>55.97</v>
      </c>
      <c r="AJ44" s="164">
        <f t="shared" ref="AJ44" si="36">ROUND(AE44/$Y$17*100,2)</f>
        <v>2.88</v>
      </c>
      <c r="AK44" s="165">
        <f t="shared" ref="AK44" si="37">ROUND(AG44/$Y$17*100,2)</f>
        <v>6.72</v>
      </c>
      <c r="AL44" s="166"/>
      <c r="AM44" s="158"/>
      <c r="AN44" s="158">
        <f>SUM(AN34:AN43)</f>
        <v>38</v>
      </c>
      <c r="AO44" s="167"/>
      <c r="AP44" s="167"/>
    </row>
    <row r="45" spans="1:42" ht="47.4">
      <c r="A45" s="178" t="s">
        <v>114</v>
      </c>
      <c r="B45" s="332"/>
      <c r="C45" s="332"/>
      <c r="D45" s="332"/>
      <c r="E45" s="332"/>
      <c r="F45" s="332"/>
      <c r="G45" s="332"/>
      <c r="H45" s="332"/>
      <c r="I45" s="332"/>
      <c r="J45" s="332"/>
      <c r="K45" s="332"/>
      <c r="L45" s="332"/>
      <c r="M45" s="332"/>
      <c r="N45" s="332"/>
      <c r="O45" s="332"/>
      <c r="P45" s="332"/>
      <c r="Q45" s="332"/>
      <c r="R45" s="332"/>
      <c r="S45" s="332"/>
      <c r="T45" s="332"/>
      <c r="U45" s="332"/>
      <c r="V45" s="332"/>
      <c r="W45" s="332"/>
      <c r="X45" s="332"/>
      <c r="Y45" s="332"/>
      <c r="Z45" s="332"/>
      <c r="AA45" s="332"/>
      <c r="AB45" s="332"/>
      <c r="AC45" s="332"/>
      <c r="AD45" s="332"/>
      <c r="AE45" s="332"/>
      <c r="AF45" s="332"/>
      <c r="AG45" s="332"/>
      <c r="AH45" s="332"/>
      <c r="AI45" s="332"/>
      <c r="AJ45" s="332"/>
      <c r="AK45" s="332"/>
      <c r="AL45" s="332"/>
      <c r="AM45" s="332"/>
      <c r="AN45" s="332"/>
      <c r="AO45" s="332"/>
      <c r="AP45" s="332"/>
    </row>
    <row r="46" spans="1:42" ht="36">
      <c r="A46" s="179" t="s">
        <v>115</v>
      </c>
      <c r="B46" s="9">
        <v>4</v>
      </c>
      <c r="C46" s="9"/>
      <c r="D46" s="9"/>
      <c r="E46" s="10">
        <v>4.1666666666666664E-2</v>
      </c>
      <c r="F46" s="101"/>
      <c r="G46" s="10">
        <v>4.1666666666666664E-2</v>
      </c>
      <c r="H46" s="10">
        <v>4.1666666666666664E-2</v>
      </c>
      <c r="I46" s="9"/>
      <c r="J46" s="9"/>
      <c r="K46" s="10">
        <v>4.1666666666666664E-2</v>
      </c>
      <c r="L46" s="100"/>
      <c r="M46" s="10"/>
      <c r="N46" s="11" t="s">
        <v>87</v>
      </c>
      <c r="O46" s="147" t="s">
        <v>88</v>
      </c>
      <c r="P46" s="147" t="s">
        <v>94</v>
      </c>
      <c r="Q46" s="147" t="s">
        <v>97</v>
      </c>
      <c r="R46" s="69">
        <v>1</v>
      </c>
      <c r="S46" s="91">
        <v>1</v>
      </c>
      <c r="T46" s="70">
        <f>SUM(C46:M46)</f>
        <v>0.16666666666666666</v>
      </c>
      <c r="U46" s="70">
        <f>U44+T46</f>
        <v>2.0624999999999996</v>
      </c>
      <c r="V46" s="70">
        <f>V44+T46</f>
        <v>2.0624999999999996</v>
      </c>
      <c r="W46" s="12">
        <f t="shared" ref="W46:W59" si="38">ROUND(T46/$T$65*100,2)</f>
        <v>4.76</v>
      </c>
      <c r="X46" s="12">
        <f t="shared" ref="X46:X57" si="39">ROUND(U46/$T$65*100,2)</f>
        <v>58.93</v>
      </c>
      <c r="Y46" s="149">
        <f t="shared" ref="Y46:Y55" si="40">ROUND(T46/$U$17*100,2)</f>
        <v>0.53</v>
      </c>
      <c r="Z46" s="150">
        <f t="shared" ref="Z46:Z55" si="41">ROUND(V46/$U$17*100,2)</f>
        <v>6.5</v>
      </c>
      <c r="AA46" s="147" t="s">
        <v>88</v>
      </c>
      <c r="AB46" s="147" t="s">
        <v>94</v>
      </c>
      <c r="AC46" s="69">
        <v>1</v>
      </c>
      <c r="AD46" s="69">
        <v>2</v>
      </c>
      <c r="AE46" s="10">
        <v>0.13541666666666666</v>
      </c>
      <c r="AF46" s="70">
        <f>AF44+AE46</f>
        <v>1.8368055555555554</v>
      </c>
      <c r="AG46" s="70">
        <f>AG44+AE46</f>
        <v>1.8368055555555554</v>
      </c>
      <c r="AH46" s="12">
        <f t="shared" ref="AH46:AH57" si="42">ROUND(AE46/$AE$65*100,2)</f>
        <v>4.46</v>
      </c>
      <c r="AI46" s="12">
        <f t="shared" ref="AI46:AI58" si="43">ROUND(AF46/$AE$65*100,2)</f>
        <v>60.43</v>
      </c>
      <c r="AJ46" s="149">
        <f t="shared" ref="AJ46:AJ58" si="44">ROUND(AE46/$Y$17*100,2)</f>
        <v>0.54</v>
      </c>
      <c r="AK46" s="150">
        <f t="shared" ref="AK46:AK58" si="45">ROUND(AG46/$Y$17*100,2)</f>
        <v>7.26</v>
      </c>
      <c r="AL46" s="104" t="s">
        <v>89</v>
      </c>
      <c r="AM46" s="105" t="s">
        <v>90</v>
      </c>
      <c r="AN46" s="105" t="s">
        <v>90</v>
      </c>
      <c r="AO46" s="106" t="s">
        <v>90</v>
      </c>
      <c r="AP46" s="75">
        <f t="shared" ref="AP46:AP58" si="46">AE46/T46*100</f>
        <v>81.25</v>
      </c>
    </row>
    <row r="47" spans="1:42" ht="36">
      <c r="A47" s="179" t="s">
        <v>116</v>
      </c>
      <c r="B47" s="9">
        <v>3</v>
      </c>
      <c r="C47" s="9"/>
      <c r="D47" s="9"/>
      <c r="E47" s="10">
        <v>6.25E-2</v>
      </c>
      <c r="F47" s="10"/>
      <c r="G47" s="10"/>
      <c r="H47" s="10">
        <v>6.25E-2</v>
      </c>
      <c r="I47" s="9"/>
      <c r="J47" s="10"/>
      <c r="K47" s="10">
        <v>6.25E-2</v>
      </c>
      <c r="L47" s="100"/>
      <c r="M47" s="10"/>
      <c r="N47" s="11" t="s">
        <v>87</v>
      </c>
      <c r="O47" s="147" t="s">
        <v>88</v>
      </c>
      <c r="P47" s="147" t="s">
        <v>94</v>
      </c>
      <c r="Q47" s="147" t="s">
        <v>97</v>
      </c>
      <c r="R47" s="69">
        <v>1</v>
      </c>
      <c r="S47" s="91">
        <v>1</v>
      </c>
      <c r="T47" s="70">
        <f t="shared" ref="T47:T55" si="47">SUM(C47:M47)</f>
        <v>0.1875</v>
      </c>
      <c r="U47" s="70">
        <f t="shared" ref="U47:U58" si="48">U46+T47</f>
        <v>2.2499999999999996</v>
      </c>
      <c r="V47" s="70">
        <f t="shared" ref="V47:V57" si="49">V46+T47</f>
        <v>2.2499999999999996</v>
      </c>
      <c r="W47" s="12">
        <f t="shared" si="38"/>
        <v>5.36</v>
      </c>
      <c r="X47" s="12">
        <f t="shared" si="39"/>
        <v>64.290000000000006</v>
      </c>
      <c r="Y47" s="149">
        <f t="shared" si="40"/>
        <v>0.59</v>
      </c>
      <c r="Z47" s="150">
        <f t="shared" si="41"/>
        <v>7.09</v>
      </c>
      <c r="AA47" s="147" t="s">
        <v>88</v>
      </c>
      <c r="AB47" s="147" t="s">
        <v>94</v>
      </c>
      <c r="AC47" s="69">
        <v>1</v>
      </c>
      <c r="AD47" s="69">
        <v>2</v>
      </c>
      <c r="AE47" s="10">
        <v>0.125</v>
      </c>
      <c r="AF47" s="70">
        <f t="shared" ref="AF47:AF58" si="50">AF46+AE47</f>
        <v>1.9618055555555554</v>
      </c>
      <c r="AG47" s="70">
        <f t="shared" ref="AG47:AG58" si="51">AG46+AE47</f>
        <v>1.9618055555555554</v>
      </c>
      <c r="AH47" s="12">
        <f t="shared" si="42"/>
        <v>4.1100000000000003</v>
      </c>
      <c r="AI47" s="12">
        <f t="shared" si="43"/>
        <v>64.540000000000006</v>
      </c>
      <c r="AJ47" s="149">
        <f t="shared" si="44"/>
        <v>0.49</v>
      </c>
      <c r="AK47" s="150">
        <f t="shared" si="45"/>
        <v>7.75</v>
      </c>
      <c r="AL47" s="104" t="s">
        <v>89</v>
      </c>
      <c r="AM47" s="105" t="s">
        <v>90</v>
      </c>
      <c r="AN47" s="105" t="s">
        <v>90</v>
      </c>
      <c r="AO47" s="106" t="s">
        <v>90</v>
      </c>
      <c r="AP47" s="75">
        <f t="shared" si="46"/>
        <v>66.666666666666657</v>
      </c>
    </row>
    <row r="48" spans="1:42" ht="36">
      <c r="A48" s="179" t="s">
        <v>117</v>
      </c>
      <c r="B48" s="9">
        <v>3</v>
      </c>
      <c r="C48" s="9"/>
      <c r="D48" s="9"/>
      <c r="E48" s="10">
        <v>6.25E-2</v>
      </c>
      <c r="F48" s="10"/>
      <c r="G48" s="10"/>
      <c r="H48" s="10">
        <v>6.25E-2</v>
      </c>
      <c r="I48" s="9"/>
      <c r="J48" s="10"/>
      <c r="K48" s="10">
        <v>6.25E-2</v>
      </c>
      <c r="L48" s="100"/>
      <c r="M48" s="10"/>
      <c r="N48" s="11" t="s">
        <v>87</v>
      </c>
      <c r="O48" s="147" t="s">
        <v>88</v>
      </c>
      <c r="P48" s="147" t="s">
        <v>94</v>
      </c>
      <c r="Q48" s="147" t="s">
        <v>97</v>
      </c>
      <c r="R48" s="69">
        <v>2</v>
      </c>
      <c r="S48" s="91">
        <v>1</v>
      </c>
      <c r="T48" s="70">
        <f t="shared" si="47"/>
        <v>0.1875</v>
      </c>
      <c r="U48" s="70">
        <f t="shared" si="48"/>
        <v>2.4374999999999996</v>
      </c>
      <c r="V48" s="70">
        <f t="shared" si="49"/>
        <v>2.4374999999999996</v>
      </c>
      <c r="W48" s="12">
        <f t="shared" si="38"/>
        <v>5.36</v>
      </c>
      <c r="X48" s="12">
        <f t="shared" si="39"/>
        <v>69.64</v>
      </c>
      <c r="Y48" s="149">
        <f t="shared" si="40"/>
        <v>0.59</v>
      </c>
      <c r="Z48" s="150">
        <f t="shared" si="41"/>
        <v>7.68</v>
      </c>
      <c r="AA48" s="147" t="s">
        <v>88</v>
      </c>
      <c r="AB48" s="147" t="s">
        <v>94</v>
      </c>
      <c r="AC48" s="69">
        <v>2</v>
      </c>
      <c r="AD48" s="69">
        <v>2</v>
      </c>
      <c r="AE48" s="10">
        <v>0.17013888888888887</v>
      </c>
      <c r="AF48" s="70">
        <f t="shared" si="50"/>
        <v>2.1319444444444442</v>
      </c>
      <c r="AG48" s="70">
        <f t="shared" si="51"/>
        <v>2.1319444444444442</v>
      </c>
      <c r="AH48" s="12">
        <f t="shared" si="42"/>
        <v>5.6</v>
      </c>
      <c r="AI48" s="12">
        <f t="shared" si="43"/>
        <v>70.14</v>
      </c>
      <c r="AJ48" s="149">
        <f t="shared" si="44"/>
        <v>0.67</v>
      </c>
      <c r="AK48" s="150">
        <f t="shared" si="45"/>
        <v>8.42</v>
      </c>
      <c r="AL48" s="104" t="s">
        <v>89</v>
      </c>
      <c r="AM48" s="105" t="s">
        <v>90</v>
      </c>
      <c r="AN48" s="105" t="s">
        <v>90</v>
      </c>
      <c r="AO48" s="106" t="s">
        <v>90</v>
      </c>
      <c r="AP48" s="75">
        <f t="shared" si="46"/>
        <v>90.740740740740733</v>
      </c>
    </row>
    <row r="49" spans="1:42" ht="36">
      <c r="A49" s="179" t="s">
        <v>118</v>
      </c>
      <c r="B49" s="9">
        <v>1</v>
      </c>
      <c r="C49" s="9"/>
      <c r="D49" s="9"/>
      <c r="E49" s="9"/>
      <c r="F49" s="10"/>
      <c r="G49" s="10">
        <v>4.1666666666666664E-2</v>
      </c>
      <c r="H49" s="9"/>
      <c r="I49" s="9"/>
      <c r="J49" s="9"/>
      <c r="K49" s="10"/>
      <c r="L49" s="10"/>
      <c r="M49" s="10"/>
      <c r="N49" s="11" t="s">
        <v>87</v>
      </c>
      <c r="O49" s="147" t="s">
        <v>94</v>
      </c>
      <c r="P49" s="147" t="s">
        <v>94</v>
      </c>
      <c r="Q49" s="147" t="s">
        <v>97</v>
      </c>
      <c r="R49" s="69">
        <v>2</v>
      </c>
      <c r="S49" s="91">
        <v>1</v>
      </c>
      <c r="T49" s="70">
        <f t="shared" si="47"/>
        <v>4.1666666666666664E-2</v>
      </c>
      <c r="U49" s="70">
        <f t="shared" si="48"/>
        <v>2.4791666666666661</v>
      </c>
      <c r="V49" s="70">
        <f t="shared" si="49"/>
        <v>2.4791666666666661</v>
      </c>
      <c r="W49" s="12">
        <f t="shared" si="38"/>
        <v>1.19</v>
      </c>
      <c r="X49" s="12">
        <f t="shared" si="39"/>
        <v>70.83</v>
      </c>
      <c r="Y49" s="149">
        <f t="shared" si="40"/>
        <v>0.13</v>
      </c>
      <c r="Z49" s="150">
        <f t="shared" si="41"/>
        <v>7.81</v>
      </c>
      <c r="AA49" s="147" t="s">
        <v>94</v>
      </c>
      <c r="AB49" s="147" t="s">
        <v>108</v>
      </c>
      <c r="AC49" s="69">
        <v>2</v>
      </c>
      <c r="AD49" s="91">
        <v>1</v>
      </c>
      <c r="AE49" s="10">
        <v>4.8611111111111112E-2</v>
      </c>
      <c r="AF49" s="70">
        <f t="shared" si="50"/>
        <v>2.1805555555555554</v>
      </c>
      <c r="AG49" s="70">
        <f t="shared" si="51"/>
        <v>2.1805555555555554</v>
      </c>
      <c r="AH49" s="12">
        <f t="shared" si="42"/>
        <v>1.6</v>
      </c>
      <c r="AI49" s="12">
        <f t="shared" si="43"/>
        <v>71.739999999999995</v>
      </c>
      <c r="AJ49" s="149">
        <f t="shared" si="44"/>
        <v>0.19</v>
      </c>
      <c r="AK49" s="150">
        <f t="shared" si="45"/>
        <v>8.6199999999999992</v>
      </c>
      <c r="AL49" s="104" t="s">
        <v>89</v>
      </c>
      <c r="AM49" s="105" t="s">
        <v>90</v>
      </c>
      <c r="AN49" s="105" t="s">
        <v>90</v>
      </c>
      <c r="AO49" s="106" t="s">
        <v>90</v>
      </c>
      <c r="AP49" s="75">
        <f t="shared" si="46"/>
        <v>116.66666666666667</v>
      </c>
    </row>
    <row r="50" spans="1:42" ht="36">
      <c r="A50" s="180" t="s">
        <v>119</v>
      </c>
      <c r="B50" s="9">
        <v>1</v>
      </c>
      <c r="C50" s="9"/>
      <c r="D50" s="9"/>
      <c r="E50" s="9"/>
      <c r="F50" s="10"/>
      <c r="G50" s="10"/>
      <c r="H50" s="9"/>
      <c r="I50" s="10">
        <v>8.3333333333333329E-2</v>
      </c>
      <c r="J50" s="10"/>
      <c r="K50" s="10"/>
      <c r="L50" s="100"/>
      <c r="M50" s="10"/>
      <c r="N50" s="11" t="s">
        <v>87</v>
      </c>
      <c r="O50" s="147" t="s">
        <v>94</v>
      </c>
      <c r="P50" s="147" t="s">
        <v>94</v>
      </c>
      <c r="Q50" s="147" t="s">
        <v>97</v>
      </c>
      <c r="R50" s="69">
        <v>1</v>
      </c>
      <c r="S50" s="91">
        <v>1</v>
      </c>
      <c r="T50" s="70">
        <f t="shared" si="47"/>
        <v>8.3333333333333329E-2</v>
      </c>
      <c r="U50" s="70">
        <f>U49+T50</f>
        <v>2.5624999999999996</v>
      </c>
      <c r="V50" s="70">
        <f t="shared" si="49"/>
        <v>2.5624999999999996</v>
      </c>
      <c r="W50" s="12">
        <f t="shared" si="38"/>
        <v>2.38</v>
      </c>
      <c r="X50" s="12">
        <f t="shared" si="39"/>
        <v>73.209999999999994</v>
      </c>
      <c r="Y50" s="149">
        <f t="shared" si="40"/>
        <v>0.26</v>
      </c>
      <c r="Z50" s="150">
        <f t="shared" si="41"/>
        <v>8.08</v>
      </c>
      <c r="AA50" s="147" t="s">
        <v>94</v>
      </c>
      <c r="AB50" s="147" t="s">
        <v>94</v>
      </c>
      <c r="AC50" s="69">
        <v>1</v>
      </c>
      <c r="AD50" s="91">
        <v>1</v>
      </c>
      <c r="AE50" s="10">
        <v>6.25E-2</v>
      </c>
      <c r="AF50" s="70">
        <f t="shared" si="50"/>
        <v>2.2430555555555554</v>
      </c>
      <c r="AG50" s="70">
        <f t="shared" si="51"/>
        <v>2.2430555555555554</v>
      </c>
      <c r="AH50" s="12">
        <f t="shared" si="42"/>
        <v>2.06</v>
      </c>
      <c r="AI50" s="12">
        <f t="shared" si="43"/>
        <v>73.790000000000006</v>
      </c>
      <c r="AJ50" s="149">
        <f t="shared" si="44"/>
        <v>0.25</v>
      </c>
      <c r="AK50" s="150">
        <f t="shared" si="45"/>
        <v>8.86</v>
      </c>
      <c r="AL50" s="104" t="s">
        <v>89</v>
      </c>
      <c r="AM50" s="105" t="s">
        <v>90</v>
      </c>
      <c r="AN50" s="105" t="s">
        <v>90</v>
      </c>
      <c r="AO50" s="106" t="s">
        <v>90</v>
      </c>
      <c r="AP50" s="75">
        <f t="shared" si="46"/>
        <v>75</v>
      </c>
    </row>
    <row r="51" spans="1:42" ht="32.25" customHeight="1">
      <c r="A51" s="181" t="s">
        <v>120</v>
      </c>
      <c r="B51" s="9">
        <v>1</v>
      </c>
      <c r="C51" s="10"/>
      <c r="D51" s="10"/>
      <c r="E51" s="10"/>
      <c r="F51" s="10"/>
      <c r="G51" s="10"/>
      <c r="H51" s="9"/>
      <c r="I51" s="101"/>
      <c r="J51" s="10">
        <v>6.25E-2</v>
      </c>
      <c r="K51" s="10"/>
      <c r="L51" s="100"/>
      <c r="M51" s="10"/>
      <c r="N51" s="11" t="s">
        <v>87</v>
      </c>
      <c r="O51" s="147" t="s">
        <v>94</v>
      </c>
      <c r="P51" s="147" t="s">
        <v>94</v>
      </c>
      <c r="Q51" s="147" t="s">
        <v>97</v>
      </c>
      <c r="R51" s="69">
        <v>3</v>
      </c>
      <c r="S51" s="91">
        <v>1</v>
      </c>
      <c r="T51" s="70">
        <f t="shared" si="47"/>
        <v>6.25E-2</v>
      </c>
      <c r="U51" s="70">
        <f t="shared" si="48"/>
        <v>2.6249999999999996</v>
      </c>
      <c r="V51" s="70">
        <f>V50+T51</f>
        <v>2.6249999999999996</v>
      </c>
      <c r="W51" s="12">
        <f t="shared" si="38"/>
        <v>1.79</v>
      </c>
      <c r="X51" s="12">
        <f t="shared" si="39"/>
        <v>75</v>
      </c>
      <c r="Y51" s="149">
        <f t="shared" si="40"/>
        <v>0.2</v>
      </c>
      <c r="Z51" s="150">
        <f t="shared" si="41"/>
        <v>8.27</v>
      </c>
      <c r="AA51" s="147" t="s">
        <v>94</v>
      </c>
      <c r="AB51" s="147" t="s">
        <v>94</v>
      </c>
      <c r="AC51" s="69">
        <v>3</v>
      </c>
      <c r="AD51" s="91">
        <v>1</v>
      </c>
      <c r="AE51" s="10">
        <v>6.25E-2</v>
      </c>
      <c r="AF51" s="70">
        <f t="shared" si="50"/>
        <v>2.3055555555555554</v>
      </c>
      <c r="AG51" s="70">
        <f t="shared" si="51"/>
        <v>2.3055555555555554</v>
      </c>
      <c r="AH51" s="12">
        <f t="shared" si="42"/>
        <v>2.06</v>
      </c>
      <c r="AI51" s="12">
        <f t="shared" si="43"/>
        <v>75.849999999999994</v>
      </c>
      <c r="AJ51" s="149">
        <f t="shared" si="44"/>
        <v>0.25</v>
      </c>
      <c r="AK51" s="150">
        <f t="shared" si="45"/>
        <v>9.11</v>
      </c>
      <c r="AL51" s="104" t="s">
        <v>89</v>
      </c>
      <c r="AM51" s="105" t="s">
        <v>90</v>
      </c>
      <c r="AN51" s="105" t="s">
        <v>90</v>
      </c>
      <c r="AO51" s="106" t="s">
        <v>90</v>
      </c>
      <c r="AP51" s="75">
        <f t="shared" si="46"/>
        <v>100</v>
      </c>
    </row>
    <row r="52" spans="1:42" ht="36">
      <c r="A52" s="180" t="s">
        <v>121</v>
      </c>
      <c r="B52" s="9">
        <v>2</v>
      </c>
      <c r="C52" s="9"/>
      <c r="D52" s="10">
        <v>4.1666666666666664E-2</v>
      </c>
      <c r="E52" s="101"/>
      <c r="F52" s="101"/>
      <c r="G52" s="10"/>
      <c r="H52" s="9"/>
      <c r="I52" s="10">
        <v>4.1666666666666664E-2</v>
      </c>
      <c r="J52" s="9"/>
      <c r="K52" s="10"/>
      <c r="L52" s="100"/>
      <c r="M52" s="10"/>
      <c r="N52" s="11" t="s">
        <v>87</v>
      </c>
      <c r="O52" s="147" t="s">
        <v>108</v>
      </c>
      <c r="P52" s="147" t="s">
        <v>108</v>
      </c>
      <c r="Q52" s="147" t="s">
        <v>97</v>
      </c>
      <c r="R52" s="69">
        <v>1</v>
      </c>
      <c r="S52" s="91">
        <v>1</v>
      </c>
      <c r="T52" s="70">
        <f t="shared" si="47"/>
        <v>8.3333333333333329E-2</v>
      </c>
      <c r="U52" s="70">
        <f>U51+T52</f>
        <v>2.708333333333333</v>
      </c>
      <c r="V52" s="70">
        <f t="shared" si="49"/>
        <v>2.708333333333333</v>
      </c>
      <c r="W52" s="12">
        <f t="shared" si="38"/>
        <v>2.38</v>
      </c>
      <c r="X52" s="12">
        <f t="shared" si="39"/>
        <v>77.38</v>
      </c>
      <c r="Y52" s="149">
        <f t="shared" si="40"/>
        <v>0.26</v>
      </c>
      <c r="Z52" s="150">
        <f t="shared" si="41"/>
        <v>8.5299999999999994</v>
      </c>
      <c r="AA52" s="147" t="s">
        <v>108</v>
      </c>
      <c r="AB52" s="147" t="s">
        <v>109</v>
      </c>
      <c r="AC52" s="69">
        <v>1</v>
      </c>
      <c r="AD52" s="91">
        <v>2</v>
      </c>
      <c r="AE52" s="10">
        <v>0.33333333333333331</v>
      </c>
      <c r="AF52" s="70">
        <f t="shared" si="50"/>
        <v>2.6388888888888888</v>
      </c>
      <c r="AG52" s="70">
        <f t="shared" si="51"/>
        <v>2.6388888888888888</v>
      </c>
      <c r="AH52" s="12">
        <f>ROUND(AE52/$AE$65*100,2)</f>
        <v>10.97</v>
      </c>
      <c r="AI52" s="12">
        <f t="shared" si="43"/>
        <v>86.82</v>
      </c>
      <c r="AJ52" s="149">
        <f t="shared" si="44"/>
        <v>1.32</v>
      </c>
      <c r="AK52" s="150">
        <f t="shared" si="45"/>
        <v>10.43</v>
      </c>
      <c r="AL52" s="104" t="s">
        <v>89</v>
      </c>
      <c r="AM52" s="105" t="s">
        <v>90</v>
      </c>
      <c r="AN52" s="105" t="s">
        <v>90</v>
      </c>
      <c r="AO52" s="106" t="s">
        <v>90</v>
      </c>
      <c r="AP52" s="75">
        <f t="shared" si="46"/>
        <v>400</v>
      </c>
    </row>
    <row r="53" spans="1:42" ht="36">
      <c r="A53" s="180" t="s">
        <v>122</v>
      </c>
      <c r="B53" s="9">
        <v>2</v>
      </c>
      <c r="C53" s="10"/>
      <c r="D53" s="10">
        <v>4.1666666666666664E-2</v>
      </c>
      <c r="E53" s="10"/>
      <c r="F53" s="10"/>
      <c r="G53" s="10"/>
      <c r="H53" s="10"/>
      <c r="I53" s="10">
        <v>4.1666666666666664E-2</v>
      </c>
      <c r="J53" s="9"/>
      <c r="K53" s="10"/>
      <c r="L53" s="100"/>
      <c r="M53" s="10"/>
      <c r="N53" s="183" t="s">
        <v>123</v>
      </c>
      <c r="O53" s="147" t="s">
        <v>108</v>
      </c>
      <c r="P53" s="147" t="s">
        <v>108</v>
      </c>
      <c r="Q53" s="147" t="s">
        <v>97</v>
      </c>
      <c r="R53" s="69">
        <v>2</v>
      </c>
      <c r="S53" s="91">
        <v>2</v>
      </c>
      <c r="T53" s="70">
        <f t="shared" si="47"/>
        <v>8.3333333333333329E-2</v>
      </c>
      <c r="U53" s="70">
        <f t="shared" si="48"/>
        <v>2.7916666666666665</v>
      </c>
      <c r="V53" s="70">
        <f>V52+T53</f>
        <v>2.7916666666666665</v>
      </c>
      <c r="W53" s="12">
        <f t="shared" si="38"/>
        <v>2.38</v>
      </c>
      <c r="X53" s="12">
        <f t="shared" si="39"/>
        <v>79.760000000000005</v>
      </c>
      <c r="Y53" s="149">
        <f t="shared" si="40"/>
        <v>0.26</v>
      </c>
      <c r="Z53" s="150">
        <f t="shared" si="41"/>
        <v>8.8000000000000007</v>
      </c>
      <c r="AA53" s="147" t="s">
        <v>90</v>
      </c>
      <c r="AB53" s="147" t="s">
        <v>90</v>
      </c>
      <c r="AC53" s="69" t="s">
        <v>90</v>
      </c>
      <c r="AD53" s="91">
        <v>0</v>
      </c>
      <c r="AE53" s="10">
        <v>0</v>
      </c>
      <c r="AF53" s="70">
        <f t="shared" si="50"/>
        <v>2.6388888888888888</v>
      </c>
      <c r="AG53" s="70">
        <f t="shared" si="51"/>
        <v>2.6388888888888888</v>
      </c>
      <c r="AH53" s="12">
        <f>ROUND(AE53/$AE$65*100,2)</f>
        <v>0</v>
      </c>
      <c r="AI53" s="12">
        <f t="shared" si="43"/>
        <v>86.82</v>
      </c>
      <c r="AJ53" s="149">
        <f t="shared" si="44"/>
        <v>0</v>
      </c>
      <c r="AK53" s="150">
        <f t="shared" si="45"/>
        <v>10.43</v>
      </c>
      <c r="AL53" s="104" t="s">
        <v>89</v>
      </c>
      <c r="AM53" s="105" t="s">
        <v>90</v>
      </c>
      <c r="AN53" s="105" t="s">
        <v>90</v>
      </c>
      <c r="AO53" s="106" t="s">
        <v>90</v>
      </c>
      <c r="AP53" s="75">
        <f t="shared" si="46"/>
        <v>0</v>
      </c>
    </row>
    <row r="54" spans="1:42" ht="36">
      <c r="A54" s="181" t="s">
        <v>124</v>
      </c>
      <c r="B54" s="9">
        <v>1</v>
      </c>
      <c r="C54" s="10"/>
      <c r="D54" s="9"/>
      <c r="E54" s="10"/>
      <c r="F54" s="10"/>
      <c r="G54" s="10"/>
      <c r="H54" s="10"/>
      <c r="I54" s="9"/>
      <c r="J54" s="10"/>
      <c r="K54" s="10"/>
      <c r="L54" s="101"/>
      <c r="M54" s="10">
        <v>2.0833333333333332E-2</v>
      </c>
      <c r="N54" s="11" t="s">
        <v>87</v>
      </c>
      <c r="O54" s="147" t="s">
        <v>108</v>
      </c>
      <c r="P54" s="147" t="s">
        <v>108</v>
      </c>
      <c r="Q54" s="147" t="s">
        <v>97</v>
      </c>
      <c r="R54" s="69">
        <v>3</v>
      </c>
      <c r="S54" s="91">
        <v>2</v>
      </c>
      <c r="T54" s="70">
        <f>SUM(C54:M54)</f>
        <v>2.0833333333333332E-2</v>
      </c>
      <c r="U54" s="70">
        <f t="shared" si="48"/>
        <v>2.8125</v>
      </c>
      <c r="V54" s="70">
        <f t="shared" si="49"/>
        <v>2.8125</v>
      </c>
      <c r="W54" s="12">
        <f t="shared" si="38"/>
        <v>0.6</v>
      </c>
      <c r="X54" s="12">
        <f t="shared" si="39"/>
        <v>80.36</v>
      </c>
      <c r="Y54" s="149">
        <f t="shared" si="40"/>
        <v>7.0000000000000007E-2</v>
      </c>
      <c r="Z54" s="150">
        <f t="shared" si="41"/>
        <v>8.86</v>
      </c>
      <c r="AA54" s="147" t="s">
        <v>108</v>
      </c>
      <c r="AB54" s="147" t="s">
        <v>108</v>
      </c>
      <c r="AC54" s="69">
        <v>3</v>
      </c>
      <c r="AD54" s="91">
        <v>1</v>
      </c>
      <c r="AE54" s="10">
        <v>1.3888888888888888E-2</v>
      </c>
      <c r="AF54" s="70">
        <f t="shared" si="50"/>
        <v>2.6527777777777777</v>
      </c>
      <c r="AG54" s="70">
        <f t="shared" si="51"/>
        <v>2.6527777777777777</v>
      </c>
      <c r="AH54" s="12">
        <f>ROUND(AE54/$AE$65*100,2)</f>
        <v>0.46</v>
      </c>
      <c r="AI54" s="12">
        <f t="shared" si="43"/>
        <v>87.27</v>
      </c>
      <c r="AJ54" s="149">
        <f t="shared" si="44"/>
        <v>0.05</v>
      </c>
      <c r="AK54" s="150">
        <f t="shared" si="45"/>
        <v>10.48</v>
      </c>
      <c r="AL54" s="104" t="s">
        <v>89</v>
      </c>
      <c r="AM54" s="105" t="s">
        <v>90</v>
      </c>
      <c r="AN54" s="105" t="s">
        <v>90</v>
      </c>
      <c r="AO54" s="106" t="s">
        <v>90</v>
      </c>
      <c r="AP54" s="75">
        <f t="shared" si="46"/>
        <v>66.666666666666657</v>
      </c>
    </row>
    <row r="55" spans="1:42" ht="36">
      <c r="A55" s="181" t="s">
        <v>125</v>
      </c>
      <c r="B55" s="9">
        <v>1</v>
      </c>
      <c r="C55" s="9"/>
      <c r="D55" s="9"/>
      <c r="E55" s="9"/>
      <c r="F55" s="10"/>
      <c r="G55" s="10"/>
      <c r="H55" s="10"/>
      <c r="I55" s="10"/>
      <c r="J55" s="10"/>
      <c r="K55" s="10"/>
      <c r="L55" s="144">
        <v>2.0833333333333332E-2</v>
      </c>
      <c r="M55" s="10"/>
      <c r="N55" s="11" t="s">
        <v>87</v>
      </c>
      <c r="O55" s="147" t="s">
        <v>108</v>
      </c>
      <c r="P55" s="147" t="s">
        <v>108</v>
      </c>
      <c r="Q55" s="147" t="s">
        <v>97</v>
      </c>
      <c r="R55" s="69">
        <v>1</v>
      </c>
      <c r="S55" s="91">
        <v>1</v>
      </c>
      <c r="T55" s="70">
        <f t="shared" si="47"/>
        <v>2.0833333333333332E-2</v>
      </c>
      <c r="U55" s="70">
        <f t="shared" si="48"/>
        <v>2.8333333333333335</v>
      </c>
      <c r="V55" s="70">
        <f t="shared" si="49"/>
        <v>2.8333333333333335</v>
      </c>
      <c r="W55" s="12">
        <f t="shared" si="38"/>
        <v>0.6</v>
      </c>
      <c r="X55" s="12">
        <f t="shared" si="39"/>
        <v>80.95</v>
      </c>
      <c r="Y55" s="149">
        <f t="shared" si="40"/>
        <v>7.0000000000000007E-2</v>
      </c>
      <c r="Z55" s="150">
        <f t="shared" si="41"/>
        <v>8.93</v>
      </c>
      <c r="AA55" s="147" t="s">
        <v>108</v>
      </c>
      <c r="AB55" s="147" t="s">
        <v>108</v>
      </c>
      <c r="AC55" s="69">
        <v>1</v>
      </c>
      <c r="AD55" s="91">
        <v>1</v>
      </c>
      <c r="AE55" s="10">
        <v>1.3888888888888888E-2</v>
      </c>
      <c r="AF55" s="70">
        <f t="shared" si="50"/>
        <v>2.6666666666666665</v>
      </c>
      <c r="AG55" s="70">
        <f t="shared" si="51"/>
        <v>2.6666666666666665</v>
      </c>
      <c r="AH55" s="12">
        <f t="shared" si="42"/>
        <v>0.46</v>
      </c>
      <c r="AI55" s="12">
        <f t="shared" si="43"/>
        <v>87.73</v>
      </c>
      <c r="AJ55" s="149">
        <f t="shared" si="44"/>
        <v>0.05</v>
      </c>
      <c r="AK55" s="150">
        <f t="shared" si="45"/>
        <v>10.54</v>
      </c>
      <c r="AL55" s="104" t="s">
        <v>89</v>
      </c>
      <c r="AM55" s="105" t="s">
        <v>90</v>
      </c>
      <c r="AN55" s="105" t="s">
        <v>90</v>
      </c>
      <c r="AO55" s="106" t="s">
        <v>90</v>
      </c>
      <c r="AP55" s="75">
        <f t="shared" si="46"/>
        <v>66.666666666666657</v>
      </c>
    </row>
    <row r="56" spans="1:42" ht="36">
      <c r="A56" s="181" t="s">
        <v>126</v>
      </c>
      <c r="B56" s="9">
        <v>1</v>
      </c>
      <c r="C56" s="9"/>
      <c r="D56" s="9"/>
      <c r="E56" s="9"/>
      <c r="F56" s="10"/>
      <c r="G56" s="10"/>
      <c r="H56" s="10"/>
      <c r="I56" s="10"/>
      <c r="J56" s="10">
        <v>6.25E-2</v>
      </c>
      <c r="K56" s="10"/>
      <c r="L56" s="100"/>
      <c r="M56" s="10"/>
      <c r="N56" s="11" t="s">
        <v>87</v>
      </c>
      <c r="O56" s="147" t="s">
        <v>109</v>
      </c>
      <c r="P56" s="147" t="s">
        <v>109</v>
      </c>
      <c r="Q56" s="147" t="s">
        <v>97</v>
      </c>
      <c r="R56" s="69">
        <v>1</v>
      </c>
      <c r="S56" s="91">
        <v>1</v>
      </c>
      <c r="T56" s="70">
        <f>SUM(C56:M56)</f>
        <v>6.25E-2</v>
      </c>
      <c r="U56" s="70">
        <f t="shared" si="48"/>
        <v>2.8958333333333335</v>
      </c>
      <c r="V56" s="70">
        <f t="shared" si="49"/>
        <v>2.8958333333333335</v>
      </c>
      <c r="W56" s="12">
        <f t="shared" si="38"/>
        <v>1.79</v>
      </c>
      <c r="X56" s="12">
        <f t="shared" si="39"/>
        <v>82.74</v>
      </c>
      <c r="Y56" s="149">
        <f>ROUND(T56/$U$17*100,2)</f>
        <v>0.2</v>
      </c>
      <c r="Z56" s="150">
        <f>ROUND(V56/$U$17*100,2)</f>
        <v>9.1300000000000008</v>
      </c>
      <c r="AA56" s="147" t="s">
        <v>109</v>
      </c>
      <c r="AB56" s="147" t="s">
        <v>109</v>
      </c>
      <c r="AC56" s="69">
        <v>1</v>
      </c>
      <c r="AD56" s="91">
        <v>1</v>
      </c>
      <c r="AE56" s="10">
        <v>2.7777777777777776E-2</v>
      </c>
      <c r="AF56" s="70">
        <f t="shared" si="50"/>
        <v>2.6944444444444442</v>
      </c>
      <c r="AG56" s="70">
        <f t="shared" si="51"/>
        <v>2.6944444444444442</v>
      </c>
      <c r="AH56" s="12">
        <f t="shared" si="42"/>
        <v>0.91</v>
      </c>
      <c r="AI56" s="12">
        <f t="shared" si="43"/>
        <v>88.65</v>
      </c>
      <c r="AJ56" s="149">
        <f t="shared" si="44"/>
        <v>0.11</v>
      </c>
      <c r="AK56" s="150">
        <f t="shared" si="45"/>
        <v>10.65</v>
      </c>
      <c r="AL56" s="104" t="s">
        <v>89</v>
      </c>
      <c r="AM56" s="105" t="s">
        <v>90</v>
      </c>
      <c r="AN56" s="105" t="s">
        <v>90</v>
      </c>
      <c r="AO56" s="106" t="s">
        <v>90</v>
      </c>
      <c r="AP56" s="75">
        <f t="shared" si="46"/>
        <v>44.444444444444443</v>
      </c>
    </row>
    <row r="57" spans="1:42" ht="36">
      <c r="A57" s="179" t="s">
        <v>127</v>
      </c>
      <c r="B57" s="9">
        <v>1</v>
      </c>
      <c r="C57" s="10"/>
      <c r="D57" s="9"/>
      <c r="E57" s="9"/>
      <c r="F57" s="13"/>
      <c r="G57" s="10"/>
      <c r="H57" s="101"/>
      <c r="I57" s="9"/>
      <c r="J57" s="9"/>
      <c r="K57" s="10"/>
      <c r="L57" s="9"/>
      <c r="M57" s="10">
        <v>2.0833333333333332E-2</v>
      </c>
      <c r="N57" s="11" t="s">
        <v>87</v>
      </c>
      <c r="O57" s="147" t="s">
        <v>110</v>
      </c>
      <c r="P57" s="147" t="s">
        <v>110</v>
      </c>
      <c r="Q57" s="147" t="s">
        <v>97</v>
      </c>
      <c r="R57" s="103">
        <v>1</v>
      </c>
      <c r="S57" s="91">
        <v>1</v>
      </c>
      <c r="T57" s="70">
        <f>SUM(C57:M57)</f>
        <v>2.0833333333333332E-2</v>
      </c>
      <c r="U57" s="70">
        <f t="shared" si="48"/>
        <v>2.916666666666667</v>
      </c>
      <c r="V57" s="70">
        <f t="shared" si="49"/>
        <v>2.916666666666667</v>
      </c>
      <c r="W57" s="12">
        <f t="shared" si="38"/>
        <v>0.6</v>
      </c>
      <c r="X57" s="12">
        <f t="shared" si="39"/>
        <v>83.33</v>
      </c>
      <c r="Y57" s="149">
        <f>ROUND(T57/$U$17*100,2)</f>
        <v>7.0000000000000007E-2</v>
      </c>
      <c r="Z57" s="150">
        <f>ROUND(V57/$U$17*100,2)</f>
        <v>9.19</v>
      </c>
      <c r="AA57" s="147" t="s">
        <v>110</v>
      </c>
      <c r="AB57" s="147" t="s">
        <v>110</v>
      </c>
      <c r="AC57" s="103">
        <v>1</v>
      </c>
      <c r="AD57" s="91"/>
      <c r="AE57" s="10">
        <v>1.3888888888888888E-2</v>
      </c>
      <c r="AF57" s="70">
        <f t="shared" si="50"/>
        <v>2.708333333333333</v>
      </c>
      <c r="AG57" s="70">
        <f>AG56+AE57</f>
        <v>2.708333333333333</v>
      </c>
      <c r="AH57" s="12">
        <f t="shared" si="42"/>
        <v>0.46</v>
      </c>
      <c r="AI57" s="12">
        <f t="shared" si="43"/>
        <v>89.1</v>
      </c>
      <c r="AJ57" s="149">
        <f t="shared" si="44"/>
        <v>0.05</v>
      </c>
      <c r="AK57" s="150">
        <f t="shared" si="45"/>
        <v>10.7</v>
      </c>
      <c r="AL57" s="104" t="s">
        <v>89</v>
      </c>
      <c r="AM57" s="105" t="s">
        <v>90</v>
      </c>
      <c r="AN57" s="105" t="s">
        <v>90</v>
      </c>
      <c r="AO57" s="106" t="s">
        <v>90</v>
      </c>
      <c r="AP57" s="75">
        <f t="shared" si="46"/>
        <v>66.666666666666657</v>
      </c>
    </row>
    <row r="58" spans="1:42" ht="36">
      <c r="A58" s="179" t="s">
        <v>128</v>
      </c>
      <c r="B58" s="9">
        <v>2</v>
      </c>
      <c r="C58" s="10"/>
      <c r="D58" s="9"/>
      <c r="E58" s="9"/>
      <c r="F58" s="13"/>
      <c r="G58" s="10"/>
      <c r="H58" s="101"/>
      <c r="I58" s="9"/>
      <c r="J58" s="9"/>
      <c r="K58" s="10"/>
      <c r="L58" s="10">
        <v>4.1666666666666664E-2</v>
      </c>
      <c r="M58" s="10">
        <v>4.1666666666666664E-2</v>
      </c>
      <c r="N58" s="11" t="s">
        <v>87</v>
      </c>
      <c r="O58" s="147" t="s">
        <v>110</v>
      </c>
      <c r="P58" s="147" t="s">
        <v>110</v>
      </c>
      <c r="Q58" s="147" t="s">
        <v>97</v>
      </c>
      <c r="R58" s="103">
        <v>1</v>
      </c>
      <c r="S58" s="91">
        <v>1</v>
      </c>
      <c r="T58" s="70">
        <f>SUM(C58:M58)</f>
        <v>8.3333333333333329E-2</v>
      </c>
      <c r="U58" s="70">
        <f t="shared" si="48"/>
        <v>3.0000000000000004</v>
      </c>
      <c r="V58" s="70">
        <f>V57+T58</f>
        <v>3.0000000000000004</v>
      </c>
      <c r="W58" s="12">
        <f t="shared" si="38"/>
        <v>2.38</v>
      </c>
      <c r="X58" s="12">
        <f>ROUND(U58/$T$65*100,2)</f>
        <v>85.71</v>
      </c>
      <c r="Y58" s="149">
        <f>ROUND(T58/$U$17*100,2)</f>
        <v>0.26</v>
      </c>
      <c r="Z58" s="150">
        <f>ROUND(V58/$U$17*100,2)</f>
        <v>9.4499999999999993</v>
      </c>
      <c r="AA58" s="147" t="s">
        <v>109</v>
      </c>
      <c r="AB58" s="147" t="s">
        <v>109</v>
      </c>
      <c r="AC58" s="103">
        <v>1</v>
      </c>
      <c r="AD58" s="91">
        <v>1</v>
      </c>
      <c r="AE58" s="10">
        <v>0.10416666666666667</v>
      </c>
      <c r="AF58" s="70">
        <f t="shared" si="50"/>
        <v>2.8124999999999996</v>
      </c>
      <c r="AG58" s="70">
        <f t="shared" si="51"/>
        <v>2.8124999999999996</v>
      </c>
      <c r="AH58" s="12">
        <f>ROUND(AE58/$AE$65*100,2)</f>
        <v>3.43</v>
      </c>
      <c r="AI58" s="12">
        <f t="shared" si="43"/>
        <v>92.53</v>
      </c>
      <c r="AJ58" s="149">
        <f t="shared" si="44"/>
        <v>0.41</v>
      </c>
      <c r="AK58" s="150">
        <f t="shared" si="45"/>
        <v>11.11</v>
      </c>
      <c r="AL58" s="104" t="s">
        <v>89</v>
      </c>
      <c r="AM58" s="105" t="s">
        <v>90</v>
      </c>
      <c r="AN58" s="105" t="s">
        <v>90</v>
      </c>
      <c r="AO58" s="106" t="s">
        <v>90</v>
      </c>
      <c r="AP58" s="75">
        <f t="shared" si="46"/>
        <v>125.00000000000003</v>
      </c>
    </row>
    <row r="59" spans="1:42" ht="47.4">
      <c r="A59" s="182" t="s">
        <v>91</v>
      </c>
      <c r="B59" s="145"/>
      <c r="C59" s="168">
        <f t="shared" ref="C59:L59" si="52">SUM(C46:C58)</f>
        <v>0</v>
      </c>
      <c r="D59" s="168">
        <f t="shared" si="52"/>
        <v>8.3333333333333329E-2</v>
      </c>
      <c r="E59" s="168">
        <f t="shared" si="52"/>
        <v>0.16666666666666666</v>
      </c>
      <c r="F59" s="168">
        <f t="shared" si="52"/>
        <v>0</v>
      </c>
      <c r="G59" s="168">
        <f t="shared" si="52"/>
        <v>8.3333333333333329E-2</v>
      </c>
      <c r="H59" s="168">
        <f t="shared" si="52"/>
        <v>0.16666666666666666</v>
      </c>
      <c r="I59" s="168">
        <f t="shared" si="52"/>
        <v>0.16666666666666666</v>
      </c>
      <c r="J59" s="168">
        <f t="shared" si="52"/>
        <v>0.125</v>
      </c>
      <c r="K59" s="168">
        <f t="shared" si="52"/>
        <v>0.16666666666666666</v>
      </c>
      <c r="L59" s="168">
        <f t="shared" si="52"/>
        <v>6.25E-2</v>
      </c>
      <c r="M59" s="168">
        <f>SUM(M46:M58)</f>
        <v>8.3333333333333329E-2</v>
      </c>
      <c r="N59" s="168"/>
      <c r="O59" s="145"/>
      <c r="P59" s="145"/>
      <c r="Q59" s="145"/>
      <c r="R59" s="145"/>
      <c r="S59" s="145"/>
      <c r="T59" s="168">
        <f>SUM(T46:T58)</f>
        <v>1.1041666666666665</v>
      </c>
      <c r="U59" s="168">
        <f>U58</f>
        <v>3.0000000000000004</v>
      </c>
      <c r="V59" s="168">
        <f>V58</f>
        <v>3.0000000000000004</v>
      </c>
      <c r="W59" s="145">
        <f t="shared" si="38"/>
        <v>31.55</v>
      </c>
      <c r="X59" s="145">
        <f>ROUND(U59/$T$65*100,2)</f>
        <v>85.71</v>
      </c>
      <c r="Y59" s="169">
        <f>ROUND(T59/$U$16*100,2)</f>
        <v>3.48</v>
      </c>
      <c r="Z59" s="170">
        <f>ROUND(V59/$U$16*100,2)</f>
        <v>9.4499999999999993</v>
      </c>
      <c r="AA59" s="145"/>
      <c r="AB59" s="145"/>
      <c r="AC59" s="145"/>
      <c r="AD59" s="145"/>
      <c r="AE59" s="168">
        <f>SUM(AE46:AE58)</f>
        <v>1.1111111111111109</v>
      </c>
      <c r="AF59" s="168">
        <f>AF58</f>
        <v>2.8124999999999996</v>
      </c>
      <c r="AG59" s="168">
        <f>AG58</f>
        <v>2.8124999999999996</v>
      </c>
      <c r="AH59" s="145">
        <f>ROUND(AE59/$AE$65*100,2)</f>
        <v>36.549999999999997</v>
      </c>
      <c r="AI59" s="145">
        <f>ROUND(AF59/$AE$65*100,2)</f>
        <v>92.53</v>
      </c>
      <c r="AJ59" s="171">
        <f t="shared" ref="AJ59" si="53">ROUND(AE59/$Y$17*100,2)</f>
        <v>4.3899999999999997</v>
      </c>
      <c r="AK59" s="172">
        <f t="shared" ref="AK59" si="54">ROUND(AG59/$Y$17*100,2)</f>
        <v>11.11</v>
      </c>
      <c r="AL59" s="173"/>
      <c r="AM59" s="145"/>
      <c r="AN59" s="145"/>
      <c r="AO59" s="174"/>
      <c r="AP59" s="174"/>
    </row>
    <row r="60" spans="1:42" ht="47.4">
      <c r="A60" s="20" t="s">
        <v>129</v>
      </c>
      <c r="B60" s="333"/>
      <c r="C60" s="333"/>
      <c r="D60" s="333"/>
      <c r="E60" s="333"/>
      <c r="F60" s="333"/>
      <c r="G60" s="333"/>
      <c r="H60" s="333"/>
      <c r="I60" s="333"/>
      <c r="J60" s="333"/>
      <c r="K60" s="333"/>
      <c r="L60" s="333"/>
      <c r="M60" s="333"/>
      <c r="N60" s="333"/>
      <c r="O60" s="333"/>
      <c r="P60" s="333"/>
      <c r="Q60" s="333"/>
      <c r="R60" s="333"/>
      <c r="S60" s="333"/>
      <c r="T60" s="333"/>
      <c r="U60" s="333"/>
      <c r="V60" s="333"/>
      <c r="W60" s="333"/>
      <c r="X60" s="333"/>
      <c r="Y60" s="333"/>
      <c r="Z60" s="333"/>
      <c r="AA60" s="334"/>
      <c r="AB60" s="334"/>
      <c r="AC60" s="334"/>
      <c r="AD60" s="334"/>
      <c r="AE60" s="334"/>
      <c r="AF60" s="334"/>
      <c r="AG60" s="334"/>
      <c r="AH60" s="334"/>
      <c r="AI60" s="334"/>
      <c r="AJ60" s="333"/>
      <c r="AK60" s="333"/>
      <c r="AL60" s="333"/>
      <c r="AM60" s="333"/>
      <c r="AN60" s="333"/>
      <c r="AO60" s="333"/>
      <c r="AP60" s="333"/>
    </row>
    <row r="61" spans="1:42" ht="36">
      <c r="A61" s="102" t="s">
        <v>130</v>
      </c>
      <c r="B61" s="18">
        <v>3</v>
      </c>
      <c r="C61" s="10">
        <v>4.1666666666666664E-2</v>
      </c>
      <c r="D61" s="10"/>
      <c r="E61" s="10">
        <v>4.1666666666666664E-2</v>
      </c>
      <c r="F61" s="10"/>
      <c r="G61" s="10"/>
      <c r="H61" s="10">
        <v>4.1666666666666664E-2</v>
      </c>
      <c r="I61" s="10"/>
      <c r="J61" s="10"/>
      <c r="K61" s="10"/>
      <c r="L61" s="10"/>
      <c r="M61" s="10"/>
      <c r="N61" s="11" t="s">
        <v>87</v>
      </c>
      <c r="O61" s="68" t="s">
        <v>108</v>
      </c>
      <c r="P61" s="68" t="s">
        <v>110</v>
      </c>
      <c r="Q61" s="68" t="s">
        <v>97</v>
      </c>
      <c r="R61" s="103">
        <v>2</v>
      </c>
      <c r="S61" s="91">
        <v>1</v>
      </c>
      <c r="T61" s="70">
        <f>SUM(C61:M61)</f>
        <v>0.125</v>
      </c>
      <c r="U61" s="71">
        <f>U59+T61</f>
        <v>3.1250000000000004</v>
      </c>
      <c r="V61" s="71">
        <f>V59+T61</f>
        <v>3.1250000000000004</v>
      </c>
      <c r="W61" s="12">
        <f t="shared" ref="W61:X63" si="55">ROUND(T61/$T$65*100,2)</f>
        <v>3.57</v>
      </c>
      <c r="X61" s="12">
        <f t="shared" si="55"/>
        <v>89.29</v>
      </c>
      <c r="Y61" s="72">
        <f>ROUND(T61/$U$17*100,2)</f>
        <v>0.39</v>
      </c>
      <c r="Z61" s="73">
        <f>ROUND(V61/$U$17*100,2)</f>
        <v>9.85</v>
      </c>
      <c r="AA61" s="68" t="s">
        <v>108</v>
      </c>
      <c r="AB61" s="68" t="s">
        <v>108</v>
      </c>
      <c r="AC61" s="103">
        <v>2</v>
      </c>
      <c r="AD61" s="91">
        <v>1</v>
      </c>
      <c r="AE61" s="10">
        <v>0.125</v>
      </c>
      <c r="AF61" s="70">
        <f>AF59+AE61</f>
        <v>2.9374999999999996</v>
      </c>
      <c r="AG61" s="70">
        <f>AG59+AE61</f>
        <v>2.9374999999999996</v>
      </c>
      <c r="AH61" s="12">
        <f t="shared" ref="AH61:AH62" si="56">ROUND(AE61/$AE$65*100,2)</f>
        <v>4.1100000000000003</v>
      </c>
      <c r="AI61" s="12">
        <f>ROUND(AF61/$AE$65*100,2)</f>
        <v>96.64</v>
      </c>
      <c r="AJ61" s="149">
        <f t="shared" ref="AJ61:AJ62" si="57">ROUND(AE61/$Y$17*100,2)</f>
        <v>0.49</v>
      </c>
      <c r="AK61" s="150">
        <f t="shared" ref="AK61:AK62" si="58">ROUND(AG61/$Y$17*100,2)</f>
        <v>11.61</v>
      </c>
      <c r="AL61" s="157" t="s">
        <v>98</v>
      </c>
      <c r="AM61" s="9">
        <v>5</v>
      </c>
      <c r="AN61" s="9">
        <v>5</v>
      </c>
      <c r="AO61" s="75">
        <f t="shared" ref="AO61" si="59">AN61/AM61*100</f>
        <v>100</v>
      </c>
      <c r="AP61" s="75">
        <f>AE61/T61*100</f>
        <v>100</v>
      </c>
    </row>
    <row r="62" spans="1:42" ht="36">
      <c r="A62" s="102" t="s">
        <v>131</v>
      </c>
      <c r="B62" s="18">
        <v>3</v>
      </c>
      <c r="C62" s="10">
        <v>0.125</v>
      </c>
      <c r="D62" s="10"/>
      <c r="E62" s="10">
        <v>0.125</v>
      </c>
      <c r="F62" s="10"/>
      <c r="G62" s="10"/>
      <c r="H62" s="10">
        <v>0.125</v>
      </c>
      <c r="I62" s="10"/>
      <c r="J62" s="10"/>
      <c r="K62" s="10"/>
      <c r="L62" s="10"/>
      <c r="M62" s="10"/>
      <c r="N62" s="11" t="s">
        <v>87</v>
      </c>
      <c r="O62" s="68" t="s">
        <v>108</v>
      </c>
      <c r="P62" s="68" t="s">
        <v>110</v>
      </c>
      <c r="Q62" s="68" t="s">
        <v>97</v>
      </c>
      <c r="R62" s="103">
        <v>2</v>
      </c>
      <c r="S62" s="91">
        <v>1</v>
      </c>
      <c r="T62" s="70">
        <f>SUM(C62:M62)</f>
        <v>0.375</v>
      </c>
      <c r="U62" s="74">
        <f>U61+T62</f>
        <v>3.5000000000000004</v>
      </c>
      <c r="V62" s="74">
        <f>V61+T62</f>
        <v>3.5000000000000004</v>
      </c>
      <c r="W62" s="12">
        <f t="shared" si="55"/>
        <v>10.71</v>
      </c>
      <c r="X62" s="12">
        <f t="shared" si="55"/>
        <v>100</v>
      </c>
      <c r="Y62" s="72">
        <f>ROUND(T62/$U$17*100,2)</f>
        <v>1.18</v>
      </c>
      <c r="Z62" s="73">
        <f>ROUND(V62/$U$17*100,2)</f>
        <v>11.03</v>
      </c>
      <c r="AA62" s="68" t="s">
        <v>109</v>
      </c>
      <c r="AB62" s="68" t="s">
        <v>110</v>
      </c>
      <c r="AC62" s="103">
        <v>2</v>
      </c>
      <c r="AD62" s="91">
        <v>2</v>
      </c>
      <c r="AE62" s="10">
        <v>0.10208333333333335</v>
      </c>
      <c r="AF62" s="70">
        <f>AF61+AE62</f>
        <v>3.0395833333333329</v>
      </c>
      <c r="AG62" s="70">
        <f>AG61+AE62</f>
        <v>3.0395833333333329</v>
      </c>
      <c r="AH62" s="12">
        <f t="shared" si="56"/>
        <v>3.36</v>
      </c>
      <c r="AI62" s="12">
        <f>ROUND(AF62/$AE$65*100,2)</f>
        <v>100</v>
      </c>
      <c r="AJ62" s="149">
        <f t="shared" si="57"/>
        <v>0.4</v>
      </c>
      <c r="AK62" s="150">
        <f t="shared" si="58"/>
        <v>12.01</v>
      </c>
      <c r="AL62" s="104" t="s">
        <v>89</v>
      </c>
      <c r="AM62" s="105" t="s">
        <v>90</v>
      </c>
      <c r="AN62" s="105" t="s">
        <v>90</v>
      </c>
      <c r="AO62" s="106" t="s">
        <v>90</v>
      </c>
      <c r="AP62" s="75">
        <f>AE62/T62*100</f>
        <v>27.222222222222225</v>
      </c>
    </row>
    <row r="63" spans="1:42" ht="47.4">
      <c r="A63" s="107" t="s">
        <v>91</v>
      </c>
      <c r="B63" s="108"/>
      <c r="C63" s="109">
        <f>SUM(C61:C62)</f>
        <v>0.16666666666666666</v>
      </c>
      <c r="D63" s="109">
        <f t="shared" ref="D63:L63" si="60">SUM(D61:D62)</f>
        <v>0</v>
      </c>
      <c r="E63" s="109">
        <f t="shared" si="60"/>
        <v>0.16666666666666666</v>
      </c>
      <c r="F63" s="109">
        <f t="shared" si="60"/>
        <v>0</v>
      </c>
      <c r="G63" s="109">
        <f t="shared" si="60"/>
        <v>0</v>
      </c>
      <c r="H63" s="109">
        <f t="shared" si="60"/>
        <v>0.16666666666666666</v>
      </c>
      <c r="I63" s="109">
        <f t="shared" si="60"/>
        <v>0</v>
      </c>
      <c r="J63" s="109">
        <f t="shared" si="60"/>
        <v>0</v>
      </c>
      <c r="K63" s="109">
        <f t="shared" si="60"/>
        <v>0</v>
      </c>
      <c r="L63" s="109">
        <f t="shared" si="60"/>
        <v>0</v>
      </c>
      <c r="M63" s="109">
        <f>SUM(M61:M62)</f>
        <v>0</v>
      </c>
      <c r="N63" s="108"/>
      <c r="O63" s="108"/>
      <c r="P63" s="108"/>
      <c r="Q63" s="109"/>
      <c r="R63" s="109"/>
      <c r="S63" s="110"/>
      <c r="T63" s="110">
        <f>SUM(T61:T62)</f>
        <v>0.5</v>
      </c>
      <c r="U63" s="111">
        <f>U62</f>
        <v>3.5000000000000004</v>
      </c>
      <c r="V63" s="111">
        <f>V62</f>
        <v>3.5000000000000004</v>
      </c>
      <c r="W63" s="112">
        <f t="shared" si="55"/>
        <v>14.29</v>
      </c>
      <c r="X63" s="112">
        <f t="shared" si="55"/>
        <v>100</v>
      </c>
      <c r="Y63" s="113">
        <f>ROUND(T63/$U$17*100,2)</f>
        <v>1.58</v>
      </c>
      <c r="Z63" s="114">
        <f>ROUND(V63/$U$17*100,2)</f>
        <v>11.03</v>
      </c>
      <c r="AA63" s="115"/>
      <c r="AB63" s="115"/>
      <c r="AC63" s="115"/>
      <c r="AD63" s="116"/>
      <c r="AE63" s="110">
        <f>SUM(AE61:AE62)</f>
        <v>0.22708333333333336</v>
      </c>
      <c r="AF63" s="117">
        <f>AF62</f>
        <v>3.0395833333333329</v>
      </c>
      <c r="AG63" s="118">
        <f>AG62</f>
        <v>3.0395833333333329</v>
      </c>
      <c r="AH63" s="119">
        <f>ROUND(AE63/$AE$65*100,2)</f>
        <v>7.47</v>
      </c>
      <c r="AI63" s="120">
        <f>ROUND(AF63/$AE$65*100,2)</f>
        <v>100</v>
      </c>
      <c r="AJ63" s="113">
        <f t="shared" ref="AJ63" si="61">ROUND(AE63/$Y$17*100,2)</f>
        <v>0.9</v>
      </c>
      <c r="AK63" s="114">
        <f t="shared" ref="AK63" si="62">ROUND(AG63/$Y$17*100,2)</f>
        <v>12.01</v>
      </c>
      <c r="AL63" s="121"/>
      <c r="AM63" s="121"/>
      <c r="AN63" s="121"/>
      <c r="AO63" s="121"/>
      <c r="AP63" s="121"/>
    </row>
    <row r="64" spans="1:42" s="122" customFormat="1" ht="15" customHeight="1"/>
    <row r="65" spans="1:42" ht="36">
      <c r="A65" s="21" t="s">
        <v>132</v>
      </c>
      <c r="B65" s="22"/>
      <c r="C65" s="123">
        <f t="shared" ref="C65:M65" si="63">C63+C59+C44+C28+C25+C32</f>
        <v>0.32638888888888884</v>
      </c>
      <c r="D65" s="123">
        <f t="shared" si="63"/>
        <v>0.35416666666666669</v>
      </c>
      <c r="E65" s="123">
        <f t="shared" si="63"/>
        <v>0.41666666666666669</v>
      </c>
      <c r="F65" s="123">
        <f t="shared" si="63"/>
        <v>0.19444444444444442</v>
      </c>
      <c r="G65" s="123">
        <f t="shared" si="63"/>
        <v>0.16666666666666666</v>
      </c>
      <c r="H65" s="123">
        <f t="shared" si="63"/>
        <v>0.41666666666666669</v>
      </c>
      <c r="I65" s="123">
        <f t="shared" si="63"/>
        <v>0.4375</v>
      </c>
      <c r="J65" s="123">
        <f t="shared" si="63"/>
        <v>0.20833333333333331</v>
      </c>
      <c r="K65" s="123">
        <f t="shared" si="63"/>
        <v>0.24999999999999997</v>
      </c>
      <c r="L65" s="123">
        <f t="shared" si="63"/>
        <v>0.39583333333333337</v>
      </c>
      <c r="M65" s="123">
        <f t="shared" si="63"/>
        <v>0.33333333333333337</v>
      </c>
      <c r="N65" s="124" t="s">
        <v>91</v>
      </c>
      <c r="O65" s="125">
        <f>SUM(C65:M65)</f>
        <v>3.5000000000000004</v>
      </c>
      <c r="P65" s="23"/>
      <c r="Q65" s="23"/>
      <c r="R65" s="23">
        <f>SUM(R61:R62,R46:R58,R34:R43,R30:R31,R27,R24)</f>
        <v>65</v>
      </c>
      <c r="S65" s="23"/>
      <c r="T65" s="123">
        <f>T63+T59+T44+T28+T25+T32</f>
        <v>3.5</v>
      </c>
      <c r="U65" s="123">
        <f>U63</f>
        <v>3.5000000000000004</v>
      </c>
      <c r="V65" s="123">
        <f>V63</f>
        <v>3.5000000000000004</v>
      </c>
      <c r="W65" s="23">
        <f>ROUND(T65/$T$65*100,2)</f>
        <v>100</v>
      </c>
      <c r="X65" s="23">
        <f>ROUND(U65/$T$65*100,2)</f>
        <v>100</v>
      </c>
      <c r="Y65" s="126">
        <f>ROUND(T65/$U$16*100,2)</f>
        <v>11.03</v>
      </c>
      <c r="Z65" s="127">
        <f>ROUND(V65/$U$16*100,2)</f>
        <v>11.03</v>
      </c>
      <c r="AA65" s="23"/>
      <c r="AB65" s="23"/>
      <c r="AC65" s="23">
        <f>SUM(AC61:AC62,AC46:AC58,AC34:AC43,AC30:AC31,AC27,AC24)</f>
        <v>63</v>
      </c>
      <c r="AD65" s="23"/>
      <c r="AE65" s="123">
        <f>AE63+AE59+AE44+AE28+AE25+AE32</f>
        <v>3.0395833333333333</v>
      </c>
      <c r="AF65" s="123">
        <f>AF63</f>
        <v>3.0395833333333329</v>
      </c>
      <c r="AG65" s="123">
        <f>AG63</f>
        <v>3.0395833333333329</v>
      </c>
      <c r="AH65" s="23">
        <f>ROUND(AF65/$AE$65*100,2)</f>
        <v>100</v>
      </c>
      <c r="AI65" s="23">
        <f>ROUND(AF65/$AE$65*100,2)</f>
        <v>100</v>
      </c>
      <c r="AJ65" s="128">
        <f t="shared" ref="AJ65" si="64">ROUND(AE65/$Y$17*100,2)</f>
        <v>12.01</v>
      </c>
      <c r="AK65" s="129">
        <f t="shared" ref="AK65" si="65">ROUND(AG65/$Y$17*100,2)</f>
        <v>12.01</v>
      </c>
      <c r="AL65" s="22"/>
      <c r="AM65" s="22"/>
      <c r="AN65" s="22"/>
      <c r="AO65" s="22"/>
      <c r="AP65" s="22"/>
    </row>
    <row r="66" spans="1:42" s="122" customFormat="1">
      <c r="A66" s="130"/>
      <c r="B66" s="130"/>
      <c r="C66" s="130"/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31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  <c r="AA66" s="130"/>
      <c r="AB66" s="130"/>
      <c r="AC66" s="130"/>
      <c r="AD66" s="130"/>
      <c r="AE66" s="130"/>
      <c r="AF66" s="130"/>
      <c r="AG66" s="130"/>
      <c r="AH66" s="130"/>
      <c r="AI66" s="130"/>
      <c r="AJ66" s="130"/>
      <c r="AK66" s="130"/>
      <c r="AL66" s="130"/>
      <c r="AM66" s="130"/>
      <c r="AN66" s="130"/>
      <c r="AO66" s="130"/>
      <c r="AP66" s="130"/>
    </row>
    <row r="67" spans="1:42" ht="36">
      <c r="A67" s="132" t="s">
        <v>133</v>
      </c>
      <c r="B67" s="24"/>
      <c r="C67" s="133">
        <f t="shared" ref="C67:M67" si="66">(C65/$O$65)*100</f>
        <v>9.3253968253968225</v>
      </c>
      <c r="D67" s="133">
        <f t="shared" si="66"/>
        <v>10.119047619047619</v>
      </c>
      <c r="E67" s="133">
        <f t="shared" si="66"/>
        <v>11.904761904761903</v>
      </c>
      <c r="F67" s="133">
        <f t="shared" si="66"/>
        <v>5.5555555555555536</v>
      </c>
      <c r="G67" s="133">
        <f t="shared" si="66"/>
        <v>4.761904761904761</v>
      </c>
      <c r="H67" s="133">
        <f t="shared" si="66"/>
        <v>11.904761904761903</v>
      </c>
      <c r="I67" s="133">
        <f t="shared" si="66"/>
        <v>12.499999999999998</v>
      </c>
      <c r="J67" s="133">
        <f t="shared" si="66"/>
        <v>5.9523809523809517</v>
      </c>
      <c r="K67" s="133">
        <f t="shared" si="66"/>
        <v>7.1428571428571415</v>
      </c>
      <c r="L67" s="133">
        <f>(L65/$O$65)*100</f>
        <v>11.30952380952381</v>
      </c>
      <c r="M67" s="133">
        <f t="shared" si="66"/>
        <v>9.5238095238095237</v>
      </c>
      <c r="N67" s="134" t="s">
        <v>91</v>
      </c>
      <c r="O67" s="133">
        <f>SUM(C67:M67)</f>
        <v>99.999999999999972</v>
      </c>
      <c r="P67" s="135" t="s">
        <v>134</v>
      </c>
      <c r="Q67" s="136">
        <f>COUNTIF($B$21:AP62,"DONE")</f>
        <v>28</v>
      </c>
      <c r="R67" s="137" t="s">
        <v>135</v>
      </c>
      <c r="S67" s="138">
        <f>COUNTIF($B$21:AP62,"LATE")</f>
        <v>0</v>
      </c>
      <c r="T67" s="139" t="s">
        <v>136</v>
      </c>
      <c r="U67" s="140">
        <f>COUNTIF($B$21:AP62,"CANCLE")</f>
        <v>1</v>
      </c>
      <c r="V67" s="141" t="s">
        <v>137</v>
      </c>
      <c r="W67" s="142">
        <f>SUM(Q67,S67,U67)</f>
        <v>29</v>
      </c>
      <c r="X67" s="122"/>
      <c r="Y67" s="122"/>
      <c r="Z67" s="122"/>
      <c r="AA67" s="122"/>
      <c r="AB67" s="122"/>
      <c r="AC67" s="122"/>
      <c r="AD67" s="122"/>
      <c r="AE67" s="122"/>
      <c r="AF67" s="122"/>
      <c r="AG67" s="122"/>
      <c r="AH67" s="122"/>
      <c r="AI67" s="122"/>
      <c r="AJ67" s="122"/>
      <c r="AK67" s="122"/>
      <c r="AL67" s="122"/>
      <c r="AM67" s="122"/>
      <c r="AN67" s="122"/>
      <c r="AO67" s="122"/>
      <c r="AP67" s="122"/>
    </row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</sheetData>
  <mergeCells count="21">
    <mergeCell ref="A1:AP2"/>
    <mergeCell ref="C3:K3"/>
    <mergeCell ref="L3:N3"/>
    <mergeCell ref="O3:P3"/>
    <mergeCell ref="C4:D4"/>
    <mergeCell ref="L4:N4"/>
    <mergeCell ref="O4:P4"/>
    <mergeCell ref="C5:D5"/>
    <mergeCell ref="C8:M8"/>
    <mergeCell ref="C14:H14"/>
    <mergeCell ref="B21:N21"/>
    <mergeCell ref="O21:Z21"/>
    <mergeCell ref="B45:AP45"/>
    <mergeCell ref="B60:AP60"/>
    <mergeCell ref="AL21:AN21"/>
    <mergeCell ref="AO21:AP21"/>
    <mergeCell ref="B23:AP23"/>
    <mergeCell ref="B26:AP26"/>
    <mergeCell ref="B29:AP29"/>
    <mergeCell ref="B33:AP33"/>
    <mergeCell ref="AA21:AK21"/>
  </mergeCells>
  <conditionalFormatting sqref="AO34:AP36 AO38:AP43 AP46:AP55">
    <cfRule type="cellIs" dxfId="108" priority="12" operator="greaterThan">
      <formula>100</formula>
    </cfRule>
  </conditionalFormatting>
  <conditionalFormatting sqref="AP24">
    <cfRule type="cellIs" dxfId="107" priority="10" operator="greaterThan">
      <formula>100</formula>
    </cfRule>
  </conditionalFormatting>
  <conditionalFormatting sqref="AP27">
    <cfRule type="cellIs" dxfId="106" priority="9" operator="greaterThan">
      <formula>100</formula>
    </cfRule>
  </conditionalFormatting>
  <conditionalFormatting sqref="AO30:AO31">
    <cfRule type="cellIs" dxfId="105" priority="7" operator="greaterThan">
      <formula>100</formula>
    </cfRule>
  </conditionalFormatting>
  <conditionalFormatting sqref="AP30:AP31">
    <cfRule type="cellIs" dxfId="104" priority="6" operator="greaterThan">
      <formula>100</formula>
    </cfRule>
  </conditionalFormatting>
  <conditionalFormatting sqref="AP61:AP62">
    <cfRule type="cellIs" dxfId="103" priority="5" operator="greaterThan">
      <formula>100</formula>
    </cfRule>
  </conditionalFormatting>
  <conditionalFormatting sqref="AO37:AP37">
    <cfRule type="cellIs" dxfId="102" priority="4" operator="greaterThan">
      <formula>100</formula>
    </cfRule>
  </conditionalFormatting>
  <conditionalFormatting sqref="AP56">
    <cfRule type="cellIs" dxfId="101" priority="3" operator="greaterThan">
      <formula>100</formula>
    </cfRule>
  </conditionalFormatting>
  <conditionalFormatting sqref="AP57:AP58">
    <cfRule type="cellIs" dxfId="100" priority="2" operator="greaterThan">
      <formula>100</formula>
    </cfRule>
  </conditionalFormatting>
  <conditionalFormatting sqref="AO61">
    <cfRule type="cellIs" dxfId="99" priority="1" operator="greaterThan">
      <formula>100</formula>
    </cfRule>
  </conditionalFormatting>
  <pageMargins left="0.25" right="0.25" top="0.75" bottom="0.75" header="0.3" footer="0.3"/>
  <pageSetup paperSize="9" scale="1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B103C-D1C0-4A57-8C0F-4CB2445895DE}">
  <sheetPr>
    <pageSetUpPr fitToPage="1"/>
  </sheetPr>
  <dimension ref="A1:AP117"/>
  <sheetViews>
    <sheetView topLeftCell="A60" zoomScale="30" zoomScaleNormal="30" workbookViewId="0">
      <selection activeCell="L68" sqref="L68"/>
    </sheetView>
  </sheetViews>
  <sheetFormatPr defaultRowHeight="13.8"/>
  <cols>
    <col min="1" max="1" width="132.69921875" customWidth="1"/>
    <col min="2" max="42" width="26.59765625" customWidth="1"/>
  </cols>
  <sheetData>
    <row r="1" spans="1:42" ht="36" customHeight="1">
      <c r="A1" s="347" t="s">
        <v>0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  <c r="R1" s="347"/>
      <c r="S1" s="347"/>
      <c r="T1" s="347"/>
      <c r="U1" s="347"/>
      <c r="V1" s="347"/>
      <c r="W1" s="347"/>
      <c r="X1" s="347"/>
      <c r="Y1" s="347"/>
      <c r="Z1" s="347"/>
      <c r="AA1" s="347"/>
      <c r="AB1" s="347"/>
      <c r="AC1" s="347"/>
      <c r="AD1" s="347"/>
      <c r="AE1" s="347"/>
      <c r="AF1" s="347"/>
      <c r="AG1" s="347"/>
      <c r="AH1" s="347"/>
      <c r="AI1" s="347"/>
      <c r="AJ1" s="347"/>
      <c r="AK1" s="347"/>
      <c r="AL1" s="347"/>
      <c r="AM1" s="347"/>
      <c r="AN1" s="347"/>
      <c r="AO1" s="347"/>
      <c r="AP1" s="347"/>
    </row>
    <row r="2" spans="1:42" ht="36" customHeight="1">
      <c r="A2" s="347"/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  <c r="Q2" s="347"/>
      <c r="R2" s="347"/>
      <c r="S2" s="347"/>
      <c r="T2" s="347"/>
      <c r="U2" s="347"/>
      <c r="V2" s="347"/>
      <c r="W2" s="347"/>
      <c r="X2" s="347"/>
      <c r="Y2" s="347"/>
      <c r="Z2" s="347"/>
      <c r="AA2" s="347"/>
      <c r="AB2" s="347"/>
      <c r="AC2" s="347"/>
      <c r="AD2" s="347"/>
      <c r="AE2" s="347"/>
      <c r="AF2" s="347"/>
      <c r="AG2" s="347"/>
      <c r="AH2" s="347"/>
      <c r="AI2" s="347"/>
      <c r="AJ2" s="347"/>
      <c r="AK2" s="347"/>
      <c r="AL2" s="347"/>
      <c r="AM2" s="347"/>
      <c r="AN2" s="347"/>
      <c r="AO2" s="347"/>
      <c r="AP2" s="347"/>
    </row>
    <row r="3" spans="1:42" ht="53.4">
      <c r="A3" s="25"/>
      <c r="B3" s="25"/>
      <c r="C3" s="348" t="s">
        <v>1</v>
      </c>
      <c r="D3" s="348"/>
      <c r="E3" s="348"/>
      <c r="F3" s="348"/>
      <c r="G3" s="348"/>
      <c r="H3" s="348"/>
      <c r="I3" s="348"/>
      <c r="J3" s="348"/>
      <c r="K3" s="348"/>
      <c r="L3" s="349"/>
      <c r="M3" s="349"/>
      <c r="N3" s="349"/>
      <c r="O3" s="348" t="s">
        <v>2</v>
      </c>
      <c r="P3" s="348"/>
      <c r="Q3" s="26"/>
      <c r="R3" s="26"/>
      <c r="S3" s="26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M3" s="25"/>
      <c r="AN3" s="25"/>
      <c r="AO3" s="25"/>
      <c r="AP3" s="25"/>
    </row>
    <row r="4" spans="1:42" ht="53.4">
      <c r="A4" s="27"/>
      <c r="B4" s="27"/>
      <c r="C4" s="342" t="s">
        <v>3</v>
      </c>
      <c r="D4" s="342"/>
      <c r="E4" s="27"/>
      <c r="F4" s="27"/>
      <c r="G4" s="27"/>
      <c r="H4" s="27"/>
      <c r="I4" s="27"/>
      <c r="J4" s="27"/>
      <c r="K4" s="27"/>
      <c r="L4" s="350"/>
      <c r="M4" s="351"/>
      <c r="N4" s="352"/>
      <c r="O4" s="342" t="s">
        <v>4</v>
      </c>
      <c r="P4" s="342"/>
      <c r="Q4" s="28"/>
      <c r="R4" s="28"/>
      <c r="S4" s="28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</row>
    <row r="5" spans="1:42" ht="53.4">
      <c r="A5" s="29"/>
      <c r="B5" s="29"/>
      <c r="C5" s="342" t="s">
        <v>138</v>
      </c>
      <c r="D5" s="342"/>
      <c r="E5" s="27"/>
      <c r="F5" s="27"/>
      <c r="G5" s="27"/>
      <c r="H5" s="27"/>
      <c r="I5" s="27"/>
      <c r="J5" s="27"/>
      <c r="K5" s="27"/>
      <c r="L5" s="27"/>
      <c r="M5" s="27"/>
      <c r="N5" s="27"/>
      <c r="O5" s="30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</row>
    <row r="6" spans="1:42" ht="53.4">
      <c r="A6" s="27"/>
      <c r="B6" s="27"/>
      <c r="C6" s="31" t="s">
        <v>6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146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</row>
    <row r="7" spans="1:42" ht="42">
      <c r="A7" s="32" t="s">
        <v>7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33" t="s">
        <v>8</v>
      </c>
      <c r="P7" s="34"/>
      <c r="Q7" s="33" t="s">
        <v>9</v>
      </c>
      <c r="R7" s="34"/>
      <c r="S7" s="33" t="s">
        <v>10</v>
      </c>
      <c r="T7" s="33"/>
      <c r="U7" s="33" t="s">
        <v>11</v>
      </c>
      <c r="V7" s="35"/>
      <c r="W7" s="33" t="s">
        <v>12</v>
      </c>
      <c r="X7" s="34"/>
      <c r="Y7" s="33" t="s">
        <v>13</v>
      </c>
      <c r="Z7" s="33"/>
      <c r="AA7" s="33" t="s">
        <v>14</v>
      </c>
      <c r="AB7" s="36"/>
      <c r="AC7" s="36" t="s">
        <v>15</v>
      </c>
      <c r="AD7" s="34"/>
      <c r="AE7" s="36" t="s">
        <v>16</v>
      </c>
      <c r="AF7" s="34"/>
      <c r="AG7" s="36" t="s">
        <v>17</v>
      </c>
      <c r="AH7" s="34"/>
      <c r="AI7" s="34"/>
      <c r="AJ7" s="27"/>
      <c r="AK7" s="27"/>
      <c r="AL7" s="27"/>
      <c r="AM7" s="27"/>
      <c r="AN7" s="27"/>
      <c r="AO7" s="27"/>
      <c r="AP7" s="27"/>
    </row>
    <row r="8" spans="1:42" ht="53.4">
      <c r="A8" s="37" t="s">
        <v>18</v>
      </c>
      <c r="B8" s="27"/>
      <c r="D8" s="31"/>
      <c r="E8" s="31"/>
      <c r="F8" s="343" t="s">
        <v>19</v>
      </c>
      <c r="G8" s="343"/>
      <c r="H8" s="343"/>
      <c r="I8" s="343"/>
      <c r="J8" s="343"/>
      <c r="K8" s="31"/>
      <c r="L8" s="31"/>
      <c r="M8" s="31"/>
      <c r="N8" s="27"/>
      <c r="O8" s="38">
        <v>1</v>
      </c>
      <c r="P8" s="34"/>
      <c r="Q8" s="39">
        <v>6.416666666666667</v>
      </c>
      <c r="R8" s="34"/>
      <c r="S8" s="39">
        <v>0</v>
      </c>
      <c r="T8" s="39"/>
      <c r="U8" s="39">
        <v>0</v>
      </c>
      <c r="V8" s="39"/>
      <c r="W8" s="39">
        <v>0</v>
      </c>
      <c r="X8" s="39"/>
      <c r="Y8" s="39">
        <v>0</v>
      </c>
      <c r="Z8" s="39"/>
      <c r="AA8" s="41">
        <f t="shared" ref="AA8:AA17" si="0">S8/$U$16*100</f>
        <v>0</v>
      </c>
      <c r="AB8" s="42"/>
      <c r="AC8" s="41">
        <f t="shared" ref="AC8:AC17" si="1">U8/$U$16*100</f>
        <v>0</v>
      </c>
      <c r="AD8" s="34"/>
      <c r="AE8" s="41">
        <f t="shared" ref="AE8:AE17" si="2">W8/$Y$16*100</f>
        <v>0</v>
      </c>
      <c r="AF8" s="34"/>
      <c r="AG8" s="41">
        <f t="shared" ref="AG8:AG17" si="3">Y8/$Y$16*100</f>
        <v>0</v>
      </c>
      <c r="AH8" s="34"/>
      <c r="AI8" s="34"/>
      <c r="AJ8" s="40"/>
      <c r="AK8" s="27"/>
      <c r="AL8" s="27"/>
      <c r="AM8" s="27"/>
      <c r="AN8" s="27"/>
      <c r="AO8" s="27"/>
      <c r="AP8" s="27"/>
    </row>
    <row r="9" spans="1:42" ht="42">
      <c r="A9" s="43" t="s">
        <v>20</v>
      </c>
      <c r="B9" s="27"/>
      <c r="C9" s="34"/>
      <c r="D9" s="44"/>
      <c r="E9" s="35"/>
      <c r="F9" s="35" t="s">
        <v>21</v>
      </c>
      <c r="G9" s="35"/>
      <c r="H9" s="35"/>
      <c r="I9" s="35" t="s">
        <v>22</v>
      </c>
      <c r="J9" s="35"/>
      <c r="K9" s="35"/>
      <c r="L9" s="35"/>
      <c r="M9" s="35"/>
      <c r="N9" s="27"/>
      <c r="O9" s="38">
        <v>2</v>
      </c>
      <c r="P9" s="34"/>
      <c r="Q9" s="39">
        <v>6.416666666666667</v>
      </c>
      <c r="R9" s="34"/>
      <c r="S9" s="39">
        <v>0</v>
      </c>
      <c r="T9" s="39"/>
      <c r="U9" s="39">
        <v>0</v>
      </c>
      <c r="V9" s="39"/>
      <c r="W9" s="39">
        <v>0</v>
      </c>
      <c r="X9" s="39"/>
      <c r="Y9" s="39">
        <v>0</v>
      </c>
      <c r="Z9" s="39"/>
      <c r="AA9" s="41">
        <f t="shared" si="0"/>
        <v>0</v>
      </c>
      <c r="AB9" s="42"/>
      <c r="AC9" s="41">
        <f t="shared" si="1"/>
        <v>0</v>
      </c>
      <c r="AD9" s="34"/>
      <c r="AE9" s="41">
        <f t="shared" si="2"/>
        <v>0</v>
      </c>
      <c r="AF9" s="34"/>
      <c r="AG9" s="41">
        <f t="shared" si="3"/>
        <v>0</v>
      </c>
      <c r="AH9" s="34"/>
      <c r="AI9" s="34"/>
      <c r="AJ9" s="40"/>
      <c r="AK9" s="27"/>
      <c r="AL9" s="27"/>
      <c r="AM9" s="27"/>
      <c r="AN9" s="27"/>
      <c r="AO9" s="27"/>
      <c r="AP9" s="27"/>
    </row>
    <row r="10" spans="1:42" ht="42">
      <c r="A10" s="45" t="s">
        <v>23</v>
      </c>
      <c r="B10" s="27"/>
      <c r="C10" s="34"/>
      <c r="D10" s="44"/>
      <c r="E10" s="35"/>
      <c r="F10" s="35" t="s">
        <v>24</v>
      </c>
      <c r="G10" s="35"/>
      <c r="H10" s="35"/>
      <c r="I10" s="35" t="s">
        <v>25</v>
      </c>
      <c r="J10" s="35"/>
      <c r="K10" s="35"/>
      <c r="L10" s="35"/>
      <c r="M10" s="35"/>
      <c r="N10" s="27"/>
      <c r="O10" s="38">
        <v>3</v>
      </c>
      <c r="P10" s="34"/>
      <c r="Q10" s="39">
        <v>6.416666666666667</v>
      </c>
      <c r="R10" s="34"/>
      <c r="S10" s="39">
        <f>'Sprint 3'!T65</f>
        <v>3.5</v>
      </c>
      <c r="T10" s="39"/>
      <c r="U10" s="39">
        <f>'Sprint 3'!V65</f>
        <v>3.5000000000000004</v>
      </c>
      <c r="V10" s="40"/>
      <c r="W10" s="39">
        <f>'Sprint 3'!AE65</f>
        <v>3.0395833333333333</v>
      </c>
      <c r="X10" s="39"/>
      <c r="Y10" s="39">
        <f>'Sprint 3'!AG65</f>
        <v>3.0395833333333329</v>
      </c>
      <c r="Z10" s="39"/>
      <c r="AA10" s="41">
        <f t="shared" si="0"/>
        <v>11.029653134916298</v>
      </c>
      <c r="AB10" s="42"/>
      <c r="AC10" s="41">
        <f t="shared" si="1"/>
        <v>11.0296531349163</v>
      </c>
      <c r="AD10" s="34"/>
      <c r="AE10" s="41">
        <f t="shared" si="2"/>
        <v>12.01152579582876</v>
      </c>
      <c r="AF10" s="34"/>
      <c r="AG10" s="41">
        <f t="shared" si="3"/>
        <v>12.011525795828756</v>
      </c>
      <c r="AH10" s="34"/>
      <c r="AI10" s="34"/>
      <c r="AJ10" s="40"/>
      <c r="AK10" s="27"/>
      <c r="AL10" s="27"/>
      <c r="AM10" s="27"/>
      <c r="AN10" s="27"/>
      <c r="AO10" s="27"/>
      <c r="AP10" s="27"/>
    </row>
    <row r="11" spans="1:42" ht="42">
      <c r="A11" s="46" t="s">
        <v>26</v>
      </c>
      <c r="B11" s="47"/>
      <c r="C11" s="34"/>
      <c r="D11" s="44"/>
      <c r="E11" s="35"/>
      <c r="F11" s="35" t="s">
        <v>27</v>
      </c>
      <c r="G11" s="35"/>
      <c r="H11" s="35"/>
      <c r="I11" s="35" t="s">
        <v>28</v>
      </c>
      <c r="J11" s="48"/>
      <c r="K11" s="48"/>
      <c r="L11" s="48"/>
      <c r="M11" s="48"/>
      <c r="N11" s="27"/>
      <c r="O11" s="38">
        <v>4</v>
      </c>
      <c r="P11" s="34"/>
      <c r="Q11" s="39">
        <v>6.416666666666667</v>
      </c>
      <c r="R11" s="34"/>
      <c r="S11" s="39">
        <f>'Sprint 4'!T86</f>
        <v>3.3611111111111112</v>
      </c>
      <c r="T11" s="39"/>
      <c r="U11" s="39">
        <f>'Sprint 4'!V86</f>
        <v>6.8611111111111081</v>
      </c>
      <c r="V11" s="40"/>
      <c r="W11" s="39">
        <f>'Sprint 4'!AE86</f>
        <v>2.6166666666666663</v>
      </c>
      <c r="X11" s="34"/>
      <c r="Y11" s="39">
        <f>'Sprint 4'!AG86</f>
        <v>5.6562499999999991</v>
      </c>
      <c r="Z11" s="39"/>
      <c r="AA11" s="41">
        <f t="shared" si="0"/>
        <v>10.591968486705333</v>
      </c>
      <c r="AB11" s="42"/>
      <c r="AC11" s="41">
        <f t="shared" si="1"/>
        <v>21.621621621621621</v>
      </c>
      <c r="AD11" s="34"/>
      <c r="AE11" s="41">
        <f t="shared" si="2"/>
        <v>10.340285400658615</v>
      </c>
      <c r="AF11" s="34"/>
      <c r="AG11" s="41">
        <f t="shared" si="3"/>
        <v>22.351811196487372</v>
      </c>
      <c r="AH11" s="34"/>
      <c r="AI11" s="34"/>
      <c r="AJ11" s="40"/>
      <c r="AK11" s="27"/>
      <c r="AL11" s="27"/>
      <c r="AM11" s="27"/>
      <c r="AN11" s="27"/>
      <c r="AO11" s="27"/>
      <c r="AP11" s="27"/>
    </row>
    <row r="12" spans="1:42" ht="42">
      <c r="A12" s="49" t="s">
        <v>29</v>
      </c>
      <c r="B12" s="50"/>
      <c r="C12" s="34"/>
      <c r="D12" s="44"/>
      <c r="E12" s="35"/>
      <c r="F12" s="35" t="s">
        <v>30</v>
      </c>
      <c r="G12" s="35"/>
      <c r="H12" s="35"/>
      <c r="I12" s="35" t="s">
        <v>31</v>
      </c>
      <c r="J12" s="35"/>
      <c r="K12" s="35"/>
      <c r="L12" s="35"/>
      <c r="M12" s="35"/>
      <c r="N12" s="27"/>
      <c r="O12" s="38">
        <v>5</v>
      </c>
      <c r="P12" s="34"/>
      <c r="Q12" s="39">
        <v>6.416666666666667</v>
      </c>
      <c r="R12" s="34"/>
      <c r="S12" s="39">
        <f>'Sprint 5'!T72</f>
        <v>5.572916666666667</v>
      </c>
      <c r="T12" s="39"/>
      <c r="U12" s="39">
        <f>'Sprint 5'!V72</f>
        <v>12.434027777777782</v>
      </c>
      <c r="V12" s="40"/>
      <c r="W12" s="39">
        <f>'Sprint 5'!AE72</f>
        <v>2.6076388888888884</v>
      </c>
      <c r="X12" s="34"/>
      <c r="Y12" s="39">
        <f>'Sprint 5'!AG72</f>
        <v>8.2638888888888875</v>
      </c>
      <c r="Z12" s="39"/>
      <c r="AA12" s="41">
        <f t="shared" si="0"/>
        <v>17.56209650946494</v>
      </c>
      <c r="AB12" s="42"/>
      <c r="AC12" s="41">
        <f t="shared" si="1"/>
        <v>39.183718131086579</v>
      </c>
      <c r="AD12" s="34"/>
      <c r="AE12" s="41">
        <f t="shared" si="2"/>
        <v>10.304610318331502</v>
      </c>
      <c r="AF12" s="34"/>
      <c r="AG12" s="41">
        <f t="shared" si="3"/>
        <v>32.656421514818874</v>
      </c>
      <c r="AH12" s="34"/>
      <c r="AI12" s="34"/>
      <c r="AJ12" s="39"/>
      <c r="AK12" s="27"/>
      <c r="AL12" s="27"/>
      <c r="AM12" s="27"/>
      <c r="AN12" s="27"/>
      <c r="AO12" s="27"/>
      <c r="AP12" s="27"/>
    </row>
    <row r="13" spans="1:42" ht="42">
      <c r="A13" s="51" t="s">
        <v>32</v>
      </c>
      <c r="B13" s="50"/>
      <c r="C13" s="34"/>
      <c r="D13" s="44"/>
      <c r="E13" s="35"/>
      <c r="F13" s="35" t="s">
        <v>33</v>
      </c>
      <c r="G13" s="35"/>
      <c r="H13" s="35"/>
      <c r="I13" s="35" t="s">
        <v>34</v>
      </c>
      <c r="J13" s="35"/>
      <c r="K13" s="35"/>
      <c r="L13" s="35"/>
      <c r="M13" s="35"/>
      <c r="N13" s="27"/>
      <c r="O13" s="38">
        <v>6</v>
      </c>
      <c r="P13" s="34"/>
      <c r="Q13" s="39">
        <v>6.416666666666667</v>
      </c>
      <c r="R13" s="34"/>
      <c r="S13" s="39">
        <f>'Sprint 6'!T77</f>
        <v>4.6597222222222223</v>
      </c>
      <c r="T13" s="39"/>
      <c r="U13" s="39">
        <f>'Sprint 6'!V77</f>
        <v>17.093750000000011</v>
      </c>
      <c r="V13" s="40"/>
      <c r="W13" s="39">
        <f>'Sprint 6'!AE77</f>
        <v>4.6215277777777777</v>
      </c>
      <c r="X13" s="34"/>
      <c r="Y13" s="39">
        <f>'Sprint 6'!AG77</f>
        <v>12.885416666666673</v>
      </c>
      <c r="Z13" s="39"/>
      <c r="AA13" s="41">
        <f t="shared" si="0"/>
        <v>14.684319947477849</v>
      </c>
      <c r="AB13" s="42"/>
      <c r="AC13" s="41">
        <f t="shared" si="1"/>
        <v>53.868038078564453</v>
      </c>
      <c r="AD13" s="34"/>
      <c r="AE13" s="41">
        <f t="shared" si="2"/>
        <v>18.262897914379799</v>
      </c>
      <c r="AF13" s="34"/>
      <c r="AG13" s="41">
        <f t="shared" si="3"/>
        <v>50.919319429198708</v>
      </c>
      <c r="AH13" s="34"/>
      <c r="AI13" s="34"/>
      <c r="AJ13" s="39"/>
      <c r="AK13" s="27"/>
      <c r="AL13" s="27"/>
      <c r="AM13" s="27"/>
      <c r="AN13" s="27"/>
      <c r="AO13" s="27"/>
      <c r="AP13" s="27"/>
    </row>
    <row r="14" spans="1:42" ht="42">
      <c r="A14" s="52" t="s">
        <v>35</v>
      </c>
      <c r="B14" s="27"/>
      <c r="C14" s="48"/>
      <c r="D14" s="48"/>
      <c r="E14" s="48"/>
      <c r="F14" s="48"/>
      <c r="G14" s="48"/>
      <c r="H14" s="48"/>
      <c r="I14" s="35" t="s">
        <v>36</v>
      </c>
      <c r="J14" s="35"/>
      <c r="K14" s="35"/>
      <c r="L14" s="35"/>
      <c r="M14" s="35"/>
      <c r="N14" s="27"/>
      <c r="O14" s="38">
        <v>7</v>
      </c>
      <c r="P14" s="34"/>
      <c r="Q14" s="39">
        <v>6.416666666666667</v>
      </c>
      <c r="R14" s="34"/>
      <c r="S14" s="39">
        <f>'Sprint 7'!T71</f>
        <v>5.0277777777777786</v>
      </c>
      <c r="T14" s="39"/>
      <c r="U14" s="39">
        <f>'Sprint 7'!V71</f>
        <v>22.121527777777782</v>
      </c>
      <c r="V14" s="40"/>
      <c r="W14" s="39">
        <f>'Sprint 7'!AE71</f>
        <v>3.8125000000000004</v>
      </c>
      <c r="X14" s="34"/>
      <c r="Y14" s="39">
        <f>'Sprint 7'!AG71</f>
        <v>16.697916666666682</v>
      </c>
      <c r="Z14" s="39"/>
      <c r="AA14" s="41">
        <f t="shared" si="0"/>
        <v>15.844184265236908</v>
      </c>
      <c r="AB14" s="42"/>
      <c r="AC14" s="41">
        <f t="shared" si="1"/>
        <v>69.712222343801329</v>
      </c>
      <c r="AD14" s="34"/>
      <c r="AE14" s="41">
        <f t="shared" si="2"/>
        <v>15.065861690450056</v>
      </c>
      <c r="AF14" s="34"/>
      <c r="AG14" s="41">
        <f t="shared" si="3"/>
        <v>65.9851811196488</v>
      </c>
      <c r="AH14" s="34"/>
      <c r="AI14" s="34"/>
      <c r="AJ14" s="39"/>
      <c r="AK14" s="27"/>
      <c r="AL14" s="27"/>
      <c r="AM14" s="27"/>
      <c r="AN14" s="27"/>
      <c r="AO14" s="27"/>
      <c r="AP14" s="27"/>
    </row>
    <row r="15" spans="1:42" ht="38.4">
      <c r="A15" s="53" t="s">
        <v>37</v>
      </c>
      <c r="B15" s="27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27"/>
      <c r="O15" s="38">
        <v>8</v>
      </c>
      <c r="P15" s="34"/>
      <c r="Q15" s="39">
        <v>6.416666666666667</v>
      </c>
      <c r="R15" s="34"/>
      <c r="S15" s="39">
        <f>'Sprint 8'!T78</f>
        <v>5.6666666666666661</v>
      </c>
      <c r="T15" s="39"/>
      <c r="U15" s="39">
        <f>'Sprint 8'!V78</f>
        <v>27.788194444444432</v>
      </c>
      <c r="V15" s="40"/>
      <c r="W15" s="39">
        <f>'Sprint 8'!AE78</f>
        <v>5.1284722222222223</v>
      </c>
      <c r="X15" s="34"/>
      <c r="Y15" s="39">
        <f>'Sprint 8'!AG78</f>
        <v>21.8263888888889</v>
      </c>
      <c r="Z15" s="39"/>
      <c r="AA15" s="41">
        <f t="shared" si="0"/>
        <v>17.857533647007337</v>
      </c>
      <c r="AB15" s="42"/>
      <c r="AC15" s="41">
        <f t="shared" si="1"/>
        <v>87.569755990808616</v>
      </c>
      <c r="AD15" s="34"/>
      <c r="AE15" s="41">
        <f t="shared" si="2"/>
        <v>20.266190998902303</v>
      </c>
      <c r="AF15" s="34"/>
      <c r="AG15" s="41">
        <f t="shared" si="3"/>
        <v>86.251372118551089</v>
      </c>
      <c r="AH15" s="34"/>
      <c r="AI15" s="34"/>
      <c r="AJ15" s="55" t="s">
        <v>38</v>
      </c>
      <c r="AL15" s="56" t="s">
        <v>39</v>
      </c>
      <c r="AM15" s="27"/>
      <c r="AN15" s="57" t="s">
        <v>40</v>
      </c>
      <c r="AO15" s="57"/>
      <c r="AP15" s="58"/>
    </row>
    <row r="16" spans="1:42" ht="42">
      <c r="A16" s="59" t="s">
        <v>41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60">
        <v>9</v>
      </c>
      <c r="P16" s="34"/>
      <c r="Q16" s="39">
        <v>6.416666666666667</v>
      </c>
      <c r="R16" s="34"/>
      <c r="S16" s="39">
        <f>'Sprint 9'!T65</f>
        <v>3.9444444444444446</v>
      </c>
      <c r="T16" s="39"/>
      <c r="U16" s="39">
        <f>'Sprint 9'!V65</f>
        <v>31.732638888888875</v>
      </c>
      <c r="V16" s="39"/>
      <c r="W16" s="39">
        <f>'Sprint 9'!AE65</f>
        <v>3.479166666666667</v>
      </c>
      <c r="X16" s="39"/>
      <c r="Y16" s="39">
        <f>'Sprint 9'!AG65</f>
        <v>25.305555555555557</v>
      </c>
      <c r="Z16" s="61"/>
      <c r="AA16" s="41">
        <f t="shared" si="0"/>
        <v>12.430244009191384</v>
      </c>
      <c r="AB16" s="42"/>
      <c r="AC16" s="41">
        <f t="shared" si="1"/>
        <v>100</v>
      </c>
      <c r="AD16" s="34"/>
      <c r="AE16" s="41">
        <f t="shared" si="2"/>
        <v>13.748627881448957</v>
      </c>
      <c r="AF16" s="34"/>
      <c r="AG16" s="41">
        <f t="shared" si="3"/>
        <v>100</v>
      </c>
      <c r="AH16" s="34"/>
      <c r="AI16" s="34"/>
      <c r="AJ16" s="39"/>
      <c r="AK16" s="27"/>
      <c r="AL16" s="56" t="s">
        <v>42</v>
      </c>
      <c r="AM16" s="27"/>
      <c r="AN16" s="57" t="s">
        <v>43</v>
      </c>
      <c r="AO16" s="57"/>
      <c r="AP16" s="58"/>
    </row>
    <row r="17" spans="1:42" ht="42">
      <c r="A17" s="62" t="s">
        <v>44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33" t="s">
        <v>45</v>
      </c>
      <c r="P17" s="34"/>
      <c r="Q17" s="61">
        <f>SUM(Q8:Q16)</f>
        <v>57.749999999999993</v>
      </c>
      <c r="R17" s="34"/>
      <c r="S17" s="61">
        <f>SUM(S8:S16)</f>
        <v>31.732638888888886</v>
      </c>
      <c r="T17" s="39"/>
      <c r="U17" s="39">
        <f>U16</f>
        <v>31.732638888888875</v>
      </c>
      <c r="V17" s="63"/>
      <c r="W17" s="61">
        <f>SUM(W8:W16)</f>
        <v>25.305555555555557</v>
      </c>
      <c r="X17" s="34"/>
      <c r="Y17" s="39">
        <f>Y16</f>
        <v>25.305555555555557</v>
      </c>
      <c r="Z17" s="61"/>
      <c r="AA17" s="41">
        <f t="shared" si="0"/>
        <v>100.00000000000004</v>
      </c>
      <c r="AB17" s="42"/>
      <c r="AC17" s="41">
        <f t="shared" si="1"/>
        <v>100</v>
      </c>
      <c r="AD17" s="34"/>
      <c r="AE17" s="41">
        <f t="shared" si="2"/>
        <v>100</v>
      </c>
      <c r="AG17" s="41">
        <f t="shared" si="3"/>
        <v>100</v>
      </c>
      <c r="AH17" s="34"/>
      <c r="AI17" s="64"/>
      <c r="AJ17" s="39"/>
      <c r="AK17" s="27"/>
      <c r="AL17" s="56" t="s">
        <v>46</v>
      </c>
      <c r="AM17" s="27"/>
      <c r="AN17" s="57" t="s">
        <v>47</v>
      </c>
      <c r="AO17" s="57"/>
      <c r="AP17" s="58"/>
    </row>
    <row r="18" spans="1:42" ht="36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65"/>
    </row>
    <row r="19" spans="1:42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58"/>
    </row>
    <row r="20" spans="1:42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</row>
    <row r="21" spans="1:42" ht="36">
      <c r="A21" s="1" t="s">
        <v>48</v>
      </c>
      <c r="B21" s="345" t="s">
        <v>49</v>
      </c>
      <c r="C21" s="345"/>
      <c r="D21" s="345"/>
      <c r="E21" s="345"/>
      <c r="F21" s="345"/>
      <c r="G21" s="345"/>
      <c r="H21" s="345"/>
      <c r="I21" s="345"/>
      <c r="J21" s="345"/>
      <c r="K21" s="345"/>
      <c r="L21" s="345"/>
      <c r="M21" s="345"/>
      <c r="N21" s="345"/>
      <c r="O21" s="346" t="s">
        <v>50</v>
      </c>
      <c r="P21" s="346"/>
      <c r="Q21" s="346"/>
      <c r="R21" s="346"/>
      <c r="S21" s="346"/>
      <c r="T21" s="346"/>
      <c r="U21" s="346"/>
      <c r="V21" s="346"/>
      <c r="W21" s="346"/>
      <c r="X21" s="346"/>
      <c r="Y21" s="346"/>
      <c r="Z21" s="346"/>
      <c r="AA21" s="341" t="s">
        <v>51</v>
      </c>
      <c r="AB21" s="341"/>
      <c r="AC21" s="341"/>
      <c r="AD21" s="341"/>
      <c r="AE21" s="341"/>
      <c r="AF21" s="341"/>
      <c r="AG21" s="341"/>
      <c r="AH21" s="341"/>
      <c r="AI21" s="341"/>
      <c r="AJ21" s="341"/>
      <c r="AK21" s="341"/>
      <c r="AL21" s="335" t="s">
        <v>52</v>
      </c>
      <c r="AM21" s="335"/>
      <c r="AN21" s="335"/>
      <c r="AO21" s="336" t="s">
        <v>53</v>
      </c>
      <c r="AP21" s="336"/>
    </row>
    <row r="22" spans="1:42" ht="36">
      <c r="A22" s="2" t="s">
        <v>54</v>
      </c>
      <c r="B22" s="3" t="s">
        <v>55</v>
      </c>
      <c r="C22" s="3" t="s">
        <v>56</v>
      </c>
      <c r="D22" s="3" t="s">
        <v>57</v>
      </c>
      <c r="E22" s="3" t="s">
        <v>58</v>
      </c>
      <c r="F22" s="3" t="s">
        <v>59</v>
      </c>
      <c r="G22" s="3" t="s">
        <v>60</v>
      </c>
      <c r="H22" s="3" t="s">
        <v>61</v>
      </c>
      <c r="I22" s="3" t="s">
        <v>62</v>
      </c>
      <c r="J22" s="3" t="s">
        <v>63</v>
      </c>
      <c r="K22" s="3" t="s">
        <v>64</v>
      </c>
      <c r="L22" s="3" t="s">
        <v>65</v>
      </c>
      <c r="M22" s="3" t="s">
        <v>66</v>
      </c>
      <c r="N22" s="3" t="s">
        <v>67</v>
      </c>
      <c r="O22" s="4" t="s">
        <v>68</v>
      </c>
      <c r="P22" s="4" t="s">
        <v>69</v>
      </c>
      <c r="Q22" s="4" t="s">
        <v>70</v>
      </c>
      <c r="R22" s="4" t="s">
        <v>71</v>
      </c>
      <c r="S22" s="4" t="s">
        <v>72</v>
      </c>
      <c r="T22" s="4" t="s">
        <v>73</v>
      </c>
      <c r="U22" s="4" t="s">
        <v>74</v>
      </c>
      <c r="V22" s="4" t="s">
        <v>75</v>
      </c>
      <c r="W22" s="4" t="s">
        <v>76</v>
      </c>
      <c r="X22" s="4" t="s">
        <v>77</v>
      </c>
      <c r="Y22" s="4" t="s">
        <v>14</v>
      </c>
      <c r="Z22" s="4" t="s">
        <v>15</v>
      </c>
      <c r="AA22" s="5" t="s">
        <v>68</v>
      </c>
      <c r="AB22" s="5" t="s">
        <v>69</v>
      </c>
      <c r="AC22" s="5" t="s">
        <v>71</v>
      </c>
      <c r="AD22" s="5" t="s">
        <v>72</v>
      </c>
      <c r="AE22" s="5" t="s">
        <v>73</v>
      </c>
      <c r="AF22" s="5" t="s">
        <v>74</v>
      </c>
      <c r="AG22" s="5" t="s">
        <v>75</v>
      </c>
      <c r="AH22" s="5" t="s">
        <v>78</v>
      </c>
      <c r="AI22" s="5" t="s">
        <v>79</v>
      </c>
      <c r="AJ22" s="5" t="s">
        <v>16</v>
      </c>
      <c r="AK22" s="5" t="s">
        <v>17</v>
      </c>
      <c r="AL22" s="6" t="s">
        <v>80</v>
      </c>
      <c r="AM22" s="6" t="s">
        <v>81</v>
      </c>
      <c r="AN22" s="6" t="s">
        <v>82</v>
      </c>
      <c r="AO22" s="7" t="s">
        <v>83</v>
      </c>
      <c r="AP22" s="7" t="s">
        <v>84</v>
      </c>
    </row>
    <row r="23" spans="1:42" ht="47.4">
      <c r="A23" s="8" t="s">
        <v>85</v>
      </c>
      <c r="B23" s="337"/>
      <c r="C23" s="337"/>
      <c r="D23" s="337"/>
      <c r="E23" s="337"/>
      <c r="F23" s="337"/>
      <c r="G23" s="337"/>
      <c r="H23" s="337"/>
      <c r="I23" s="337"/>
      <c r="J23" s="337"/>
      <c r="K23" s="337"/>
      <c r="L23" s="337"/>
      <c r="M23" s="337"/>
      <c r="N23" s="337"/>
      <c r="O23" s="337"/>
      <c r="P23" s="337"/>
      <c r="Q23" s="337"/>
      <c r="R23" s="337"/>
      <c r="S23" s="337"/>
      <c r="T23" s="337"/>
      <c r="U23" s="337"/>
      <c r="V23" s="337"/>
      <c r="W23" s="337"/>
      <c r="X23" s="337"/>
      <c r="Y23" s="337"/>
      <c r="Z23" s="337"/>
      <c r="AA23" s="337"/>
      <c r="AB23" s="337"/>
      <c r="AC23" s="337"/>
      <c r="AD23" s="337"/>
      <c r="AE23" s="337"/>
      <c r="AF23" s="337"/>
      <c r="AG23" s="337"/>
      <c r="AH23" s="337"/>
      <c r="AI23" s="337"/>
      <c r="AJ23" s="337"/>
      <c r="AK23" s="337"/>
      <c r="AL23" s="337"/>
      <c r="AM23" s="337"/>
      <c r="AN23" s="337"/>
      <c r="AO23" s="337"/>
      <c r="AP23" s="337"/>
    </row>
    <row r="24" spans="1:42" ht="36">
      <c r="A24" s="67" t="s">
        <v>139</v>
      </c>
      <c r="B24" s="9">
        <v>11</v>
      </c>
      <c r="C24" s="10">
        <v>4.1666666666666664E-2</v>
      </c>
      <c r="D24" s="10">
        <v>4.1666666666666664E-2</v>
      </c>
      <c r="E24" s="10">
        <v>4.1666666666666664E-2</v>
      </c>
      <c r="F24" s="10">
        <v>4.1666666666666664E-2</v>
      </c>
      <c r="G24" s="10">
        <v>4.1666666666666664E-2</v>
      </c>
      <c r="H24" s="10">
        <v>4.1666666666666664E-2</v>
      </c>
      <c r="I24" s="10">
        <v>4.1666666666666664E-2</v>
      </c>
      <c r="J24" s="10">
        <v>4.1666666666666664E-2</v>
      </c>
      <c r="K24" s="10">
        <v>4.1666666666666664E-2</v>
      </c>
      <c r="L24" s="10">
        <v>4.1666666666666664E-2</v>
      </c>
      <c r="M24" s="10">
        <v>4.1666666666666664E-2</v>
      </c>
      <c r="N24" s="11" t="s">
        <v>87</v>
      </c>
      <c r="O24" s="147" t="s">
        <v>140</v>
      </c>
      <c r="P24" s="147" t="s">
        <v>140</v>
      </c>
      <c r="Q24" s="147" t="s">
        <v>140</v>
      </c>
      <c r="R24" s="103">
        <v>3</v>
      </c>
      <c r="S24" s="69">
        <v>1</v>
      </c>
      <c r="T24" s="70">
        <f>SUM(C24:M24)</f>
        <v>0.45833333333333337</v>
      </c>
      <c r="U24" s="71">
        <f>T24</f>
        <v>0.45833333333333337</v>
      </c>
      <c r="V24" s="148">
        <f>T24+U10</f>
        <v>3.9583333333333339</v>
      </c>
      <c r="W24" s="12">
        <f>ROUND(T24/$T$86*100,2)</f>
        <v>13.64</v>
      </c>
      <c r="X24" s="12">
        <f>ROUND(U24/$T$86*100,2)</f>
        <v>13.64</v>
      </c>
      <c r="Y24" s="149">
        <f>ROUND(T24/$U$17*100,2)</f>
        <v>1.44</v>
      </c>
      <c r="Z24" s="150">
        <f>ROUND(V24/$U$17*100,2)</f>
        <v>12.47</v>
      </c>
      <c r="AA24" s="147" t="s">
        <v>140</v>
      </c>
      <c r="AB24" s="147" t="s">
        <v>140</v>
      </c>
      <c r="AC24" s="103">
        <v>3</v>
      </c>
      <c r="AD24" s="69">
        <v>1</v>
      </c>
      <c r="AE24" s="10">
        <v>0.45833333333333331</v>
      </c>
      <c r="AF24" s="71">
        <f>AE24</f>
        <v>0.45833333333333331</v>
      </c>
      <c r="AG24" s="70">
        <f>Y10+AE24</f>
        <v>3.4979166666666663</v>
      </c>
      <c r="AH24" s="12">
        <f>ROUND(AE24/$AE$86*100,2)</f>
        <v>17.52</v>
      </c>
      <c r="AI24" s="12">
        <f>ROUND(AF24/$AE$86*100,2)</f>
        <v>17.52</v>
      </c>
      <c r="AJ24" s="149">
        <f>ROUND(AE24/$Y$17*100,2)</f>
        <v>1.81</v>
      </c>
      <c r="AK24" s="150">
        <f>ROUND(AG24/$Y$17*100,2)</f>
        <v>13.82</v>
      </c>
      <c r="AL24" s="104" t="s">
        <v>89</v>
      </c>
      <c r="AM24" s="105" t="s">
        <v>90</v>
      </c>
      <c r="AN24" s="105" t="s">
        <v>90</v>
      </c>
      <c r="AO24" s="106" t="s">
        <v>90</v>
      </c>
      <c r="AP24" s="75">
        <f>AE24/T24*100</f>
        <v>99.999999999999986</v>
      </c>
    </row>
    <row r="25" spans="1:42" ht="47.4">
      <c r="A25" s="14" t="s">
        <v>91</v>
      </c>
      <c r="B25" s="15"/>
      <c r="C25" s="76">
        <f>SUM(C24:C24)</f>
        <v>4.1666666666666664E-2</v>
      </c>
      <c r="D25" s="76">
        <f t="shared" ref="D25:M25" si="4">SUM(D24:D24)</f>
        <v>4.1666666666666664E-2</v>
      </c>
      <c r="E25" s="76">
        <f t="shared" si="4"/>
        <v>4.1666666666666664E-2</v>
      </c>
      <c r="F25" s="76">
        <f t="shared" si="4"/>
        <v>4.1666666666666664E-2</v>
      </c>
      <c r="G25" s="76">
        <f t="shared" si="4"/>
        <v>4.1666666666666664E-2</v>
      </c>
      <c r="H25" s="76">
        <f>SUM(H24:H24)</f>
        <v>4.1666666666666664E-2</v>
      </c>
      <c r="I25" s="76">
        <f t="shared" si="4"/>
        <v>4.1666666666666664E-2</v>
      </c>
      <c r="J25" s="76">
        <f t="shared" si="4"/>
        <v>4.1666666666666664E-2</v>
      </c>
      <c r="K25" s="76">
        <f t="shared" si="4"/>
        <v>4.1666666666666664E-2</v>
      </c>
      <c r="L25" s="76">
        <f t="shared" si="4"/>
        <v>4.1666666666666664E-2</v>
      </c>
      <c r="M25" s="76">
        <f t="shared" si="4"/>
        <v>4.1666666666666664E-2</v>
      </c>
      <c r="N25" s="15"/>
      <c r="O25" s="15"/>
      <c r="P25" s="15"/>
      <c r="Q25" s="15"/>
      <c r="R25" s="15"/>
      <c r="S25" s="15"/>
      <c r="T25" s="76">
        <f>SUM(T24:T24)</f>
        <v>0.45833333333333337</v>
      </c>
      <c r="U25" s="76">
        <f>U24</f>
        <v>0.45833333333333337</v>
      </c>
      <c r="V25" s="76">
        <f>V24</f>
        <v>3.9583333333333339</v>
      </c>
      <c r="W25" s="15">
        <f>ROUND(T25/$T$86*100,2)</f>
        <v>13.64</v>
      </c>
      <c r="X25" s="15">
        <f>ROUND(U25/$T$86*100,2)</f>
        <v>13.64</v>
      </c>
      <c r="Y25" s="77">
        <f>ROUND(T25/$U$16*100,2)</f>
        <v>1.44</v>
      </c>
      <c r="Z25" s="78">
        <f>ROUND(V25/$U$16*100,2)</f>
        <v>12.47</v>
      </c>
      <c r="AA25" s="15"/>
      <c r="AB25" s="15"/>
      <c r="AC25" s="15"/>
      <c r="AD25" s="15"/>
      <c r="AE25" s="76">
        <f>SUM(AE24:AE24)</f>
        <v>0.45833333333333331</v>
      </c>
      <c r="AF25" s="76">
        <f>AF24</f>
        <v>0.45833333333333331</v>
      </c>
      <c r="AG25" s="76">
        <f>AG24</f>
        <v>3.4979166666666663</v>
      </c>
      <c r="AH25" s="15">
        <f>ROUND(AE25/$AE$86*100,2)</f>
        <v>17.52</v>
      </c>
      <c r="AI25" s="15">
        <f>ROUND(AF25/$AE$86*100,2)</f>
        <v>17.52</v>
      </c>
      <c r="AJ25" s="151">
        <f t="shared" ref="AJ25" si="5">ROUND(AE25/$Y$17*100,2)</f>
        <v>1.81</v>
      </c>
      <c r="AK25" s="152">
        <f t="shared" ref="AK25" si="6">ROUND(AG25/$Y$17*100,2)</f>
        <v>13.82</v>
      </c>
      <c r="AL25" s="16"/>
      <c r="AM25" s="15"/>
      <c r="AN25" s="15"/>
      <c r="AO25" s="15"/>
      <c r="AP25" s="15"/>
    </row>
    <row r="26" spans="1:42" ht="47.4">
      <c r="A26" s="79" t="s">
        <v>92</v>
      </c>
      <c r="B26" s="338"/>
      <c r="C26" s="338"/>
      <c r="D26" s="338"/>
      <c r="E26" s="338"/>
      <c r="F26" s="338"/>
      <c r="G26" s="338"/>
      <c r="H26" s="338"/>
      <c r="I26" s="338"/>
      <c r="J26" s="338"/>
      <c r="K26" s="338"/>
      <c r="L26" s="338"/>
      <c r="M26" s="338"/>
      <c r="N26" s="338"/>
      <c r="O26" s="338"/>
      <c r="P26" s="338"/>
      <c r="Q26" s="338"/>
      <c r="R26" s="338"/>
      <c r="S26" s="338"/>
      <c r="T26" s="338"/>
      <c r="U26" s="338"/>
      <c r="V26" s="338"/>
      <c r="W26" s="338"/>
      <c r="X26" s="338"/>
      <c r="Y26" s="338"/>
      <c r="Z26" s="338"/>
      <c r="AA26" s="338"/>
      <c r="AB26" s="338"/>
      <c r="AC26" s="338"/>
      <c r="AD26" s="338"/>
      <c r="AE26" s="338"/>
      <c r="AF26" s="338"/>
      <c r="AG26" s="338"/>
      <c r="AH26" s="338"/>
      <c r="AI26" s="338"/>
      <c r="AJ26" s="338"/>
      <c r="AK26" s="338"/>
      <c r="AL26" s="338"/>
      <c r="AM26" s="338"/>
      <c r="AN26" s="338"/>
      <c r="AO26" s="338"/>
      <c r="AP26" s="338"/>
    </row>
    <row r="27" spans="1:42" ht="36">
      <c r="A27" s="80" t="s">
        <v>141</v>
      </c>
      <c r="B27" s="9">
        <v>11</v>
      </c>
      <c r="C27" s="10">
        <v>4.1666666666666664E-2</v>
      </c>
      <c r="D27" s="10">
        <v>4.1666666666666664E-2</v>
      </c>
      <c r="E27" s="10">
        <v>4.1666666666666664E-2</v>
      </c>
      <c r="F27" s="10">
        <v>4.1666666666666664E-2</v>
      </c>
      <c r="G27" s="10">
        <v>4.1666666666666664E-2</v>
      </c>
      <c r="H27" s="10">
        <v>4.1666666666666664E-2</v>
      </c>
      <c r="I27" s="10">
        <v>4.1666666666666664E-2</v>
      </c>
      <c r="J27" s="10">
        <v>4.1666666666666664E-2</v>
      </c>
      <c r="K27" s="10">
        <v>4.1666666666666664E-2</v>
      </c>
      <c r="L27" s="10">
        <v>4.1666666666666664E-2</v>
      </c>
      <c r="M27" s="10">
        <v>4.1666666666666664E-2</v>
      </c>
      <c r="N27" s="183" t="s">
        <v>123</v>
      </c>
      <c r="O27" s="147" t="s">
        <v>142</v>
      </c>
      <c r="P27" s="147" t="s">
        <v>142</v>
      </c>
      <c r="Q27" s="147" t="s">
        <v>142</v>
      </c>
      <c r="R27" s="103">
        <v>3</v>
      </c>
      <c r="S27" s="69">
        <v>1</v>
      </c>
      <c r="T27" s="70">
        <f>SUM(C27:M27)</f>
        <v>0.45833333333333337</v>
      </c>
      <c r="U27" s="81">
        <f>U25+T27</f>
        <v>0.91666666666666674</v>
      </c>
      <c r="V27" s="81">
        <f>V25+T27</f>
        <v>4.416666666666667</v>
      </c>
      <c r="W27" s="12">
        <f>ROUND(T27/$T$86*100,2)</f>
        <v>13.64</v>
      </c>
      <c r="X27" s="12">
        <f>ROUND(U27/$T$86*100,2)</f>
        <v>27.27</v>
      </c>
      <c r="Y27" s="149">
        <f>ROUND(T27/$U$17*100,2)</f>
        <v>1.44</v>
      </c>
      <c r="Z27" s="150">
        <f>ROUND(V27/$U$17*100,2)</f>
        <v>13.92</v>
      </c>
      <c r="AA27" s="147" t="s">
        <v>142</v>
      </c>
      <c r="AB27" s="147" t="s">
        <v>142</v>
      </c>
      <c r="AC27" s="103">
        <v>3</v>
      </c>
      <c r="AD27" s="69">
        <v>1</v>
      </c>
      <c r="AE27" s="10">
        <v>0.45833333333333331</v>
      </c>
      <c r="AF27" s="81">
        <f>AF25+AE27</f>
        <v>0.91666666666666663</v>
      </c>
      <c r="AG27" s="81">
        <f>AG25+AE27</f>
        <v>3.9562499999999998</v>
      </c>
      <c r="AH27" s="12">
        <f>ROUND(AE27/$AE$86*100,2)</f>
        <v>17.52</v>
      </c>
      <c r="AI27" s="12">
        <f>ROUND(AF27/$AE$86*100,2)</f>
        <v>35.03</v>
      </c>
      <c r="AJ27" s="149">
        <f>ROUND(AE27/$Y$17*100,2)</f>
        <v>1.81</v>
      </c>
      <c r="AK27" s="150">
        <f>ROUND(AG27/$Y$17*100,2)</f>
        <v>15.63</v>
      </c>
      <c r="AL27" s="104" t="s">
        <v>89</v>
      </c>
      <c r="AM27" s="105" t="s">
        <v>90</v>
      </c>
      <c r="AN27" s="105" t="s">
        <v>90</v>
      </c>
      <c r="AO27" s="106" t="s">
        <v>90</v>
      </c>
      <c r="AP27" s="75">
        <f>AE27/T27*100</f>
        <v>99.999999999999986</v>
      </c>
    </row>
    <row r="28" spans="1:42" ht="47.4">
      <c r="A28" s="17" t="s">
        <v>91</v>
      </c>
      <c r="B28" s="82"/>
      <c r="C28" s="83">
        <f>SUM(C27:C27)</f>
        <v>4.1666666666666664E-2</v>
      </c>
      <c r="D28" s="83">
        <f t="shared" ref="D28:M28" si="7">SUM(D27:D27)</f>
        <v>4.1666666666666664E-2</v>
      </c>
      <c r="E28" s="83">
        <f t="shared" si="7"/>
        <v>4.1666666666666664E-2</v>
      </c>
      <c r="F28" s="83">
        <f t="shared" si="7"/>
        <v>4.1666666666666664E-2</v>
      </c>
      <c r="G28" s="83">
        <f t="shared" si="7"/>
        <v>4.1666666666666664E-2</v>
      </c>
      <c r="H28" s="83">
        <f t="shared" si="7"/>
        <v>4.1666666666666664E-2</v>
      </c>
      <c r="I28" s="83">
        <f t="shared" si="7"/>
        <v>4.1666666666666664E-2</v>
      </c>
      <c r="J28" s="83">
        <f t="shared" si="7"/>
        <v>4.1666666666666664E-2</v>
      </c>
      <c r="K28" s="83">
        <f t="shared" si="7"/>
        <v>4.1666666666666664E-2</v>
      </c>
      <c r="L28" s="83">
        <f t="shared" si="7"/>
        <v>4.1666666666666664E-2</v>
      </c>
      <c r="M28" s="83">
        <f t="shared" si="7"/>
        <v>4.1666666666666664E-2</v>
      </c>
      <c r="N28" s="82"/>
      <c r="O28" s="82"/>
      <c r="P28" s="82"/>
      <c r="Q28" s="82"/>
      <c r="R28" s="82"/>
      <c r="S28" s="82"/>
      <c r="T28" s="84">
        <f>SUM(T27:T27)</f>
        <v>0.45833333333333337</v>
      </c>
      <c r="U28" s="84">
        <f>U27</f>
        <v>0.91666666666666674</v>
      </c>
      <c r="V28" s="84">
        <f>V27</f>
        <v>4.416666666666667</v>
      </c>
      <c r="W28" s="82">
        <f>ROUND(T28/$T$86*100,2)</f>
        <v>13.64</v>
      </c>
      <c r="X28" s="82">
        <f>ROUND(U28/$T$86*100,2)</f>
        <v>27.27</v>
      </c>
      <c r="Y28" s="153">
        <f>ROUND(T28/$U$17*100,2)</f>
        <v>1.44</v>
      </c>
      <c r="Z28" s="154">
        <f>ROUND(V28/$U$17*100,2)</f>
        <v>13.92</v>
      </c>
      <c r="AA28" s="82"/>
      <c r="AB28" s="82"/>
      <c r="AC28" s="82"/>
      <c r="AD28" s="82"/>
      <c r="AE28" s="84">
        <f>SUM(AE27)</f>
        <v>0.45833333333333331</v>
      </c>
      <c r="AF28" s="84">
        <f>AF27</f>
        <v>0.91666666666666663</v>
      </c>
      <c r="AG28" s="84">
        <f>AG27</f>
        <v>3.9562499999999998</v>
      </c>
      <c r="AH28" s="82">
        <f>ROUND(AE28/$AE$86*100,2)</f>
        <v>17.52</v>
      </c>
      <c r="AI28" s="82">
        <f>ROUND(AF28/$AE$86*100,2)</f>
        <v>35.03</v>
      </c>
      <c r="AJ28" s="153">
        <f t="shared" ref="AJ28" si="8">ROUND(AE28/$Y$17*100,2)</f>
        <v>1.81</v>
      </c>
      <c r="AK28" s="154">
        <f t="shared" ref="AK28" si="9">ROUND(AG28/$Y$17*100,2)</f>
        <v>15.63</v>
      </c>
      <c r="AL28" s="85"/>
      <c r="AM28" s="82"/>
      <c r="AN28" s="82"/>
      <c r="AO28" s="82"/>
      <c r="AP28" s="82"/>
    </row>
    <row r="29" spans="1:42" ht="47.4">
      <c r="A29" s="86" t="s">
        <v>95</v>
      </c>
      <c r="B29" s="339"/>
      <c r="C29" s="339"/>
      <c r="D29" s="339"/>
      <c r="E29" s="339"/>
      <c r="F29" s="339"/>
      <c r="G29" s="339"/>
      <c r="H29" s="339"/>
      <c r="I29" s="339"/>
      <c r="J29" s="339"/>
      <c r="K29" s="339"/>
      <c r="L29" s="339"/>
      <c r="M29" s="339"/>
      <c r="N29" s="339"/>
      <c r="O29" s="339"/>
      <c r="P29" s="339"/>
      <c r="Q29" s="339"/>
      <c r="R29" s="339"/>
      <c r="S29" s="339"/>
      <c r="T29" s="339"/>
      <c r="U29" s="339"/>
      <c r="V29" s="339"/>
      <c r="W29" s="339"/>
      <c r="X29" s="339"/>
      <c r="Y29" s="339"/>
      <c r="Z29" s="339"/>
      <c r="AA29" s="339"/>
      <c r="AB29" s="339"/>
      <c r="AC29" s="339"/>
      <c r="AD29" s="339"/>
      <c r="AE29" s="339"/>
      <c r="AF29" s="339"/>
      <c r="AG29" s="339"/>
      <c r="AH29" s="339"/>
      <c r="AI29" s="339"/>
      <c r="AJ29" s="339"/>
      <c r="AK29" s="339"/>
      <c r="AL29" s="339"/>
      <c r="AM29" s="339"/>
      <c r="AN29" s="339"/>
      <c r="AO29" s="339"/>
      <c r="AP29" s="339"/>
    </row>
    <row r="30" spans="1:42" ht="36">
      <c r="A30" s="87" t="s">
        <v>143</v>
      </c>
      <c r="B30" s="18">
        <v>1</v>
      </c>
      <c r="C30" s="155">
        <v>2.7777777777777776E-2</v>
      </c>
      <c r="D30" s="88"/>
      <c r="E30" s="88"/>
      <c r="F30" s="155"/>
      <c r="G30" s="88"/>
      <c r="H30" s="88"/>
      <c r="I30" s="88"/>
      <c r="J30" s="88"/>
      <c r="K30" s="101"/>
      <c r="L30" s="88"/>
      <c r="M30" s="88"/>
      <c r="N30" s="11" t="s">
        <v>87</v>
      </c>
      <c r="O30" s="147" t="s">
        <v>142</v>
      </c>
      <c r="P30" s="147" t="s">
        <v>142</v>
      </c>
      <c r="Q30" s="147" t="s">
        <v>142</v>
      </c>
      <c r="R30" s="89">
        <v>2</v>
      </c>
      <c r="S30" s="89">
        <v>1</v>
      </c>
      <c r="T30" s="70">
        <f>SUM(C30:M30)</f>
        <v>2.7777777777777776E-2</v>
      </c>
      <c r="U30" s="156">
        <f>U28+T30</f>
        <v>0.94444444444444453</v>
      </c>
      <c r="V30" s="156">
        <f>V28+T30</f>
        <v>4.4444444444444446</v>
      </c>
      <c r="W30" s="12">
        <f t="shared" ref="W30:X32" si="10">ROUND(T30/$T$86*100,2)</f>
        <v>0.83</v>
      </c>
      <c r="X30" s="12">
        <f t="shared" si="10"/>
        <v>28.1</v>
      </c>
      <c r="Y30" s="149">
        <f>ROUND(T30/$U$17*100,2)</f>
        <v>0.09</v>
      </c>
      <c r="Z30" s="150">
        <f>ROUND(V30/$U$17*100,2)</f>
        <v>14.01</v>
      </c>
      <c r="AA30" s="147" t="s">
        <v>142</v>
      </c>
      <c r="AB30" s="147" t="s">
        <v>142</v>
      </c>
      <c r="AC30" s="89">
        <v>2</v>
      </c>
      <c r="AD30" s="91">
        <v>1</v>
      </c>
      <c r="AE30" s="10">
        <v>2.7777777777777776E-2</v>
      </c>
      <c r="AF30" s="156">
        <f>AF28+AE30</f>
        <v>0.94444444444444442</v>
      </c>
      <c r="AG30" s="156">
        <f>AG28+AE30</f>
        <v>3.9840277777777775</v>
      </c>
      <c r="AH30" s="12">
        <f t="shared" ref="AH30:AH31" si="11">ROUND(AE30/$AE$86*100,2)</f>
        <v>1.06</v>
      </c>
      <c r="AI30" s="12">
        <f t="shared" ref="AI30:AI31" si="12">ROUND(AF30/$AE$86*100,2)</f>
        <v>36.090000000000003</v>
      </c>
      <c r="AJ30" s="149">
        <f t="shared" ref="AJ30:AJ31" si="13">ROUND(AE30/$Y$17*100,2)</f>
        <v>0.11</v>
      </c>
      <c r="AK30" s="150">
        <f t="shared" ref="AK30:AK31" si="14">ROUND(AG30/$Y$17*100,2)</f>
        <v>15.74</v>
      </c>
      <c r="AL30" s="157" t="s">
        <v>98</v>
      </c>
      <c r="AM30" s="89">
        <v>8</v>
      </c>
      <c r="AN30" s="89">
        <v>7</v>
      </c>
      <c r="AO30" s="92">
        <f>AN30/AM30*100</f>
        <v>87.5</v>
      </c>
      <c r="AP30" s="92">
        <f>AE30/T30*100</f>
        <v>100</v>
      </c>
    </row>
    <row r="31" spans="1:42" ht="36">
      <c r="A31" s="19" t="s">
        <v>144</v>
      </c>
      <c r="B31" s="18">
        <v>1</v>
      </c>
      <c r="C31" s="155">
        <v>3.4722222222222224E-2</v>
      </c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11" t="s">
        <v>87</v>
      </c>
      <c r="O31" s="147" t="s">
        <v>140</v>
      </c>
      <c r="P31" s="147" t="s">
        <v>140</v>
      </c>
      <c r="Q31" s="147" t="s">
        <v>145</v>
      </c>
      <c r="R31" s="89">
        <v>2</v>
      </c>
      <c r="S31" s="89">
        <v>1</v>
      </c>
      <c r="T31" s="70">
        <f>SUM(C31:M31)</f>
        <v>3.4722222222222224E-2</v>
      </c>
      <c r="U31" s="156">
        <f>U30+T31</f>
        <v>0.97916666666666674</v>
      </c>
      <c r="V31" s="156">
        <f>V30+T31</f>
        <v>4.479166666666667</v>
      </c>
      <c r="W31" s="12">
        <f t="shared" si="10"/>
        <v>1.03</v>
      </c>
      <c r="X31" s="12">
        <f t="shared" si="10"/>
        <v>29.13</v>
      </c>
      <c r="Y31" s="149">
        <f>ROUND(T31/$U$17*100,2)</f>
        <v>0.11</v>
      </c>
      <c r="Z31" s="150">
        <f>ROUND(V31/$U$17*100,2)</f>
        <v>14.12</v>
      </c>
      <c r="AA31" s="147" t="s">
        <v>142</v>
      </c>
      <c r="AB31" s="147" t="s">
        <v>142</v>
      </c>
      <c r="AC31" s="89">
        <v>2</v>
      </c>
      <c r="AD31" s="91">
        <v>1</v>
      </c>
      <c r="AE31" s="10">
        <v>2.7777777777777776E-2</v>
      </c>
      <c r="AF31" s="156">
        <f>AF30+AE31</f>
        <v>0.97222222222222221</v>
      </c>
      <c r="AG31" s="156">
        <f>AG30+AE31</f>
        <v>4.0118055555555552</v>
      </c>
      <c r="AH31" s="12">
        <f t="shared" si="11"/>
        <v>1.06</v>
      </c>
      <c r="AI31" s="12">
        <f t="shared" si="12"/>
        <v>37.15</v>
      </c>
      <c r="AJ31" s="149">
        <f t="shared" si="13"/>
        <v>0.11</v>
      </c>
      <c r="AK31" s="150">
        <f t="shared" si="14"/>
        <v>15.85</v>
      </c>
      <c r="AL31" s="157" t="s">
        <v>98</v>
      </c>
      <c r="AM31" s="89">
        <v>4</v>
      </c>
      <c r="AN31" s="89">
        <v>6</v>
      </c>
      <c r="AO31" s="92">
        <f>AN31/AM31*100</f>
        <v>150</v>
      </c>
      <c r="AP31" s="92">
        <f>AE31/T31*100</f>
        <v>80</v>
      </c>
    </row>
    <row r="32" spans="1:42" ht="47.4">
      <c r="A32" s="93" t="s">
        <v>91</v>
      </c>
      <c r="B32" s="94"/>
      <c r="C32" s="95">
        <f>SUM(C30:C31)</f>
        <v>6.25E-2</v>
      </c>
      <c r="D32" s="95">
        <f t="shared" ref="D32:L32" si="15">SUM(D30:D31)</f>
        <v>0</v>
      </c>
      <c r="E32" s="95">
        <f t="shared" si="15"/>
        <v>0</v>
      </c>
      <c r="F32" s="95">
        <f>SUM(F30:F31)</f>
        <v>0</v>
      </c>
      <c r="G32" s="95">
        <f t="shared" si="15"/>
        <v>0</v>
      </c>
      <c r="H32" s="95">
        <f t="shared" si="15"/>
        <v>0</v>
      </c>
      <c r="I32" s="95">
        <f>SUM(I30:I31)</f>
        <v>0</v>
      </c>
      <c r="J32" s="95">
        <f>SUM(J30:J31)</f>
        <v>0</v>
      </c>
      <c r="K32" s="95">
        <f>SUM(K30:K31)</f>
        <v>0</v>
      </c>
      <c r="L32" s="95">
        <f t="shared" si="15"/>
        <v>0</v>
      </c>
      <c r="M32" s="95">
        <f>SUM(M30:M31)</f>
        <v>0</v>
      </c>
      <c r="N32" s="94"/>
      <c r="O32" s="94"/>
      <c r="P32" s="94"/>
      <c r="Q32" s="94"/>
      <c r="R32" s="94"/>
      <c r="S32" s="94"/>
      <c r="T32" s="95">
        <f>SUM(T30:T31)</f>
        <v>6.25E-2</v>
      </c>
      <c r="U32" s="95">
        <f>U31</f>
        <v>0.97916666666666674</v>
      </c>
      <c r="V32" s="95">
        <f>V31</f>
        <v>4.479166666666667</v>
      </c>
      <c r="W32" s="96">
        <f>ROUND(T32/$T$86*100,2)</f>
        <v>1.86</v>
      </c>
      <c r="X32" s="96">
        <f t="shared" si="10"/>
        <v>29.13</v>
      </c>
      <c r="Y32" s="97">
        <f>ROUND(T32/$U$16*100,2)</f>
        <v>0.2</v>
      </c>
      <c r="Z32" s="98">
        <f>ROUND(V32/$U$16*100,2)</f>
        <v>14.12</v>
      </c>
      <c r="AA32" s="94"/>
      <c r="AB32" s="94"/>
      <c r="AC32" s="94"/>
      <c r="AD32" s="94"/>
      <c r="AE32" s="95">
        <f>SUM(AE30:AE31)</f>
        <v>5.5555555555555552E-2</v>
      </c>
      <c r="AF32" s="95">
        <f>AF31</f>
        <v>0.97222222222222221</v>
      </c>
      <c r="AG32" s="95">
        <f>AG31</f>
        <v>4.0118055555555552</v>
      </c>
      <c r="AH32" s="96">
        <f t="shared" ref="AH32:AI32" si="16">ROUND(AE32/$AE$86*100,2)</f>
        <v>2.12</v>
      </c>
      <c r="AI32" s="96">
        <f t="shared" si="16"/>
        <v>37.15</v>
      </c>
      <c r="AJ32" s="97">
        <f t="shared" ref="AJ32" si="17">ROUND(AE32/$Y$17*100,2)</f>
        <v>0.22</v>
      </c>
      <c r="AK32" s="98">
        <f t="shared" ref="AK32" si="18">ROUND(AG32/$Y$17*100,2)</f>
        <v>15.85</v>
      </c>
      <c r="AL32" s="99"/>
      <c r="AM32" s="94"/>
      <c r="AN32" s="94"/>
      <c r="AO32" s="94"/>
      <c r="AP32" s="94"/>
    </row>
    <row r="33" spans="1:42" ht="47.4">
      <c r="A33" s="175" t="s">
        <v>100</v>
      </c>
      <c r="B33" s="340"/>
      <c r="C33" s="340"/>
      <c r="D33" s="340"/>
      <c r="E33" s="340"/>
      <c r="F33" s="340"/>
      <c r="G33" s="340"/>
      <c r="H33" s="340"/>
      <c r="I33" s="340"/>
      <c r="J33" s="340"/>
      <c r="K33" s="340"/>
      <c r="L33" s="340"/>
      <c r="M33" s="340"/>
      <c r="N33" s="340"/>
      <c r="O33" s="340"/>
      <c r="P33" s="340"/>
      <c r="Q33" s="340"/>
      <c r="R33" s="340"/>
      <c r="S33" s="340"/>
      <c r="T33" s="340"/>
      <c r="U33" s="340"/>
      <c r="V33" s="340"/>
      <c r="W33" s="340"/>
      <c r="X33" s="340"/>
      <c r="Y33" s="340"/>
      <c r="Z33" s="340"/>
      <c r="AA33" s="340"/>
      <c r="AB33" s="340"/>
      <c r="AC33" s="340"/>
      <c r="AD33" s="340"/>
      <c r="AE33" s="340"/>
      <c r="AF33" s="340"/>
      <c r="AG33" s="340"/>
      <c r="AH33" s="340"/>
      <c r="AI33" s="340"/>
      <c r="AJ33" s="340"/>
      <c r="AK33" s="340"/>
      <c r="AL33" s="340"/>
      <c r="AM33" s="340"/>
      <c r="AN33" s="340"/>
      <c r="AO33" s="340"/>
      <c r="AP33" s="340"/>
    </row>
    <row r="34" spans="1:42" ht="36" customHeight="1">
      <c r="A34" s="176" t="s">
        <v>146</v>
      </c>
      <c r="B34" s="9">
        <v>3</v>
      </c>
      <c r="C34" s="10">
        <v>6.25E-2</v>
      </c>
      <c r="D34" s="101"/>
      <c r="E34" s="10">
        <v>6.25E-2</v>
      </c>
      <c r="F34" s="9"/>
      <c r="G34" s="9"/>
      <c r="H34" s="9"/>
      <c r="I34" s="100"/>
      <c r="J34" s="10">
        <v>6.25E-2</v>
      </c>
      <c r="K34" s="9"/>
      <c r="L34" s="9"/>
      <c r="M34" s="10"/>
      <c r="N34" s="11" t="s">
        <v>87</v>
      </c>
      <c r="O34" s="147" t="s">
        <v>140</v>
      </c>
      <c r="P34" s="147" t="s">
        <v>147</v>
      </c>
      <c r="Q34" s="147" t="s">
        <v>148</v>
      </c>
      <c r="R34" s="69">
        <v>4</v>
      </c>
      <c r="S34" s="91">
        <v>3</v>
      </c>
      <c r="T34" s="70">
        <f>SUM(C34:M34)</f>
        <v>0.1875</v>
      </c>
      <c r="U34" s="70">
        <f>U32+T34</f>
        <v>1.1666666666666667</v>
      </c>
      <c r="V34" s="70">
        <f>V32+T34</f>
        <v>4.666666666666667</v>
      </c>
      <c r="W34" s="12">
        <f t="shared" ref="W34:W50" si="19">ROUND(T34/$T$86*100,2)</f>
        <v>5.58</v>
      </c>
      <c r="X34" s="12">
        <f t="shared" ref="X34:X51" si="20">ROUND(U34/$T$86*100,2)</f>
        <v>34.71</v>
      </c>
      <c r="Y34" s="149">
        <f t="shared" ref="Y34:Y50" si="21">ROUND(T34/$U$17*100,2)</f>
        <v>0.59</v>
      </c>
      <c r="Z34" s="150">
        <f t="shared" ref="Z34:Z50" si="22">ROUND(V34/$U$17*100,2)</f>
        <v>14.71</v>
      </c>
      <c r="AA34" s="147" t="s">
        <v>142</v>
      </c>
      <c r="AB34" s="147" t="s">
        <v>147</v>
      </c>
      <c r="AC34" s="69">
        <v>4</v>
      </c>
      <c r="AD34" s="91">
        <v>2</v>
      </c>
      <c r="AE34" s="10">
        <v>0.20833333333333334</v>
      </c>
      <c r="AF34" s="70">
        <f>AF32+AE34</f>
        <v>1.1805555555555556</v>
      </c>
      <c r="AG34" s="70">
        <f>AG32+AE34</f>
        <v>4.2201388888888882</v>
      </c>
      <c r="AH34" s="12">
        <f t="shared" ref="AH34:AH50" si="23">ROUND(AE34/$AE$86*100,2)</f>
        <v>7.96</v>
      </c>
      <c r="AI34" s="12">
        <f t="shared" ref="AI34:AI50" si="24">ROUND(AF34/$AE$86*100,2)</f>
        <v>45.12</v>
      </c>
      <c r="AJ34" s="149">
        <f t="shared" ref="AJ34:AJ50" si="25">ROUND(AE34/$Y$17*100,2)</f>
        <v>0.82</v>
      </c>
      <c r="AK34" s="150">
        <f t="shared" ref="AK34:AK50" si="26">ROUND(AG34/$Y$17*100,2)</f>
        <v>16.68</v>
      </c>
      <c r="AL34" s="157" t="s">
        <v>98</v>
      </c>
      <c r="AM34" s="9">
        <v>20</v>
      </c>
      <c r="AN34" s="9">
        <v>22</v>
      </c>
      <c r="AO34" s="75">
        <f t="shared" ref="AO34:AO50" si="27">AN34/AM34*100</f>
        <v>110.00000000000001</v>
      </c>
      <c r="AP34" s="75">
        <f t="shared" ref="AP34:AP50" si="28">AE34/T34*100</f>
        <v>111.11111111111111</v>
      </c>
    </row>
    <row r="35" spans="1:42" ht="36" customHeight="1">
      <c r="A35" s="143" t="s">
        <v>149</v>
      </c>
      <c r="B35" s="9">
        <v>1</v>
      </c>
      <c r="C35" s="10"/>
      <c r="D35" s="10">
        <v>4.1666666666666664E-2</v>
      </c>
      <c r="E35" s="9"/>
      <c r="F35" s="9"/>
      <c r="G35" s="9"/>
      <c r="H35" s="9"/>
      <c r="I35" s="101"/>
      <c r="J35" s="9"/>
      <c r="K35" s="100"/>
      <c r="L35" s="13"/>
      <c r="M35" s="10"/>
      <c r="N35" s="323" t="s">
        <v>373</v>
      </c>
      <c r="O35" s="147" t="s">
        <v>142</v>
      </c>
      <c r="P35" s="147" t="s">
        <v>142</v>
      </c>
      <c r="Q35" s="147" t="s">
        <v>150</v>
      </c>
      <c r="R35" s="69">
        <v>2</v>
      </c>
      <c r="S35" s="91">
        <v>1</v>
      </c>
      <c r="T35" s="70">
        <f>SUM(C35:M35)</f>
        <v>4.1666666666666664E-2</v>
      </c>
      <c r="U35" s="70">
        <f>U34+T35</f>
        <v>1.2083333333333335</v>
      </c>
      <c r="V35" s="70">
        <f>V34+T35</f>
        <v>4.7083333333333339</v>
      </c>
      <c r="W35" s="12">
        <f t="shared" si="19"/>
        <v>1.24</v>
      </c>
      <c r="X35" s="12">
        <f t="shared" si="20"/>
        <v>35.950000000000003</v>
      </c>
      <c r="Y35" s="149">
        <f t="shared" si="21"/>
        <v>0.13</v>
      </c>
      <c r="Z35" s="150">
        <f t="shared" si="22"/>
        <v>14.84</v>
      </c>
      <c r="AA35" s="147" t="s">
        <v>90</v>
      </c>
      <c r="AB35" s="147" t="s">
        <v>90</v>
      </c>
      <c r="AC35" s="69">
        <v>0</v>
      </c>
      <c r="AD35" s="91">
        <v>0</v>
      </c>
      <c r="AE35" s="10">
        <v>0</v>
      </c>
      <c r="AF35" s="70">
        <f>AF34+AE35</f>
        <v>1.1805555555555556</v>
      </c>
      <c r="AG35" s="70">
        <f>AG34+AE35</f>
        <v>4.2201388888888882</v>
      </c>
      <c r="AH35" s="12">
        <f t="shared" si="23"/>
        <v>0</v>
      </c>
      <c r="AI35" s="12">
        <f t="shared" si="24"/>
        <v>45.12</v>
      </c>
      <c r="AJ35" s="149">
        <f t="shared" si="25"/>
        <v>0</v>
      </c>
      <c r="AK35" s="150">
        <f t="shared" si="26"/>
        <v>16.68</v>
      </c>
      <c r="AL35" s="157" t="s">
        <v>98</v>
      </c>
      <c r="AM35" s="9" t="s">
        <v>90</v>
      </c>
      <c r="AN35" s="9" t="s">
        <v>90</v>
      </c>
      <c r="AO35" s="75" t="e">
        <f t="shared" si="27"/>
        <v>#VALUE!</v>
      </c>
      <c r="AP35" s="75">
        <f t="shared" si="28"/>
        <v>0</v>
      </c>
    </row>
    <row r="36" spans="1:42" ht="36" customHeight="1">
      <c r="A36" s="143" t="s">
        <v>151</v>
      </c>
      <c r="B36" s="9">
        <v>1</v>
      </c>
      <c r="C36" s="9"/>
      <c r="D36" s="10"/>
      <c r="E36" s="100"/>
      <c r="F36" s="10">
        <v>2.0833333333333332E-2</v>
      </c>
      <c r="G36" s="101"/>
      <c r="H36" s="10"/>
      <c r="I36" s="10"/>
      <c r="J36" s="9"/>
      <c r="K36" s="13"/>
      <c r="L36" s="10"/>
      <c r="M36" s="10"/>
      <c r="N36" s="11" t="s">
        <v>87</v>
      </c>
      <c r="O36" s="147" t="s">
        <v>142</v>
      </c>
      <c r="P36" s="147" t="s">
        <v>142</v>
      </c>
      <c r="Q36" s="147" t="s">
        <v>150</v>
      </c>
      <c r="R36" s="103">
        <v>3</v>
      </c>
      <c r="S36" s="91">
        <v>1</v>
      </c>
      <c r="T36" s="70">
        <f t="shared" ref="T36:T41" si="29">SUM(C36:M36)</f>
        <v>2.0833333333333332E-2</v>
      </c>
      <c r="U36" s="70">
        <f t="shared" ref="U36:U50" si="30">U35+T36</f>
        <v>1.2291666666666667</v>
      </c>
      <c r="V36" s="70">
        <f t="shared" ref="V36:V50" si="31">V35+T36</f>
        <v>4.729166666666667</v>
      </c>
      <c r="W36" s="12">
        <f t="shared" si="19"/>
        <v>0.62</v>
      </c>
      <c r="X36" s="12">
        <f t="shared" si="20"/>
        <v>36.57</v>
      </c>
      <c r="Y36" s="149">
        <f t="shared" si="21"/>
        <v>7.0000000000000007E-2</v>
      </c>
      <c r="Z36" s="150">
        <f t="shared" si="22"/>
        <v>14.9</v>
      </c>
      <c r="AA36" s="147" t="s">
        <v>142</v>
      </c>
      <c r="AB36" s="147" t="s">
        <v>142</v>
      </c>
      <c r="AC36" s="103">
        <v>3</v>
      </c>
      <c r="AD36" s="91">
        <v>1</v>
      </c>
      <c r="AE36" s="10">
        <v>2.0833333333333332E-2</v>
      </c>
      <c r="AF36" s="70">
        <f t="shared" ref="AF36:AF50" si="32">AF35+AE36</f>
        <v>1.2013888888888888</v>
      </c>
      <c r="AG36" s="70">
        <f t="shared" ref="AG36:AG50" si="33">AG35+AE36</f>
        <v>4.2409722222222213</v>
      </c>
      <c r="AH36" s="12">
        <f t="shared" si="23"/>
        <v>0.8</v>
      </c>
      <c r="AI36" s="12">
        <f t="shared" si="24"/>
        <v>45.91</v>
      </c>
      <c r="AJ36" s="149">
        <f t="shared" si="25"/>
        <v>0.08</v>
      </c>
      <c r="AK36" s="150">
        <f t="shared" si="26"/>
        <v>16.760000000000002</v>
      </c>
      <c r="AL36" s="157" t="s">
        <v>98</v>
      </c>
      <c r="AM36" s="9">
        <v>1</v>
      </c>
      <c r="AN36" s="9">
        <v>1</v>
      </c>
      <c r="AO36" s="75">
        <f t="shared" si="27"/>
        <v>100</v>
      </c>
      <c r="AP36" s="75">
        <f t="shared" si="28"/>
        <v>100</v>
      </c>
    </row>
    <row r="37" spans="1:42" ht="36" customHeight="1">
      <c r="A37" s="143" t="s">
        <v>152</v>
      </c>
      <c r="B37" s="9">
        <v>1</v>
      </c>
      <c r="C37" s="9"/>
      <c r="D37" s="101"/>
      <c r="E37" s="100"/>
      <c r="F37" s="101"/>
      <c r="G37" s="101"/>
      <c r="H37" s="10">
        <v>2.0833333333333332E-2</v>
      </c>
      <c r="J37" s="9"/>
      <c r="K37" s="13"/>
      <c r="L37" s="10"/>
      <c r="M37" s="10"/>
      <c r="N37" s="11" t="s">
        <v>87</v>
      </c>
      <c r="O37" s="147" t="s">
        <v>142</v>
      </c>
      <c r="P37" s="147" t="s">
        <v>142</v>
      </c>
      <c r="Q37" s="147" t="s">
        <v>150</v>
      </c>
      <c r="R37" s="103">
        <v>2</v>
      </c>
      <c r="S37" s="91">
        <v>1</v>
      </c>
      <c r="T37" s="70">
        <f>SUM(C37:M37)</f>
        <v>2.0833333333333332E-2</v>
      </c>
      <c r="U37" s="70">
        <f t="shared" si="30"/>
        <v>1.25</v>
      </c>
      <c r="V37" s="70">
        <f t="shared" si="31"/>
        <v>4.75</v>
      </c>
      <c r="W37" s="12">
        <f t="shared" si="19"/>
        <v>0.62</v>
      </c>
      <c r="X37" s="12">
        <f t="shared" si="20"/>
        <v>37.19</v>
      </c>
      <c r="Y37" s="149">
        <f>ROUND(T37/$U$17*100,2)</f>
        <v>7.0000000000000007E-2</v>
      </c>
      <c r="Z37" s="150">
        <f>ROUND(V37/$U$17*100,2)</f>
        <v>14.97</v>
      </c>
      <c r="AA37" s="147" t="s">
        <v>142</v>
      </c>
      <c r="AB37" s="147" t="s">
        <v>142</v>
      </c>
      <c r="AC37" s="103">
        <v>2</v>
      </c>
      <c r="AD37" s="91">
        <v>1</v>
      </c>
      <c r="AE37" s="10">
        <v>1.0416666666666666E-2</v>
      </c>
      <c r="AF37" s="70">
        <f t="shared" si="32"/>
        <v>1.2118055555555556</v>
      </c>
      <c r="AG37" s="70">
        <f t="shared" si="33"/>
        <v>4.2513888888888882</v>
      </c>
      <c r="AH37" s="12">
        <f t="shared" si="23"/>
        <v>0.4</v>
      </c>
      <c r="AI37" s="12">
        <f t="shared" si="24"/>
        <v>46.31</v>
      </c>
      <c r="AJ37" s="149">
        <f t="shared" si="25"/>
        <v>0.04</v>
      </c>
      <c r="AK37" s="150">
        <f t="shared" si="26"/>
        <v>16.8</v>
      </c>
      <c r="AL37" s="157" t="s">
        <v>98</v>
      </c>
      <c r="AM37" s="9">
        <v>1</v>
      </c>
      <c r="AN37" s="9">
        <v>1</v>
      </c>
      <c r="AO37" s="75">
        <f>AN37/AM37*100</f>
        <v>100</v>
      </c>
      <c r="AP37" s="75">
        <f t="shared" si="28"/>
        <v>50</v>
      </c>
    </row>
    <row r="38" spans="1:42" ht="36" customHeight="1">
      <c r="A38" s="176" t="s">
        <v>153</v>
      </c>
      <c r="B38" s="9">
        <v>2</v>
      </c>
      <c r="C38" s="9"/>
      <c r="D38" s="10"/>
      <c r="E38" s="10">
        <v>4.1666666666666664E-2</v>
      </c>
      <c r="F38" s="13"/>
      <c r="G38" s="101"/>
      <c r="H38" s="10">
        <v>4.1666666666666664E-2</v>
      </c>
      <c r="I38" s="10"/>
      <c r="J38" s="10"/>
      <c r="K38" s="9"/>
      <c r="L38" s="10"/>
      <c r="M38" s="101"/>
      <c r="N38" s="11" t="s">
        <v>87</v>
      </c>
      <c r="O38" s="147" t="s">
        <v>142</v>
      </c>
      <c r="P38" s="147" t="s">
        <v>148</v>
      </c>
      <c r="Q38" s="147" t="s">
        <v>150</v>
      </c>
      <c r="R38" s="103">
        <v>2</v>
      </c>
      <c r="S38" s="91">
        <v>1</v>
      </c>
      <c r="T38" s="70">
        <f>SUM(C38:L38)</f>
        <v>8.3333333333333329E-2</v>
      </c>
      <c r="U38" s="70">
        <f t="shared" si="30"/>
        <v>1.3333333333333333</v>
      </c>
      <c r="V38" s="70">
        <f t="shared" si="31"/>
        <v>4.833333333333333</v>
      </c>
      <c r="W38" s="12">
        <f t="shared" si="19"/>
        <v>2.48</v>
      </c>
      <c r="X38" s="12">
        <f t="shared" si="20"/>
        <v>39.67</v>
      </c>
      <c r="Y38" s="149">
        <f t="shared" si="21"/>
        <v>0.26</v>
      </c>
      <c r="Z38" s="150">
        <f t="shared" si="22"/>
        <v>15.23</v>
      </c>
      <c r="AA38" s="147" t="s">
        <v>142</v>
      </c>
      <c r="AB38" s="147" t="s">
        <v>142</v>
      </c>
      <c r="AC38" s="103">
        <v>2</v>
      </c>
      <c r="AD38" s="91">
        <v>1</v>
      </c>
      <c r="AE38" s="10">
        <v>4.1666666666666664E-2</v>
      </c>
      <c r="AF38" s="70">
        <f t="shared" si="32"/>
        <v>1.2534722222222223</v>
      </c>
      <c r="AG38" s="70">
        <f t="shared" si="33"/>
        <v>4.2930555555555552</v>
      </c>
      <c r="AH38" s="12">
        <f t="shared" si="23"/>
        <v>1.59</v>
      </c>
      <c r="AI38" s="12">
        <f t="shared" si="24"/>
        <v>47.9</v>
      </c>
      <c r="AJ38" s="149">
        <f t="shared" si="25"/>
        <v>0.16</v>
      </c>
      <c r="AK38" s="150">
        <f t="shared" si="26"/>
        <v>16.96</v>
      </c>
      <c r="AL38" s="157" t="s">
        <v>98</v>
      </c>
      <c r="AM38" s="9">
        <v>5</v>
      </c>
      <c r="AN38" s="9">
        <v>4</v>
      </c>
      <c r="AO38" s="75">
        <f t="shared" si="27"/>
        <v>80</v>
      </c>
      <c r="AP38" s="75">
        <f t="shared" si="28"/>
        <v>50</v>
      </c>
    </row>
    <row r="39" spans="1:42" ht="36" customHeight="1">
      <c r="A39" s="176" t="s">
        <v>154</v>
      </c>
      <c r="B39" s="9">
        <v>1</v>
      </c>
      <c r="C39" s="9"/>
      <c r="D39" s="10"/>
      <c r="E39" s="100"/>
      <c r="F39" s="10"/>
      <c r="G39" s="10"/>
      <c r="H39" s="9"/>
      <c r="I39" s="10">
        <v>2.0833333333333332E-2</v>
      </c>
      <c r="J39" s="10"/>
      <c r="K39" s="9"/>
      <c r="L39" s="10"/>
      <c r="M39" s="10"/>
      <c r="N39" s="183" t="s">
        <v>123</v>
      </c>
      <c r="O39" s="147" t="s">
        <v>142</v>
      </c>
      <c r="P39" s="147" t="s">
        <v>142</v>
      </c>
      <c r="Q39" s="147" t="s">
        <v>150</v>
      </c>
      <c r="R39" s="103">
        <v>3</v>
      </c>
      <c r="S39" s="91">
        <v>1</v>
      </c>
      <c r="T39" s="70">
        <f t="shared" si="29"/>
        <v>2.0833333333333332E-2</v>
      </c>
      <c r="U39" s="70">
        <f t="shared" si="30"/>
        <v>1.3541666666666665</v>
      </c>
      <c r="V39" s="70">
        <f t="shared" si="31"/>
        <v>4.8541666666666661</v>
      </c>
      <c r="W39" s="12">
        <f t="shared" si="19"/>
        <v>0.62</v>
      </c>
      <c r="X39" s="12">
        <f t="shared" si="20"/>
        <v>40.29</v>
      </c>
      <c r="Y39" s="149">
        <f t="shared" si="21"/>
        <v>7.0000000000000007E-2</v>
      </c>
      <c r="Z39" s="150">
        <f t="shared" si="22"/>
        <v>15.3</v>
      </c>
      <c r="AA39" s="147" t="s">
        <v>90</v>
      </c>
      <c r="AB39" s="147" t="s">
        <v>90</v>
      </c>
      <c r="AC39" s="103">
        <v>0</v>
      </c>
      <c r="AD39" s="91">
        <v>0</v>
      </c>
      <c r="AE39" s="10">
        <v>0</v>
      </c>
      <c r="AF39" s="70">
        <f t="shared" si="32"/>
        <v>1.2534722222222223</v>
      </c>
      <c r="AG39" s="70">
        <f t="shared" si="33"/>
        <v>4.2930555555555552</v>
      </c>
      <c r="AH39" s="12">
        <f t="shared" si="23"/>
        <v>0</v>
      </c>
      <c r="AI39" s="12">
        <f t="shared" si="24"/>
        <v>47.9</v>
      </c>
      <c r="AJ39" s="149">
        <f t="shared" si="25"/>
        <v>0</v>
      </c>
      <c r="AK39" s="150">
        <f t="shared" si="26"/>
        <v>16.96</v>
      </c>
      <c r="AL39" s="157" t="s">
        <v>98</v>
      </c>
      <c r="AM39" s="9" t="s">
        <v>90</v>
      </c>
      <c r="AN39" s="9"/>
      <c r="AO39" s="75" t="e">
        <f t="shared" si="27"/>
        <v>#VALUE!</v>
      </c>
      <c r="AP39" s="75">
        <f t="shared" si="28"/>
        <v>0</v>
      </c>
    </row>
    <row r="40" spans="1:42" ht="36" customHeight="1">
      <c r="A40" s="143" t="s">
        <v>155</v>
      </c>
      <c r="B40" s="9">
        <v>1</v>
      </c>
      <c r="C40" s="9"/>
      <c r="D40" s="10"/>
      <c r="E40" s="9"/>
      <c r="F40" s="10"/>
      <c r="G40" s="10"/>
      <c r="H40" s="9"/>
      <c r="I40" s="10">
        <v>2.0833333333333332E-2</v>
      </c>
      <c r="J40" s="10"/>
      <c r="K40" s="10"/>
      <c r="L40" s="100"/>
      <c r="M40" s="10"/>
      <c r="N40" s="11" t="s">
        <v>87</v>
      </c>
      <c r="O40" s="147" t="s">
        <v>142</v>
      </c>
      <c r="P40" s="147" t="s">
        <v>142</v>
      </c>
      <c r="Q40" s="147" t="s">
        <v>150</v>
      </c>
      <c r="R40" s="103">
        <v>2</v>
      </c>
      <c r="S40" s="91">
        <v>1</v>
      </c>
      <c r="T40" s="70">
        <f t="shared" si="29"/>
        <v>2.0833333333333332E-2</v>
      </c>
      <c r="U40" s="70">
        <f t="shared" si="30"/>
        <v>1.3749999999999998</v>
      </c>
      <c r="V40" s="70">
        <f t="shared" si="31"/>
        <v>4.8749999999999991</v>
      </c>
      <c r="W40" s="12">
        <f t="shared" si="19"/>
        <v>0.62</v>
      </c>
      <c r="X40" s="12">
        <f t="shared" si="20"/>
        <v>40.909999999999997</v>
      </c>
      <c r="Y40" s="149">
        <f t="shared" si="21"/>
        <v>7.0000000000000007E-2</v>
      </c>
      <c r="Z40" s="150">
        <f t="shared" si="22"/>
        <v>15.36</v>
      </c>
      <c r="AA40" s="147" t="s">
        <v>142</v>
      </c>
      <c r="AB40" s="147" t="s">
        <v>142</v>
      </c>
      <c r="AC40" s="69">
        <v>2</v>
      </c>
      <c r="AD40" s="91">
        <v>1</v>
      </c>
      <c r="AE40" s="10">
        <v>2.0833333333333332E-2</v>
      </c>
      <c r="AF40" s="70">
        <f t="shared" si="32"/>
        <v>1.2743055555555556</v>
      </c>
      <c r="AG40" s="70">
        <f t="shared" si="33"/>
        <v>4.3138888888888882</v>
      </c>
      <c r="AH40" s="12">
        <f t="shared" si="23"/>
        <v>0.8</v>
      </c>
      <c r="AI40" s="12">
        <f t="shared" si="24"/>
        <v>48.7</v>
      </c>
      <c r="AJ40" s="149">
        <f t="shared" si="25"/>
        <v>0.08</v>
      </c>
      <c r="AK40" s="150">
        <f t="shared" si="26"/>
        <v>17.05</v>
      </c>
      <c r="AL40" s="157" t="s">
        <v>98</v>
      </c>
      <c r="AM40" s="9">
        <v>3</v>
      </c>
      <c r="AN40" s="9">
        <v>3</v>
      </c>
      <c r="AO40" s="75">
        <f t="shared" si="27"/>
        <v>100</v>
      </c>
      <c r="AP40" s="75">
        <f t="shared" si="28"/>
        <v>100</v>
      </c>
    </row>
    <row r="41" spans="1:42" ht="36" customHeight="1">
      <c r="A41" s="143" t="s">
        <v>156</v>
      </c>
      <c r="B41" s="9">
        <v>1</v>
      </c>
      <c r="C41" s="9"/>
      <c r="D41" s="10"/>
      <c r="E41" s="100"/>
      <c r="F41" s="10"/>
      <c r="G41" s="13"/>
      <c r="H41" s="10"/>
      <c r="I41" s="101"/>
      <c r="J41" s="10"/>
      <c r="K41" s="10"/>
      <c r="M41" s="10">
        <v>8.3333333333333329E-2</v>
      </c>
      <c r="N41" s="11" t="s">
        <v>87</v>
      </c>
      <c r="O41" s="147" t="s">
        <v>142</v>
      </c>
      <c r="P41" s="147" t="s">
        <v>142</v>
      </c>
      <c r="Q41" s="147" t="s">
        <v>150</v>
      </c>
      <c r="R41" s="103">
        <v>3</v>
      </c>
      <c r="S41" s="91">
        <v>1</v>
      </c>
      <c r="T41" s="70">
        <f t="shared" si="29"/>
        <v>8.3333333333333329E-2</v>
      </c>
      <c r="U41" s="70">
        <f t="shared" si="30"/>
        <v>1.458333333333333</v>
      </c>
      <c r="V41" s="70">
        <f t="shared" si="31"/>
        <v>4.9583333333333321</v>
      </c>
      <c r="W41" s="12">
        <f t="shared" si="19"/>
        <v>2.48</v>
      </c>
      <c r="X41" s="12">
        <f t="shared" si="20"/>
        <v>43.39</v>
      </c>
      <c r="Y41" s="149">
        <f t="shared" si="21"/>
        <v>0.26</v>
      </c>
      <c r="Z41" s="150">
        <f t="shared" si="22"/>
        <v>15.63</v>
      </c>
      <c r="AA41" s="147" t="s">
        <v>142</v>
      </c>
      <c r="AB41" s="147" t="s">
        <v>142</v>
      </c>
      <c r="AC41" s="103">
        <v>3</v>
      </c>
      <c r="AD41" s="91">
        <v>1</v>
      </c>
      <c r="AE41" s="10">
        <v>8.3333333333333329E-2</v>
      </c>
      <c r="AF41" s="70">
        <f t="shared" si="32"/>
        <v>1.3576388888888888</v>
      </c>
      <c r="AG41" s="70">
        <f t="shared" si="33"/>
        <v>4.3972222222222213</v>
      </c>
      <c r="AH41" s="12">
        <f t="shared" si="23"/>
        <v>3.18</v>
      </c>
      <c r="AI41" s="12">
        <f t="shared" si="24"/>
        <v>51.88</v>
      </c>
      <c r="AJ41" s="149">
        <f t="shared" si="25"/>
        <v>0.33</v>
      </c>
      <c r="AK41" s="150">
        <f t="shared" si="26"/>
        <v>17.38</v>
      </c>
      <c r="AL41" s="157" t="s">
        <v>98</v>
      </c>
      <c r="AM41" s="9">
        <v>1</v>
      </c>
      <c r="AN41" s="9">
        <v>1</v>
      </c>
      <c r="AO41" s="75">
        <f t="shared" si="27"/>
        <v>100</v>
      </c>
      <c r="AP41" s="75">
        <f t="shared" si="28"/>
        <v>100</v>
      </c>
    </row>
    <row r="42" spans="1:42" ht="36" customHeight="1">
      <c r="A42" s="143" t="s">
        <v>157</v>
      </c>
      <c r="B42" s="9">
        <v>1</v>
      </c>
      <c r="C42" s="9"/>
      <c r="D42" s="10"/>
      <c r="E42" s="9"/>
      <c r="F42" s="10"/>
      <c r="G42" s="10"/>
      <c r="H42" s="9"/>
      <c r="I42" s="10"/>
      <c r="J42" s="10"/>
      <c r="K42" s="10"/>
      <c r="L42" s="10">
        <v>8.3333333333333329E-2</v>
      </c>
      <c r="M42" s="10"/>
      <c r="N42" s="11" t="s">
        <v>87</v>
      </c>
      <c r="O42" s="147" t="s">
        <v>142</v>
      </c>
      <c r="P42" s="147" t="s">
        <v>142</v>
      </c>
      <c r="Q42" s="147" t="s">
        <v>150</v>
      </c>
      <c r="R42" s="103">
        <v>3</v>
      </c>
      <c r="S42" s="91">
        <v>1</v>
      </c>
      <c r="T42" s="70">
        <f t="shared" ref="T42:T43" si="34">SUM(C42:M42)</f>
        <v>8.3333333333333329E-2</v>
      </c>
      <c r="U42" s="70">
        <f t="shared" si="30"/>
        <v>1.5416666666666663</v>
      </c>
      <c r="V42" s="70">
        <f t="shared" si="31"/>
        <v>5.0416666666666652</v>
      </c>
      <c r="W42" s="12">
        <f t="shared" si="19"/>
        <v>2.48</v>
      </c>
      <c r="X42" s="12">
        <f t="shared" si="20"/>
        <v>45.87</v>
      </c>
      <c r="Y42" s="149">
        <f t="shared" ref="Y42:Y43" si="35">ROUND(T42/$U$17*100,2)</f>
        <v>0.26</v>
      </c>
      <c r="Z42" s="150">
        <f t="shared" ref="Z42:Z43" si="36">ROUND(V42/$U$17*100,2)</f>
        <v>15.89</v>
      </c>
      <c r="AA42" s="147" t="s">
        <v>142</v>
      </c>
      <c r="AB42" s="147" t="s">
        <v>142</v>
      </c>
      <c r="AC42" s="69">
        <v>3</v>
      </c>
      <c r="AD42" s="91">
        <v>1</v>
      </c>
      <c r="AE42" s="10">
        <v>8.3333333333333329E-2</v>
      </c>
      <c r="AF42" s="70">
        <f t="shared" si="32"/>
        <v>1.4409722222222221</v>
      </c>
      <c r="AG42" s="70">
        <f t="shared" si="33"/>
        <v>4.4805555555555543</v>
      </c>
      <c r="AH42" s="12">
        <f t="shared" si="23"/>
        <v>3.18</v>
      </c>
      <c r="AI42" s="12">
        <f t="shared" si="24"/>
        <v>55.07</v>
      </c>
      <c r="AJ42" s="149">
        <f t="shared" si="25"/>
        <v>0.33</v>
      </c>
      <c r="AK42" s="150">
        <f t="shared" si="26"/>
        <v>17.71</v>
      </c>
      <c r="AL42" s="157" t="s">
        <v>98</v>
      </c>
      <c r="AM42" s="9">
        <v>1</v>
      </c>
      <c r="AN42" s="9">
        <v>1</v>
      </c>
      <c r="AO42" s="75">
        <f t="shared" ref="AO42:AO43" si="37">AN42/AM42*100</f>
        <v>100</v>
      </c>
      <c r="AP42" s="75">
        <f t="shared" si="28"/>
        <v>100</v>
      </c>
    </row>
    <row r="43" spans="1:42" ht="36" customHeight="1">
      <c r="A43" s="143" t="s">
        <v>158</v>
      </c>
      <c r="B43" s="9">
        <v>2</v>
      </c>
      <c r="C43" s="9"/>
      <c r="D43" s="10">
        <v>8.3333333333333329E-2</v>
      </c>
      <c r="E43" s="100"/>
      <c r="F43" s="10"/>
      <c r="G43" s="13"/>
      <c r="H43" s="10"/>
      <c r="I43" s="10">
        <v>8.3333333333333329E-2</v>
      </c>
      <c r="J43" s="10"/>
      <c r="K43" s="9"/>
      <c r="L43" s="10"/>
      <c r="M43" s="9"/>
      <c r="N43" s="11" t="s">
        <v>87</v>
      </c>
      <c r="O43" s="147" t="s">
        <v>147</v>
      </c>
      <c r="P43" s="147" t="s">
        <v>147</v>
      </c>
      <c r="Q43" s="147" t="s">
        <v>150</v>
      </c>
      <c r="R43" s="103">
        <v>3</v>
      </c>
      <c r="S43" s="91">
        <v>1</v>
      </c>
      <c r="T43" s="70">
        <f t="shared" si="34"/>
        <v>0.16666666666666666</v>
      </c>
      <c r="U43" s="70">
        <f t="shared" si="30"/>
        <v>1.708333333333333</v>
      </c>
      <c r="V43" s="70">
        <f t="shared" si="31"/>
        <v>5.2083333333333321</v>
      </c>
      <c r="W43" s="12">
        <f t="shared" si="19"/>
        <v>4.96</v>
      </c>
      <c r="X43" s="12">
        <f t="shared" si="20"/>
        <v>50.83</v>
      </c>
      <c r="Y43" s="149">
        <f t="shared" si="35"/>
        <v>0.53</v>
      </c>
      <c r="Z43" s="150">
        <f t="shared" si="36"/>
        <v>16.41</v>
      </c>
      <c r="AA43" s="147" t="s">
        <v>147</v>
      </c>
      <c r="AB43" s="147" t="s">
        <v>147</v>
      </c>
      <c r="AC43" s="103">
        <v>3</v>
      </c>
      <c r="AD43" s="91">
        <v>1</v>
      </c>
      <c r="AE43" s="10">
        <v>8.3333333333333329E-2</v>
      </c>
      <c r="AF43" s="70">
        <f t="shared" si="32"/>
        <v>1.5243055555555554</v>
      </c>
      <c r="AG43" s="70">
        <f t="shared" si="33"/>
        <v>4.5638888888888873</v>
      </c>
      <c r="AH43" s="12">
        <f t="shared" si="23"/>
        <v>3.18</v>
      </c>
      <c r="AI43" s="12">
        <f t="shared" si="24"/>
        <v>58.25</v>
      </c>
      <c r="AJ43" s="149">
        <f t="shared" si="25"/>
        <v>0.33</v>
      </c>
      <c r="AK43" s="150">
        <f t="shared" si="26"/>
        <v>18.04</v>
      </c>
      <c r="AL43" s="157" t="s">
        <v>98</v>
      </c>
      <c r="AM43" s="9">
        <v>5</v>
      </c>
      <c r="AN43" s="9">
        <v>5</v>
      </c>
      <c r="AO43" s="75">
        <f t="shared" si="37"/>
        <v>100</v>
      </c>
      <c r="AP43" s="75">
        <f t="shared" si="28"/>
        <v>50</v>
      </c>
    </row>
    <row r="44" spans="1:42" ht="36" customHeight="1">
      <c r="A44" s="176" t="s">
        <v>159</v>
      </c>
      <c r="B44" s="9">
        <v>2</v>
      </c>
      <c r="C44" s="9"/>
      <c r="D44" s="10"/>
      <c r="E44" s="100"/>
      <c r="F44" s="101"/>
      <c r="G44" s="13"/>
      <c r="H44" s="9"/>
      <c r="I44" s="10"/>
      <c r="J44" s="10"/>
      <c r="K44" s="101"/>
      <c r="L44" s="10">
        <v>8.3333333333333329E-2</v>
      </c>
      <c r="M44" s="10">
        <v>8.3333333333333329E-2</v>
      </c>
      <c r="N44" s="11" t="s">
        <v>87</v>
      </c>
      <c r="O44" s="147" t="s">
        <v>147</v>
      </c>
      <c r="P44" s="147" t="s">
        <v>147</v>
      </c>
      <c r="Q44" s="147" t="s">
        <v>150</v>
      </c>
      <c r="R44" s="103">
        <v>3</v>
      </c>
      <c r="S44" s="91">
        <v>1</v>
      </c>
      <c r="T44" s="70">
        <f t="shared" ref="T44:T49" si="38">SUM(C44:M44)</f>
        <v>0.16666666666666666</v>
      </c>
      <c r="U44" s="70">
        <f t="shared" si="30"/>
        <v>1.8749999999999998</v>
      </c>
      <c r="V44" s="70">
        <f t="shared" si="31"/>
        <v>5.3749999999999991</v>
      </c>
      <c r="W44" s="12">
        <f t="shared" si="19"/>
        <v>4.96</v>
      </c>
      <c r="X44" s="12">
        <f t="shared" si="20"/>
        <v>55.79</v>
      </c>
      <c r="Y44" s="149">
        <f t="shared" si="21"/>
        <v>0.53</v>
      </c>
      <c r="Z44" s="150">
        <f t="shared" si="22"/>
        <v>16.940000000000001</v>
      </c>
      <c r="AA44" s="147" t="s">
        <v>147</v>
      </c>
      <c r="AB44" s="147" t="s">
        <v>147</v>
      </c>
      <c r="AC44" s="103">
        <v>3</v>
      </c>
      <c r="AD44" s="91">
        <v>1</v>
      </c>
      <c r="AE44" s="10">
        <v>2.0833333333333332E-2</v>
      </c>
      <c r="AF44" s="70">
        <f t="shared" si="32"/>
        <v>1.5451388888888886</v>
      </c>
      <c r="AG44" s="70">
        <f t="shared" si="33"/>
        <v>4.5847222222222204</v>
      </c>
      <c r="AH44" s="12">
        <f t="shared" si="23"/>
        <v>0.8</v>
      </c>
      <c r="AI44" s="12">
        <f t="shared" si="24"/>
        <v>59.05</v>
      </c>
      <c r="AJ44" s="149">
        <f t="shared" si="25"/>
        <v>0.08</v>
      </c>
      <c r="AK44" s="150">
        <f t="shared" si="26"/>
        <v>18.12</v>
      </c>
      <c r="AL44" s="157" t="s">
        <v>98</v>
      </c>
      <c r="AM44" s="9">
        <v>2</v>
      </c>
      <c r="AN44" s="9">
        <v>2</v>
      </c>
      <c r="AO44" s="75">
        <f t="shared" si="27"/>
        <v>100</v>
      </c>
      <c r="AP44" s="75">
        <f t="shared" si="28"/>
        <v>12.5</v>
      </c>
    </row>
    <row r="45" spans="1:42" ht="36" customHeight="1">
      <c r="A45" s="176" t="s">
        <v>160</v>
      </c>
      <c r="B45" s="9">
        <v>1</v>
      </c>
      <c r="C45" s="10">
        <v>6.9444444444444441E-3</v>
      </c>
      <c r="D45" s="10"/>
      <c r="E45" s="100"/>
      <c r="F45" s="101"/>
      <c r="G45" s="13"/>
      <c r="H45" s="9"/>
      <c r="I45" s="10"/>
      <c r="J45" s="10"/>
      <c r="K45" s="101"/>
      <c r="L45" s="10"/>
      <c r="M45" s="10"/>
      <c r="N45" s="11" t="s">
        <v>87</v>
      </c>
      <c r="O45" s="147" t="s">
        <v>148</v>
      </c>
      <c r="P45" s="147" t="s">
        <v>148</v>
      </c>
      <c r="Q45" s="147" t="s">
        <v>150</v>
      </c>
      <c r="R45" s="103">
        <v>2</v>
      </c>
      <c r="S45" s="91">
        <v>1</v>
      </c>
      <c r="T45" s="70">
        <f t="shared" si="38"/>
        <v>6.9444444444444441E-3</v>
      </c>
      <c r="U45" s="70">
        <f t="shared" si="30"/>
        <v>1.8819444444444442</v>
      </c>
      <c r="V45" s="70">
        <f t="shared" si="31"/>
        <v>5.3819444444444438</v>
      </c>
      <c r="W45" s="12">
        <f t="shared" si="19"/>
        <v>0.21</v>
      </c>
      <c r="X45" s="12">
        <f t="shared" si="20"/>
        <v>55.99</v>
      </c>
      <c r="Y45" s="149">
        <f t="shared" ref="Y45" si="39">ROUND(T45/$U$17*100,2)</f>
        <v>0.02</v>
      </c>
      <c r="Z45" s="150">
        <f t="shared" ref="Z45" si="40">ROUND(V45/$U$17*100,2)</f>
        <v>16.96</v>
      </c>
      <c r="AA45" s="147" t="s">
        <v>161</v>
      </c>
      <c r="AB45" s="147" t="s">
        <v>161</v>
      </c>
      <c r="AC45" s="103">
        <v>3</v>
      </c>
      <c r="AD45" s="91">
        <v>1</v>
      </c>
      <c r="AE45" s="10">
        <v>6.9444444444444441E-3</v>
      </c>
      <c r="AF45" s="70">
        <f t="shared" si="32"/>
        <v>1.552083333333333</v>
      </c>
      <c r="AG45" s="70">
        <f t="shared" si="33"/>
        <v>4.591666666666665</v>
      </c>
      <c r="AH45" s="12">
        <f t="shared" si="23"/>
        <v>0.27</v>
      </c>
      <c r="AI45" s="12">
        <f t="shared" si="24"/>
        <v>59.32</v>
      </c>
      <c r="AJ45" s="149">
        <f t="shared" si="25"/>
        <v>0.03</v>
      </c>
      <c r="AK45" s="150">
        <f t="shared" si="26"/>
        <v>18.14</v>
      </c>
      <c r="AL45" s="157" t="s">
        <v>98</v>
      </c>
      <c r="AM45" s="9">
        <v>2</v>
      </c>
      <c r="AN45" s="9">
        <v>2</v>
      </c>
      <c r="AO45" s="75">
        <f t="shared" ref="AO45" si="41">AN45/AM45*100</f>
        <v>100</v>
      </c>
      <c r="AP45" s="75">
        <f t="shared" si="28"/>
        <v>100</v>
      </c>
    </row>
    <row r="46" spans="1:42" ht="36" customHeight="1">
      <c r="A46" s="176" t="s">
        <v>162</v>
      </c>
      <c r="B46" s="9">
        <v>1</v>
      </c>
      <c r="C46" s="10"/>
      <c r="D46" s="10"/>
      <c r="E46" s="100"/>
      <c r="F46" s="101"/>
      <c r="G46" s="13"/>
      <c r="H46" s="9"/>
      <c r="I46" s="10"/>
      <c r="J46" s="10"/>
      <c r="K46" s="10">
        <v>8.3333333333333329E-2</v>
      </c>
      <c r="L46" s="10"/>
      <c r="M46" s="10"/>
      <c r="N46" s="11" t="s">
        <v>87</v>
      </c>
      <c r="O46" s="147" t="s">
        <v>148</v>
      </c>
      <c r="P46" s="147" t="s">
        <v>148</v>
      </c>
      <c r="Q46" s="147" t="s">
        <v>150</v>
      </c>
      <c r="R46" s="103">
        <v>3</v>
      </c>
      <c r="S46" s="91">
        <v>1</v>
      </c>
      <c r="T46" s="70">
        <f t="shared" si="38"/>
        <v>8.3333333333333329E-2</v>
      </c>
      <c r="U46" s="70">
        <f t="shared" si="30"/>
        <v>1.9652777777777775</v>
      </c>
      <c r="V46" s="70">
        <f t="shared" si="31"/>
        <v>5.4652777777777768</v>
      </c>
      <c r="W46" s="12">
        <f t="shared" si="19"/>
        <v>2.48</v>
      </c>
      <c r="X46" s="12">
        <f t="shared" si="20"/>
        <v>58.47</v>
      </c>
      <c r="Y46" s="149">
        <f t="shared" ref="Y46" si="42">ROUND(T46/$U$17*100,2)</f>
        <v>0.26</v>
      </c>
      <c r="Z46" s="150">
        <f t="shared" ref="Z46" si="43">ROUND(V46/$U$17*100,2)</f>
        <v>17.22</v>
      </c>
      <c r="AA46" s="147" t="s">
        <v>148</v>
      </c>
      <c r="AB46" s="147" t="s">
        <v>148</v>
      </c>
      <c r="AC46" s="103">
        <v>3</v>
      </c>
      <c r="AD46" s="91">
        <v>1</v>
      </c>
      <c r="AE46" s="10">
        <v>3.125E-2</v>
      </c>
      <c r="AF46" s="70">
        <f t="shared" si="32"/>
        <v>1.583333333333333</v>
      </c>
      <c r="AG46" s="70">
        <f t="shared" si="33"/>
        <v>4.622916666666665</v>
      </c>
      <c r="AH46" s="12">
        <f t="shared" si="23"/>
        <v>1.19</v>
      </c>
      <c r="AI46" s="12">
        <f t="shared" si="24"/>
        <v>60.51</v>
      </c>
      <c r="AJ46" s="149">
        <f t="shared" si="25"/>
        <v>0.12</v>
      </c>
      <c r="AK46" s="150">
        <f t="shared" si="26"/>
        <v>18.27</v>
      </c>
      <c r="AL46" s="157" t="s">
        <v>98</v>
      </c>
      <c r="AM46" s="9">
        <v>1</v>
      </c>
      <c r="AN46" s="9">
        <v>1</v>
      </c>
      <c r="AO46" s="75">
        <f t="shared" ref="AO46" si="44">AN46/AM46*100</f>
        <v>100</v>
      </c>
      <c r="AP46" s="75">
        <f t="shared" si="28"/>
        <v>37.5</v>
      </c>
    </row>
    <row r="47" spans="1:42" ht="36" customHeight="1">
      <c r="A47" s="176" t="s">
        <v>163</v>
      </c>
      <c r="B47" s="9">
        <v>1</v>
      </c>
      <c r="C47" s="10"/>
      <c r="D47" s="10"/>
      <c r="E47" s="100"/>
      <c r="F47" s="101"/>
      <c r="G47" s="13"/>
      <c r="H47" s="9"/>
      <c r="I47" s="10"/>
      <c r="J47" s="10">
        <v>6.25E-2</v>
      </c>
      <c r="K47" s="10"/>
      <c r="L47" s="10"/>
      <c r="M47" s="10"/>
      <c r="N47" s="11" t="s">
        <v>87</v>
      </c>
      <c r="O47" s="147" t="s">
        <v>148</v>
      </c>
      <c r="P47" s="147" t="s">
        <v>148</v>
      </c>
      <c r="Q47" s="147" t="s">
        <v>150</v>
      </c>
      <c r="R47" s="103">
        <v>3</v>
      </c>
      <c r="S47" s="91">
        <v>1</v>
      </c>
      <c r="T47" s="70">
        <f t="shared" si="38"/>
        <v>6.25E-2</v>
      </c>
      <c r="U47" s="70">
        <f t="shared" si="30"/>
        <v>2.0277777777777777</v>
      </c>
      <c r="V47" s="70">
        <f t="shared" si="31"/>
        <v>5.5277777777777768</v>
      </c>
      <c r="W47" s="12">
        <f t="shared" si="19"/>
        <v>1.86</v>
      </c>
      <c r="X47" s="12">
        <f t="shared" si="20"/>
        <v>60.33</v>
      </c>
      <c r="Y47" s="149">
        <f t="shared" ref="Y47" si="45">ROUND(T47/$U$17*100,2)</f>
        <v>0.2</v>
      </c>
      <c r="Z47" s="150">
        <f t="shared" ref="Z47" si="46">ROUND(V47/$U$17*100,2)</f>
        <v>17.420000000000002</v>
      </c>
      <c r="AA47" s="147" t="s">
        <v>148</v>
      </c>
      <c r="AB47" s="147" t="s">
        <v>148</v>
      </c>
      <c r="AC47" s="103">
        <v>3</v>
      </c>
      <c r="AD47" s="91">
        <v>1</v>
      </c>
      <c r="AE47" s="10">
        <v>4.1666666666666664E-2</v>
      </c>
      <c r="AF47" s="70">
        <f t="shared" si="32"/>
        <v>1.6249999999999998</v>
      </c>
      <c r="AG47" s="70">
        <f t="shared" si="33"/>
        <v>4.664583333333332</v>
      </c>
      <c r="AH47" s="12">
        <f t="shared" si="23"/>
        <v>1.59</v>
      </c>
      <c r="AI47" s="12">
        <f t="shared" si="24"/>
        <v>62.1</v>
      </c>
      <c r="AJ47" s="149">
        <f t="shared" si="25"/>
        <v>0.16</v>
      </c>
      <c r="AK47" s="150">
        <f t="shared" si="26"/>
        <v>18.43</v>
      </c>
      <c r="AL47" s="157" t="s">
        <v>98</v>
      </c>
      <c r="AM47" s="9">
        <v>1</v>
      </c>
      <c r="AN47" s="9">
        <v>1</v>
      </c>
      <c r="AO47" s="75">
        <f t="shared" ref="AO47" si="47">AN47/AM47*100</f>
        <v>100</v>
      </c>
      <c r="AP47" s="75">
        <f t="shared" si="28"/>
        <v>66.666666666666657</v>
      </c>
    </row>
    <row r="48" spans="1:42" ht="36" customHeight="1">
      <c r="A48" s="176" t="s">
        <v>164</v>
      </c>
      <c r="B48" s="9">
        <v>2</v>
      </c>
      <c r="C48" s="10"/>
      <c r="D48" s="10">
        <v>8.3333333333333329E-2</v>
      </c>
      <c r="E48" s="100"/>
      <c r="F48" s="10"/>
      <c r="G48" s="13"/>
      <c r="H48" s="10"/>
      <c r="I48" s="10">
        <v>8.3333333333333329E-2</v>
      </c>
      <c r="J48" s="10"/>
      <c r="K48" s="10"/>
      <c r="L48" s="10"/>
      <c r="M48" s="10"/>
      <c r="N48" s="11" t="s">
        <v>87</v>
      </c>
      <c r="O48" s="147" t="s">
        <v>148</v>
      </c>
      <c r="P48" s="147" t="s">
        <v>161</v>
      </c>
      <c r="Q48" s="147" t="s">
        <v>150</v>
      </c>
      <c r="R48" s="103">
        <v>3</v>
      </c>
      <c r="S48" s="91">
        <v>2</v>
      </c>
      <c r="T48" s="70">
        <f t="shared" si="38"/>
        <v>0.16666666666666666</v>
      </c>
      <c r="U48" s="70">
        <f t="shared" si="30"/>
        <v>2.1944444444444442</v>
      </c>
      <c r="V48" s="70">
        <f t="shared" si="31"/>
        <v>5.6944444444444438</v>
      </c>
      <c r="W48" s="12">
        <f>ROUND(T48/$T$86*100,2)</f>
        <v>4.96</v>
      </c>
      <c r="X48" s="12">
        <f t="shared" si="20"/>
        <v>65.290000000000006</v>
      </c>
      <c r="Y48" s="149">
        <f t="shared" ref="Y48" si="48">ROUND(T48/$U$17*100,2)</f>
        <v>0.53</v>
      </c>
      <c r="Z48" s="150">
        <f t="shared" ref="Z48" si="49">ROUND(V48/$U$17*100,2)</f>
        <v>17.95</v>
      </c>
      <c r="AA48" s="147" t="s">
        <v>148</v>
      </c>
      <c r="AB48" s="147" t="s">
        <v>161</v>
      </c>
      <c r="AC48" s="103">
        <v>3</v>
      </c>
      <c r="AD48" s="91">
        <v>2</v>
      </c>
      <c r="AE48" s="10">
        <v>3.125E-2</v>
      </c>
      <c r="AF48" s="70">
        <f t="shared" si="32"/>
        <v>1.6562499999999998</v>
      </c>
      <c r="AG48" s="70">
        <f t="shared" si="33"/>
        <v>4.695833333333332</v>
      </c>
      <c r="AH48" s="12">
        <f t="shared" si="23"/>
        <v>1.19</v>
      </c>
      <c r="AI48" s="12">
        <f t="shared" si="24"/>
        <v>63.3</v>
      </c>
      <c r="AJ48" s="149">
        <f t="shared" si="25"/>
        <v>0.12</v>
      </c>
      <c r="AK48" s="150">
        <f t="shared" si="26"/>
        <v>18.559999999999999</v>
      </c>
      <c r="AL48" s="157" t="s">
        <v>98</v>
      </c>
      <c r="AM48" s="9">
        <v>5</v>
      </c>
      <c r="AN48" s="9">
        <v>5</v>
      </c>
      <c r="AO48" s="75">
        <f t="shared" ref="AO48" si="50">AN48/AM48*100</f>
        <v>100</v>
      </c>
      <c r="AP48" s="75">
        <f t="shared" si="28"/>
        <v>18.75</v>
      </c>
    </row>
    <row r="49" spans="1:42" ht="36" customHeight="1">
      <c r="A49" s="176" t="s">
        <v>165</v>
      </c>
      <c r="B49" s="9">
        <v>2</v>
      </c>
      <c r="C49" s="10"/>
      <c r="D49" s="10">
        <v>8.3333333333333329E-2</v>
      </c>
      <c r="E49" s="100"/>
      <c r="F49" s="10"/>
      <c r="G49" s="13"/>
      <c r="H49" s="10"/>
      <c r="I49" s="10">
        <v>8.3333333333333329E-2</v>
      </c>
      <c r="J49" s="10"/>
      <c r="K49" s="10"/>
      <c r="L49" s="10"/>
      <c r="M49" s="10"/>
      <c r="N49" s="11" t="s">
        <v>87</v>
      </c>
      <c r="O49" s="147" t="s">
        <v>166</v>
      </c>
      <c r="P49" s="147" t="s">
        <v>166</v>
      </c>
      <c r="Q49" s="147" t="s">
        <v>150</v>
      </c>
      <c r="R49" s="103">
        <v>3</v>
      </c>
      <c r="S49" s="91">
        <v>1</v>
      </c>
      <c r="T49" s="70">
        <f t="shared" si="38"/>
        <v>0.16666666666666666</v>
      </c>
      <c r="U49" s="70">
        <f t="shared" si="30"/>
        <v>2.3611111111111107</v>
      </c>
      <c r="V49" s="70">
        <f t="shared" si="31"/>
        <v>5.8611111111111107</v>
      </c>
      <c r="W49" s="12">
        <f t="shared" si="19"/>
        <v>4.96</v>
      </c>
      <c r="X49" s="12">
        <f t="shared" si="20"/>
        <v>70.25</v>
      </c>
      <c r="Y49" s="149">
        <f t="shared" ref="Y49" si="51">ROUND(T49/$U$17*100,2)</f>
        <v>0.53</v>
      </c>
      <c r="Z49" s="150">
        <f t="shared" ref="Z49" si="52">ROUND(V49/$U$17*100,2)</f>
        <v>18.47</v>
      </c>
      <c r="AA49" s="147" t="s">
        <v>166</v>
      </c>
      <c r="AB49" s="147" t="s">
        <v>166</v>
      </c>
      <c r="AC49" s="103">
        <v>3</v>
      </c>
      <c r="AD49" s="91">
        <v>1</v>
      </c>
      <c r="AE49" s="10">
        <v>4.1666666666666664E-2</v>
      </c>
      <c r="AF49" s="70">
        <f t="shared" si="32"/>
        <v>1.6979166666666665</v>
      </c>
      <c r="AG49" s="70">
        <f t="shared" si="33"/>
        <v>4.7374999999999989</v>
      </c>
      <c r="AH49" s="12">
        <f t="shared" si="23"/>
        <v>1.59</v>
      </c>
      <c r="AI49" s="12">
        <f t="shared" si="24"/>
        <v>64.89</v>
      </c>
      <c r="AJ49" s="149">
        <f t="shared" si="25"/>
        <v>0.16</v>
      </c>
      <c r="AK49" s="150">
        <f t="shared" si="26"/>
        <v>18.72</v>
      </c>
      <c r="AL49" s="157" t="s">
        <v>98</v>
      </c>
      <c r="AM49" s="9">
        <v>4</v>
      </c>
      <c r="AN49" s="9">
        <v>4</v>
      </c>
      <c r="AO49" s="75">
        <f t="shared" ref="AO49" si="53">AN49/AM49*100</f>
        <v>100</v>
      </c>
      <c r="AP49" s="75">
        <f t="shared" si="28"/>
        <v>25</v>
      </c>
    </row>
    <row r="50" spans="1:42" ht="36" customHeight="1">
      <c r="A50" s="143" t="s">
        <v>167</v>
      </c>
      <c r="B50" s="9">
        <v>1</v>
      </c>
      <c r="C50" s="101"/>
      <c r="D50" s="10"/>
      <c r="E50" s="100"/>
      <c r="F50" s="13"/>
      <c r="G50" s="13"/>
      <c r="H50" s="9"/>
      <c r="I50" s="10"/>
      <c r="J50" s="10"/>
      <c r="K50" s="9"/>
      <c r="L50" s="10">
        <v>2.0833333333333332E-2</v>
      </c>
      <c r="M50" s="10"/>
      <c r="N50" s="183" t="s">
        <v>123</v>
      </c>
      <c r="O50" s="147" t="s">
        <v>166</v>
      </c>
      <c r="P50" s="147" t="s">
        <v>166</v>
      </c>
      <c r="Q50" s="147" t="s">
        <v>150</v>
      </c>
      <c r="R50" s="103">
        <v>4</v>
      </c>
      <c r="S50" s="91">
        <v>1</v>
      </c>
      <c r="T50" s="70">
        <f>SUM(D50:M50)</f>
        <v>2.0833333333333332E-2</v>
      </c>
      <c r="U50" s="70">
        <f t="shared" si="30"/>
        <v>2.3819444444444442</v>
      </c>
      <c r="V50" s="70">
        <f t="shared" si="31"/>
        <v>5.8819444444444438</v>
      </c>
      <c r="W50" s="12">
        <f t="shared" si="19"/>
        <v>0.62</v>
      </c>
      <c r="X50" s="12">
        <f t="shared" si="20"/>
        <v>70.87</v>
      </c>
      <c r="Y50" s="149">
        <f t="shared" si="21"/>
        <v>7.0000000000000007E-2</v>
      </c>
      <c r="Z50" s="150">
        <f t="shared" si="22"/>
        <v>18.54</v>
      </c>
      <c r="AA50" s="147" t="s">
        <v>90</v>
      </c>
      <c r="AB50" s="147" t="s">
        <v>90</v>
      </c>
      <c r="AC50" s="103">
        <v>0</v>
      </c>
      <c r="AD50" s="91">
        <v>0</v>
      </c>
      <c r="AE50" s="10">
        <v>0</v>
      </c>
      <c r="AF50" s="70">
        <f t="shared" si="32"/>
        <v>1.6979166666666665</v>
      </c>
      <c r="AG50" s="70">
        <f t="shared" si="33"/>
        <v>4.7374999999999989</v>
      </c>
      <c r="AH50" s="12">
        <f t="shared" si="23"/>
        <v>0</v>
      </c>
      <c r="AI50" s="12">
        <f t="shared" si="24"/>
        <v>64.89</v>
      </c>
      <c r="AJ50" s="149">
        <f t="shared" si="25"/>
        <v>0</v>
      </c>
      <c r="AK50" s="150">
        <f t="shared" si="26"/>
        <v>18.72</v>
      </c>
      <c r="AL50" s="157" t="s">
        <v>98</v>
      </c>
      <c r="AM50" s="9">
        <v>4</v>
      </c>
      <c r="AN50" s="9">
        <v>0</v>
      </c>
      <c r="AO50" s="75">
        <f t="shared" si="27"/>
        <v>0</v>
      </c>
      <c r="AP50" s="75">
        <f t="shared" si="28"/>
        <v>0</v>
      </c>
    </row>
    <row r="51" spans="1:42" ht="47.4">
      <c r="A51" s="177" t="s">
        <v>91</v>
      </c>
      <c r="B51" s="158"/>
      <c r="C51" s="159">
        <f t="shared" ref="C51:M51" si="54">SUM(C34:C50)</f>
        <v>6.9444444444444448E-2</v>
      </c>
      <c r="D51" s="159">
        <f t="shared" si="54"/>
        <v>0.29166666666666663</v>
      </c>
      <c r="E51" s="159">
        <f t="shared" si="54"/>
        <v>0.10416666666666666</v>
      </c>
      <c r="F51" s="159">
        <f t="shared" si="54"/>
        <v>2.0833333333333332E-2</v>
      </c>
      <c r="G51" s="159">
        <f t="shared" si="54"/>
        <v>0</v>
      </c>
      <c r="H51" s="159">
        <f>SUM(H34:H50)</f>
        <v>6.25E-2</v>
      </c>
      <c r="I51" s="159">
        <f>SUM(I34:I50)</f>
        <v>0.29166666666666663</v>
      </c>
      <c r="J51" s="159">
        <f t="shared" si="54"/>
        <v>0.125</v>
      </c>
      <c r="K51" s="159">
        <f t="shared" si="54"/>
        <v>8.3333333333333329E-2</v>
      </c>
      <c r="L51" s="159">
        <f t="shared" si="54"/>
        <v>0.1875</v>
      </c>
      <c r="M51" s="159">
        <f t="shared" si="54"/>
        <v>0.16666666666666666</v>
      </c>
      <c r="N51" s="159"/>
      <c r="O51" s="158"/>
      <c r="P51" s="158"/>
      <c r="Q51" s="158"/>
      <c r="R51" s="158"/>
      <c r="S51" s="158"/>
      <c r="T51" s="159">
        <f>SUM(T34:T50)</f>
        <v>1.4027777777777777</v>
      </c>
      <c r="U51" s="159">
        <f>U50</f>
        <v>2.3819444444444442</v>
      </c>
      <c r="V51" s="160">
        <f>V50</f>
        <v>5.8819444444444438</v>
      </c>
      <c r="W51" s="161">
        <f>ROUND(T51/$T$86*100,2)</f>
        <v>41.74</v>
      </c>
      <c r="X51" s="161">
        <f t="shared" si="20"/>
        <v>70.87</v>
      </c>
      <c r="Y51" s="162">
        <f>ROUND(T51/$U$16*100,2)</f>
        <v>4.42</v>
      </c>
      <c r="Z51" s="163">
        <f>ROUND(V51/$U$16*100,2)</f>
        <v>18.54</v>
      </c>
      <c r="AA51" s="158"/>
      <c r="AB51" s="158"/>
      <c r="AC51" s="158"/>
      <c r="AD51" s="158"/>
      <c r="AE51" s="159">
        <f>SUM(AE34:AE50)</f>
        <v>0.72569444444444431</v>
      </c>
      <c r="AF51" s="159">
        <f>AF50</f>
        <v>1.6979166666666665</v>
      </c>
      <c r="AG51" s="160">
        <f>AG50</f>
        <v>4.7374999999999989</v>
      </c>
      <c r="AH51" s="161">
        <f>ROUND(AE51/$AE$86*100,2)</f>
        <v>27.73</v>
      </c>
      <c r="AI51" s="158">
        <f>ROUND(AF51/$AE$86*100,2)</f>
        <v>64.89</v>
      </c>
      <c r="AJ51" s="164">
        <f t="shared" ref="AJ51" si="55">ROUND(AE51/$Y$17*100,2)</f>
        <v>2.87</v>
      </c>
      <c r="AK51" s="165">
        <f t="shared" ref="AK51" si="56">ROUND(AG51/$Y$17*100,2)</f>
        <v>18.72</v>
      </c>
      <c r="AL51" s="166"/>
      <c r="AM51" s="158"/>
      <c r="AN51" s="158">
        <f>SUM(AN34:AN50)</f>
        <v>53</v>
      </c>
      <c r="AO51" s="167"/>
      <c r="AP51" s="167"/>
    </row>
    <row r="52" spans="1:42" ht="47.4">
      <c r="A52" s="184" t="s">
        <v>168</v>
      </c>
      <c r="B52" s="356">
        <v>1</v>
      </c>
      <c r="C52" s="357"/>
      <c r="D52" s="357"/>
      <c r="E52" s="357"/>
      <c r="F52" s="357"/>
      <c r="G52" s="357"/>
      <c r="H52" s="357"/>
      <c r="I52" s="357"/>
      <c r="J52" s="357"/>
      <c r="K52" s="357"/>
      <c r="L52" s="357"/>
      <c r="M52" s="357"/>
      <c r="N52" s="357"/>
      <c r="O52" s="357"/>
      <c r="P52" s="357"/>
      <c r="Q52" s="357"/>
      <c r="R52" s="357"/>
      <c r="S52" s="357"/>
      <c r="T52" s="357"/>
      <c r="U52" s="357"/>
      <c r="V52" s="357"/>
      <c r="W52" s="357"/>
      <c r="X52" s="357"/>
      <c r="Y52" s="357"/>
      <c r="Z52" s="357"/>
      <c r="AA52" s="357"/>
      <c r="AB52" s="357"/>
      <c r="AC52" s="357"/>
      <c r="AD52" s="357"/>
      <c r="AE52" s="357"/>
      <c r="AF52" s="357"/>
      <c r="AG52" s="357"/>
      <c r="AH52" s="357"/>
      <c r="AI52" s="357"/>
      <c r="AJ52" s="357"/>
      <c r="AK52" s="357"/>
      <c r="AL52" s="357"/>
      <c r="AM52" s="357"/>
      <c r="AN52" s="357"/>
      <c r="AO52" s="357"/>
      <c r="AP52" s="358"/>
    </row>
    <row r="53" spans="1:42" ht="37.5" customHeight="1">
      <c r="A53" s="185" t="s">
        <v>169</v>
      </c>
      <c r="B53" s="186">
        <v>1</v>
      </c>
      <c r="C53" s="186"/>
      <c r="D53" s="187"/>
      <c r="E53" s="187"/>
      <c r="F53" s="252"/>
      <c r="G53" s="155">
        <v>2.0833333333333332E-2</v>
      </c>
      <c r="H53" s="155"/>
      <c r="I53" s="253"/>
      <c r="J53" s="186"/>
      <c r="K53" s="186"/>
      <c r="L53" s="144"/>
      <c r="M53" s="186"/>
      <c r="N53" s="190" t="s">
        <v>87</v>
      </c>
      <c r="O53" s="147" t="s">
        <v>140</v>
      </c>
      <c r="P53" s="147" t="s">
        <v>140</v>
      </c>
      <c r="Q53" s="147" t="s">
        <v>150</v>
      </c>
      <c r="R53" s="191">
        <v>3</v>
      </c>
      <c r="S53" s="89">
        <v>1</v>
      </c>
      <c r="T53" s="90">
        <f>SUM(C53:M53)</f>
        <v>2.0833333333333332E-2</v>
      </c>
      <c r="U53" s="90">
        <f>U51+T53</f>
        <v>2.4027777777777777</v>
      </c>
      <c r="V53" s="90">
        <f>V51+T53</f>
        <v>5.9027777777777768</v>
      </c>
      <c r="W53" s="12">
        <f t="shared" ref="W53:W54" si="57">ROUND(T53/$T$86*100,2)</f>
        <v>0.62</v>
      </c>
      <c r="X53" s="12">
        <f t="shared" ref="X53:X55" si="58">ROUND(U53/$T$86*100,2)</f>
        <v>71.489999999999995</v>
      </c>
      <c r="Y53" s="149">
        <f t="shared" ref="Y53:Y54" si="59">ROUND(T53/$U$17*100,2)</f>
        <v>7.0000000000000007E-2</v>
      </c>
      <c r="Z53" s="150">
        <f t="shared" ref="Z53:Z54" si="60">ROUND(V53/$U$17*100,2)</f>
        <v>18.600000000000001</v>
      </c>
      <c r="AA53" s="147" t="s">
        <v>140</v>
      </c>
      <c r="AB53" s="147" t="s">
        <v>140</v>
      </c>
      <c r="AC53" s="91">
        <v>3</v>
      </c>
      <c r="AD53" s="91">
        <v>1</v>
      </c>
      <c r="AE53" s="74">
        <v>7.2916666666666671E-2</v>
      </c>
      <c r="AF53" s="90">
        <f>AF51+AE53</f>
        <v>1.7708333333333333</v>
      </c>
      <c r="AG53" s="90">
        <f>AG51+AE53</f>
        <v>4.8104166666666659</v>
      </c>
      <c r="AH53" s="12">
        <f t="shared" ref="AH53:AH55" si="61">ROUND(AE53/$AE$86*100,2)</f>
        <v>2.79</v>
      </c>
      <c r="AI53" s="12">
        <f t="shared" ref="AI53:AI55" si="62">ROUND(AF53/$AE$86*100,2)</f>
        <v>67.680000000000007</v>
      </c>
      <c r="AJ53" s="149">
        <f t="shared" ref="AJ53:AJ54" si="63">ROUND(AE53/$Y$17*100,2)</f>
        <v>0.28999999999999998</v>
      </c>
      <c r="AK53" s="150">
        <f t="shared" ref="AK53:AK54" si="64">ROUND(AG53/$Y$17*100,2)</f>
        <v>19.010000000000002</v>
      </c>
      <c r="AL53" s="192" t="s">
        <v>98</v>
      </c>
      <c r="AM53" s="186">
        <v>5</v>
      </c>
      <c r="AN53" s="186">
        <v>3</v>
      </c>
      <c r="AO53" s="106" t="s">
        <v>90</v>
      </c>
      <c r="AP53" s="75">
        <f>AE53/T53*100</f>
        <v>350.00000000000006</v>
      </c>
    </row>
    <row r="54" spans="1:42" ht="37.5" customHeight="1">
      <c r="A54" s="185" t="s">
        <v>170</v>
      </c>
      <c r="B54" s="186">
        <v>1</v>
      </c>
      <c r="C54" s="186"/>
      <c r="D54" s="187"/>
      <c r="E54" s="187"/>
      <c r="F54" s="186"/>
      <c r="G54" s="188">
        <v>2.0833333333333332E-2</v>
      </c>
      <c r="H54" s="254"/>
      <c r="I54" s="189"/>
      <c r="J54" s="186"/>
      <c r="K54" s="186"/>
      <c r="L54" s="193"/>
      <c r="M54" s="186"/>
      <c r="N54" s="190" t="s">
        <v>87</v>
      </c>
      <c r="O54" s="147" t="s">
        <v>140</v>
      </c>
      <c r="P54" s="147" t="s">
        <v>140</v>
      </c>
      <c r="Q54" s="147" t="s">
        <v>150</v>
      </c>
      <c r="R54" s="191">
        <v>3</v>
      </c>
      <c r="S54" s="194">
        <v>1</v>
      </c>
      <c r="T54" s="90">
        <f>SUM(C54:M54)</f>
        <v>2.0833333333333332E-2</v>
      </c>
      <c r="U54" s="90">
        <f>U53+T54</f>
        <v>2.4236111111111112</v>
      </c>
      <c r="V54" s="90">
        <f>V53+T54</f>
        <v>5.9236111111111098</v>
      </c>
      <c r="W54" s="12">
        <f t="shared" si="57"/>
        <v>0.62</v>
      </c>
      <c r="X54" s="12">
        <f t="shared" si="58"/>
        <v>72.11</v>
      </c>
      <c r="Y54" s="149">
        <f t="shared" si="59"/>
        <v>7.0000000000000007E-2</v>
      </c>
      <c r="Z54" s="150">
        <f t="shared" si="60"/>
        <v>18.670000000000002</v>
      </c>
      <c r="AA54" s="147" t="s">
        <v>140</v>
      </c>
      <c r="AB54" s="147" t="s">
        <v>140</v>
      </c>
      <c r="AC54" s="91">
        <v>3</v>
      </c>
      <c r="AD54" s="91">
        <v>1</v>
      </c>
      <c r="AE54" s="74">
        <v>7.2916666666666671E-2</v>
      </c>
      <c r="AF54" s="90">
        <f>AF53+AE54</f>
        <v>1.84375</v>
      </c>
      <c r="AG54" s="90">
        <f>AG53+AE54</f>
        <v>4.8833333333333329</v>
      </c>
      <c r="AH54" s="12">
        <f t="shared" si="61"/>
        <v>2.79</v>
      </c>
      <c r="AI54" s="12">
        <f t="shared" si="62"/>
        <v>70.459999999999994</v>
      </c>
      <c r="AJ54" s="149">
        <f t="shared" si="63"/>
        <v>0.28999999999999998</v>
      </c>
      <c r="AK54" s="150">
        <f t="shared" si="64"/>
        <v>19.3</v>
      </c>
      <c r="AL54" s="192" t="s">
        <v>98</v>
      </c>
      <c r="AM54" s="186">
        <v>5</v>
      </c>
      <c r="AN54" s="186">
        <v>4</v>
      </c>
      <c r="AO54" s="106" t="s">
        <v>90</v>
      </c>
      <c r="AP54" s="75">
        <f>AE54/T54*100</f>
        <v>350.00000000000006</v>
      </c>
    </row>
    <row r="55" spans="1:42" ht="47.4">
      <c r="A55" s="195" t="s">
        <v>91</v>
      </c>
      <c r="B55" s="196"/>
      <c r="C55" s="197">
        <f t="shared" ref="C55:M55" si="65">SUM(C53:C54)</f>
        <v>0</v>
      </c>
      <c r="D55" s="197">
        <f t="shared" si="65"/>
        <v>0</v>
      </c>
      <c r="E55" s="197">
        <f t="shared" si="65"/>
        <v>0</v>
      </c>
      <c r="F55" s="197">
        <f t="shared" si="65"/>
        <v>0</v>
      </c>
      <c r="G55" s="197">
        <f>SUM(G53:G54)</f>
        <v>4.1666666666666664E-2</v>
      </c>
      <c r="H55" s="197">
        <f t="shared" si="65"/>
        <v>0</v>
      </c>
      <c r="I55" s="197">
        <f t="shared" si="65"/>
        <v>0</v>
      </c>
      <c r="J55" s="197">
        <f t="shared" si="65"/>
        <v>0</v>
      </c>
      <c r="K55" s="197">
        <f t="shared" si="65"/>
        <v>0</v>
      </c>
      <c r="L55" s="197">
        <f t="shared" si="65"/>
        <v>0</v>
      </c>
      <c r="M55" s="197">
        <f t="shared" si="65"/>
        <v>0</v>
      </c>
      <c r="N55" s="196"/>
      <c r="O55" s="196"/>
      <c r="P55" s="196"/>
      <c r="Q55" s="196"/>
      <c r="R55" s="196"/>
      <c r="S55" s="196"/>
      <c r="T55" s="197">
        <f>SUM(T53:T54)</f>
        <v>4.1666666666666664E-2</v>
      </c>
      <c r="U55" s="197">
        <f>U54</f>
        <v>2.4236111111111112</v>
      </c>
      <c r="V55" s="198">
        <f>V54</f>
        <v>5.9236111111111098</v>
      </c>
      <c r="W55" s="326">
        <f>ROUND(T55/$T$86*100,2)</f>
        <v>1.24</v>
      </c>
      <c r="X55" s="326">
        <f t="shared" si="58"/>
        <v>72.11</v>
      </c>
      <c r="Y55" s="201">
        <f>ROUND(T55/$U$16*100,2)</f>
        <v>0.13</v>
      </c>
      <c r="Z55" s="202">
        <f>ROUND(V55/$U$16*100,2)</f>
        <v>18.670000000000002</v>
      </c>
      <c r="AA55" s="196"/>
      <c r="AB55" s="196"/>
      <c r="AC55" s="196"/>
      <c r="AD55" s="197"/>
      <c r="AE55" s="197">
        <f>SUM(AE53:AE54)</f>
        <v>0.14583333333333334</v>
      </c>
      <c r="AF55" s="197">
        <f>AF54</f>
        <v>1.84375</v>
      </c>
      <c r="AG55" s="198">
        <f>AG54</f>
        <v>4.8833333333333329</v>
      </c>
      <c r="AH55" s="326">
        <f t="shared" si="61"/>
        <v>5.57</v>
      </c>
      <c r="AI55" s="326">
        <f t="shared" si="62"/>
        <v>70.459999999999994</v>
      </c>
      <c r="AJ55" s="201">
        <f t="shared" ref="AJ55" si="66">ROUND(AE55/$Y$17*100,2)</f>
        <v>0.57999999999999996</v>
      </c>
      <c r="AK55" s="202">
        <f t="shared" ref="AK55" si="67">ROUND(AG55/$Y$17*100,2)</f>
        <v>19.3</v>
      </c>
      <c r="AL55" s="203"/>
      <c r="AM55" s="196"/>
      <c r="AN55" s="196"/>
      <c r="AO55" s="204"/>
      <c r="AP55" s="204"/>
    </row>
    <row r="56" spans="1:42" ht="47.4">
      <c r="A56" s="205" t="s">
        <v>171</v>
      </c>
      <c r="B56" s="353"/>
      <c r="C56" s="354"/>
      <c r="D56" s="354"/>
      <c r="E56" s="354"/>
      <c r="F56" s="354"/>
      <c r="G56" s="354"/>
      <c r="H56" s="354"/>
      <c r="I56" s="354"/>
      <c r="J56" s="354"/>
      <c r="K56" s="354"/>
      <c r="L56" s="354"/>
      <c r="M56" s="354"/>
      <c r="N56" s="354"/>
      <c r="O56" s="354"/>
      <c r="P56" s="354"/>
      <c r="Q56" s="354"/>
      <c r="R56" s="354"/>
      <c r="S56" s="354"/>
      <c r="T56" s="354"/>
      <c r="U56" s="354"/>
      <c r="V56" s="354"/>
      <c r="W56" s="354"/>
      <c r="X56" s="354"/>
      <c r="Y56" s="354"/>
      <c r="Z56" s="354"/>
      <c r="AA56" s="354"/>
      <c r="AB56" s="354"/>
      <c r="AC56" s="354"/>
      <c r="AD56" s="354"/>
      <c r="AE56" s="354"/>
      <c r="AF56" s="354"/>
      <c r="AG56" s="354"/>
      <c r="AH56" s="354"/>
      <c r="AI56" s="354"/>
      <c r="AJ56" s="354"/>
      <c r="AK56" s="354"/>
      <c r="AL56" s="354"/>
      <c r="AM56" s="354"/>
      <c r="AN56" s="354"/>
      <c r="AO56" s="354"/>
      <c r="AP56" s="355"/>
    </row>
    <row r="57" spans="1:42" ht="37.5" customHeight="1">
      <c r="A57" s="206" t="s">
        <v>172</v>
      </c>
      <c r="B57" s="207">
        <v>1</v>
      </c>
      <c r="C57" s="100"/>
      <c r="D57" s="208"/>
      <c r="E57" s="229"/>
      <c r="F57" s="209"/>
      <c r="G57" s="209"/>
      <c r="H57" s="10">
        <v>0.125</v>
      </c>
      <c r="I57" s="209"/>
      <c r="J57" s="10"/>
      <c r="K57" s="209"/>
      <c r="L57" s="209"/>
      <c r="M57" s="209"/>
      <c r="N57" s="11" t="s">
        <v>87</v>
      </c>
      <c r="O57" s="147" t="s">
        <v>147</v>
      </c>
      <c r="P57" s="147" t="s">
        <v>147</v>
      </c>
      <c r="Q57" s="147" t="s">
        <v>150</v>
      </c>
      <c r="R57" s="210">
        <v>3</v>
      </c>
      <c r="S57" s="91">
        <v>1</v>
      </c>
      <c r="T57" s="74">
        <f t="shared" ref="T57" si="68">SUM(C57:M57)</f>
        <v>0.125</v>
      </c>
      <c r="U57" s="74">
        <f>U55+T57</f>
        <v>2.5486111111111112</v>
      </c>
      <c r="V57" s="74">
        <f>V55+T57</f>
        <v>6.0486111111111098</v>
      </c>
      <c r="W57" s="12">
        <f t="shared" ref="W57:W58" si="69">ROUND(T57/$T$86*100,2)</f>
        <v>3.72</v>
      </c>
      <c r="X57" s="12">
        <f t="shared" ref="X57:X59" si="70">ROUND(U57/$T$86*100,2)</f>
        <v>75.83</v>
      </c>
      <c r="Y57" s="72">
        <f t="shared" ref="Y57" si="71">ROUND(T57/$U$17*100,2)</f>
        <v>0.39</v>
      </c>
      <c r="Z57" s="73">
        <f t="shared" ref="Z57" si="72">ROUND(V57/$U$17*100,2)</f>
        <v>19.059999999999999</v>
      </c>
      <c r="AA57" s="147" t="s">
        <v>147</v>
      </c>
      <c r="AB57" s="147" t="s">
        <v>147</v>
      </c>
      <c r="AC57" s="91">
        <v>4</v>
      </c>
      <c r="AD57" s="91">
        <v>1</v>
      </c>
      <c r="AE57" s="74">
        <v>0.10416666666666667</v>
      </c>
      <c r="AF57" s="74">
        <f>AF55+AE57</f>
        <v>1.9479166666666667</v>
      </c>
      <c r="AG57" s="74">
        <f>AG55+AE57</f>
        <v>4.9874999999999998</v>
      </c>
      <c r="AH57" s="12">
        <f t="shared" ref="AH57:AH76" si="73">ROUND(AE57/$AE$86*100,2)</f>
        <v>3.98</v>
      </c>
      <c r="AI57" s="12">
        <f t="shared" ref="AI57:AI59" si="74">ROUND(AF57/$AE$86*100,2)</f>
        <v>74.44</v>
      </c>
      <c r="AJ57" s="149">
        <f>ROUND(AE57/$Y$17*100,2)</f>
        <v>0.41</v>
      </c>
      <c r="AK57" s="150">
        <f>ROUND(AG57/$Y$17*100,2)</f>
        <v>19.71</v>
      </c>
      <c r="AL57" s="212" t="s">
        <v>173</v>
      </c>
      <c r="AM57" s="213">
        <v>40</v>
      </c>
      <c r="AN57" s="214">
        <v>46</v>
      </c>
      <c r="AO57" s="106" t="s">
        <v>90</v>
      </c>
      <c r="AP57" s="75">
        <f>AE57/T57*100</f>
        <v>83.333333333333343</v>
      </c>
    </row>
    <row r="58" spans="1:42" ht="37.5" customHeight="1">
      <c r="A58" s="206" t="s">
        <v>174</v>
      </c>
      <c r="B58" s="207">
        <v>1</v>
      </c>
      <c r="C58" s="100"/>
      <c r="D58" s="208"/>
      <c r="E58" s="10">
        <v>0.10416666666666667</v>
      </c>
      <c r="F58" s="209"/>
      <c r="G58" s="209"/>
      <c r="I58" s="209"/>
      <c r="J58" s="10"/>
      <c r="K58" s="209"/>
      <c r="L58" s="209"/>
      <c r="M58" s="209"/>
      <c r="N58" s="11" t="s">
        <v>87</v>
      </c>
      <c r="O58" s="147" t="s">
        <v>161</v>
      </c>
      <c r="P58" s="147" t="s">
        <v>161</v>
      </c>
      <c r="Q58" s="147" t="s">
        <v>150</v>
      </c>
      <c r="R58" s="210">
        <v>5</v>
      </c>
      <c r="S58" s="91">
        <v>1</v>
      </c>
      <c r="T58" s="74">
        <f>SUM(C58:M58)</f>
        <v>0.10416666666666667</v>
      </c>
      <c r="U58" s="74">
        <f>U57+T58</f>
        <v>2.6527777777777777</v>
      </c>
      <c r="V58" s="74">
        <f>V57+T58</f>
        <v>6.1527777777777768</v>
      </c>
      <c r="W58" s="12">
        <f t="shared" si="69"/>
        <v>3.1</v>
      </c>
      <c r="X58" s="12">
        <f t="shared" si="70"/>
        <v>78.930000000000007</v>
      </c>
      <c r="Y58" s="72">
        <f t="shared" ref="Y58" si="75">ROUND(T58/$U$17*100,2)</f>
        <v>0.33</v>
      </c>
      <c r="Z58" s="73">
        <f t="shared" ref="Z58" si="76">ROUND(V58/$U$17*100,2)</f>
        <v>19.39</v>
      </c>
      <c r="AA58" s="147" t="s">
        <v>161</v>
      </c>
      <c r="AB58" s="147" t="s">
        <v>161</v>
      </c>
      <c r="AC58" s="91">
        <v>5</v>
      </c>
      <c r="AD58" s="91">
        <v>1</v>
      </c>
      <c r="AE58" s="74">
        <v>9.375E-2</v>
      </c>
      <c r="AF58" s="74">
        <f>AF57+AE58</f>
        <v>2.041666666666667</v>
      </c>
      <c r="AG58" s="74">
        <f>AG57+AE58</f>
        <v>5.0812499999999998</v>
      </c>
      <c r="AH58" s="12">
        <f t="shared" si="73"/>
        <v>3.58</v>
      </c>
      <c r="AI58" s="12">
        <f t="shared" si="74"/>
        <v>78.03</v>
      </c>
      <c r="AJ58" s="149">
        <f>ROUND(AE58/$Y$17*100,2)</f>
        <v>0.37</v>
      </c>
      <c r="AK58" s="150">
        <f>ROUND(AG58/$Y$17*100,2)</f>
        <v>20.079999999999998</v>
      </c>
      <c r="AL58" s="212" t="s">
        <v>173</v>
      </c>
      <c r="AM58" s="213">
        <v>40</v>
      </c>
      <c r="AN58" s="214">
        <v>38</v>
      </c>
      <c r="AO58" s="106" t="s">
        <v>90</v>
      </c>
      <c r="AP58" s="75">
        <f>AE58/T58*100</f>
        <v>89.999999999999986</v>
      </c>
    </row>
    <row r="59" spans="1:42" ht="47.4">
      <c r="A59" s="215" t="s">
        <v>91</v>
      </c>
      <c r="B59" s="216"/>
      <c r="C59" s="217">
        <f t="shared" ref="C59:D59" si="77">SUM(C57:C58)</f>
        <v>0</v>
      </c>
      <c r="D59" s="217">
        <f t="shared" si="77"/>
        <v>0</v>
      </c>
      <c r="E59" s="217">
        <f>SUM(E57:E58)</f>
        <v>0.10416666666666667</v>
      </c>
      <c r="F59" s="217">
        <f t="shared" ref="F59:M59" si="78">SUM(F57:F58)</f>
        <v>0</v>
      </c>
      <c r="G59" s="217">
        <f t="shared" si="78"/>
        <v>0</v>
      </c>
      <c r="H59" s="217">
        <f t="shared" si="78"/>
        <v>0.125</v>
      </c>
      <c r="I59" s="217">
        <f t="shared" si="78"/>
        <v>0</v>
      </c>
      <c r="J59" s="217">
        <f t="shared" si="78"/>
        <v>0</v>
      </c>
      <c r="K59" s="217">
        <f t="shared" si="78"/>
        <v>0</v>
      </c>
      <c r="L59" s="217">
        <f t="shared" si="78"/>
        <v>0</v>
      </c>
      <c r="M59" s="217">
        <f t="shared" si="78"/>
        <v>0</v>
      </c>
      <c r="N59" s="216"/>
      <c r="O59" s="216"/>
      <c r="P59" s="216"/>
      <c r="Q59" s="216"/>
      <c r="R59" s="218"/>
      <c r="S59" s="219"/>
      <c r="T59" s="220">
        <f>SUM(T57:T58)</f>
        <v>0.22916666666666669</v>
      </c>
      <c r="U59" s="221">
        <f>U58</f>
        <v>2.6527777777777777</v>
      </c>
      <c r="V59" s="221">
        <f>V58</f>
        <v>6.1527777777777768</v>
      </c>
      <c r="W59" s="219">
        <f>ROUND(T59/$T$86*100,2)</f>
        <v>6.82</v>
      </c>
      <c r="X59" s="219">
        <f t="shared" si="70"/>
        <v>78.930000000000007</v>
      </c>
      <c r="Y59" s="222">
        <f>ROUND(T59/$U$16*100,2)</f>
        <v>0.72</v>
      </c>
      <c r="Z59" s="223">
        <f>ROUND(V59/$U$16*100,2)</f>
        <v>19.39</v>
      </c>
      <c r="AA59" s="216"/>
      <c r="AB59" s="216"/>
      <c r="AC59" s="216"/>
      <c r="AD59" s="217"/>
      <c r="AE59" s="217">
        <f>SUM(AE57:AE58)</f>
        <v>0.19791666666666669</v>
      </c>
      <c r="AF59" s="221">
        <f>AF58</f>
        <v>2.041666666666667</v>
      </c>
      <c r="AG59" s="221">
        <f>AG58</f>
        <v>5.0812499999999998</v>
      </c>
      <c r="AH59" s="219">
        <f t="shared" si="73"/>
        <v>7.56</v>
      </c>
      <c r="AI59" s="219">
        <f t="shared" si="74"/>
        <v>78.03</v>
      </c>
      <c r="AJ59" s="225">
        <f t="shared" ref="AJ59" si="79">ROUND(AE59/$Y$17*100,2)</f>
        <v>0.78</v>
      </c>
      <c r="AK59" s="226">
        <f t="shared" ref="AK59" si="80">ROUND(AG59/$Y$17*100,2)</f>
        <v>20.079999999999998</v>
      </c>
      <c r="AL59" s="227"/>
      <c r="AM59" s="216"/>
      <c r="AN59" s="216"/>
      <c r="AO59" s="228"/>
      <c r="AP59" s="228"/>
    </row>
    <row r="60" spans="1:42" ht="47.4">
      <c r="A60" s="178" t="s">
        <v>175</v>
      </c>
      <c r="B60" s="332"/>
      <c r="C60" s="332"/>
      <c r="D60" s="332"/>
      <c r="E60" s="332"/>
      <c r="F60" s="332"/>
      <c r="G60" s="332"/>
      <c r="H60" s="332"/>
      <c r="I60" s="332"/>
      <c r="J60" s="332"/>
      <c r="K60" s="332"/>
      <c r="L60" s="332"/>
      <c r="M60" s="332"/>
      <c r="N60" s="332"/>
      <c r="O60" s="332"/>
      <c r="P60" s="332"/>
      <c r="Q60" s="332"/>
      <c r="R60" s="332"/>
      <c r="S60" s="332"/>
      <c r="T60" s="332"/>
      <c r="U60" s="332"/>
      <c r="V60" s="332"/>
      <c r="W60" s="332"/>
      <c r="X60" s="332"/>
      <c r="Y60" s="332"/>
      <c r="Z60" s="332"/>
      <c r="AA60" s="332"/>
      <c r="AB60" s="332"/>
      <c r="AC60" s="332"/>
      <c r="AD60" s="332"/>
      <c r="AE60" s="332"/>
      <c r="AF60" s="332"/>
      <c r="AG60" s="332"/>
      <c r="AH60" s="332"/>
      <c r="AI60" s="332"/>
      <c r="AJ60" s="332"/>
      <c r="AK60" s="332"/>
      <c r="AL60" s="332"/>
      <c r="AM60" s="332"/>
      <c r="AN60" s="332"/>
      <c r="AO60" s="332"/>
      <c r="AP60" s="332"/>
    </row>
    <row r="61" spans="1:42" ht="36" customHeight="1">
      <c r="A61" s="179" t="s">
        <v>176</v>
      </c>
      <c r="B61" s="9">
        <v>1</v>
      </c>
      <c r="C61" s="9"/>
      <c r="D61" s="9"/>
      <c r="E61" s="10"/>
      <c r="F61" s="10">
        <v>3.4722222222222224E-2</v>
      </c>
      <c r="G61" s="10"/>
      <c r="H61" s="10"/>
      <c r="I61" s="9"/>
      <c r="J61" s="9"/>
      <c r="K61" s="10"/>
      <c r="L61" s="100"/>
      <c r="M61" s="10"/>
      <c r="N61" s="11" t="s">
        <v>87</v>
      </c>
      <c r="O61" s="147" t="s">
        <v>147</v>
      </c>
      <c r="P61" s="147" t="s">
        <v>147</v>
      </c>
      <c r="Q61" s="147" t="s">
        <v>150</v>
      </c>
      <c r="R61" s="69">
        <v>1</v>
      </c>
      <c r="S61" s="91">
        <v>1</v>
      </c>
      <c r="T61" s="70">
        <f>SUM(C61:M61)</f>
        <v>3.4722222222222224E-2</v>
      </c>
      <c r="U61" s="70">
        <f>U59+T61</f>
        <v>2.6875</v>
      </c>
      <c r="V61" s="70">
        <f>V59+T61</f>
        <v>6.1874999999999991</v>
      </c>
      <c r="W61" s="12">
        <f t="shared" ref="W61:X77" si="81">ROUND(T61/$T$86*100,2)</f>
        <v>1.03</v>
      </c>
      <c r="X61" s="12">
        <f t="shared" si="81"/>
        <v>79.959999999999994</v>
      </c>
      <c r="Y61" s="149">
        <f t="shared" ref="Y61:Y70" si="82">ROUND(T61/$U$17*100,2)</f>
        <v>0.11</v>
      </c>
      <c r="Z61" s="150">
        <f t="shared" ref="Z61:Z70" si="83">ROUND(V61/$U$17*100,2)</f>
        <v>19.5</v>
      </c>
      <c r="AA61" s="147" t="s">
        <v>147</v>
      </c>
      <c r="AB61" s="147" t="s">
        <v>147</v>
      </c>
      <c r="AC61" s="69">
        <v>1</v>
      </c>
      <c r="AD61" s="69">
        <v>1</v>
      </c>
      <c r="AE61" s="10">
        <v>2.0833333333333332E-2</v>
      </c>
      <c r="AF61" s="70">
        <f>AF59+AE61</f>
        <v>2.0625000000000004</v>
      </c>
      <c r="AG61" s="70">
        <f>AG59+AE61</f>
        <v>5.1020833333333329</v>
      </c>
      <c r="AH61" s="12">
        <f t="shared" si="73"/>
        <v>0.8</v>
      </c>
      <c r="AI61" s="12">
        <f t="shared" ref="AI61:AI76" si="84">ROUND(AF61/$AE$86*100,2)</f>
        <v>78.819999999999993</v>
      </c>
      <c r="AJ61" s="149">
        <f t="shared" ref="AJ61:AJ76" si="85">ROUND(AE61/$Y$17*100,2)</f>
        <v>0.08</v>
      </c>
      <c r="AK61" s="150">
        <f t="shared" ref="AK61:AK76" si="86">ROUND(AG61/$Y$17*100,2)</f>
        <v>20.16</v>
      </c>
      <c r="AL61" s="104" t="s">
        <v>89</v>
      </c>
      <c r="AM61" s="105" t="s">
        <v>90</v>
      </c>
      <c r="AN61" s="105" t="s">
        <v>90</v>
      </c>
      <c r="AO61" s="106" t="s">
        <v>90</v>
      </c>
      <c r="AP61" s="75">
        <f t="shared" ref="AP61:AP76" si="87">AE61/T61*100</f>
        <v>60</v>
      </c>
    </row>
    <row r="62" spans="1:42" ht="36" customHeight="1">
      <c r="A62" s="181" t="s">
        <v>177</v>
      </c>
      <c r="B62" s="9">
        <v>1</v>
      </c>
      <c r="C62" s="9"/>
      <c r="D62" s="9"/>
      <c r="E62" s="10"/>
      <c r="F62" s="10"/>
      <c r="G62" s="10"/>
      <c r="H62" s="10"/>
      <c r="I62" s="9"/>
      <c r="J62" s="10"/>
      <c r="K62" s="10"/>
      <c r="L62" s="100"/>
      <c r="M62" s="10">
        <v>2.0833333333333332E-2</v>
      </c>
      <c r="N62" s="11" t="s">
        <v>87</v>
      </c>
      <c r="O62" s="147" t="s">
        <v>147</v>
      </c>
      <c r="P62" s="147" t="s">
        <v>147</v>
      </c>
      <c r="Q62" s="147" t="s">
        <v>150</v>
      </c>
      <c r="R62" s="69">
        <v>1</v>
      </c>
      <c r="S62" s="91">
        <v>1</v>
      </c>
      <c r="T62" s="70">
        <f t="shared" ref="T62:T76" si="88">SUM(C62:M62)</f>
        <v>2.0833333333333332E-2</v>
      </c>
      <c r="U62" s="70">
        <f t="shared" ref="U62:U76" si="89">U61+T62</f>
        <v>2.7083333333333335</v>
      </c>
      <c r="V62" s="70">
        <f>V61+T62</f>
        <v>6.2083333333333321</v>
      </c>
      <c r="W62" s="12">
        <f t="shared" si="81"/>
        <v>0.62</v>
      </c>
      <c r="X62" s="12">
        <f t="shared" si="81"/>
        <v>80.58</v>
      </c>
      <c r="Y62" s="149">
        <f t="shared" si="82"/>
        <v>7.0000000000000007E-2</v>
      </c>
      <c r="Z62" s="150">
        <f t="shared" si="83"/>
        <v>19.559999999999999</v>
      </c>
      <c r="AA62" s="147" t="s">
        <v>147</v>
      </c>
      <c r="AB62" s="147" t="s">
        <v>147</v>
      </c>
      <c r="AC62" s="69">
        <v>1</v>
      </c>
      <c r="AD62" s="69">
        <v>1</v>
      </c>
      <c r="AE62" s="10">
        <v>6.9444444444444441E-3</v>
      </c>
      <c r="AF62" s="70">
        <f t="shared" ref="AF62:AF76" si="90">AF61+AE62</f>
        <v>2.0694444444444451</v>
      </c>
      <c r="AG62" s="70">
        <f>AG61+AE62</f>
        <v>5.1090277777777775</v>
      </c>
      <c r="AH62" s="12">
        <f t="shared" si="73"/>
        <v>0.27</v>
      </c>
      <c r="AI62" s="12">
        <f t="shared" si="84"/>
        <v>79.09</v>
      </c>
      <c r="AJ62" s="149">
        <f t="shared" si="85"/>
        <v>0.03</v>
      </c>
      <c r="AK62" s="150">
        <f t="shared" si="86"/>
        <v>20.190000000000001</v>
      </c>
      <c r="AL62" s="104" t="s">
        <v>89</v>
      </c>
      <c r="AM62" s="105" t="s">
        <v>90</v>
      </c>
      <c r="AN62" s="105" t="s">
        <v>90</v>
      </c>
      <c r="AO62" s="106" t="s">
        <v>90</v>
      </c>
      <c r="AP62" s="75">
        <f t="shared" si="87"/>
        <v>33.333333333333329</v>
      </c>
    </row>
    <row r="63" spans="1:42" ht="36" customHeight="1">
      <c r="A63" s="181" t="s">
        <v>178</v>
      </c>
      <c r="B63" s="9">
        <v>1</v>
      </c>
      <c r="C63" s="9"/>
      <c r="D63" s="9"/>
      <c r="E63" s="10"/>
      <c r="F63" s="10"/>
      <c r="G63" s="10"/>
      <c r="H63" s="10"/>
      <c r="I63" s="9"/>
      <c r="J63" s="10"/>
      <c r="K63" s="10"/>
      <c r="L63" s="10">
        <v>2.0833333333333332E-2</v>
      </c>
      <c r="M63" s="10"/>
      <c r="N63" s="11" t="s">
        <v>87</v>
      </c>
      <c r="O63" s="147" t="s">
        <v>147</v>
      </c>
      <c r="P63" s="147" t="s">
        <v>147</v>
      </c>
      <c r="Q63" s="147" t="s">
        <v>150</v>
      </c>
      <c r="R63" s="69">
        <v>1</v>
      </c>
      <c r="S63" s="91">
        <v>1</v>
      </c>
      <c r="T63" s="70">
        <f t="shared" si="88"/>
        <v>2.0833333333333332E-2</v>
      </c>
      <c r="U63" s="70">
        <f t="shared" si="89"/>
        <v>2.729166666666667</v>
      </c>
      <c r="V63" s="70">
        <f t="shared" ref="V63:V75" si="91">V62+T63</f>
        <v>6.2291666666666652</v>
      </c>
      <c r="W63" s="12">
        <f t="shared" si="81"/>
        <v>0.62</v>
      </c>
      <c r="X63" s="12">
        <f t="shared" si="81"/>
        <v>81.2</v>
      </c>
      <c r="Y63" s="149">
        <f t="shared" si="82"/>
        <v>7.0000000000000007E-2</v>
      </c>
      <c r="Z63" s="150">
        <f t="shared" si="83"/>
        <v>19.63</v>
      </c>
      <c r="AA63" s="147" t="s">
        <v>147</v>
      </c>
      <c r="AB63" s="147" t="s">
        <v>147</v>
      </c>
      <c r="AC63" s="69">
        <v>1</v>
      </c>
      <c r="AD63" s="69">
        <v>1</v>
      </c>
      <c r="AE63" s="10">
        <v>6.9444444444444441E-3</v>
      </c>
      <c r="AF63" s="70">
        <f t="shared" si="90"/>
        <v>2.0763888888888897</v>
      </c>
      <c r="AG63" s="70">
        <f t="shared" ref="AG63:AG75" si="92">AG62+AE63</f>
        <v>5.1159722222222221</v>
      </c>
      <c r="AH63" s="12">
        <f t="shared" si="73"/>
        <v>0.27</v>
      </c>
      <c r="AI63" s="12">
        <f t="shared" si="84"/>
        <v>79.349999999999994</v>
      </c>
      <c r="AJ63" s="149">
        <f t="shared" si="85"/>
        <v>0.03</v>
      </c>
      <c r="AK63" s="150">
        <f t="shared" si="86"/>
        <v>20.22</v>
      </c>
      <c r="AL63" s="104" t="s">
        <v>89</v>
      </c>
      <c r="AM63" s="105" t="s">
        <v>90</v>
      </c>
      <c r="AN63" s="105" t="s">
        <v>90</v>
      </c>
      <c r="AO63" s="106" t="s">
        <v>90</v>
      </c>
      <c r="AP63" s="75">
        <f t="shared" si="87"/>
        <v>33.333333333333329</v>
      </c>
    </row>
    <row r="64" spans="1:42" ht="36" customHeight="1">
      <c r="A64" s="179" t="s">
        <v>179</v>
      </c>
      <c r="B64" s="9">
        <v>1</v>
      </c>
      <c r="C64" s="9"/>
      <c r="D64" s="9"/>
      <c r="E64" s="9"/>
      <c r="F64" s="10">
        <v>2.0833333333333332E-2</v>
      </c>
      <c r="G64" s="10"/>
      <c r="H64" s="9"/>
      <c r="I64" s="9"/>
      <c r="J64" s="9"/>
      <c r="K64" s="10"/>
      <c r="L64" s="10"/>
      <c r="M64" s="10"/>
      <c r="N64" s="183" t="s">
        <v>123</v>
      </c>
      <c r="O64" s="147" t="s">
        <v>148</v>
      </c>
      <c r="P64" s="147" t="s">
        <v>148</v>
      </c>
      <c r="Q64" s="147" t="s">
        <v>150</v>
      </c>
      <c r="R64" s="69">
        <v>2</v>
      </c>
      <c r="S64" s="91">
        <v>1</v>
      </c>
      <c r="T64" s="70">
        <f t="shared" si="88"/>
        <v>2.0833333333333332E-2</v>
      </c>
      <c r="U64" s="70">
        <f t="shared" si="89"/>
        <v>2.7500000000000004</v>
      </c>
      <c r="V64" s="70">
        <f t="shared" si="91"/>
        <v>6.2499999999999982</v>
      </c>
      <c r="W64" s="12">
        <f t="shared" si="81"/>
        <v>0.62</v>
      </c>
      <c r="X64" s="12">
        <f t="shared" si="81"/>
        <v>81.819999999999993</v>
      </c>
      <c r="Y64" s="149">
        <f t="shared" si="82"/>
        <v>7.0000000000000007E-2</v>
      </c>
      <c r="Z64" s="150">
        <f t="shared" si="83"/>
        <v>19.7</v>
      </c>
      <c r="AA64" s="147" t="s">
        <v>90</v>
      </c>
      <c r="AB64" s="147" t="s">
        <v>90</v>
      </c>
      <c r="AC64" s="69">
        <v>0</v>
      </c>
      <c r="AD64" s="91">
        <v>0</v>
      </c>
      <c r="AE64" s="10">
        <v>4.8611111111111112E-2</v>
      </c>
      <c r="AF64" s="70">
        <f t="shared" si="90"/>
        <v>2.1250000000000009</v>
      </c>
      <c r="AG64" s="70">
        <f t="shared" si="92"/>
        <v>5.1645833333333329</v>
      </c>
      <c r="AH64" s="12">
        <f t="shared" si="73"/>
        <v>1.86</v>
      </c>
      <c r="AI64" s="12">
        <f t="shared" si="84"/>
        <v>81.209999999999994</v>
      </c>
      <c r="AJ64" s="149">
        <f t="shared" si="85"/>
        <v>0.19</v>
      </c>
      <c r="AK64" s="150">
        <f t="shared" si="86"/>
        <v>20.41</v>
      </c>
      <c r="AL64" s="104" t="s">
        <v>89</v>
      </c>
      <c r="AM64" s="105" t="s">
        <v>90</v>
      </c>
      <c r="AN64" s="105" t="s">
        <v>90</v>
      </c>
      <c r="AO64" s="106" t="s">
        <v>90</v>
      </c>
      <c r="AP64" s="75">
        <f t="shared" si="87"/>
        <v>233.33333333333334</v>
      </c>
    </row>
    <row r="65" spans="1:42" ht="36" customHeight="1">
      <c r="A65" s="180" t="s">
        <v>180</v>
      </c>
      <c r="B65" s="9">
        <v>1</v>
      </c>
      <c r="C65" s="9"/>
      <c r="D65" s="9"/>
      <c r="E65" s="9"/>
      <c r="F65" s="10"/>
      <c r="G65" s="10">
        <v>4.1666666666666664E-2</v>
      </c>
      <c r="H65" s="9"/>
      <c r="I65" s="10"/>
      <c r="J65" s="10"/>
      <c r="K65" s="10"/>
      <c r="L65" s="100"/>
      <c r="M65" s="10"/>
      <c r="N65" s="11" t="s">
        <v>87</v>
      </c>
      <c r="O65" s="147" t="s">
        <v>148</v>
      </c>
      <c r="P65" s="147" t="s">
        <v>148</v>
      </c>
      <c r="Q65" s="147" t="s">
        <v>150</v>
      </c>
      <c r="R65" s="69">
        <v>2</v>
      </c>
      <c r="S65" s="91">
        <v>1</v>
      </c>
      <c r="T65" s="70">
        <f t="shared" si="88"/>
        <v>4.1666666666666664E-2</v>
      </c>
      <c r="U65" s="70">
        <f t="shared" si="89"/>
        <v>2.791666666666667</v>
      </c>
      <c r="V65" s="70">
        <f t="shared" si="91"/>
        <v>6.2916666666666652</v>
      </c>
      <c r="W65" s="12">
        <f t="shared" si="81"/>
        <v>1.24</v>
      </c>
      <c r="X65" s="12">
        <f t="shared" si="81"/>
        <v>83.06</v>
      </c>
      <c r="Y65" s="149">
        <f t="shared" si="82"/>
        <v>0.13</v>
      </c>
      <c r="Z65" s="150">
        <f t="shared" si="83"/>
        <v>19.829999999999998</v>
      </c>
      <c r="AA65" s="147" t="s">
        <v>148</v>
      </c>
      <c r="AB65" s="147" t="s">
        <v>148</v>
      </c>
      <c r="AC65" s="69">
        <v>2</v>
      </c>
      <c r="AD65" s="91">
        <v>1</v>
      </c>
      <c r="AE65" s="10">
        <v>6.25E-2</v>
      </c>
      <c r="AF65" s="70">
        <f t="shared" si="90"/>
        <v>2.1875000000000009</v>
      </c>
      <c r="AG65" s="70">
        <f t="shared" si="92"/>
        <v>5.2270833333333329</v>
      </c>
      <c r="AH65" s="12">
        <f t="shared" si="73"/>
        <v>2.39</v>
      </c>
      <c r="AI65" s="12">
        <f t="shared" si="84"/>
        <v>83.6</v>
      </c>
      <c r="AJ65" s="149">
        <f t="shared" si="85"/>
        <v>0.25</v>
      </c>
      <c r="AK65" s="150">
        <f t="shared" si="86"/>
        <v>20.66</v>
      </c>
      <c r="AL65" s="104" t="s">
        <v>89</v>
      </c>
      <c r="AM65" s="105" t="s">
        <v>90</v>
      </c>
      <c r="AN65" s="105" t="s">
        <v>90</v>
      </c>
      <c r="AO65" s="106" t="s">
        <v>90</v>
      </c>
      <c r="AP65" s="75">
        <f t="shared" si="87"/>
        <v>150</v>
      </c>
    </row>
    <row r="66" spans="1:42" ht="36" customHeight="1">
      <c r="A66" s="181" t="s">
        <v>181</v>
      </c>
      <c r="B66" s="9">
        <v>2</v>
      </c>
      <c r="C66" s="10"/>
      <c r="D66" s="10"/>
      <c r="E66" s="10">
        <v>4.1666666666666664E-2</v>
      </c>
      <c r="F66" s="10"/>
      <c r="G66" s="10"/>
      <c r="H66" s="9"/>
      <c r="I66" s="101"/>
      <c r="J66" s="10"/>
      <c r="K66" s="10"/>
      <c r="L66" s="10">
        <v>4.1666666666666664E-2</v>
      </c>
      <c r="M66" s="10">
        <v>4.1666666666666664E-2</v>
      </c>
      <c r="N66" s="11" t="s">
        <v>87</v>
      </c>
      <c r="O66" s="147" t="s">
        <v>148</v>
      </c>
      <c r="P66" s="147" t="s">
        <v>148</v>
      </c>
      <c r="Q66" s="147" t="s">
        <v>150</v>
      </c>
      <c r="R66" s="69">
        <v>3</v>
      </c>
      <c r="S66" s="91">
        <v>1</v>
      </c>
      <c r="T66" s="70">
        <f t="shared" si="88"/>
        <v>0.125</v>
      </c>
      <c r="U66" s="70">
        <f t="shared" si="89"/>
        <v>2.916666666666667</v>
      </c>
      <c r="V66" s="70">
        <f t="shared" si="91"/>
        <v>6.4166666666666652</v>
      </c>
      <c r="W66" s="12">
        <f t="shared" si="81"/>
        <v>3.72</v>
      </c>
      <c r="X66" s="12">
        <f t="shared" si="81"/>
        <v>86.78</v>
      </c>
      <c r="Y66" s="149">
        <f t="shared" si="82"/>
        <v>0.39</v>
      </c>
      <c r="Z66" s="150">
        <f t="shared" si="83"/>
        <v>20.22</v>
      </c>
      <c r="AA66" s="147" t="s">
        <v>147</v>
      </c>
      <c r="AB66" s="147" t="s">
        <v>147</v>
      </c>
      <c r="AC66" s="69">
        <v>2</v>
      </c>
      <c r="AD66" s="91">
        <v>1</v>
      </c>
      <c r="AE66" s="10">
        <v>6.25E-2</v>
      </c>
      <c r="AF66" s="70">
        <f t="shared" si="90"/>
        <v>2.2500000000000009</v>
      </c>
      <c r="AG66" s="70">
        <f t="shared" si="92"/>
        <v>5.2895833333333329</v>
      </c>
      <c r="AH66" s="12">
        <f t="shared" si="73"/>
        <v>2.39</v>
      </c>
      <c r="AI66" s="12">
        <f t="shared" si="84"/>
        <v>85.99</v>
      </c>
      <c r="AJ66" s="149">
        <f t="shared" si="85"/>
        <v>0.25</v>
      </c>
      <c r="AK66" s="150">
        <f t="shared" si="86"/>
        <v>20.9</v>
      </c>
      <c r="AL66" s="104" t="s">
        <v>89</v>
      </c>
      <c r="AM66" s="105" t="s">
        <v>90</v>
      </c>
      <c r="AN66" s="105" t="s">
        <v>90</v>
      </c>
      <c r="AO66" s="106" t="s">
        <v>90</v>
      </c>
      <c r="AP66" s="75">
        <f t="shared" si="87"/>
        <v>50</v>
      </c>
    </row>
    <row r="67" spans="1:42" ht="36" customHeight="1">
      <c r="A67" s="180" t="s">
        <v>182</v>
      </c>
      <c r="B67" s="9">
        <v>1</v>
      </c>
      <c r="C67" s="9"/>
      <c r="D67" s="10"/>
      <c r="E67" s="101"/>
      <c r="F67" s="10">
        <v>2.0833333333333332E-2</v>
      </c>
      <c r="G67" s="10"/>
      <c r="H67" s="9"/>
      <c r="I67" s="10"/>
      <c r="J67" s="9"/>
      <c r="K67" s="10"/>
      <c r="L67" s="100"/>
      <c r="M67" s="10"/>
      <c r="N67" s="323" t="s">
        <v>373</v>
      </c>
      <c r="O67" s="147" t="s">
        <v>161</v>
      </c>
      <c r="P67" s="147" t="s">
        <v>161</v>
      </c>
      <c r="Q67" s="147" t="s">
        <v>150</v>
      </c>
      <c r="R67" s="69">
        <v>1</v>
      </c>
      <c r="S67" s="91">
        <v>1</v>
      </c>
      <c r="T67" s="70">
        <f t="shared" si="88"/>
        <v>2.0833333333333332E-2</v>
      </c>
      <c r="U67" s="70">
        <f t="shared" si="89"/>
        <v>2.9375000000000004</v>
      </c>
      <c r="V67" s="70">
        <f t="shared" si="91"/>
        <v>6.4374999999999982</v>
      </c>
      <c r="W67" s="12">
        <f t="shared" si="81"/>
        <v>0.62</v>
      </c>
      <c r="X67" s="12">
        <f t="shared" si="81"/>
        <v>87.4</v>
      </c>
      <c r="Y67" s="149">
        <f t="shared" si="82"/>
        <v>7.0000000000000007E-2</v>
      </c>
      <c r="Z67" s="150">
        <f t="shared" si="83"/>
        <v>20.29</v>
      </c>
      <c r="AA67" s="147" t="s">
        <v>90</v>
      </c>
      <c r="AB67" s="147" t="s">
        <v>90</v>
      </c>
      <c r="AC67" s="69">
        <v>0</v>
      </c>
      <c r="AD67" s="91">
        <v>0</v>
      </c>
      <c r="AE67" s="10">
        <v>0</v>
      </c>
      <c r="AF67" s="70">
        <f t="shared" si="90"/>
        <v>2.2500000000000009</v>
      </c>
      <c r="AG67" s="70">
        <f t="shared" si="92"/>
        <v>5.2895833333333329</v>
      </c>
      <c r="AH67" s="12">
        <f t="shared" si="73"/>
        <v>0</v>
      </c>
      <c r="AI67" s="12">
        <f t="shared" si="84"/>
        <v>85.99</v>
      </c>
      <c r="AJ67" s="149">
        <f t="shared" si="85"/>
        <v>0</v>
      </c>
      <c r="AK67" s="150">
        <f t="shared" si="86"/>
        <v>20.9</v>
      </c>
      <c r="AL67" s="104" t="s">
        <v>89</v>
      </c>
      <c r="AM67" s="105" t="s">
        <v>90</v>
      </c>
      <c r="AN67" s="105" t="s">
        <v>90</v>
      </c>
      <c r="AO67" s="106" t="s">
        <v>90</v>
      </c>
      <c r="AP67" s="75">
        <f>AE67/T67*100</f>
        <v>0</v>
      </c>
    </row>
    <row r="68" spans="1:42" ht="36" customHeight="1">
      <c r="A68" s="180" t="s">
        <v>183</v>
      </c>
      <c r="B68" s="9">
        <v>1</v>
      </c>
      <c r="C68" s="10"/>
      <c r="D68" s="10"/>
      <c r="E68" s="10"/>
      <c r="F68" s="10"/>
      <c r="G68" s="10">
        <v>4.1666666666666664E-2</v>
      </c>
      <c r="H68" s="10"/>
      <c r="I68" s="10"/>
      <c r="J68" s="9"/>
      <c r="K68" s="10"/>
      <c r="L68" s="100"/>
      <c r="M68" s="10"/>
      <c r="N68" s="11" t="s">
        <v>87</v>
      </c>
      <c r="O68" s="147" t="s">
        <v>161</v>
      </c>
      <c r="P68" s="147" t="s">
        <v>161</v>
      </c>
      <c r="Q68" s="147" t="s">
        <v>150</v>
      </c>
      <c r="R68" s="69">
        <v>2</v>
      </c>
      <c r="S68" s="91">
        <v>2</v>
      </c>
      <c r="T68" s="70">
        <f t="shared" si="88"/>
        <v>4.1666666666666664E-2</v>
      </c>
      <c r="U68" s="70">
        <f t="shared" si="89"/>
        <v>2.979166666666667</v>
      </c>
      <c r="V68" s="70">
        <f t="shared" si="91"/>
        <v>6.4791666666666652</v>
      </c>
      <c r="W68" s="12">
        <f t="shared" si="81"/>
        <v>1.24</v>
      </c>
      <c r="X68" s="12">
        <f t="shared" si="81"/>
        <v>88.64</v>
      </c>
      <c r="Y68" s="149">
        <f t="shared" si="82"/>
        <v>0.13</v>
      </c>
      <c r="Z68" s="150">
        <f t="shared" si="83"/>
        <v>20.420000000000002</v>
      </c>
      <c r="AA68" s="147" t="s">
        <v>161</v>
      </c>
      <c r="AB68" s="147" t="s">
        <v>161</v>
      </c>
      <c r="AC68" s="69">
        <v>2</v>
      </c>
      <c r="AD68" s="91">
        <v>1</v>
      </c>
      <c r="AE68" s="10">
        <v>8.3333333333333329E-2</v>
      </c>
      <c r="AF68" s="70">
        <f t="shared" si="90"/>
        <v>2.3333333333333344</v>
      </c>
      <c r="AG68" s="70">
        <f t="shared" si="92"/>
        <v>5.3729166666666659</v>
      </c>
      <c r="AH68" s="12">
        <f t="shared" si="73"/>
        <v>3.18</v>
      </c>
      <c r="AI68" s="12">
        <f t="shared" si="84"/>
        <v>89.17</v>
      </c>
      <c r="AJ68" s="149">
        <f t="shared" si="85"/>
        <v>0.33</v>
      </c>
      <c r="AK68" s="150">
        <f t="shared" si="86"/>
        <v>21.23</v>
      </c>
      <c r="AL68" s="104" t="s">
        <v>89</v>
      </c>
      <c r="AM68" s="105" t="s">
        <v>90</v>
      </c>
      <c r="AN68" s="105" t="s">
        <v>90</v>
      </c>
      <c r="AO68" s="106" t="s">
        <v>90</v>
      </c>
      <c r="AP68" s="75">
        <f>AE68/T68*100</f>
        <v>200</v>
      </c>
    </row>
    <row r="69" spans="1:42" ht="36" customHeight="1">
      <c r="A69" s="181" t="s">
        <v>184</v>
      </c>
      <c r="B69" s="9">
        <v>1</v>
      </c>
      <c r="C69" s="10"/>
      <c r="D69" s="9"/>
      <c r="E69" s="10"/>
      <c r="F69" s="10"/>
      <c r="G69" s="10">
        <v>6.25E-2</v>
      </c>
      <c r="H69" s="10"/>
      <c r="I69" s="9"/>
      <c r="J69" s="10"/>
      <c r="K69" s="10"/>
      <c r="L69" s="101"/>
      <c r="M69" s="10"/>
      <c r="N69" s="11" t="s">
        <v>87</v>
      </c>
      <c r="O69" s="147" t="s">
        <v>161</v>
      </c>
      <c r="P69" s="147" t="s">
        <v>161</v>
      </c>
      <c r="Q69" s="147" t="s">
        <v>150</v>
      </c>
      <c r="R69" s="69">
        <v>2</v>
      </c>
      <c r="S69" s="91">
        <v>2</v>
      </c>
      <c r="T69" s="70">
        <f t="shared" si="88"/>
        <v>6.25E-2</v>
      </c>
      <c r="U69" s="70">
        <f t="shared" si="89"/>
        <v>3.041666666666667</v>
      </c>
      <c r="V69" s="70">
        <f t="shared" si="91"/>
        <v>6.5416666666666652</v>
      </c>
      <c r="W69" s="12">
        <f t="shared" si="81"/>
        <v>1.86</v>
      </c>
      <c r="X69" s="12">
        <f t="shared" si="81"/>
        <v>90.5</v>
      </c>
      <c r="Y69" s="149">
        <f t="shared" si="82"/>
        <v>0.2</v>
      </c>
      <c r="Z69" s="150">
        <f t="shared" si="83"/>
        <v>20.61</v>
      </c>
      <c r="AA69" s="147" t="s">
        <v>161</v>
      </c>
      <c r="AB69" s="147" t="s">
        <v>166</v>
      </c>
      <c r="AC69" s="69">
        <v>3</v>
      </c>
      <c r="AD69" s="91">
        <v>1</v>
      </c>
      <c r="AE69" s="10">
        <v>8.3333333333333329E-2</v>
      </c>
      <c r="AF69" s="70">
        <f t="shared" si="90"/>
        <v>2.4166666666666679</v>
      </c>
      <c r="AG69" s="70">
        <f t="shared" si="92"/>
        <v>5.4562499999999989</v>
      </c>
      <c r="AH69" s="12">
        <f t="shared" si="73"/>
        <v>3.18</v>
      </c>
      <c r="AI69" s="12">
        <f t="shared" si="84"/>
        <v>92.36</v>
      </c>
      <c r="AJ69" s="149">
        <f t="shared" si="85"/>
        <v>0.33</v>
      </c>
      <c r="AK69" s="150">
        <f t="shared" si="86"/>
        <v>21.56</v>
      </c>
      <c r="AL69" s="104" t="s">
        <v>89</v>
      </c>
      <c r="AM69" s="105" t="s">
        <v>90</v>
      </c>
      <c r="AN69" s="105" t="s">
        <v>90</v>
      </c>
      <c r="AO69" s="106" t="s">
        <v>90</v>
      </c>
      <c r="AP69" s="75">
        <f t="shared" si="87"/>
        <v>133.33333333333331</v>
      </c>
    </row>
    <row r="70" spans="1:42" ht="36" customHeight="1">
      <c r="A70" s="181" t="s">
        <v>185</v>
      </c>
      <c r="B70" s="9">
        <v>1</v>
      </c>
      <c r="C70" s="9"/>
      <c r="D70" s="9"/>
      <c r="E70" s="9"/>
      <c r="F70" s="10"/>
      <c r="G70" s="10"/>
      <c r="H70" s="10">
        <v>2.0833333333333332E-2</v>
      </c>
      <c r="I70" s="10"/>
      <c r="J70" s="10"/>
      <c r="K70" s="10"/>
      <c r="L70" s="144"/>
      <c r="M70" s="10"/>
      <c r="N70" s="11" t="s">
        <v>87</v>
      </c>
      <c r="O70" s="147" t="s">
        <v>161</v>
      </c>
      <c r="P70" s="147" t="s">
        <v>161</v>
      </c>
      <c r="Q70" s="147" t="s">
        <v>150</v>
      </c>
      <c r="R70" s="69">
        <v>1</v>
      </c>
      <c r="S70" s="91">
        <v>1</v>
      </c>
      <c r="T70" s="70">
        <f t="shared" si="88"/>
        <v>2.0833333333333332E-2</v>
      </c>
      <c r="U70" s="70">
        <f t="shared" si="89"/>
        <v>3.0625000000000004</v>
      </c>
      <c r="V70" s="70">
        <f t="shared" si="91"/>
        <v>6.5624999999999982</v>
      </c>
      <c r="W70" s="12">
        <f t="shared" si="81"/>
        <v>0.62</v>
      </c>
      <c r="X70" s="12">
        <f t="shared" si="81"/>
        <v>91.12</v>
      </c>
      <c r="Y70" s="149">
        <f t="shared" si="82"/>
        <v>7.0000000000000007E-2</v>
      </c>
      <c r="Z70" s="150">
        <f t="shared" si="83"/>
        <v>20.68</v>
      </c>
      <c r="AA70" s="147" t="s">
        <v>161</v>
      </c>
      <c r="AB70" s="147" t="s">
        <v>161</v>
      </c>
      <c r="AC70" s="69">
        <v>1</v>
      </c>
      <c r="AD70" s="91">
        <v>1</v>
      </c>
      <c r="AE70" s="10">
        <v>2.0833333333333332E-2</v>
      </c>
      <c r="AF70" s="70">
        <f t="shared" si="90"/>
        <v>2.4375000000000013</v>
      </c>
      <c r="AG70" s="70">
        <f t="shared" si="92"/>
        <v>5.477083333333332</v>
      </c>
      <c r="AH70" s="12">
        <f t="shared" si="73"/>
        <v>0.8</v>
      </c>
      <c r="AI70" s="12">
        <f t="shared" si="84"/>
        <v>93.15</v>
      </c>
      <c r="AJ70" s="149">
        <f t="shared" si="85"/>
        <v>0.08</v>
      </c>
      <c r="AK70" s="150">
        <f t="shared" si="86"/>
        <v>21.64</v>
      </c>
      <c r="AL70" s="104" t="s">
        <v>89</v>
      </c>
      <c r="AM70" s="105" t="s">
        <v>90</v>
      </c>
      <c r="AN70" s="105" t="s">
        <v>90</v>
      </c>
      <c r="AO70" s="106" t="s">
        <v>90</v>
      </c>
      <c r="AP70" s="75">
        <f t="shared" si="87"/>
        <v>100</v>
      </c>
    </row>
    <row r="71" spans="1:42" ht="36" customHeight="1">
      <c r="A71" s="179" t="s">
        <v>186</v>
      </c>
      <c r="B71" s="9">
        <v>1</v>
      </c>
      <c r="C71" s="9"/>
      <c r="D71" s="9"/>
      <c r="E71" s="9"/>
      <c r="F71" s="10"/>
      <c r="G71" s="10"/>
      <c r="H71" s="10"/>
      <c r="I71" s="10"/>
      <c r="J71" s="10">
        <v>2.0833333333333332E-2</v>
      </c>
      <c r="K71" s="230"/>
      <c r="L71" s="100"/>
      <c r="M71" s="10"/>
      <c r="N71" s="11" t="s">
        <v>87</v>
      </c>
      <c r="O71" s="147" t="s">
        <v>161</v>
      </c>
      <c r="P71" s="147" t="s">
        <v>161</v>
      </c>
      <c r="Q71" s="147" t="s">
        <v>150</v>
      </c>
      <c r="R71" s="69">
        <v>1</v>
      </c>
      <c r="S71" s="91">
        <v>1</v>
      </c>
      <c r="T71" s="70">
        <f t="shared" si="88"/>
        <v>2.0833333333333332E-2</v>
      </c>
      <c r="U71" s="70">
        <f t="shared" si="89"/>
        <v>3.0833333333333339</v>
      </c>
      <c r="V71" s="70">
        <f t="shared" si="91"/>
        <v>6.5833333333333313</v>
      </c>
      <c r="W71" s="12">
        <f t="shared" si="81"/>
        <v>0.62</v>
      </c>
      <c r="X71" s="12">
        <f t="shared" si="81"/>
        <v>91.74</v>
      </c>
      <c r="Y71" s="149">
        <f t="shared" ref="Y71:Y76" si="93">ROUND(T71/$U$17*100,2)</f>
        <v>7.0000000000000007E-2</v>
      </c>
      <c r="Z71" s="150">
        <f t="shared" ref="Z71:Z76" si="94">ROUND(V71/$U$17*100,2)</f>
        <v>20.75</v>
      </c>
      <c r="AA71" s="147" t="s">
        <v>161</v>
      </c>
      <c r="AB71" s="147" t="s">
        <v>161</v>
      </c>
      <c r="AC71" s="69">
        <v>1</v>
      </c>
      <c r="AD71" s="91">
        <v>1</v>
      </c>
      <c r="AE71" s="10">
        <v>2.0833333333333332E-2</v>
      </c>
      <c r="AF71" s="70">
        <f t="shared" si="90"/>
        <v>2.4583333333333348</v>
      </c>
      <c r="AG71" s="70">
        <f t="shared" si="92"/>
        <v>5.497916666666665</v>
      </c>
      <c r="AH71" s="12">
        <f t="shared" si="73"/>
        <v>0.8</v>
      </c>
      <c r="AI71" s="12">
        <f t="shared" si="84"/>
        <v>93.95</v>
      </c>
      <c r="AJ71" s="149">
        <f t="shared" si="85"/>
        <v>0.08</v>
      </c>
      <c r="AK71" s="150">
        <f t="shared" si="86"/>
        <v>21.73</v>
      </c>
      <c r="AL71" s="104" t="s">
        <v>89</v>
      </c>
      <c r="AM71" s="105" t="s">
        <v>90</v>
      </c>
      <c r="AN71" s="105" t="s">
        <v>90</v>
      </c>
      <c r="AO71" s="106" t="s">
        <v>90</v>
      </c>
      <c r="AP71" s="75">
        <f t="shared" si="87"/>
        <v>100</v>
      </c>
    </row>
    <row r="72" spans="1:42" ht="36" customHeight="1">
      <c r="A72" s="181" t="s">
        <v>187</v>
      </c>
      <c r="B72" s="9">
        <v>1</v>
      </c>
      <c r="C72" s="10"/>
      <c r="D72" s="9"/>
      <c r="E72" s="9"/>
      <c r="F72" s="13"/>
      <c r="G72" s="10"/>
      <c r="H72" s="101"/>
      <c r="I72" s="9"/>
      <c r="J72" s="9"/>
      <c r="K72" s="256"/>
      <c r="L72" s="256">
        <v>2.0833333333333332E-2</v>
      </c>
      <c r="M72" s="10"/>
      <c r="N72" s="11" t="s">
        <v>87</v>
      </c>
      <c r="O72" s="147" t="s">
        <v>161</v>
      </c>
      <c r="P72" s="147" t="s">
        <v>161</v>
      </c>
      <c r="Q72" s="147" t="s">
        <v>150</v>
      </c>
      <c r="R72" s="103">
        <v>1</v>
      </c>
      <c r="S72" s="91">
        <v>1</v>
      </c>
      <c r="T72" s="70">
        <f t="shared" si="88"/>
        <v>2.0833333333333332E-2</v>
      </c>
      <c r="U72" s="70">
        <f t="shared" si="89"/>
        <v>3.1041666666666674</v>
      </c>
      <c r="V72" s="70">
        <f t="shared" si="91"/>
        <v>6.6041666666666643</v>
      </c>
      <c r="W72" s="12">
        <f t="shared" si="81"/>
        <v>0.62</v>
      </c>
      <c r="X72" s="12">
        <f t="shared" si="81"/>
        <v>92.36</v>
      </c>
      <c r="Y72" s="149">
        <f t="shared" si="93"/>
        <v>7.0000000000000007E-2</v>
      </c>
      <c r="Z72" s="150">
        <f t="shared" si="94"/>
        <v>20.81</v>
      </c>
      <c r="AA72" s="147" t="s">
        <v>161</v>
      </c>
      <c r="AB72" s="147" t="s">
        <v>161</v>
      </c>
      <c r="AC72" s="103">
        <v>1</v>
      </c>
      <c r="AD72" s="91">
        <v>1</v>
      </c>
      <c r="AE72" s="10">
        <v>2.0833333333333332E-2</v>
      </c>
      <c r="AF72" s="70">
        <f t="shared" si="90"/>
        <v>2.4791666666666683</v>
      </c>
      <c r="AG72" s="70">
        <f t="shared" si="92"/>
        <v>5.518749999999998</v>
      </c>
      <c r="AH72" s="12">
        <f t="shared" si="73"/>
        <v>0.8</v>
      </c>
      <c r="AI72" s="12">
        <f t="shared" si="84"/>
        <v>94.75</v>
      </c>
      <c r="AJ72" s="149">
        <f t="shared" si="85"/>
        <v>0.08</v>
      </c>
      <c r="AK72" s="150">
        <f t="shared" si="86"/>
        <v>21.81</v>
      </c>
      <c r="AL72" s="104" t="s">
        <v>89</v>
      </c>
      <c r="AM72" s="105" t="s">
        <v>90</v>
      </c>
      <c r="AN72" s="105" t="s">
        <v>90</v>
      </c>
      <c r="AO72" s="106" t="s">
        <v>90</v>
      </c>
      <c r="AP72" s="75">
        <f t="shared" si="87"/>
        <v>100</v>
      </c>
    </row>
    <row r="73" spans="1:42" ht="36" customHeight="1">
      <c r="A73" s="181" t="s">
        <v>188</v>
      </c>
      <c r="B73" s="9">
        <v>1</v>
      </c>
      <c r="C73" s="10"/>
      <c r="D73" s="9"/>
      <c r="E73" s="10">
        <v>2.0833333333333332E-2</v>
      </c>
      <c r="F73" s="13"/>
      <c r="G73" s="10"/>
      <c r="H73" s="101"/>
      <c r="I73" s="9"/>
      <c r="J73" s="255"/>
      <c r="K73" s="10"/>
      <c r="L73" s="101"/>
      <c r="M73" s="250"/>
      <c r="N73" s="11" t="s">
        <v>87</v>
      </c>
      <c r="O73" s="147" t="s">
        <v>166</v>
      </c>
      <c r="P73" s="147" t="s">
        <v>166</v>
      </c>
      <c r="Q73" s="147" t="s">
        <v>150</v>
      </c>
      <c r="R73" s="103">
        <v>1</v>
      </c>
      <c r="S73" s="91">
        <v>1</v>
      </c>
      <c r="T73" s="70">
        <f t="shared" si="88"/>
        <v>2.0833333333333332E-2</v>
      </c>
      <c r="U73" s="70">
        <f t="shared" si="89"/>
        <v>3.1250000000000009</v>
      </c>
      <c r="V73" s="70">
        <f t="shared" si="91"/>
        <v>6.6249999999999973</v>
      </c>
      <c r="W73" s="12">
        <f t="shared" ref="W73" si="95">ROUND(T73/$T$86*100,2)</f>
        <v>0.62</v>
      </c>
      <c r="X73" s="12">
        <f t="shared" ref="X73" si="96">ROUND(U73/$T$86*100,2)</f>
        <v>92.98</v>
      </c>
      <c r="Y73" s="149">
        <f t="shared" si="93"/>
        <v>7.0000000000000007E-2</v>
      </c>
      <c r="Z73" s="150">
        <f t="shared" si="94"/>
        <v>20.88</v>
      </c>
      <c r="AA73" s="147" t="s">
        <v>166</v>
      </c>
      <c r="AB73" s="147" t="s">
        <v>166</v>
      </c>
      <c r="AC73" s="103">
        <v>1</v>
      </c>
      <c r="AD73" s="91">
        <v>1</v>
      </c>
      <c r="AE73" s="10">
        <v>1.5972222222222224E-2</v>
      </c>
      <c r="AF73" s="70">
        <f t="shared" si="90"/>
        <v>2.4951388888888903</v>
      </c>
      <c r="AG73" s="70">
        <f t="shared" si="92"/>
        <v>5.5347222222222205</v>
      </c>
      <c r="AH73" s="12">
        <f t="shared" si="73"/>
        <v>0.61</v>
      </c>
      <c r="AI73" s="12">
        <f t="shared" si="84"/>
        <v>95.36</v>
      </c>
      <c r="AJ73" s="149">
        <f t="shared" si="85"/>
        <v>0.06</v>
      </c>
      <c r="AK73" s="150">
        <f t="shared" si="86"/>
        <v>21.87</v>
      </c>
      <c r="AL73" s="104" t="s">
        <v>89</v>
      </c>
      <c r="AM73" s="105" t="s">
        <v>90</v>
      </c>
      <c r="AN73" s="105" t="s">
        <v>90</v>
      </c>
      <c r="AO73" s="106" t="s">
        <v>90</v>
      </c>
      <c r="AP73" s="75">
        <f t="shared" si="87"/>
        <v>76.666666666666686</v>
      </c>
    </row>
    <row r="74" spans="1:42" ht="36" customHeight="1">
      <c r="A74" s="181" t="s">
        <v>189</v>
      </c>
      <c r="B74" s="9">
        <v>1</v>
      </c>
      <c r="C74" s="10"/>
      <c r="D74" s="9"/>
      <c r="F74" s="13"/>
      <c r="G74" s="10"/>
      <c r="H74" s="101"/>
      <c r="I74" s="9"/>
      <c r="J74" s="255"/>
      <c r="K74" s="10">
        <v>2.0833333333333332E-2</v>
      </c>
      <c r="L74" s="101"/>
      <c r="M74" s="250"/>
      <c r="N74" s="11" t="s">
        <v>87</v>
      </c>
      <c r="O74" s="147" t="s">
        <v>166</v>
      </c>
      <c r="P74" s="147" t="s">
        <v>166</v>
      </c>
      <c r="Q74" s="147" t="s">
        <v>150</v>
      </c>
      <c r="R74" s="103">
        <v>1</v>
      </c>
      <c r="S74" s="91">
        <v>1</v>
      </c>
      <c r="T74" s="70">
        <f t="shared" si="88"/>
        <v>2.0833333333333332E-2</v>
      </c>
      <c r="U74" s="70">
        <f t="shared" si="89"/>
        <v>3.1458333333333344</v>
      </c>
      <c r="V74" s="70">
        <f t="shared" si="91"/>
        <v>6.6458333333333304</v>
      </c>
      <c r="W74" s="12">
        <f t="shared" ref="W74" si="97">ROUND(T74/$T$86*100,2)</f>
        <v>0.62</v>
      </c>
      <c r="X74" s="12">
        <f t="shared" ref="X74" si="98">ROUND(U74/$T$86*100,2)</f>
        <v>93.6</v>
      </c>
      <c r="Y74" s="149">
        <f t="shared" si="93"/>
        <v>7.0000000000000007E-2</v>
      </c>
      <c r="Z74" s="150">
        <f t="shared" si="94"/>
        <v>20.94</v>
      </c>
      <c r="AA74" s="147" t="s">
        <v>166</v>
      </c>
      <c r="AB74" s="147" t="s">
        <v>166</v>
      </c>
      <c r="AC74" s="103">
        <v>1</v>
      </c>
      <c r="AD74" s="91">
        <v>1</v>
      </c>
      <c r="AE74" s="10">
        <v>1.3888888888888888E-2</v>
      </c>
      <c r="AF74" s="70">
        <f t="shared" si="90"/>
        <v>2.5090277777777792</v>
      </c>
      <c r="AG74" s="70">
        <f t="shared" si="92"/>
        <v>5.5486111111111098</v>
      </c>
      <c r="AH74" s="12">
        <f t="shared" si="73"/>
        <v>0.53</v>
      </c>
      <c r="AI74" s="12">
        <f t="shared" si="84"/>
        <v>95.89</v>
      </c>
      <c r="AJ74" s="149">
        <f t="shared" si="85"/>
        <v>0.05</v>
      </c>
      <c r="AK74" s="150">
        <f t="shared" si="86"/>
        <v>21.93</v>
      </c>
      <c r="AL74" s="104" t="s">
        <v>89</v>
      </c>
      <c r="AM74" s="105" t="s">
        <v>90</v>
      </c>
      <c r="AN74" s="105" t="s">
        <v>90</v>
      </c>
      <c r="AO74" s="106" t="s">
        <v>90</v>
      </c>
      <c r="AP74" s="75">
        <f t="shared" si="87"/>
        <v>66.666666666666657</v>
      </c>
    </row>
    <row r="75" spans="1:42" ht="36" customHeight="1">
      <c r="A75" s="181" t="s">
        <v>190</v>
      </c>
      <c r="B75" s="9">
        <v>1</v>
      </c>
      <c r="C75" s="10"/>
      <c r="D75" s="255"/>
      <c r="E75" s="101"/>
      <c r="F75" s="257"/>
      <c r="G75" s="10"/>
      <c r="H75" s="101"/>
      <c r="I75" s="9"/>
      <c r="J75" s="10">
        <v>4.1666666666666664E-2</v>
      </c>
      <c r="K75" s="10"/>
      <c r="L75" s="101"/>
      <c r="M75" s="250"/>
      <c r="N75" s="11" t="s">
        <v>87</v>
      </c>
      <c r="O75" s="147" t="s">
        <v>166</v>
      </c>
      <c r="P75" s="147" t="s">
        <v>166</v>
      </c>
      <c r="Q75" s="147" t="s">
        <v>150</v>
      </c>
      <c r="R75" s="103">
        <v>1</v>
      </c>
      <c r="S75" s="91">
        <v>1</v>
      </c>
      <c r="T75" s="70">
        <f t="shared" si="88"/>
        <v>4.1666666666666664E-2</v>
      </c>
      <c r="U75" s="70">
        <f t="shared" si="89"/>
        <v>3.1875000000000009</v>
      </c>
      <c r="V75" s="70">
        <f t="shared" si="91"/>
        <v>6.6874999999999973</v>
      </c>
      <c r="W75" s="12">
        <f t="shared" ref="W75" si="99">ROUND(T75/$T$86*100,2)</f>
        <v>1.24</v>
      </c>
      <c r="X75" s="12">
        <f t="shared" ref="X75" si="100">ROUND(U75/$T$86*100,2)</f>
        <v>94.83</v>
      </c>
      <c r="Y75" s="149">
        <f t="shared" si="93"/>
        <v>0.13</v>
      </c>
      <c r="Z75" s="150">
        <f t="shared" si="94"/>
        <v>21.07</v>
      </c>
      <c r="AA75" s="147" t="s">
        <v>166</v>
      </c>
      <c r="AB75" s="147" t="s">
        <v>166</v>
      </c>
      <c r="AC75" s="103">
        <v>1</v>
      </c>
      <c r="AD75" s="103">
        <v>1</v>
      </c>
      <c r="AE75" s="10">
        <v>1.3888888888888888E-2</v>
      </c>
      <c r="AF75" s="70">
        <f t="shared" si="90"/>
        <v>2.522916666666668</v>
      </c>
      <c r="AG75" s="70">
        <f t="shared" si="92"/>
        <v>5.5624999999999991</v>
      </c>
      <c r="AH75" s="12">
        <f t="shared" si="73"/>
        <v>0.53</v>
      </c>
      <c r="AI75" s="12">
        <f t="shared" si="84"/>
        <v>96.42</v>
      </c>
      <c r="AJ75" s="149">
        <f t="shared" si="85"/>
        <v>0.05</v>
      </c>
      <c r="AK75" s="150">
        <f t="shared" si="86"/>
        <v>21.98</v>
      </c>
      <c r="AL75" s="104" t="s">
        <v>89</v>
      </c>
      <c r="AM75" s="105" t="s">
        <v>90</v>
      </c>
      <c r="AN75" s="105" t="s">
        <v>90</v>
      </c>
      <c r="AO75" s="106" t="s">
        <v>90</v>
      </c>
      <c r="AP75" s="75">
        <f t="shared" si="87"/>
        <v>33.333333333333329</v>
      </c>
    </row>
    <row r="76" spans="1:42" ht="36" customHeight="1">
      <c r="A76" s="179" t="s">
        <v>191</v>
      </c>
      <c r="B76" s="9">
        <v>1</v>
      </c>
      <c r="C76" s="10"/>
      <c r="D76" s="9"/>
      <c r="E76" s="258"/>
      <c r="F76" s="13"/>
      <c r="G76" s="10"/>
      <c r="H76" s="101"/>
      <c r="I76" s="9"/>
      <c r="J76" s="255"/>
      <c r="K76" s="10"/>
      <c r="L76" s="10"/>
      <c r="M76" s="10">
        <v>2.0833333333333332E-2</v>
      </c>
      <c r="N76" s="183" t="s">
        <v>123</v>
      </c>
      <c r="O76" s="147" t="s">
        <v>166</v>
      </c>
      <c r="P76" s="147" t="s">
        <v>166</v>
      </c>
      <c r="Q76" s="147" t="s">
        <v>150</v>
      </c>
      <c r="R76" s="103">
        <v>1</v>
      </c>
      <c r="S76" s="91">
        <v>1</v>
      </c>
      <c r="T76" s="70">
        <f t="shared" si="88"/>
        <v>2.0833333333333332E-2</v>
      </c>
      <c r="U76" s="70">
        <f t="shared" si="89"/>
        <v>3.2083333333333344</v>
      </c>
      <c r="V76" s="70">
        <f>V75+T76</f>
        <v>6.7083333333333304</v>
      </c>
      <c r="W76" s="12">
        <f>ROUND(T76/$T$86*100,2)</f>
        <v>0.62</v>
      </c>
      <c r="X76" s="12">
        <f t="shared" si="81"/>
        <v>95.45</v>
      </c>
      <c r="Y76" s="149">
        <f t="shared" si="93"/>
        <v>7.0000000000000007E-2</v>
      </c>
      <c r="Z76" s="150">
        <f t="shared" si="94"/>
        <v>21.14</v>
      </c>
      <c r="AA76" s="147" t="s">
        <v>90</v>
      </c>
      <c r="AB76" s="147" t="s">
        <v>90</v>
      </c>
      <c r="AC76" s="103">
        <v>0</v>
      </c>
      <c r="AD76" s="91">
        <v>0</v>
      </c>
      <c r="AE76" s="10">
        <v>0</v>
      </c>
      <c r="AF76" s="70">
        <f t="shared" si="90"/>
        <v>2.522916666666668</v>
      </c>
      <c r="AG76" s="70">
        <f>AG75+AE76</f>
        <v>5.5624999999999991</v>
      </c>
      <c r="AH76" s="12">
        <f t="shared" si="73"/>
        <v>0</v>
      </c>
      <c r="AI76" s="12">
        <f t="shared" si="84"/>
        <v>96.42</v>
      </c>
      <c r="AJ76" s="149">
        <f t="shared" si="85"/>
        <v>0</v>
      </c>
      <c r="AK76" s="150">
        <f t="shared" si="86"/>
        <v>21.98</v>
      </c>
      <c r="AL76" s="104" t="s">
        <v>89</v>
      </c>
      <c r="AM76" s="105" t="s">
        <v>90</v>
      </c>
      <c r="AN76" s="105" t="s">
        <v>90</v>
      </c>
      <c r="AO76" s="106" t="s">
        <v>90</v>
      </c>
      <c r="AP76" s="75">
        <f t="shared" si="87"/>
        <v>0</v>
      </c>
    </row>
    <row r="77" spans="1:42" ht="47.4">
      <c r="A77" s="182" t="s">
        <v>91</v>
      </c>
      <c r="B77" s="145"/>
      <c r="C77" s="168">
        <f t="shared" ref="C77:L77" si="101">SUM(C61:C76)</f>
        <v>0</v>
      </c>
      <c r="D77" s="168">
        <f t="shared" si="101"/>
        <v>0</v>
      </c>
      <c r="E77" s="168">
        <f t="shared" si="101"/>
        <v>6.25E-2</v>
      </c>
      <c r="F77" s="168">
        <f t="shared" si="101"/>
        <v>7.6388888888888881E-2</v>
      </c>
      <c r="G77" s="168">
        <f t="shared" si="101"/>
        <v>0.14583333333333331</v>
      </c>
      <c r="H77" s="168">
        <f t="shared" si="101"/>
        <v>2.0833333333333332E-2</v>
      </c>
      <c r="I77" s="168">
        <f t="shared" si="101"/>
        <v>0</v>
      </c>
      <c r="J77" s="168">
        <f t="shared" si="101"/>
        <v>6.25E-2</v>
      </c>
      <c r="K77" s="231">
        <f>SUM(K61:K76)</f>
        <v>2.0833333333333332E-2</v>
      </c>
      <c r="L77" s="231">
        <f t="shared" si="101"/>
        <v>8.3333333333333329E-2</v>
      </c>
      <c r="M77" s="168">
        <f>SUM(M61:M76)</f>
        <v>8.3333333333333329E-2</v>
      </c>
      <c r="N77" s="168"/>
      <c r="O77" s="145"/>
      <c r="P77" s="145"/>
      <c r="Q77" s="145"/>
      <c r="R77" s="145"/>
      <c r="S77" s="145"/>
      <c r="T77" s="168">
        <f>SUM(T61:T76)</f>
        <v>0.55555555555555547</v>
      </c>
      <c r="U77" s="168">
        <f>U76</f>
        <v>3.2083333333333344</v>
      </c>
      <c r="V77" s="168">
        <f>V76</f>
        <v>6.7083333333333304</v>
      </c>
      <c r="W77" s="145">
        <f>ROUND(T77/$T$86*100,2)</f>
        <v>16.53</v>
      </c>
      <c r="X77" s="145">
        <f t="shared" si="81"/>
        <v>95.45</v>
      </c>
      <c r="Y77" s="169">
        <f>ROUND(T77/$U$16*100,2)</f>
        <v>1.75</v>
      </c>
      <c r="Z77" s="170">
        <f>ROUND(V77/$U$16*100,2)</f>
        <v>21.14</v>
      </c>
      <c r="AA77" s="145"/>
      <c r="AB77" s="145"/>
      <c r="AC77" s="145"/>
      <c r="AD77" s="145"/>
      <c r="AE77" s="168">
        <f>SUM(AE61:AE76)</f>
        <v>0.48124999999999996</v>
      </c>
      <c r="AF77" s="168">
        <f>AF76</f>
        <v>2.522916666666668</v>
      </c>
      <c r="AG77" s="168">
        <f>AG76</f>
        <v>5.5624999999999991</v>
      </c>
      <c r="AH77" s="145">
        <f>ROUND(AE77/$AE$86*100,2)</f>
        <v>18.39</v>
      </c>
      <c r="AI77" s="145">
        <f>ROUND(AF77/$AE$86*100,2)</f>
        <v>96.42</v>
      </c>
      <c r="AJ77" s="171">
        <f t="shared" ref="AJ77" si="102">ROUND(AE77/$Y$17*100,2)</f>
        <v>1.9</v>
      </c>
      <c r="AK77" s="172">
        <f t="shared" ref="AK77" si="103">ROUND(AG77/$Y$17*100,2)</f>
        <v>21.98</v>
      </c>
      <c r="AL77" s="173"/>
      <c r="AM77" s="145"/>
      <c r="AN77" s="145"/>
      <c r="AO77" s="174"/>
      <c r="AP77" s="174"/>
    </row>
    <row r="78" spans="1:42" ht="47.4">
      <c r="A78" s="245" t="s">
        <v>192</v>
      </c>
      <c r="B78" s="359"/>
      <c r="C78" s="360"/>
      <c r="D78" s="360"/>
      <c r="E78" s="360"/>
      <c r="F78" s="360"/>
      <c r="G78" s="360"/>
      <c r="H78" s="360"/>
      <c r="I78" s="360"/>
      <c r="J78" s="360"/>
      <c r="K78" s="360"/>
      <c r="L78" s="360"/>
      <c r="M78" s="360"/>
      <c r="N78" s="360"/>
      <c r="O78" s="360"/>
      <c r="P78" s="360"/>
      <c r="Q78" s="360"/>
      <c r="R78" s="360"/>
      <c r="S78" s="360"/>
      <c r="T78" s="360"/>
      <c r="U78" s="360"/>
      <c r="V78" s="360"/>
      <c r="W78" s="360"/>
      <c r="X78" s="360"/>
      <c r="Y78" s="360"/>
      <c r="Z78" s="360"/>
      <c r="AA78" s="360"/>
      <c r="AB78" s="360"/>
      <c r="AC78" s="360"/>
      <c r="AD78" s="360"/>
      <c r="AE78" s="360"/>
      <c r="AF78" s="360"/>
      <c r="AG78" s="360"/>
      <c r="AH78" s="360"/>
      <c r="AI78" s="360"/>
      <c r="AJ78" s="360"/>
      <c r="AK78" s="360"/>
      <c r="AL78" s="360"/>
      <c r="AM78" s="360"/>
      <c r="AN78" s="360"/>
      <c r="AO78" s="360"/>
      <c r="AP78" s="361"/>
    </row>
    <row r="79" spans="1:42" ht="37.5" customHeight="1">
      <c r="A79" s="246" t="s">
        <v>193</v>
      </c>
      <c r="B79" s="234">
        <v>1</v>
      </c>
      <c r="C79" s="10"/>
      <c r="D79" s="235"/>
      <c r="E79" s="235"/>
      <c r="F79" s="235"/>
      <c r="G79" s="235"/>
      <c r="H79" s="235"/>
      <c r="I79" s="249"/>
      <c r="J79" s="101"/>
      <c r="K79" s="250">
        <v>4.1666666666666664E-2</v>
      </c>
      <c r="L79" s="235"/>
      <c r="M79" s="235"/>
      <c r="N79" s="11" t="s">
        <v>87</v>
      </c>
      <c r="O79" s="147" t="s">
        <v>161</v>
      </c>
      <c r="P79" s="147" t="s">
        <v>161</v>
      </c>
      <c r="Q79" s="147" t="s">
        <v>150</v>
      </c>
      <c r="R79" s="210">
        <v>2</v>
      </c>
      <c r="S79" s="91">
        <v>1</v>
      </c>
      <c r="T79" s="74">
        <f>SUM(C79:M79)</f>
        <v>4.1666666666666664E-2</v>
      </c>
      <c r="U79" s="236">
        <f>U77+T79</f>
        <v>3.2500000000000009</v>
      </c>
      <c r="V79" s="236">
        <f>V77+T79</f>
        <v>6.7499999999999973</v>
      </c>
      <c r="W79" s="12">
        <f t="shared" ref="W79" si="104">ROUND(T79/$T$86*100,2)</f>
        <v>1.24</v>
      </c>
      <c r="X79" s="12">
        <f>ROUND(U79/$T$86*100,2)</f>
        <v>96.69</v>
      </c>
      <c r="Y79" s="72">
        <f t="shared" ref="Y79:Y80" si="105">ROUND(T79/$U$17*100,2)</f>
        <v>0.13</v>
      </c>
      <c r="Z79" s="73">
        <f t="shared" ref="Z79:Z80" si="106">ROUND(V79/$U$17*100,2)</f>
        <v>21.27</v>
      </c>
      <c r="AA79" s="147" t="s">
        <v>161</v>
      </c>
      <c r="AB79" s="147" t="s">
        <v>161</v>
      </c>
      <c r="AC79" s="91">
        <v>2</v>
      </c>
      <c r="AD79" s="91">
        <v>1</v>
      </c>
      <c r="AE79" s="74">
        <v>2.0833333333333332E-2</v>
      </c>
      <c r="AF79" s="236">
        <f>AF77+AE79</f>
        <v>2.5437500000000015</v>
      </c>
      <c r="AG79" s="236">
        <f>AG77+AE79</f>
        <v>5.5833333333333321</v>
      </c>
      <c r="AH79" s="12">
        <f t="shared" ref="AH79:AH81" si="107">ROUND(AE79/$AE$86*100,2)</f>
        <v>0.8</v>
      </c>
      <c r="AI79" s="12">
        <f t="shared" ref="AI79:AI81" si="108">ROUND(AF79/$AE$86*100,2)</f>
        <v>97.21</v>
      </c>
      <c r="AJ79" s="149">
        <f t="shared" ref="AJ79:AJ80" si="109">ROUND(AE79/$Y$17*100,2)</f>
        <v>0.08</v>
      </c>
      <c r="AK79" s="150">
        <f t="shared" ref="AK79:AK80" si="110">ROUND(AG79/$Y$17*100,2)</f>
        <v>22.06</v>
      </c>
      <c r="AL79" s="237" t="s">
        <v>89</v>
      </c>
      <c r="AM79" s="238" t="s">
        <v>90</v>
      </c>
      <c r="AN79" s="238" t="s">
        <v>90</v>
      </c>
      <c r="AO79" s="106" t="s">
        <v>90</v>
      </c>
      <c r="AP79" s="75">
        <f>AE79/T79*100</f>
        <v>50</v>
      </c>
    </row>
    <row r="80" spans="1:42" ht="37.5" customHeight="1">
      <c r="A80" s="247" t="s">
        <v>194</v>
      </c>
      <c r="B80" s="234">
        <v>1</v>
      </c>
      <c r="C80" s="251">
        <v>2.7777777777777776E-2</v>
      </c>
      <c r="D80" s="236"/>
      <c r="E80" s="10"/>
      <c r="F80" s="239"/>
      <c r="G80" s="236"/>
      <c r="H80" s="236"/>
      <c r="I80" s="235"/>
      <c r="K80" s="235"/>
      <c r="L80" s="236"/>
      <c r="M80" s="236"/>
      <c r="N80" s="11" t="s">
        <v>87</v>
      </c>
      <c r="O80" s="147" t="s">
        <v>161</v>
      </c>
      <c r="P80" s="147" t="s">
        <v>161</v>
      </c>
      <c r="Q80" s="147" t="s">
        <v>150</v>
      </c>
      <c r="R80" s="210">
        <v>2</v>
      </c>
      <c r="S80" s="91">
        <v>1</v>
      </c>
      <c r="T80" s="74">
        <f>SUM(C80:M80)</f>
        <v>2.7777777777777776E-2</v>
      </c>
      <c r="U80" s="236">
        <f>U79+T80</f>
        <v>3.2777777777777786</v>
      </c>
      <c r="V80" s="236">
        <f>V79+T80</f>
        <v>6.777777777777775</v>
      </c>
      <c r="W80" s="12">
        <f>ROUND(T80/$T$86*100,2)</f>
        <v>0.83</v>
      </c>
      <c r="X80" s="12">
        <f>ROUND(U80/$T$86*100,2)</f>
        <v>97.52</v>
      </c>
      <c r="Y80" s="72">
        <f t="shared" si="105"/>
        <v>0.09</v>
      </c>
      <c r="Z80" s="73">
        <f t="shared" si="106"/>
        <v>21.36</v>
      </c>
      <c r="AA80" s="147" t="s">
        <v>166</v>
      </c>
      <c r="AB80" s="147" t="s">
        <v>166</v>
      </c>
      <c r="AC80" s="91">
        <v>1</v>
      </c>
      <c r="AD80" s="91">
        <v>1</v>
      </c>
      <c r="AE80" s="74">
        <v>3.125E-2</v>
      </c>
      <c r="AF80" s="236">
        <f>AF79+AE80</f>
        <v>2.5750000000000015</v>
      </c>
      <c r="AG80" s="236">
        <f>AG79+AE80</f>
        <v>5.6145833333333321</v>
      </c>
      <c r="AH80" s="12">
        <f t="shared" si="107"/>
        <v>1.19</v>
      </c>
      <c r="AI80" s="12">
        <f t="shared" si="108"/>
        <v>98.41</v>
      </c>
      <c r="AJ80" s="149">
        <f t="shared" si="109"/>
        <v>0.12</v>
      </c>
      <c r="AK80" s="150">
        <f t="shared" si="110"/>
        <v>22.19</v>
      </c>
      <c r="AL80" s="237" t="s">
        <v>89</v>
      </c>
      <c r="AM80" s="238" t="s">
        <v>90</v>
      </c>
      <c r="AN80" s="238" t="s">
        <v>90</v>
      </c>
      <c r="AO80" s="106" t="s">
        <v>90</v>
      </c>
      <c r="AP80" s="75">
        <f>AE80/T80*100</f>
        <v>112.5</v>
      </c>
    </row>
    <row r="81" spans="1:42" ht="47.4">
      <c r="A81" s="248" t="s">
        <v>91</v>
      </c>
      <c r="B81" s="240"/>
      <c r="C81" s="241">
        <f>SUM(C79:C80)</f>
        <v>2.7777777777777776E-2</v>
      </c>
      <c r="D81" s="241">
        <f t="shared" ref="D81:M81" si="111">SUM(D79:D80)</f>
        <v>0</v>
      </c>
      <c r="E81" s="241">
        <f t="shared" si="111"/>
        <v>0</v>
      </c>
      <c r="F81" s="241">
        <f t="shared" si="111"/>
        <v>0</v>
      </c>
      <c r="G81" s="241">
        <f t="shared" si="111"/>
        <v>0</v>
      </c>
      <c r="H81" s="241">
        <f t="shared" si="111"/>
        <v>0</v>
      </c>
      <c r="I81" s="241">
        <f t="shared" si="111"/>
        <v>0</v>
      </c>
      <c r="J81" s="241">
        <f>SUM(J79:J80)</f>
        <v>0</v>
      </c>
      <c r="K81" s="241">
        <f>SUM(K79:K80)</f>
        <v>4.1666666666666664E-2</v>
      </c>
      <c r="L81" s="241">
        <f t="shared" si="111"/>
        <v>0</v>
      </c>
      <c r="M81" s="241">
        <f t="shared" si="111"/>
        <v>0</v>
      </c>
      <c r="N81" s="240"/>
      <c r="O81" s="240"/>
      <c r="P81" s="240"/>
      <c r="Q81" s="240"/>
      <c r="R81" s="240"/>
      <c r="S81" s="240"/>
      <c r="T81" s="241">
        <f>SUM(T79:T80)</f>
        <v>6.9444444444444448E-2</v>
      </c>
      <c r="U81" s="241">
        <f>U80</f>
        <v>3.2777777777777786</v>
      </c>
      <c r="V81" s="241">
        <f>V80</f>
        <v>6.777777777777775</v>
      </c>
      <c r="W81" s="325">
        <f>ROUND(T81/$T$86*100,2)</f>
        <v>2.0699999999999998</v>
      </c>
      <c r="X81" s="327">
        <f>ROUND(U81/$T$86*100,2)</f>
        <v>97.52</v>
      </c>
      <c r="Y81" s="243">
        <f>ROUND(T81/$U$16*100,2)</f>
        <v>0.22</v>
      </c>
      <c r="Z81" s="242">
        <f>ROUND(V81/$U$16*100,2)</f>
        <v>21.36</v>
      </c>
      <c r="AA81" s="240"/>
      <c r="AB81" s="240"/>
      <c r="AC81" s="240"/>
      <c r="AD81" s="241"/>
      <c r="AE81" s="241">
        <f>SUM(AE79:AE80)</f>
        <v>5.2083333333333329E-2</v>
      </c>
      <c r="AF81" s="241">
        <f>AF80</f>
        <v>2.5750000000000015</v>
      </c>
      <c r="AG81" s="241">
        <f>AG80</f>
        <v>5.6145833333333321</v>
      </c>
      <c r="AH81" s="327">
        <f t="shared" si="107"/>
        <v>1.99</v>
      </c>
      <c r="AI81" s="327">
        <f t="shared" si="108"/>
        <v>98.41</v>
      </c>
      <c r="AJ81" s="232">
        <f>ROUND(AE81/$Y$17*100,2)</f>
        <v>0.21</v>
      </c>
      <c r="AK81" s="233">
        <f t="shared" ref="AK81" si="112">ROUND(AG81/$Y$17*100,2)</f>
        <v>22.19</v>
      </c>
      <c r="AL81" s="240"/>
      <c r="AM81" s="240"/>
      <c r="AN81" s="240"/>
      <c r="AO81" s="244"/>
      <c r="AP81" s="244"/>
    </row>
    <row r="82" spans="1:42" ht="47.4">
      <c r="A82" s="20" t="s">
        <v>195</v>
      </c>
      <c r="B82" s="333"/>
      <c r="C82" s="333"/>
      <c r="D82" s="333"/>
      <c r="E82" s="333"/>
      <c r="F82" s="333"/>
      <c r="G82" s="333"/>
      <c r="H82" s="333"/>
      <c r="I82" s="333"/>
      <c r="J82" s="333"/>
      <c r="K82" s="333"/>
      <c r="L82" s="333"/>
      <c r="M82" s="333"/>
      <c r="N82" s="333"/>
      <c r="O82" s="333"/>
      <c r="P82" s="333"/>
      <c r="Q82" s="333"/>
      <c r="R82" s="333"/>
      <c r="S82" s="333"/>
      <c r="T82" s="333"/>
      <c r="U82" s="333"/>
      <c r="V82" s="333"/>
      <c r="W82" s="333"/>
      <c r="X82" s="333"/>
      <c r="Y82" s="333"/>
      <c r="Z82" s="333"/>
      <c r="AA82" s="334"/>
      <c r="AB82" s="334"/>
      <c r="AC82" s="334"/>
      <c r="AD82" s="334"/>
      <c r="AE82" s="334"/>
      <c r="AF82" s="334"/>
      <c r="AG82" s="334"/>
      <c r="AH82" s="334"/>
      <c r="AI82" s="334"/>
      <c r="AJ82" s="333"/>
      <c r="AK82" s="333"/>
      <c r="AL82" s="333"/>
      <c r="AM82" s="333"/>
      <c r="AN82" s="333"/>
      <c r="AO82" s="333"/>
      <c r="AP82" s="333"/>
    </row>
    <row r="83" spans="1:42" ht="36">
      <c r="A83" s="102" t="s">
        <v>196</v>
      </c>
      <c r="B83" s="18">
        <v>1</v>
      </c>
      <c r="C83" s="10"/>
      <c r="D83" s="10"/>
      <c r="E83" s="10"/>
      <c r="F83" s="10"/>
      <c r="G83" s="10"/>
      <c r="H83" s="10"/>
      <c r="I83" s="10"/>
      <c r="J83" s="10"/>
      <c r="K83" s="10">
        <v>8.3333333333333329E-2</v>
      </c>
      <c r="L83" s="10"/>
      <c r="M83" s="10"/>
      <c r="N83" s="11" t="s">
        <v>87</v>
      </c>
      <c r="O83" s="147" t="s">
        <v>142</v>
      </c>
      <c r="P83" s="147" t="s">
        <v>142</v>
      </c>
      <c r="Q83" s="147" t="s">
        <v>150</v>
      </c>
      <c r="R83" s="103">
        <v>2</v>
      </c>
      <c r="S83" s="91">
        <v>1</v>
      </c>
      <c r="T83" s="70">
        <f>SUM(C83:M83)</f>
        <v>8.3333333333333329E-2</v>
      </c>
      <c r="U83" s="71">
        <f>U81+T83</f>
        <v>3.361111111111112</v>
      </c>
      <c r="V83" s="236">
        <f>V81+T83</f>
        <v>6.8611111111111081</v>
      </c>
      <c r="W83" s="12">
        <f>ROUND(T83/$T$86*100,2)</f>
        <v>2.48</v>
      </c>
      <c r="X83" s="12">
        <f>ROUND(U83/$T$86*100,2)</f>
        <v>100</v>
      </c>
      <c r="Y83" s="72">
        <f>ROUND(T83/$U$17*100,2)</f>
        <v>0.26</v>
      </c>
      <c r="Z83" s="73">
        <f>ROUND(V83/$U$17*100,2)</f>
        <v>21.62</v>
      </c>
      <c r="AA83" s="147" t="s">
        <v>142</v>
      </c>
      <c r="AB83" s="147" t="s">
        <v>142</v>
      </c>
      <c r="AC83" s="103">
        <v>2</v>
      </c>
      <c r="AD83" s="91">
        <v>1</v>
      </c>
      <c r="AE83" s="10">
        <v>4.1666666666666664E-2</v>
      </c>
      <c r="AF83" s="71">
        <f>AF81+AE83</f>
        <v>2.616666666666668</v>
      </c>
      <c r="AG83" s="236">
        <f>AG81+AE83</f>
        <v>5.6562499999999991</v>
      </c>
      <c r="AH83" s="12">
        <f t="shared" ref="AH83" si="113">ROUND(AE83/$AE$86*100,2)</f>
        <v>1.59</v>
      </c>
      <c r="AI83" s="12">
        <f>ROUND(AF83/$AE$86*100,2)</f>
        <v>100</v>
      </c>
      <c r="AJ83" s="149">
        <f>ROUND(AE83/$Y$17*100,2)</f>
        <v>0.16</v>
      </c>
      <c r="AK83" s="150">
        <f>ROUND(AG83/$Y$17*100,2)</f>
        <v>22.35</v>
      </c>
      <c r="AL83" s="157" t="s">
        <v>98</v>
      </c>
      <c r="AM83" s="9">
        <v>5</v>
      </c>
      <c r="AN83" s="9">
        <v>5</v>
      </c>
      <c r="AO83" s="75">
        <f t="shared" ref="AO83" si="114">AN83/AM83*100</f>
        <v>100</v>
      </c>
      <c r="AP83" s="75">
        <f>AE83/T83*100</f>
        <v>50</v>
      </c>
    </row>
    <row r="84" spans="1:42" ht="47.4">
      <c r="A84" s="107" t="s">
        <v>91</v>
      </c>
      <c r="B84" s="108"/>
      <c r="C84" s="109">
        <f>SUM(C83:C83)</f>
        <v>0</v>
      </c>
      <c r="D84" s="109">
        <f>SUM(D83:D83)</f>
        <v>0</v>
      </c>
      <c r="E84" s="109">
        <f t="shared" ref="E84:L84" si="115">SUM(E83:E83)</f>
        <v>0</v>
      </c>
      <c r="F84" s="109">
        <f>SUM(F83:F83)</f>
        <v>0</v>
      </c>
      <c r="G84" s="109">
        <f>SUM(G83:G83)</f>
        <v>0</v>
      </c>
      <c r="H84" s="109">
        <f t="shared" si="115"/>
        <v>0</v>
      </c>
      <c r="I84" s="109">
        <f t="shared" si="115"/>
        <v>0</v>
      </c>
      <c r="J84" s="109">
        <f t="shared" si="115"/>
        <v>0</v>
      </c>
      <c r="K84" s="109">
        <f>SUM(K83:K83)</f>
        <v>8.3333333333333329E-2</v>
      </c>
      <c r="L84" s="109">
        <f t="shared" si="115"/>
        <v>0</v>
      </c>
      <c r="M84" s="109">
        <f>SUM(M83:M83)</f>
        <v>0</v>
      </c>
      <c r="N84" s="108"/>
      <c r="O84" s="108"/>
      <c r="P84" s="108"/>
      <c r="Q84" s="109"/>
      <c r="R84" s="109"/>
      <c r="S84" s="110"/>
      <c r="T84" s="110">
        <f>SUM(T83:T83)</f>
        <v>8.3333333333333329E-2</v>
      </c>
      <c r="U84" s="111">
        <f>U83</f>
        <v>3.361111111111112</v>
      </c>
      <c r="V84" s="329">
        <f>V83</f>
        <v>6.8611111111111081</v>
      </c>
      <c r="W84" s="112">
        <f>ROUND(T84/$T$86*100,2)</f>
        <v>2.48</v>
      </c>
      <c r="X84" s="112">
        <f>ROUND(U84/$T$86*100,2)</f>
        <v>100</v>
      </c>
      <c r="Y84" s="113">
        <f>ROUND(T84/$U$17*100,2)</f>
        <v>0.26</v>
      </c>
      <c r="Z84" s="114">
        <f>ROUND(V84/$U$17*100,2)</f>
        <v>21.62</v>
      </c>
      <c r="AA84" s="115"/>
      <c r="AB84" s="115"/>
      <c r="AC84" s="115"/>
      <c r="AD84" s="116"/>
      <c r="AE84" s="110">
        <f>SUM(AE83:AE83)</f>
        <v>4.1666666666666664E-2</v>
      </c>
      <c r="AF84" s="111">
        <f>AF83</f>
        <v>2.616666666666668</v>
      </c>
      <c r="AG84" s="329">
        <f>AG83</f>
        <v>5.6562499999999991</v>
      </c>
      <c r="AH84" s="119">
        <f t="shared" ref="AH84:AI84" si="116">ROUND(AE84/$AE$86*100,2)</f>
        <v>1.59</v>
      </c>
      <c r="AI84" s="120">
        <f t="shared" si="116"/>
        <v>100</v>
      </c>
      <c r="AJ84" s="113">
        <f t="shared" ref="AJ84" si="117">ROUND(AE84/$Y$17*100,2)</f>
        <v>0.16</v>
      </c>
      <c r="AK84" s="114">
        <f t="shared" ref="AK84" si="118">ROUND(AG84/$Y$17*100,2)</f>
        <v>22.35</v>
      </c>
      <c r="AL84" s="121"/>
      <c r="AM84" s="121"/>
      <c r="AN84" s="121"/>
      <c r="AO84" s="121"/>
      <c r="AP84" s="121"/>
    </row>
    <row r="85" spans="1:42" s="122" customFormat="1" ht="15" customHeight="1"/>
    <row r="86" spans="1:42" ht="36">
      <c r="A86" s="21" t="s">
        <v>132</v>
      </c>
      <c r="B86" s="22"/>
      <c r="C86" s="123">
        <f t="shared" ref="C86:L86" si="119">C84+C77+C51+C28+C25+C32+C81+C59+C55</f>
        <v>0.24305555555555552</v>
      </c>
      <c r="D86" s="123">
        <f t="shared" si="119"/>
        <v>0.375</v>
      </c>
      <c r="E86" s="123">
        <f t="shared" si="119"/>
        <v>0.35416666666666663</v>
      </c>
      <c r="F86" s="123">
        <f t="shared" si="119"/>
        <v>0.18055555555555552</v>
      </c>
      <c r="G86" s="123">
        <f t="shared" si="119"/>
        <v>0.27083333333333331</v>
      </c>
      <c r="H86" s="123">
        <f t="shared" si="119"/>
        <v>0.29166666666666663</v>
      </c>
      <c r="I86" s="123">
        <f t="shared" si="119"/>
        <v>0.375</v>
      </c>
      <c r="J86" s="123">
        <f t="shared" si="119"/>
        <v>0.27083333333333331</v>
      </c>
      <c r="K86" s="123">
        <f t="shared" si="119"/>
        <v>0.3125</v>
      </c>
      <c r="L86" s="123">
        <f t="shared" si="119"/>
        <v>0.35416666666666669</v>
      </c>
      <c r="M86" s="123">
        <f>M84+M77+M51+M28+M25+M32+M81+M59+M55</f>
        <v>0.33333333333333337</v>
      </c>
      <c r="N86" s="124" t="s">
        <v>91</v>
      </c>
      <c r="O86" s="125">
        <f>SUM(C86:M86)</f>
        <v>3.3611111111111112</v>
      </c>
      <c r="P86" s="23"/>
      <c r="Q86" s="23"/>
      <c r="R86" s="23">
        <f>SUM(R83:R83,R61:R76,R34:R50,R30:R31,R27,R24,R79:R80,R57:R58,R53:R54)</f>
        <v>100</v>
      </c>
      <c r="S86" s="23"/>
      <c r="T86" s="123">
        <f>T84+T77+T51+T28+T25+T32+T81+T59+T55</f>
        <v>3.3611111111111112</v>
      </c>
      <c r="U86" s="123">
        <f>U84</f>
        <v>3.361111111111112</v>
      </c>
      <c r="V86" s="123">
        <f>V84</f>
        <v>6.8611111111111081</v>
      </c>
      <c r="W86" s="23">
        <f>ROUND(T86/$T$86*100,2)</f>
        <v>100</v>
      </c>
      <c r="X86" s="23">
        <f>ROUND(U86/$T$86*100,2)</f>
        <v>100</v>
      </c>
      <c r="Y86" s="126">
        <f>ROUND(T86/$U$16*100,2)</f>
        <v>10.59</v>
      </c>
      <c r="Z86" s="127">
        <f>ROUND(V86/$U$16*100,2)</f>
        <v>21.62</v>
      </c>
      <c r="AA86" s="23"/>
      <c r="AB86" s="23"/>
      <c r="AC86" s="23">
        <f>SUM(AC83:AC83,AC61:AC76,AC34:AC50,AC30:AC31,AC27,AC24,AC79:AC80,AC57:AC58,AC53:AC54)</f>
        <v>88</v>
      </c>
      <c r="AD86" s="23"/>
      <c r="AE86" s="123">
        <f>AE84+AE77+AE51+AE28+AE25+AE32+AE81+AE55+AE59</f>
        <v>2.6166666666666663</v>
      </c>
      <c r="AF86" s="123">
        <f>AF84</f>
        <v>2.616666666666668</v>
      </c>
      <c r="AG86" s="123">
        <f>AG84</f>
        <v>5.6562499999999991</v>
      </c>
      <c r="AH86" s="23">
        <f>ROUND(AF86/$AE$86*100,2)</f>
        <v>100</v>
      </c>
      <c r="AI86" s="23">
        <f>ROUND(AF86/$AE$86*100,2)</f>
        <v>100</v>
      </c>
      <c r="AJ86" s="128">
        <f t="shared" ref="AJ86" si="120">ROUND(AE86/$Y$17*100,2)</f>
        <v>10.34</v>
      </c>
      <c r="AK86" s="129">
        <f t="shared" ref="AK86" si="121">ROUND(AG86/$Y$17*100,2)</f>
        <v>22.35</v>
      </c>
      <c r="AL86" s="22"/>
      <c r="AM86" s="22"/>
      <c r="AN86" s="22"/>
      <c r="AO86" s="22"/>
      <c r="AP86" s="22"/>
    </row>
    <row r="87" spans="1:42" s="122" customFormat="1">
      <c r="A87" s="130"/>
      <c r="B87" s="130"/>
      <c r="C87" s="130"/>
      <c r="D87" s="130"/>
      <c r="E87" s="130"/>
      <c r="F87" s="130"/>
      <c r="G87" s="130"/>
      <c r="H87" s="130"/>
      <c r="I87" s="130"/>
      <c r="J87" s="130"/>
      <c r="K87" s="130"/>
      <c r="L87" s="130"/>
      <c r="M87" s="130"/>
      <c r="N87" s="131"/>
      <c r="O87" s="130"/>
      <c r="P87" s="130"/>
      <c r="Q87" s="130"/>
      <c r="R87" s="130"/>
      <c r="S87" s="130"/>
      <c r="T87" s="130"/>
      <c r="U87" s="130"/>
      <c r="V87" s="130"/>
      <c r="W87" s="130"/>
      <c r="X87" s="130"/>
      <c r="Y87" s="130"/>
      <c r="Z87" s="130"/>
      <c r="AA87" s="130"/>
      <c r="AB87" s="130"/>
      <c r="AC87" s="130"/>
      <c r="AD87" s="130"/>
      <c r="AE87" s="130"/>
      <c r="AF87" s="130"/>
      <c r="AG87" s="130"/>
      <c r="AH87" s="130"/>
      <c r="AI87" s="130"/>
      <c r="AJ87" s="130"/>
      <c r="AK87" s="130"/>
      <c r="AL87" s="130"/>
      <c r="AM87" s="130"/>
      <c r="AN87" s="130"/>
      <c r="AO87" s="130"/>
      <c r="AP87" s="130"/>
    </row>
    <row r="88" spans="1:42" ht="36">
      <c r="A88" s="132" t="s">
        <v>133</v>
      </c>
      <c r="B88" s="24"/>
      <c r="C88" s="133">
        <f t="shared" ref="C88:M88" si="122">(C86/$O$86)*100</f>
        <v>7.2314049586776852</v>
      </c>
      <c r="D88" s="133">
        <f t="shared" si="122"/>
        <v>11.15702479338843</v>
      </c>
      <c r="E88" s="133">
        <f t="shared" si="122"/>
        <v>10.537190082644626</v>
      </c>
      <c r="F88" s="133">
        <f t="shared" si="122"/>
        <v>5.3719008264462795</v>
      </c>
      <c r="G88" s="133">
        <f t="shared" si="122"/>
        <v>8.0578512396694215</v>
      </c>
      <c r="H88" s="133">
        <f t="shared" si="122"/>
        <v>8.6776859504132222</v>
      </c>
      <c r="I88" s="133">
        <f t="shared" si="122"/>
        <v>11.15702479338843</v>
      </c>
      <c r="J88" s="133">
        <f t="shared" si="122"/>
        <v>8.0578512396694215</v>
      </c>
      <c r="K88" s="133">
        <f t="shared" si="122"/>
        <v>9.2975206611570247</v>
      </c>
      <c r="L88" s="133">
        <f>(L86/$O$86)*100</f>
        <v>10.53719008264463</v>
      </c>
      <c r="M88" s="133">
        <f t="shared" si="122"/>
        <v>9.9173553719008272</v>
      </c>
      <c r="N88" s="134" t="s">
        <v>91</v>
      </c>
      <c r="O88" s="133">
        <f>SUM(C88:M88)</f>
        <v>99.999999999999986</v>
      </c>
      <c r="P88" s="135" t="s">
        <v>134</v>
      </c>
      <c r="Q88" s="136">
        <f>COUNTIF($B$21:AP83,"DONE")</f>
        <v>37</v>
      </c>
      <c r="R88" s="137" t="s">
        <v>135</v>
      </c>
      <c r="S88" s="138">
        <f>COUNTIF($B$21:AP83,"LATE")</f>
        <v>2</v>
      </c>
      <c r="T88" s="139" t="s">
        <v>136</v>
      </c>
      <c r="U88" s="140">
        <f>COUNTIF($B$21:AP83,"CANCLE")</f>
        <v>5</v>
      </c>
      <c r="V88" s="141" t="s">
        <v>137</v>
      </c>
      <c r="W88" s="142">
        <f>SUM(Q88,S88,U88)</f>
        <v>44</v>
      </c>
      <c r="X88" s="122"/>
      <c r="Y88" s="122"/>
      <c r="Z88" s="122"/>
      <c r="AA88" s="122"/>
      <c r="AB88" s="122"/>
      <c r="AC88" s="122"/>
      <c r="AD88" s="122"/>
      <c r="AE88" s="122"/>
      <c r="AF88" s="122"/>
      <c r="AG88" s="122"/>
      <c r="AH88" s="122"/>
      <c r="AI88" s="122"/>
      <c r="AJ88" s="122"/>
      <c r="AK88" s="122"/>
      <c r="AL88" s="122"/>
      <c r="AM88" s="122"/>
      <c r="AN88" s="122"/>
      <c r="AO88" s="122"/>
      <c r="AP88" s="122"/>
    </row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</sheetData>
  <mergeCells count="23">
    <mergeCell ref="A1:AP2"/>
    <mergeCell ref="C3:K3"/>
    <mergeCell ref="L3:N3"/>
    <mergeCell ref="O3:P3"/>
    <mergeCell ref="C4:D4"/>
    <mergeCell ref="L4:N4"/>
    <mergeCell ref="O4:P4"/>
    <mergeCell ref="B33:AP33"/>
    <mergeCell ref="C5:D5"/>
    <mergeCell ref="B21:N21"/>
    <mergeCell ref="O21:Z21"/>
    <mergeCell ref="AA21:AK21"/>
    <mergeCell ref="F8:J8"/>
    <mergeCell ref="AL21:AN21"/>
    <mergeCell ref="AO21:AP21"/>
    <mergeCell ref="B23:AP23"/>
    <mergeCell ref="B26:AP26"/>
    <mergeCell ref="B29:AP29"/>
    <mergeCell ref="B60:AP60"/>
    <mergeCell ref="B82:AP82"/>
    <mergeCell ref="B56:AP56"/>
    <mergeCell ref="B52:AP52"/>
    <mergeCell ref="B78:AP78"/>
  </mergeCells>
  <conditionalFormatting sqref="AO34:AP36 AO38:AP41 AP61:AP70 AO44:AP44 AO50:AP50">
    <cfRule type="cellIs" dxfId="98" priority="39" operator="greaterThan">
      <formula>100</formula>
    </cfRule>
  </conditionalFormatting>
  <conditionalFormatting sqref="AP24">
    <cfRule type="cellIs" dxfId="97" priority="38" operator="greaterThan">
      <formula>100</formula>
    </cfRule>
  </conditionalFormatting>
  <conditionalFormatting sqref="AP27">
    <cfRule type="cellIs" dxfId="96" priority="37" operator="greaterThan">
      <formula>100</formula>
    </cfRule>
  </conditionalFormatting>
  <conditionalFormatting sqref="AO30:AO31">
    <cfRule type="cellIs" dxfId="95" priority="36" operator="greaterThan">
      <formula>100</formula>
    </cfRule>
  </conditionalFormatting>
  <conditionalFormatting sqref="AP30:AP31">
    <cfRule type="cellIs" dxfId="94" priority="35" operator="greaterThan">
      <formula>100</formula>
    </cfRule>
  </conditionalFormatting>
  <conditionalFormatting sqref="AP83">
    <cfRule type="cellIs" dxfId="93" priority="34" operator="greaterThan">
      <formula>100</formula>
    </cfRule>
  </conditionalFormatting>
  <conditionalFormatting sqref="AO37:AP37">
    <cfRule type="cellIs" dxfId="92" priority="33" operator="greaterThan">
      <formula>100</formula>
    </cfRule>
  </conditionalFormatting>
  <conditionalFormatting sqref="AP71">
    <cfRule type="cellIs" dxfId="91" priority="32" operator="greaterThan">
      <formula>100</formula>
    </cfRule>
  </conditionalFormatting>
  <conditionalFormatting sqref="AP72 AP76">
    <cfRule type="cellIs" dxfId="90" priority="31" operator="greaterThan">
      <formula>100</formula>
    </cfRule>
  </conditionalFormatting>
  <conditionalFormatting sqref="AO83">
    <cfRule type="cellIs" dxfId="89" priority="30" operator="greaterThan">
      <formula>100</formula>
    </cfRule>
  </conditionalFormatting>
  <conditionalFormatting sqref="AN53:AN54">
    <cfRule type="cellIs" dxfId="88" priority="29" operator="greaterThan">
      <formula>100</formula>
    </cfRule>
  </conditionalFormatting>
  <conditionalFormatting sqref="AO42:AP43">
    <cfRule type="cellIs" dxfId="87" priority="27" operator="greaterThan">
      <formula>100</formula>
    </cfRule>
  </conditionalFormatting>
  <conditionalFormatting sqref="AN57">
    <cfRule type="cellIs" dxfId="86" priority="26" operator="greaterThan">
      <formula>100</formula>
    </cfRule>
  </conditionalFormatting>
  <conditionalFormatting sqref="AO45:AP45">
    <cfRule type="cellIs" dxfId="85" priority="22" operator="greaterThan">
      <formula>100</formula>
    </cfRule>
  </conditionalFormatting>
  <conditionalFormatting sqref="AO46:AP46">
    <cfRule type="cellIs" dxfId="84" priority="21" operator="greaterThan">
      <formula>100</formula>
    </cfRule>
  </conditionalFormatting>
  <conditionalFormatting sqref="AO47:AP47">
    <cfRule type="cellIs" dxfId="83" priority="20" operator="greaterThan">
      <formula>100</formula>
    </cfRule>
  </conditionalFormatting>
  <conditionalFormatting sqref="AO48:AP48">
    <cfRule type="cellIs" dxfId="82" priority="19" operator="greaterThan">
      <formula>100</formula>
    </cfRule>
  </conditionalFormatting>
  <conditionalFormatting sqref="AN58">
    <cfRule type="cellIs" dxfId="81" priority="18" operator="greaterThan">
      <formula>100</formula>
    </cfRule>
  </conditionalFormatting>
  <conditionalFormatting sqref="AP79:AP80">
    <cfRule type="cellIs" dxfId="80" priority="7" operator="greaterThan">
      <formula>100</formula>
    </cfRule>
  </conditionalFormatting>
  <conditionalFormatting sqref="AP57:AP58">
    <cfRule type="cellIs" dxfId="79" priority="6" operator="greaterThan">
      <formula>100</formula>
    </cfRule>
  </conditionalFormatting>
  <conditionalFormatting sqref="AP53:AP54">
    <cfRule type="cellIs" dxfId="78" priority="5" operator="greaterThan">
      <formula>100</formula>
    </cfRule>
  </conditionalFormatting>
  <conditionalFormatting sqref="AO49:AP49">
    <cfRule type="cellIs" dxfId="77" priority="4" operator="greaterThan">
      <formula>100</formula>
    </cfRule>
  </conditionalFormatting>
  <conditionalFormatting sqref="AP73">
    <cfRule type="cellIs" dxfId="76" priority="3" operator="greaterThan">
      <formula>100</formula>
    </cfRule>
  </conditionalFormatting>
  <conditionalFormatting sqref="AP74">
    <cfRule type="cellIs" dxfId="75" priority="2" operator="greaterThan">
      <formula>100</formula>
    </cfRule>
  </conditionalFormatting>
  <conditionalFormatting sqref="AP75">
    <cfRule type="cellIs" dxfId="74" priority="1" operator="greaterThan">
      <formula>100</formula>
    </cfRule>
  </conditionalFormatting>
  <pageMargins left="0.25" right="0.25" top="0.75" bottom="0.75" header="0.3" footer="0.3"/>
  <pageSetup paperSize="9" scale="11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C15DE-9E13-40A4-80FE-B54F35852363}">
  <sheetPr>
    <pageSetUpPr fitToPage="1"/>
  </sheetPr>
  <dimension ref="A1:AP103"/>
  <sheetViews>
    <sheetView topLeftCell="M55" zoomScale="40" zoomScaleNormal="40" workbookViewId="0">
      <selection activeCell="AJ69" sqref="AJ69:AK69"/>
    </sheetView>
  </sheetViews>
  <sheetFormatPr defaultRowHeight="13.8"/>
  <cols>
    <col min="1" max="1" width="132.69921875" customWidth="1"/>
    <col min="2" max="42" width="26.59765625" customWidth="1"/>
  </cols>
  <sheetData>
    <row r="1" spans="1:42" ht="36" customHeight="1">
      <c r="A1" s="347" t="s">
        <v>0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  <c r="R1" s="347"/>
      <c r="S1" s="347"/>
      <c r="T1" s="347"/>
      <c r="U1" s="347"/>
      <c r="V1" s="347"/>
      <c r="W1" s="347"/>
      <c r="X1" s="347"/>
      <c r="Y1" s="347"/>
      <c r="Z1" s="347"/>
      <c r="AA1" s="347"/>
      <c r="AB1" s="347"/>
      <c r="AC1" s="347"/>
      <c r="AD1" s="347"/>
      <c r="AE1" s="347"/>
      <c r="AF1" s="347"/>
      <c r="AG1" s="347"/>
      <c r="AH1" s="347"/>
      <c r="AI1" s="347"/>
      <c r="AJ1" s="347"/>
      <c r="AK1" s="347"/>
      <c r="AL1" s="347"/>
      <c r="AM1" s="347"/>
      <c r="AN1" s="347"/>
      <c r="AO1" s="347"/>
      <c r="AP1" s="347"/>
    </row>
    <row r="2" spans="1:42" ht="36" customHeight="1">
      <c r="A2" s="347"/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  <c r="Q2" s="347"/>
      <c r="R2" s="347"/>
      <c r="S2" s="347"/>
      <c r="T2" s="347"/>
      <c r="U2" s="347"/>
      <c r="V2" s="347"/>
      <c r="W2" s="347"/>
      <c r="X2" s="347"/>
      <c r="Y2" s="347"/>
      <c r="Z2" s="347"/>
      <c r="AA2" s="347"/>
      <c r="AB2" s="347"/>
      <c r="AC2" s="347"/>
      <c r="AD2" s="347"/>
      <c r="AE2" s="347"/>
      <c r="AF2" s="347"/>
      <c r="AG2" s="347"/>
      <c r="AH2" s="347"/>
      <c r="AI2" s="347"/>
      <c r="AJ2" s="347"/>
      <c r="AK2" s="347"/>
      <c r="AL2" s="347"/>
      <c r="AM2" s="347"/>
      <c r="AN2" s="347"/>
      <c r="AO2" s="347"/>
      <c r="AP2" s="347"/>
    </row>
    <row r="3" spans="1:42" ht="53.4">
      <c r="A3" s="25"/>
      <c r="B3" s="25"/>
      <c r="C3" s="348" t="s">
        <v>1</v>
      </c>
      <c r="D3" s="348"/>
      <c r="E3" s="348"/>
      <c r="F3" s="348"/>
      <c r="G3" s="348"/>
      <c r="H3" s="348"/>
      <c r="I3" s="348"/>
      <c r="J3" s="348"/>
      <c r="K3" s="348"/>
      <c r="L3" s="349"/>
      <c r="M3" s="349"/>
      <c r="N3" s="349"/>
      <c r="O3" s="348" t="s">
        <v>2</v>
      </c>
      <c r="P3" s="348"/>
      <c r="Q3" s="26"/>
      <c r="R3" s="26"/>
      <c r="S3" s="26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M3" s="25"/>
      <c r="AN3" s="25"/>
      <c r="AO3" s="25"/>
      <c r="AP3" s="25"/>
    </row>
    <row r="4" spans="1:42" ht="53.4">
      <c r="A4" s="27"/>
      <c r="B4" s="27"/>
      <c r="C4" s="342" t="s">
        <v>3</v>
      </c>
      <c r="D4" s="342"/>
      <c r="E4" s="27"/>
      <c r="F4" s="27"/>
      <c r="G4" s="27"/>
      <c r="H4" s="27"/>
      <c r="I4" s="27"/>
      <c r="J4" s="27"/>
      <c r="K4" s="27"/>
      <c r="L4" s="350"/>
      <c r="M4" s="351"/>
      <c r="N4" s="352"/>
      <c r="O4" s="342" t="s">
        <v>4</v>
      </c>
      <c r="P4" s="342"/>
      <c r="Q4" s="28"/>
      <c r="R4" s="28"/>
      <c r="S4" s="28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</row>
    <row r="5" spans="1:42" ht="53.4">
      <c r="A5" s="29"/>
      <c r="B5" s="29"/>
      <c r="C5" s="342" t="s">
        <v>197</v>
      </c>
      <c r="D5" s="342"/>
      <c r="E5" s="27"/>
      <c r="F5" s="27"/>
      <c r="G5" s="27"/>
      <c r="H5" s="27"/>
      <c r="I5" s="27"/>
      <c r="J5" s="27"/>
      <c r="K5" s="27"/>
      <c r="L5" s="27"/>
      <c r="M5" s="27"/>
      <c r="N5" s="27"/>
      <c r="O5" s="30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</row>
    <row r="6" spans="1:42" ht="53.4">
      <c r="A6" s="27"/>
      <c r="B6" s="27"/>
      <c r="C6" s="31" t="s">
        <v>6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146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</row>
    <row r="7" spans="1:42" ht="42">
      <c r="A7" s="32" t="s">
        <v>7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33" t="s">
        <v>8</v>
      </c>
      <c r="P7" s="34"/>
      <c r="Q7" s="33" t="s">
        <v>9</v>
      </c>
      <c r="R7" s="34"/>
      <c r="S7" s="33" t="s">
        <v>10</v>
      </c>
      <c r="T7" s="33"/>
      <c r="U7" s="33" t="s">
        <v>11</v>
      </c>
      <c r="V7" s="35"/>
      <c r="W7" s="33" t="s">
        <v>12</v>
      </c>
      <c r="X7" s="34"/>
      <c r="Y7" s="33" t="s">
        <v>13</v>
      </c>
      <c r="Z7" s="33"/>
      <c r="AA7" s="33" t="s">
        <v>14</v>
      </c>
      <c r="AB7" s="36"/>
      <c r="AC7" s="36" t="s">
        <v>15</v>
      </c>
      <c r="AD7" s="34"/>
      <c r="AE7" s="36" t="s">
        <v>16</v>
      </c>
      <c r="AF7" s="34"/>
      <c r="AG7" s="36" t="s">
        <v>17</v>
      </c>
      <c r="AH7" s="34"/>
      <c r="AI7" s="34"/>
      <c r="AJ7" s="27"/>
      <c r="AK7" s="27"/>
      <c r="AL7" s="27"/>
      <c r="AM7" s="27"/>
      <c r="AN7" s="27"/>
      <c r="AO7" s="27"/>
      <c r="AP7" s="27"/>
    </row>
    <row r="8" spans="1:42" ht="53.4">
      <c r="A8" s="37" t="s">
        <v>18</v>
      </c>
      <c r="B8" s="27"/>
      <c r="D8" s="31"/>
      <c r="E8" s="31"/>
      <c r="F8" s="343" t="s">
        <v>19</v>
      </c>
      <c r="G8" s="343"/>
      <c r="H8" s="343"/>
      <c r="I8" s="343"/>
      <c r="J8" s="343"/>
      <c r="K8" s="31"/>
      <c r="L8" s="31"/>
      <c r="M8" s="31"/>
      <c r="N8" s="27"/>
      <c r="O8" s="38">
        <v>1</v>
      </c>
      <c r="P8" s="34"/>
      <c r="Q8" s="39">
        <v>6.416666666666667</v>
      </c>
      <c r="R8" s="34"/>
      <c r="S8" s="39">
        <v>0</v>
      </c>
      <c r="T8" s="39"/>
      <c r="U8" s="39">
        <v>0</v>
      </c>
      <c r="V8" s="39"/>
      <c r="W8" s="39">
        <v>0</v>
      </c>
      <c r="X8" s="39"/>
      <c r="Y8" s="39">
        <v>0</v>
      </c>
      <c r="Z8" s="39"/>
      <c r="AA8" s="41">
        <f t="shared" ref="AA8:AA17" si="0">S8/$U$16*100</f>
        <v>0</v>
      </c>
      <c r="AB8" s="42"/>
      <c r="AC8" s="41">
        <f t="shared" ref="AC8:AC17" si="1">U8/$U$16*100</f>
        <v>0</v>
      </c>
      <c r="AD8" s="34"/>
      <c r="AE8" s="41">
        <f t="shared" ref="AE8:AE17" si="2">W8/$Y$16*100</f>
        <v>0</v>
      </c>
      <c r="AF8" s="34"/>
      <c r="AG8" s="41">
        <f t="shared" ref="AG8:AG17" si="3">Y8/$Y$16*100</f>
        <v>0</v>
      </c>
      <c r="AH8" s="34"/>
      <c r="AI8" s="34"/>
      <c r="AJ8" s="40"/>
      <c r="AK8" s="27"/>
      <c r="AL8" s="27"/>
      <c r="AM8" s="27"/>
      <c r="AN8" s="27"/>
      <c r="AO8" s="27"/>
      <c r="AP8" s="27"/>
    </row>
    <row r="9" spans="1:42" ht="42">
      <c r="A9" s="43" t="s">
        <v>20</v>
      </c>
      <c r="B9" s="27"/>
      <c r="C9" s="34"/>
      <c r="D9" s="44"/>
      <c r="E9" s="35"/>
      <c r="F9" s="35" t="s">
        <v>21</v>
      </c>
      <c r="G9" s="35"/>
      <c r="H9" s="35"/>
      <c r="I9" s="35" t="s">
        <v>22</v>
      </c>
      <c r="J9" s="35"/>
      <c r="K9" s="35"/>
      <c r="L9" s="35"/>
      <c r="M9" s="35"/>
      <c r="N9" s="27"/>
      <c r="O9" s="38">
        <v>2</v>
      </c>
      <c r="P9" s="34"/>
      <c r="Q9" s="39">
        <v>6.416666666666667</v>
      </c>
      <c r="R9" s="34"/>
      <c r="S9" s="39">
        <v>0</v>
      </c>
      <c r="T9" s="39"/>
      <c r="U9" s="39">
        <v>0</v>
      </c>
      <c r="V9" s="39"/>
      <c r="W9" s="39">
        <v>0</v>
      </c>
      <c r="X9" s="39"/>
      <c r="Y9" s="39">
        <v>0</v>
      </c>
      <c r="Z9" s="39"/>
      <c r="AA9" s="41">
        <f t="shared" si="0"/>
        <v>0</v>
      </c>
      <c r="AB9" s="42"/>
      <c r="AC9" s="41">
        <f t="shared" si="1"/>
        <v>0</v>
      </c>
      <c r="AD9" s="34"/>
      <c r="AE9" s="41">
        <f t="shared" si="2"/>
        <v>0</v>
      </c>
      <c r="AF9" s="34"/>
      <c r="AG9" s="41">
        <f t="shared" si="3"/>
        <v>0</v>
      </c>
      <c r="AH9" s="34"/>
      <c r="AI9" s="34"/>
      <c r="AJ9" s="40"/>
      <c r="AK9" s="27"/>
      <c r="AL9" s="27"/>
      <c r="AM9" s="27"/>
      <c r="AN9" s="27"/>
      <c r="AO9" s="27"/>
      <c r="AP9" s="27"/>
    </row>
    <row r="10" spans="1:42" ht="42">
      <c r="A10" s="45" t="s">
        <v>23</v>
      </c>
      <c r="B10" s="27"/>
      <c r="C10" s="34"/>
      <c r="D10" s="44"/>
      <c r="E10" s="35"/>
      <c r="F10" s="35" t="s">
        <v>24</v>
      </c>
      <c r="G10" s="35"/>
      <c r="H10" s="35"/>
      <c r="I10" s="35" t="s">
        <v>25</v>
      </c>
      <c r="J10" s="35"/>
      <c r="K10" s="35"/>
      <c r="L10" s="35"/>
      <c r="M10" s="35"/>
      <c r="N10" s="27"/>
      <c r="O10" s="38">
        <v>3</v>
      </c>
      <c r="P10" s="34"/>
      <c r="Q10" s="39">
        <v>6.416666666666667</v>
      </c>
      <c r="R10" s="34"/>
      <c r="S10" s="39">
        <f>'Sprint 3'!T65</f>
        <v>3.5</v>
      </c>
      <c r="T10" s="39"/>
      <c r="U10" s="39">
        <f>'Sprint 3'!V65</f>
        <v>3.5000000000000004</v>
      </c>
      <c r="V10" s="40"/>
      <c r="W10" s="39">
        <f>'Sprint 3'!AE65</f>
        <v>3.0395833333333333</v>
      </c>
      <c r="X10" s="39"/>
      <c r="Y10" s="39">
        <f>'Sprint 3'!AG65</f>
        <v>3.0395833333333329</v>
      </c>
      <c r="Z10" s="39"/>
      <c r="AA10" s="41">
        <f t="shared" si="0"/>
        <v>11.029653134916298</v>
      </c>
      <c r="AB10" s="42"/>
      <c r="AC10" s="41">
        <f t="shared" si="1"/>
        <v>11.0296531349163</v>
      </c>
      <c r="AD10" s="34"/>
      <c r="AE10" s="41">
        <f t="shared" si="2"/>
        <v>12.01152579582876</v>
      </c>
      <c r="AF10" s="34"/>
      <c r="AG10" s="41">
        <f t="shared" si="3"/>
        <v>12.011525795828756</v>
      </c>
      <c r="AH10" s="34"/>
      <c r="AI10" s="34"/>
      <c r="AJ10" s="40"/>
      <c r="AK10" s="27"/>
      <c r="AL10" s="27"/>
      <c r="AM10" s="27"/>
      <c r="AN10" s="27"/>
      <c r="AO10" s="27"/>
      <c r="AP10" s="27"/>
    </row>
    <row r="11" spans="1:42" ht="42">
      <c r="A11" s="46" t="s">
        <v>26</v>
      </c>
      <c r="B11" s="47"/>
      <c r="C11" s="34"/>
      <c r="D11" s="44"/>
      <c r="E11" s="35"/>
      <c r="F11" s="35" t="s">
        <v>27</v>
      </c>
      <c r="G11" s="35"/>
      <c r="H11" s="35"/>
      <c r="I11" s="35" t="s">
        <v>28</v>
      </c>
      <c r="J11" s="48"/>
      <c r="K11" s="48"/>
      <c r="L11" s="48"/>
      <c r="M11" s="48"/>
      <c r="N11" s="27"/>
      <c r="O11" s="38">
        <v>4</v>
      </c>
      <c r="P11" s="34"/>
      <c r="Q11" s="39">
        <v>6.416666666666667</v>
      </c>
      <c r="R11" s="34"/>
      <c r="S11" s="39">
        <f>'Sprint 4'!T86</f>
        <v>3.3611111111111112</v>
      </c>
      <c r="T11" s="39"/>
      <c r="U11" s="39">
        <f>'Sprint 4'!V86</f>
        <v>6.8611111111111081</v>
      </c>
      <c r="V11" s="40"/>
      <c r="W11" s="39">
        <f>'Sprint 4'!AE86</f>
        <v>2.6166666666666663</v>
      </c>
      <c r="X11" s="34"/>
      <c r="Y11" s="39">
        <f>'Sprint 4'!AG86</f>
        <v>5.6562499999999991</v>
      </c>
      <c r="Z11" s="39"/>
      <c r="AA11" s="41">
        <f t="shared" si="0"/>
        <v>10.591968486705333</v>
      </c>
      <c r="AB11" s="42"/>
      <c r="AC11" s="41">
        <f t="shared" si="1"/>
        <v>21.621621621621621</v>
      </c>
      <c r="AD11" s="34"/>
      <c r="AE11" s="41">
        <f t="shared" si="2"/>
        <v>10.340285400658615</v>
      </c>
      <c r="AF11" s="34"/>
      <c r="AG11" s="41">
        <f t="shared" si="3"/>
        <v>22.351811196487372</v>
      </c>
      <c r="AH11" s="34"/>
      <c r="AI11" s="34"/>
      <c r="AJ11" s="40"/>
      <c r="AK11" s="27"/>
      <c r="AL11" s="27"/>
      <c r="AM11" s="27"/>
      <c r="AN11" s="27"/>
      <c r="AO11" s="27"/>
      <c r="AP11" s="27"/>
    </row>
    <row r="12" spans="1:42" ht="42">
      <c r="A12" s="49" t="s">
        <v>29</v>
      </c>
      <c r="B12" s="50"/>
      <c r="C12" s="34"/>
      <c r="D12" s="44"/>
      <c r="E12" s="35"/>
      <c r="F12" s="35" t="s">
        <v>30</v>
      </c>
      <c r="G12" s="35"/>
      <c r="H12" s="35"/>
      <c r="I12" s="35" t="s">
        <v>31</v>
      </c>
      <c r="J12" s="35"/>
      <c r="K12" s="35"/>
      <c r="L12" s="35"/>
      <c r="M12" s="35"/>
      <c r="N12" s="27"/>
      <c r="O12" s="38">
        <v>5</v>
      </c>
      <c r="P12" s="34"/>
      <c r="Q12" s="39">
        <v>6.416666666666667</v>
      </c>
      <c r="R12" s="34"/>
      <c r="S12" s="39">
        <f>'Sprint 5'!T72</f>
        <v>5.572916666666667</v>
      </c>
      <c r="T12" s="39"/>
      <c r="U12" s="39">
        <f>'Sprint 5'!V72</f>
        <v>12.434027777777782</v>
      </c>
      <c r="V12" s="40"/>
      <c r="W12" s="39">
        <f>'Sprint 5'!AE72</f>
        <v>2.6076388888888884</v>
      </c>
      <c r="X12" s="34"/>
      <c r="Y12" s="39">
        <f>'Sprint 5'!AG72</f>
        <v>8.2638888888888875</v>
      </c>
      <c r="Z12" s="39"/>
      <c r="AA12" s="41">
        <f t="shared" si="0"/>
        <v>17.56209650946494</v>
      </c>
      <c r="AB12" s="42"/>
      <c r="AC12" s="41">
        <f t="shared" si="1"/>
        <v>39.183718131086579</v>
      </c>
      <c r="AD12" s="34"/>
      <c r="AE12" s="41">
        <f t="shared" si="2"/>
        <v>10.304610318331502</v>
      </c>
      <c r="AF12" s="34"/>
      <c r="AG12" s="41">
        <f t="shared" si="3"/>
        <v>32.656421514818874</v>
      </c>
      <c r="AH12" s="34"/>
      <c r="AI12" s="34"/>
      <c r="AJ12" s="39"/>
      <c r="AK12" s="27"/>
      <c r="AL12" s="27"/>
      <c r="AM12" s="27"/>
      <c r="AN12" s="27"/>
      <c r="AO12" s="27"/>
      <c r="AP12" s="27"/>
    </row>
    <row r="13" spans="1:42" ht="42">
      <c r="A13" s="51" t="s">
        <v>32</v>
      </c>
      <c r="B13" s="50"/>
      <c r="C13" s="34"/>
      <c r="D13" s="44"/>
      <c r="E13" s="35"/>
      <c r="F13" s="35" t="s">
        <v>33</v>
      </c>
      <c r="G13" s="35"/>
      <c r="H13" s="35"/>
      <c r="I13" s="35" t="s">
        <v>34</v>
      </c>
      <c r="J13" s="35"/>
      <c r="K13" s="35"/>
      <c r="L13" s="35"/>
      <c r="M13" s="35"/>
      <c r="N13" s="27"/>
      <c r="O13" s="38">
        <v>6</v>
      </c>
      <c r="P13" s="34"/>
      <c r="Q13" s="39">
        <v>6.416666666666667</v>
      </c>
      <c r="R13" s="34"/>
      <c r="S13" s="39">
        <f>'Sprint 6'!T77</f>
        <v>4.6597222222222223</v>
      </c>
      <c r="T13" s="39"/>
      <c r="U13" s="39">
        <f>'Sprint 6'!V77</f>
        <v>17.093750000000011</v>
      </c>
      <c r="V13" s="40"/>
      <c r="W13" s="39">
        <f>'Sprint 6'!AE77</f>
        <v>4.6215277777777777</v>
      </c>
      <c r="X13" s="34"/>
      <c r="Y13" s="39">
        <f>'Sprint 6'!AG77</f>
        <v>12.885416666666673</v>
      </c>
      <c r="Z13" s="39"/>
      <c r="AA13" s="41">
        <f t="shared" si="0"/>
        <v>14.684319947477849</v>
      </c>
      <c r="AB13" s="42"/>
      <c r="AC13" s="41">
        <f t="shared" si="1"/>
        <v>53.868038078564453</v>
      </c>
      <c r="AD13" s="34"/>
      <c r="AE13" s="41">
        <f t="shared" si="2"/>
        <v>18.262897914379799</v>
      </c>
      <c r="AF13" s="34"/>
      <c r="AG13" s="41">
        <f t="shared" si="3"/>
        <v>50.919319429198708</v>
      </c>
      <c r="AH13" s="34"/>
      <c r="AI13" s="34"/>
      <c r="AJ13" s="39"/>
      <c r="AK13" s="27"/>
      <c r="AL13" s="27"/>
      <c r="AM13" s="27"/>
      <c r="AN13" s="27"/>
      <c r="AO13" s="27"/>
      <c r="AP13" s="27"/>
    </row>
    <row r="14" spans="1:42" ht="42">
      <c r="A14" s="52" t="s">
        <v>35</v>
      </c>
      <c r="B14" s="27"/>
      <c r="C14" s="48"/>
      <c r="D14" s="48"/>
      <c r="E14" s="48"/>
      <c r="F14" s="48"/>
      <c r="G14" s="48"/>
      <c r="H14" s="48"/>
      <c r="I14" s="35" t="s">
        <v>36</v>
      </c>
      <c r="J14" s="35"/>
      <c r="K14" s="35"/>
      <c r="L14" s="35"/>
      <c r="M14" s="35"/>
      <c r="N14" s="27"/>
      <c r="O14" s="38">
        <v>7</v>
      </c>
      <c r="P14" s="34"/>
      <c r="Q14" s="39">
        <v>6.416666666666667</v>
      </c>
      <c r="R14" s="34"/>
      <c r="S14" s="39">
        <f>'Sprint 7'!T71</f>
        <v>5.0277777777777786</v>
      </c>
      <c r="T14" s="39"/>
      <c r="U14" s="39">
        <f>'Sprint 7'!V71</f>
        <v>22.121527777777782</v>
      </c>
      <c r="V14" s="40"/>
      <c r="W14" s="39">
        <f>'Sprint 7'!AE71</f>
        <v>3.8125000000000004</v>
      </c>
      <c r="X14" s="34"/>
      <c r="Y14" s="39">
        <f>'Sprint 7'!AG71</f>
        <v>16.697916666666682</v>
      </c>
      <c r="Z14" s="39"/>
      <c r="AA14" s="41">
        <f t="shared" si="0"/>
        <v>15.844184265236908</v>
      </c>
      <c r="AB14" s="42"/>
      <c r="AC14" s="41">
        <f t="shared" si="1"/>
        <v>69.712222343801329</v>
      </c>
      <c r="AD14" s="34"/>
      <c r="AE14" s="41">
        <f t="shared" si="2"/>
        <v>15.065861690450056</v>
      </c>
      <c r="AF14" s="34"/>
      <c r="AG14" s="41">
        <f t="shared" si="3"/>
        <v>65.9851811196488</v>
      </c>
      <c r="AH14" s="34"/>
      <c r="AI14" s="34"/>
      <c r="AJ14" s="39"/>
      <c r="AK14" s="27"/>
      <c r="AL14" s="27"/>
      <c r="AM14" s="27"/>
      <c r="AN14" s="27"/>
      <c r="AO14" s="27"/>
      <c r="AP14" s="27"/>
    </row>
    <row r="15" spans="1:42" ht="38.4">
      <c r="A15" s="53" t="s">
        <v>37</v>
      </c>
      <c r="B15" s="27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27"/>
      <c r="O15" s="38">
        <v>8</v>
      </c>
      <c r="P15" s="34"/>
      <c r="Q15" s="39">
        <v>6.416666666666667</v>
      </c>
      <c r="R15" s="34"/>
      <c r="S15" s="39">
        <f>'Sprint 8'!T78</f>
        <v>5.6666666666666661</v>
      </c>
      <c r="T15" s="39"/>
      <c r="U15" s="39">
        <f>'Sprint 8'!V78</f>
        <v>27.788194444444432</v>
      </c>
      <c r="V15" s="40"/>
      <c r="W15" s="39">
        <f>'Sprint 8'!AE78</f>
        <v>5.1284722222222223</v>
      </c>
      <c r="X15" s="34"/>
      <c r="Y15" s="39">
        <f>'Sprint 8'!AG78</f>
        <v>21.8263888888889</v>
      </c>
      <c r="Z15" s="39"/>
      <c r="AA15" s="41">
        <f t="shared" si="0"/>
        <v>17.857533647007337</v>
      </c>
      <c r="AB15" s="42"/>
      <c r="AC15" s="41">
        <f t="shared" si="1"/>
        <v>87.569755990808616</v>
      </c>
      <c r="AD15" s="34"/>
      <c r="AE15" s="41">
        <f t="shared" si="2"/>
        <v>20.266190998902303</v>
      </c>
      <c r="AF15" s="34"/>
      <c r="AG15" s="41">
        <f t="shared" si="3"/>
        <v>86.251372118551089</v>
      </c>
      <c r="AH15" s="34"/>
      <c r="AI15" s="34"/>
      <c r="AJ15" s="55" t="s">
        <v>38</v>
      </c>
      <c r="AL15" s="56" t="s">
        <v>39</v>
      </c>
      <c r="AM15" s="27"/>
      <c r="AN15" s="57" t="s">
        <v>40</v>
      </c>
      <c r="AO15" s="57"/>
      <c r="AP15" s="58"/>
    </row>
    <row r="16" spans="1:42" ht="42">
      <c r="A16" s="59" t="s">
        <v>41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60">
        <v>9</v>
      </c>
      <c r="P16" s="34"/>
      <c r="Q16" s="39">
        <v>6.416666666666667</v>
      </c>
      <c r="R16" s="34"/>
      <c r="S16" s="39">
        <f>'Sprint 9'!T65</f>
        <v>3.9444444444444446</v>
      </c>
      <c r="T16" s="39"/>
      <c r="U16" s="39">
        <f>'Sprint 9'!V65</f>
        <v>31.732638888888875</v>
      </c>
      <c r="V16" s="39"/>
      <c r="W16" s="39">
        <f>'Sprint 9'!AE65</f>
        <v>3.479166666666667</v>
      </c>
      <c r="X16" s="39"/>
      <c r="Y16" s="39">
        <f>'Sprint 9'!AG65</f>
        <v>25.305555555555557</v>
      </c>
      <c r="Z16" s="61"/>
      <c r="AA16" s="41">
        <f t="shared" si="0"/>
        <v>12.430244009191384</v>
      </c>
      <c r="AB16" s="42"/>
      <c r="AC16" s="41">
        <f t="shared" si="1"/>
        <v>100</v>
      </c>
      <c r="AD16" s="34"/>
      <c r="AE16" s="41">
        <f t="shared" si="2"/>
        <v>13.748627881448957</v>
      </c>
      <c r="AF16" s="34"/>
      <c r="AG16" s="41">
        <f t="shared" si="3"/>
        <v>100</v>
      </c>
      <c r="AH16" s="34"/>
      <c r="AI16" s="34"/>
      <c r="AJ16" s="39"/>
      <c r="AK16" s="27"/>
      <c r="AL16" s="56" t="s">
        <v>42</v>
      </c>
      <c r="AM16" s="27"/>
      <c r="AN16" s="57" t="s">
        <v>43</v>
      </c>
      <c r="AO16" s="57"/>
      <c r="AP16" s="58"/>
    </row>
    <row r="17" spans="1:42" ht="42">
      <c r="A17" s="62" t="s">
        <v>44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33" t="s">
        <v>45</v>
      </c>
      <c r="P17" s="34"/>
      <c r="Q17" s="61">
        <f>SUM(Q8:Q16)</f>
        <v>57.749999999999993</v>
      </c>
      <c r="R17" s="34"/>
      <c r="S17" s="61">
        <f>SUM(S8:S16)</f>
        <v>31.732638888888886</v>
      </c>
      <c r="T17" s="39"/>
      <c r="U17" s="39">
        <f>U16</f>
        <v>31.732638888888875</v>
      </c>
      <c r="V17" s="63"/>
      <c r="W17" s="61">
        <f>SUM(W8:W16)</f>
        <v>25.305555555555557</v>
      </c>
      <c r="X17" s="34"/>
      <c r="Y17" s="39">
        <f>Y16</f>
        <v>25.305555555555557</v>
      </c>
      <c r="Z17" s="61"/>
      <c r="AA17" s="41">
        <f t="shared" si="0"/>
        <v>100.00000000000004</v>
      </c>
      <c r="AB17" s="42"/>
      <c r="AC17" s="41">
        <f t="shared" si="1"/>
        <v>100</v>
      </c>
      <c r="AD17" s="34"/>
      <c r="AE17" s="41">
        <f t="shared" si="2"/>
        <v>100</v>
      </c>
      <c r="AG17" s="41">
        <f t="shared" si="3"/>
        <v>100</v>
      </c>
      <c r="AH17" s="34"/>
      <c r="AI17" s="64"/>
      <c r="AJ17" s="39"/>
      <c r="AK17" s="27"/>
      <c r="AL17" s="56" t="s">
        <v>46</v>
      </c>
      <c r="AM17" s="27"/>
      <c r="AN17" s="57" t="s">
        <v>47</v>
      </c>
      <c r="AO17" s="57"/>
      <c r="AP17" s="58"/>
    </row>
    <row r="18" spans="1:42" ht="36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65"/>
    </row>
    <row r="19" spans="1:42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58"/>
    </row>
    <row r="20" spans="1:42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</row>
    <row r="21" spans="1:42" ht="36">
      <c r="A21" s="1" t="s">
        <v>48</v>
      </c>
      <c r="B21" s="345" t="s">
        <v>49</v>
      </c>
      <c r="C21" s="345"/>
      <c r="D21" s="345"/>
      <c r="E21" s="345"/>
      <c r="F21" s="345"/>
      <c r="G21" s="345"/>
      <c r="H21" s="345"/>
      <c r="I21" s="345"/>
      <c r="J21" s="345"/>
      <c r="K21" s="345"/>
      <c r="L21" s="345"/>
      <c r="M21" s="345"/>
      <c r="N21" s="345"/>
      <c r="O21" s="346" t="s">
        <v>50</v>
      </c>
      <c r="P21" s="346"/>
      <c r="Q21" s="346"/>
      <c r="R21" s="346"/>
      <c r="S21" s="346"/>
      <c r="T21" s="346"/>
      <c r="U21" s="346"/>
      <c r="V21" s="346"/>
      <c r="W21" s="346"/>
      <c r="X21" s="346"/>
      <c r="Y21" s="346"/>
      <c r="Z21" s="346"/>
      <c r="AA21" s="341" t="s">
        <v>51</v>
      </c>
      <c r="AB21" s="341"/>
      <c r="AC21" s="341"/>
      <c r="AD21" s="341"/>
      <c r="AE21" s="341"/>
      <c r="AF21" s="341"/>
      <c r="AG21" s="341"/>
      <c r="AH21" s="341"/>
      <c r="AI21" s="341"/>
      <c r="AJ21" s="341"/>
      <c r="AK21" s="341"/>
      <c r="AL21" s="335" t="s">
        <v>52</v>
      </c>
      <c r="AM21" s="335"/>
      <c r="AN21" s="335"/>
      <c r="AO21" s="336" t="s">
        <v>53</v>
      </c>
      <c r="AP21" s="336"/>
    </row>
    <row r="22" spans="1:42" ht="36">
      <c r="A22" s="2" t="s">
        <v>54</v>
      </c>
      <c r="B22" s="3" t="s">
        <v>55</v>
      </c>
      <c r="C22" s="3" t="s">
        <v>56</v>
      </c>
      <c r="D22" s="3" t="s">
        <v>57</v>
      </c>
      <c r="E22" s="3" t="s">
        <v>58</v>
      </c>
      <c r="F22" s="3" t="s">
        <v>59</v>
      </c>
      <c r="G22" s="3" t="s">
        <v>60</v>
      </c>
      <c r="H22" s="3" t="s">
        <v>61</v>
      </c>
      <c r="I22" s="3" t="s">
        <v>62</v>
      </c>
      <c r="J22" s="3" t="s">
        <v>63</v>
      </c>
      <c r="K22" s="3" t="s">
        <v>64</v>
      </c>
      <c r="L22" s="3" t="s">
        <v>65</v>
      </c>
      <c r="M22" s="3" t="s">
        <v>66</v>
      </c>
      <c r="N22" s="3" t="s">
        <v>67</v>
      </c>
      <c r="O22" s="4" t="s">
        <v>68</v>
      </c>
      <c r="P22" s="4" t="s">
        <v>69</v>
      </c>
      <c r="Q22" s="4" t="s">
        <v>70</v>
      </c>
      <c r="R22" s="4" t="s">
        <v>71</v>
      </c>
      <c r="S22" s="4" t="s">
        <v>72</v>
      </c>
      <c r="T22" s="4" t="s">
        <v>73</v>
      </c>
      <c r="U22" s="4" t="s">
        <v>74</v>
      </c>
      <c r="V22" s="4" t="s">
        <v>75</v>
      </c>
      <c r="W22" s="4" t="s">
        <v>76</v>
      </c>
      <c r="X22" s="4" t="s">
        <v>77</v>
      </c>
      <c r="Y22" s="4" t="s">
        <v>14</v>
      </c>
      <c r="Z22" s="4" t="s">
        <v>15</v>
      </c>
      <c r="AA22" s="5" t="s">
        <v>68</v>
      </c>
      <c r="AB22" s="5" t="s">
        <v>69</v>
      </c>
      <c r="AC22" s="5" t="s">
        <v>71</v>
      </c>
      <c r="AD22" s="5" t="s">
        <v>72</v>
      </c>
      <c r="AE22" s="5" t="s">
        <v>73</v>
      </c>
      <c r="AF22" s="5" t="s">
        <v>74</v>
      </c>
      <c r="AG22" s="5" t="s">
        <v>75</v>
      </c>
      <c r="AH22" s="5" t="s">
        <v>78</v>
      </c>
      <c r="AI22" s="5" t="s">
        <v>79</v>
      </c>
      <c r="AJ22" s="5" t="s">
        <v>16</v>
      </c>
      <c r="AK22" s="5" t="s">
        <v>17</v>
      </c>
      <c r="AL22" s="6" t="s">
        <v>80</v>
      </c>
      <c r="AM22" s="6" t="s">
        <v>81</v>
      </c>
      <c r="AN22" s="6" t="s">
        <v>82</v>
      </c>
      <c r="AO22" s="7" t="s">
        <v>83</v>
      </c>
      <c r="AP22" s="7" t="s">
        <v>84</v>
      </c>
    </row>
    <row r="23" spans="1:42" ht="47.4">
      <c r="A23" s="8" t="s">
        <v>85</v>
      </c>
      <c r="B23" s="337"/>
      <c r="C23" s="337"/>
      <c r="D23" s="337"/>
      <c r="E23" s="337"/>
      <c r="F23" s="337"/>
      <c r="G23" s="337"/>
      <c r="H23" s="337"/>
      <c r="I23" s="337"/>
      <c r="J23" s="337"/>
      <c r="K23" s="337"/>
      <c r="L23" s="337"/>
      <c r="M23" s="337"/>
      <c r="N23" s="337"/>
      <c r="O23" s="337"/>
      <c r="P23" s="337"/>
      <c r="Q23" s="337"/>
      <c r="R23" s="337"/>
      <c r="S23" s="337"/>
      <c r="T23" s="337"/>
      <c r="U23" s="337"/>
      <c r="V23" s="337"/>
      <c r="W23" s="337"/>
      <c r="X23" s="337"/>
      <c r="Y23" s="337"/>
      <c r="Z23" s="337"/>
      <c r="AA23" s="337"/>
      <c r="AB23" s="337"/>
      <c r="AC23" s="337"/>
      <c r="AD23" s="337"/>
      <c r="AE23" s="337"/>
      <c r="AF23" s="337"/>
      <c r="AG23" s="337"/>
      <c r="AH23" s="337"/>
      <c r="AI23" s="337"/>
      <c r="AJ23" s="337"/>
      <c r="AK23" s="337"/>
      <c r="AL23" s="337"/>
      <c r="AM23" s="337"/>
      <c r="AN23" s="337"/>
      <c r="AO23" s="337"/>
      <c r="AP23" s="337"/>
    </row>
    <row r="24" spans="1:42" ht="36">
      <c r="A24" s="67" t="s">
        <v>198</v>
      </c>
      <c r="B24" s="9">
        <v>11</v>
      </c>
      <c r="C24" s="10">
        <v>4.1666666666666664E-2</v>
      </c>
      <c r="D24" s="10">
        <v>4.1666666666666664E-2</v>
      </c>
      <c r="E24" s="10">
        <v>4.1666666666666664E-2</v>
      </c>
      <c r="F24" s="10">
        <v>4.1666666666666664E-2</v>
      </c>
      <c r="G24" s="10">
        <v>4.1666666666666664E-2</v>
      </c>
      <c r="H24" s="10">
        <v>4.1666666666666664E-2</v>
      </c>
      <c r="I24" s="10">
        <v>4.1666666666666664E-2</v>
      </c>
      <c r="J24" s="10">
        <v>4.1666666666666664E-2</v>
      </c>
      <c r="K24" s="10">
        <v>4.1666666666666664E-2</v>
      </c>
      <c r="L24" s="10">
        <v>4.1666666666666664E-2</v>
      </c>
      <c r="M24" s="10">
        <v>4.1666666666666664E-2</v>
      </c>
      <c r="N24" s="11" t="s">
        <v>87</v>
      </c>
      <c r="O24" s="147" t="s">
        <v>199</v>
      </c>
      <c r="P24" s="147" t="s">
        <v>199</v>
      </c>
      <c r="Q24" s="147" t="s">
        <v>199</v>
      </c>
      <c r="R24" s="103">
        <v>3</v>
      </c>
      <c r="S24" s="69">
        <v>1</v>
      </c>
      <c r="T24" s="70">
        <f>SUM(C24:M24)</f>
        <v>0.45833333333333337</v>
      </c>
      <c r="U24" s="71">
        <f>T24</f>
        <v>0.45833333333333337</v>
      </c>
      <c r="V24" s="148">
        <f>T24+U11</f>
        <v>7.3194444444444411</v>
      </c>
      <c r="W24" s="12">
        <f>ROUND(T24/$T$72*100,2)</f>
        <v>8.2200000000000006</v>
      </c>
      <c r="X24" s="12">
        <f t="shared" ref="W24:X26" si="4">ROUND(U24/$T$72*100,2)</f>
        <v>8.2200000000000006</v>
      </c>
      <c r="Y24" s="149">
        <f>ROUND(T24/$U$17*100,2)</f>
        <v>1.44</v>
      </c>
      <c r="Z24" s="150">
        <f>ROUND(V24/$U$17*100,2)</f>
        <v>23.07</v>
      </c>
      <c r="AA24" s="147" t="s">
        <v>199</v>
      </c>
      <c r="AB24" s="147" t="s">
        <v>199</v>
      </c>
      <c r="AC24" s="103">
        <v>3</v>
      </c>
      <c r="AD24" s="69">
        <v>1</v>
      </c>
      <c r="AE24" s="10">
        <v>0.45833333333333331</v>
      </c>
      <c r="AF24" s="71">
        <f>AE24</f>
        <v>0.45833333333333331</v>
      </c>
      <c r="AG24" s="148">
        <f>AE24+Y11</f>
        <v>6.1145833333333321</v>
      </c>
      <c r="AH24" s="12">
        <f>ROUND(AE24/$AE$72*100,2)</f>
        <v>17.579999999999998</v>
      </c>
      <c r="AI24" s="12">
        <f>ROUND(AF24/$AF$72*100,2)</f>
        <v>17.579999999999998</v>
      </c>
      <c r="AJ24" s="149">
        <f>ROUND(AE24/$Y$17*100,2)</f>
        <v>1.81</v>
      </c>
      <c r="AK24" s="150">
        <f>ROUND(AG24/$Y$17*100,2)</f>
        <v>24.16</v>
      </c>
      <c r="AL24" s="104" t="s">
        <v>89</v>
      </c>
      <c r="AM24" s="105" t="s">
        <v>90</v>
      </c>
      <c r="AN24" s="105" t="s">
        <v>90</v>
      </c>
      <c r="AO24" s="106" t="s">
        <v>90</v>
      </c>
      <c r="AP24" s="75">
        <f>AE24/T24*100</f>
        <v>99.999999999999986</v>
      </c>
    </row>
    <row r="25" spans="1:42" ht="36">
      <c r="A25" s="67" t="s">
        <v>200</v>
      </c>
      <c r="B25" s="9">
        <v>5</v>
      </c>
      <c r="C25" s="10">
        <v>0.20833333333333334</v>
      </c>
      <c r="D25" s="10"/>
      <c r="E25" s="10">
        <v>0.20833333333333334</v>
      </c>
      <c r="F25" s="10"/>
      <c r="G25" s="10"/>
      <c r="H25" s="10">
        <v>0.20833333333333334</v>
      </c>
      <c r="I25" s="10"/>
      <c r="J25" s="10">
        <v>0.20833333333333334</v>
      </c>
      <c r="K25" s="10">
        <v>0.20833333333333334</v>
      </c>
      <c r="L25" s="10"/>
      <c r="M25" s="10"/>
      <c r="N25" s="11" t="s">
        <v>87</v>
      </c>
      <c r="O25" s="147" t="s">
        <v>201</v>
      </c>
      <c r="P25" s="147" t="s">
        <v>202</v>
      </c>
      <c r="Q25" s="147" t="s">
        <v>202</v>
      </c>
      <c r="R25" s="103">
        <v>3</v>
      </c>
      <c r="S25" s="69">
        <v>2</v>
      </c>
      <c r="T25" s="70">
        <f>SUM(C25:M25)</f>
        <v>1.0416666666666667</v>
      </c>
      <c r="U25" s="71">
        <f>T25+U24</f>
        <v>1.5</v>
      </c>
      <c r="V25" s="148">
        <f>T25+V24</f>
        <v>8.3611111111111072</v>
      </c>
      <c r="W25" s="12">
        <f t="shared" si="4"/>
        <v>18.690000000000001</v>
      </c>
      <c r="X25" s="12">
        <f t="shared" si="4"/>
        <v>26.92</v>
      </c>
      <c r="Y25" s="149">
        <f>ROUND(T25/$U$17*100,2)</f>
        <v>3.28</v>
      </c>
      <c r="Z25" s="150">
        <f>ROUND(V25/$U$17*100,2)</f>
        <v>26.35</v>
      </c>
      <c r="AA25" s="147" t="s">
        <v>201</v>
      </c>
      <c r="AB25" s="147" t="s">
        <v>201</v>
      </c>
      <c r="AC25" s="103">
        <v>2</v>
      </c>
      <c r="AD25" s="69">
        <v>1</v>
      </c>
      <c r="AE25" s="10">
        <v>0.79861111111111116</v>
      </c>
      <c r="AF25" s="71">
        <f>AE25+AF24</f>
        <v>1.2569444444444444</v>
      </c>
      <c r="AG25" s="148">
        <f>AE25+AG24</f>
        <v>6.9131944444444429</v>
      </c>
      <c r="AH25" s="12">
        <f>ROUND(AE25/$AE$72*100,2)</f>
        <v>30.63</v>
      </c>
      <c r="AI25" s="12">
        <f>ROUND(AF25/$AF$72*100,2)</f>
        <v>48.2</v>
      </c>
      <c r="AJ25" s="149">
        <f>ROUND(AE25/$Y$17*100,2)</f>
        <v>3.16</v>
      </c>
      <c r="AK25" s="150">
        <f>ROUND(AG25/$Y$17*100,2)</f>
        <v>27.32</v>
      </c>
      <c r="AL25" s="104" t="s">
        <v>89</v>
      </c>
      <c r="AM25" s="105" t="s">
        <v>90</v>
      </c>
      <c r="AN25" s="105" t="s">
        <v>90</v>
      </c>
      <c r="AO25" s="106" t="s">
        <v>90</v>
      </c>
      <c r="AP25" s="75">
        <f>AE25/T25*100</f>
        <v>76.666666666666657</v>
      </c>
    </row>
    <row r="26" spans="1:42" ht="47.4">
      <c r="A26" s="14" t="s">
        <v>91</v>
      </c>
      <c r="B26" s="15"/>
      <c r="C26" s="76">
        <f t="shared" ref="C26:G26" si="5">SUM(C24:C25)</f>
        <v>0.25</v>
      </c>
      <c r="D26" s="76">
        <f t="shared" si="5"/>
        <v>4.1666666666666664E-2</v>
      </c>
      <c r="E26" s="76">
        <f t="shared" si="5"/>
        <v>0.25</v>
      </c>
      <c r="F26" s="76">
        <f t="shared" si="5"/>
        <v>4.1666666666666664E-2</v>
      </c>
      <c r="G26" s="76">
        <f t="shared" si="5"/>
        <v>4.1666666666666664E-2</v>
      </c>
      <c r="H26" s="76">
        <f>SUM(H24:H25)</f>
        <v>0.25</v>
      </c>
      <c r="I26" s="76">
        <f t="shared" ref="I26:M26" si="6">SUM(I24:I25)</f>
        <v>4.1666666666666664E-2</v>
      </c>
      <c r="J26" s="76">
        <f>SUM(J24:J25)</f>
        <v>0.25</v>
      </c>
      <c r="K26" s="76">
        <f t="shared" si="6"/>
        <v>0.25</v>
      </c>
      <c r="L26" s="76">
        <f t="shared" si="6"/>
        <v>4.1666666666666664E-2</v>
      </c>
      <c r="M26" s="76">
        <f t="shared" si="6"/>
        <v>4.1666666666666664E-2</v>
      </c>
      <c r="N26" s="15"/>
      <c r="O26" s="15"/>
      <c r="P26" s="15"/>
      <c r="Q26" s="15"/>
      <c r="R26" s="15"/>
      <c r="S26" s="15"/>
      <c r="T26" s="76">
        <f>SUM(T24:T25)</f>
        <v>1.5</v>
      </c>
      <c r="U26" s="76">
        <f>U25</f>
        <v>1.5</v>
      </c>
      <c r="V26" s="76">
        <f>V25</f>
        <v>8.3611111111111072</v>
      </c>
      <c r="W26" s="15">
        <f t="shared" si="4"/>
        <v>26.92</v>
      </c>
      <c r="X26" s="15">
        <f t="shared" si="4"/>
        <v>26.92</v>
      </c>
      <c r="Y26" s="77">
        <f>ROUND(T26/$U$16*100,2)</f>
        <v>4.7300000000000004</v>
      </c>
      <c r="Z26" s="78">
        <f>ROUND(V26/$U$16*100,2)</f>
        <v>26.35</v>
      </c>
      <c r="AA26" s="15"/>
      <c r="AB26" s="15"/>
      <c r="AC26" s="15"/>
      <c r="AD26" s="15"/>
      <c r="AE26" s="76">
        <f>SUM(AE24:AE25)</f>
        <v>1.2569444444444444</v>
      </c>
      <c r="AF26" s="76">
        <f>AF25</f>
        <v>1.2569444444444444</v>
      </c>
      <c r="AG26" s="76">
        <f>AG25</f>
        <v>6.9131944444444429</v>
      </c>
      <c r="AH26" s="15">
        <f>ROUND(AE26/$AE$72*100,2)</f>
        <v>48.2</v>
      </c>
      <c r="AI26" s="15">
        <f>ROUND(AF26/$AE$72*100,2)</f>
        <v>48.2</v>
      </c>
      <c r="AJ26" s="151">
        <f t="shared" ref="AJ26" si="7">ROUND(AE26/$Y$17*100,2)</f>
        <v>4.97</v>
      </c>
      <c r="AK26" s="152">
        <f t="shared" ref="AK26" si="8">ROUND(AG26/$Y$17*100,2)</f>
        <v>27.32</v>
      </c>
      <c r="AL26" s="16"/>
      <c r="AM26" s="15"/>
      <c r="AN26" s="15"/>
      <c r="AO26" s="15"/>
      <c r="AP26" s="15"/>
    </row>
    <row r="27" spans="1:42" ht="47.4">
      <c r="A27" s="79" t="s">
        <v>92</v>
      </c>
      <c r="B27" s="338"/>
      <c r="C27" s="338"/>
      <c r="D27" s="338"/>
      <c r="E27" s="338"/>
      <c r="F27" s="338"/>
      <c r="G27" s="338"/>
      <c r="H27" s="338"/>
      <c r="I27" s="338"/>
      <c r="J27" s="338"/>
      <c r="K27" s="338"/>
      <c r="L27" s="338"/>
      <c r="M27" s="338"/>
      <c r="N27" s="338"/>
      <c r="O27" s="338"/>
      <c r="P27" s="338"/>
      <c r="Q27" s="338"/>
      <c r="R27" s="338"/>
      <c r="S27" s="338"/>
      <c r="T27" s="338"/>
      <c r="U27" s="338"/>
      <c r="V27" s="338"/>
      <c r="W27" s="338"/>
      <c r="X27" s="338"/>
      <c r="Y27" s="338"/>
      <c r="Z27" s="338"/>
      <c r="AA27" s="338"/>
      <c r="AB27" s="338"/>
      <c r="AC27" s="338"/>
      <c r="AD27" s="338"/>
      <c r="AE27" s="338"/>
      <c r="AF27" s="338"/>
      <c r="AG27" s="338"/>
      <c r="AH27" s="338"/>
      <c r="AI27" s="338"/>
      <c r="AJ27" s="338"/>
      <c r="AK27" s="338"/>
      <c r="AL27" s="338"/>
      <c r="AM27" s="338"/>
      <c r="AN27" s="338"/>
      <c r="AO27" s="338"/>
      <c r="AP27" s="338"/>
    </row>
    <row r="28" spans="1:42" ht="36">
      <c r="A28" s="80" t="s">
        <v>141</v>
      </c>
      <c r="B28" s="9">
        <v>11</v>
      </c>
      <c r="C28" s="10">
        <v>4.1666666666666664E-2</v>
      </c>
      <c r="D28" s="10">
        <v>4.1666666666666664E-2</v>
      </c>
      <c r="E28" s="10">
        <v>4.1666666666666664E-2</v>
      </c>
      <c r="F28" s="10">
        <v>4.1666666666666664E-2</v>
      </c>
      <c r="G28" s="10">
        <v>4.1666666666666664E-2</v>
      </c>
      <c r="H28" s="10">
        <v>4.1666666666666664E-2</v>
      </c>
      <c r="I28" s="10">
        <v>4.1666666666666664E-2</v>
      </c>
      <c r="J28" s="10">
        <v>4.1666666666666664E-2</v>
      </c>
      <c r="K28" s="10">
        <v>4.1666666666666664E-2</v>
      </c>
      <c r="L28" s="10">
        <v>4.1666666666666664E-2</v>
      </c>
      <c r="M28" s="10">
        <v>4.1666666666666664E-2</v>
      </c>
      <c r="N28" s="11" t="s">
        <v>87</v>
      </c>
      <c r="O28" s="147" t="s">
        <v>201</v>
      </c>
      <c r="P28" s="147" t="s">
        <v>201</v>
      </c>
      <c r="Q28" s="147" t="s">
        <v>201</v>
      </c>
      <c r="R28" s="103">
        <v>3</v>
      </c>
      <c r="S28" s="69">
        <v>1</v>
      </c>
      <c r="T28" s="70">
        <f>SUM(C28:M28)</f>
        <v>0.45833333333333337</v>
      </c>
      <c r="U28" s="81">
        <f>U26+T28</f>
        <v>1.9583333333333335</v>
      </c>
      <c r="V28" s="81">
        <f>V26+T28</f>
        <v>8.8194444444444411</v>
      </c>
      <c r="W28" s="12">
        <f>ROUND(T28/$T$72*100,2)</f>
        <v>8.2200000000000006</v>
      </c>
      <c r="X28" s="12">
        <f>ROUND(U28/$T$72*100,2)</f>
        <v>35.14</v>
      </c>
      <c r="Y28" s="149">
        <f>ROUND(T28/$U$17*100,2)</f>
        <v>1.44</v>
      </c>
      <c r="Z28" s="150">
        <f>ROUND(V28/$U$17*100,2)</f>
        <v>27.79</v>
      </c>
      <c r="AA28" s="147" t="s">
        <v>201</v>
      </c>
      <c r="AB28" s="147" t="s">
        <v>201</v>
      </c>
      <c r="AC28" s="103">
        <v>3</v>
      </c>
      <c r="AD28" s="69">
        <v>1</v>
      </c>
      <c r="AE28" s="10">
        <v>0.45833333333333331</v>
      </c>
      <c r="AF28" s="81">
        <f>AF26+AE28</f>
        <v>1.7152777777777777</v>
      </c>
      <c r="AG28" s="81">
        <f>AG26+AE28</f>
        <v>7.3715277777777759</v>
      </c>
      <c r="AH28" s="12">
        <f>ROUND(AE28/$AE$72*100,2)</f>
        <v>17.579999999999998</v>
      </c>
      <c r="AI28" s="12">
        <f>ROUND(AF28/$AF$72*100,2)</f>
        <v>65.78</v>
      </c>
      <c r="AJ28" s="149">
        <f>ROUND(AE28/$Y$17*100,2)</f>
        <v>1.81</v>
      </c>
      <c r="AK28" s="150">
        <f>ROUND(AG28/$Y$17*100,2)</f>
        <v>29.13</v>
      </c>
      <c r="AL28" s="104" t="s">
        <v>89</v>
      </c>
      <c r="AM28" s="105" t="s">
        <v>90</v>
      </c>
      <c r="AN28" s="105" t="s">
        <v>90</v>
      </c>
      <c r="AO28" s="106" t="s">
        <v>90</v>
      </c>
      <c r="AP28" s="75">
        <f>AE28/T28*100</f>
        <v>99.999999999999986</v>
      </c>
    </row>
    <row r="29" spans="1:42" ht="47.4">
      <c r="A29" s="17" t="s">
        <v>91</v>
      </c>
      <c r="B29" s="82"/>
      <c r="C29" s="83">
        <f>SUM(C28:C28)</f>
        <v>4.1666666666666664E-2</v>
      </c>
      <c r="D29" s="83">
        <f t="shared" ref="D29:M29" si="9">SUM(D28:D28)</f>
        <v>4.1666666666666664E-2</v>
      </c>
      <c r="E29" s="83">
        <f t="shared" si="9"/>
        <v>4.1666666666666664E-2</v>
      </c>
      <c r="F29" s="83">
        <f t="shared" si="9"/>
        <v>4.1666666666666664E-2</v>
      </c>
      <c r="G29" s="83">
        <f t="shared" si="9"/>
        <v>4.1666666666666664E-2</v>
      </c>
      <c r="H29" s="83">
        <f t="shared" si="9"/>
        <v>4.1666666666666664E-2</v>
      </c>
      <c r="I29" s="83">
        <f t="shared" si="9"/>
        <v>4.1666666666666664E-2</v>
      </c>
      <c r="J29" s="83">
        <f>SUM(J28:J28)</f>
        <v>4.1666666666666664E-2</v>
      </c>
      <c r="K29" s="83">
        <f t="shared" si="9"/>
        <v>4.1666666666666664E-2</v>
      </c>
      <c r="L29" s="83">
        <f t="shared" si="9"/>
        <v>4.1666666666666664E-2</v>
      </c>
      <c r="M29" s="83">
        <f t="shared" si="9"/>
        <v>4.1666666666666664E-2</v>
      </c>
      <c r="N29" s="82"/>
      <c r="O29" s="82"/>
      <c r="P29" s="82"/>
      <c r="Q29" s="82"/>
      <c r="R29" s="82"/>
      <c r="S29" s="82"/>
      <c r="T29" s="84">
        <f>SUM(T28:T28)</f>
        <v>0.45833333333333337</v>
      </c>
      <c r="U29" s="84">
        <f>U28</f>
        <v>1.9583333333333335</v>
      </c>
      <c r="V29" s="84">
        <f>V28</f>
        <v>8.8194444444444411</v>
      </c>
      <c r="W29" s="82">
        <f>ROUND(T29/$T$72*100,2)</f>
        <v>8.2200000000000006</v>
      </c>
      <c r="X29" s="82">
        <f>ROUND(U29/$T$72*100,2)</f>
        <v>35.14</v>
      </c>
      <c r="Y29" s="153">
        <f>ROUND(T29/$U$17*100,2)</f>
        <v>1.44</v>
      </c>
      <c r="Z29" s="154">
        <f>ROUND(V29/$U$17*100,2)</f>
        <v>27.79</v>
      </c>
      <c r="AA29" s="82"/>
      <c r="AB29" s="82"/>
      <c r="AC29" s="82"/>
      <c r="AD29" s="82"/>
      <c r="AE29" s="84">
        <f>SUM(AE28)</f>
        <v>0.45833333333333331</v>
      </c>
      <c r="AF29" s="84">
        <f>AF28</f>
        <v>1.7152777777777777</v>
      </c>
      <c r="AG29" s="84">
        <f>AG28</f>
        <v>7.3715277777777759</v>
      </c>
      <c r="AH29" s="82">
        <f>ROUND(AE29/$AE$72*100,2)</f>
        <v>17.579999999999998</v>
      </c>
      <c r="AI29" s="82">
        <f>ROUND(AF29/$AE$72*100,2)</f>
        <v>65.78</v>
      </c>
      <c r="AJ29" s="153">
        <f t="shared" ref="AJ29" si="10">ROUND(AE29/$Y$17*100,2)</f>
        <v>1.81</v>
      </c>
      <c r="AK29" s="154">
        <f t="shared" ref="AK29" si="11">ROUND(AG29/$Y$17*100,2)</f>
        <v>29.13</v>
      </c>
      <c r="AL29" s="85"/>
      <c r="AM29" s="82"/>
      <c r="AN29" s="82"/>
      <c r="AO29" s="82"/>
      <c r="AP29" s="82"/>
    </row>
    <row r="30" spans="1:42" ht="47.4">
      <c r="A30" s="86" t="s">
        <v>95</v>
      </c>
      <c r="B30" s="339"/>
      <c r="C30" s="339"/>
      <c r="D30" s="339"/>
      <c r="E30" s="339"/>
      <c r="F30" s="339"/>
      <c r="G30" s="339"/>
      <c r="H30" s="339"/>
      <c r="I30" s="339"/>
      <c r="J30" s="339"/>
      <c r="K30" s="339"/>
      <c r="L30" s="339"/>
      <c r="M30" s="339"/>
      <c r="N30" s="339"/>
      <c r="O30" s="339"/>
      <c r="P30" s="339"/>
      <c r="Q30" s="339"/>
      <c r="R30" s="339"/>
      <c r="S30" s="339"/>
      <c r="T30" s="339"/>
      <c r="U30" s="339"/>
      <c r="V30" s="339"/>
      <c r="W30" s="339"/>
      <c r="X30" s="339"/>
      <c r="Y30" s="339"/>
      <c r="Z30" s="339"/>
      <c r="AA30" s="339"/>
      <c r="AB30" s="339"/>
      <c r="AC30" s="339"/>
      <c r="AD30" s="339"/>
      <c r="AE30" s="339"/>
      <c r="AF30" s="339"/>
      <c r="AG30" s="339"/>
      <c r="AH30" s="339"/>
      <c r="AI30" s="339"/>
      <c r="AJ30" s="339"/>
      <c r="AK30" s="339"/>
      <c r="AL30" s="339"/>
      <c r="AM30" s="339"/>
      <c r="AN30" s="339"/>
      <c r="AO30" s="339"/>
      <c r="AP30" s="339"/>
    </row>
    <row r="31" spans="1:42" ht="36">
      <c r="A31" s="87" t="s">
        <v>203</v>
      </c>
      <c r="B31" s="18">
        <v>1</v>
      </c>
      <c r="C31" s="155">
        <v>2.7777777777777776E-2</v>
      </c>
      <c r="D31" s="88"/>
      <c r="E31" s="88"/>
      <c r="F31" s="155"/>
      <c r="G31" s="88"/>
      <c r="H31" s="88"/>
      <c r="I31" s="88"/>
      <c r="J31" s="88"/>
      <c r="K31" s="101"/>
      <c r="L31" s="88"/>
      <c r="M31" s="88"/>
      <c r="N31" s="11" t="s">
        <v>87</v>
      </c>
      <c r="O31" s="147" t="s">
        <v>199</v>
      </c>
      <c r="P31" s="147" t="s">
        <v>199</v>
      </c>
      <c r="Q31" s="147" t="s">
        <v>204</v>
      </c>
      <c r="R31" s="89">
        <v>2</v>
      </c>
      <c r="S31" s="89">
        <v>1</v>
      </c>
      <c r="T31" s="70">
        <f>SUM(C31:M31)</f>
        <v>2.7777777777777776E-2</v>
      </c>
      <c r="U31" s="156">
        <f>U29+T31</f>
        <v>1.9861111111111112</v>
      </c>
      <c r="V31" s="156">
        <f>V29+T31</f>
        <v>8.8472222222222197</v>
      </c>
      <c r="W31" s="12">
        <f t="shared" ref="W31:X33" si="12">ROUND(T31/$T$72*100,2)</f>
        <v>0.5</v>
      </c>
      <c r="X31" s="12">
        <f t="shared" si="12"/>
        <v>35.64</v>
      </c>
      <c r="Y31" s="149">
        <f>ROUND(T31/$U$17*100,2)</f>
        <v>0.09</v>
      </c>
      <c r="Z31" s="150">
        <f>ROUND(V31/$U$17*100,2)</f>
        <v>27.88</v>
      </c>
      <c r="AA31" s="147" t="s">
        <v>199</v>
      </c>
      <c r="AB31" s="147" t="s">
        <v>199</v>
      </c>
      <c r="AC31" s="89">
        <v>2</v>
      </c>
      <c r="AD31" s="91">
        <v>1</v>
      </c>
      <c r="AE31" s="10">
        <v>2.7777777777777776E-2</v>
      </c>
      <c r="AF31" s="156">
        <f>AF29+AE31</f>
        <v>1.7430555555555554</v>
      </c>
      <c r="AG31" s="156">
        <f>AG29+AE31</f>
        <v>7.3993055555555536</v>
      </c>
      <c r="AH31" s="12">
        <f t="shared" ref="AH31:AH32" si="13">ROUND(AE31/$AE$72*100,2)</f>
        <v>1.07</v>
      </c>
      <c r="AI31" s="12">
        <f t="shared" ref="AI31:AI32" si="14">ROUND(AF31/$AF$72*100,2)</f>
        <v>66.84</v>
      </c>
      <c r="AJ31" s="149">
        <f>ROUND(AE31/$Y$17*100,2)</f>
        <v>0.11</v>
      </c>
      <c r="AK31" s="150">
        <f>ROUND(AG31/$Y$17*100,2)</f>
        <v>29.24</v>
      </c>
      <c r="AL31" s="157" t="s">
        <v>98</v>
      </c>
      <c r="AM31" s="89">
        <v>8</v>
      </c>
      <c r="AN31" s="89">
        <v>7</v>
      </c>
      <c r="AO31" s="92">
        <f>AN31/AM31*100</f>
        <v>87.5</v>
      </c>
      <c r="AP31" s="92">
        <f>AE31/T31*100</f>
        <v>100</v>
      </c>
    </row>
    <row r="32" spans="1:42" ht="36">
      <c r="A32" s="19" t="s">
        <v>205</v>
      </c>
      <c r="B32" s="18">
        <v>1</v>
      </c>
      <c r="C32" s="155">
        <v>3.4722222222222224E-2</v>
      </c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" t="s">
        <v>87</v>
      </c>
      <c r="O32" s="147" t="s">
        <v>201</v>
      </c>
      <c r="P32" s="147" t="s">
        <v>201</v>
      </c>
      <c r="Q32" s="147" t="s">
        <v>204</v>
      </c>
      <c r="R32" s="89">
        <v>2</v>
      </c>
      <c r="S32" s="89">
        <v>1</v>
      </c>
      <c r="T32" s="70">
        <f>SUM(C32:M32)</f>
        <v>3.4722222222222224E-2</v>
      </c>
      <c r="U32" s="156">
        <f>U31+T32</f>
        <v>2.0208333333333335</v>
      </c>
      <c r="V32" s="156">
        <f>V31+T32</f>
        <v>8.8819444444444411</v>
      </c>
      <c r="W32" s="12">
        <f t="shared" si="12"/>
        <v>0.62</v>
      </c>
      <c r="X32" s="12">
        <f t="shared" si="12"/>
        <v>36.26</v>
      </c>
      <c r="Y32" s="149">
        <f>ROUND(T32/$U$17*100,2)</f>
        <v>0.11</v>
      </c>
      <c r="Z32" s="150">
        <f>ROUND(V32/$U$17*100,2)</f>
        <v>27.99</v>
      </c>
      <c r="AA32" s="147" t="s">
        <v>201</v>
      </c>
      <c r="AB32" s="147" t="s">
        <v>201</v>
      </c>
      <c r="AC32" s="89">
        <v>2</v>
      </c>
      <c r="AD32" s="91">
        <v>1</v>
      </c>
      <c r="AE32" s="10">
        <v>2.7777777777777776E-2</v>
      </c>
      <c r="AF32" s="156">
        <f>AF31+AE32</f>
        <v>1.770833333333333</v>
      </c>
      <c r="AG32" s="156">
        <f>AG31+AE32</f>
        <v>7.4270833333333313</v>
      </c>
      <c r="AH32" s="12">
        <f t="shared" si="13"/>
        <v>1.07</v>
      </c>
      <c r="AI32" s="12">
        <f t="shared" si="14"/>
        <v>67.91</v>
      </c>
      <c r="AJ32" s="149">
        <f>ROUND(AE32/$Y$17*100,2)</f>
        <v>0.11</v>
      </c>
      <c r="AK32" s="150">
        <f>ROUND(AG32/$Y$17*100,2)</f>
        <v>29.35</v>
      </c>
      <c r="AL32" s="157" t="s">
        <v>98</v>
      </c>
      <c r="AM32" s="89">
        <v>4</v>
      </c>
      <c r="AN32" s="89">
        <v>6</v>
      </c>
      <c r="AO32" s="92">
        <f>AN32/AM32*100</f>
        <v>150</v>
      </c>
      <c r="AP32" s="92">
        <f>AE32/T32*100</f>
        <v>80</v>
      </c>
    </row>
    <row r="33" spans="1:42" ht="47.4">
      <c r="A33" s="93" t="s">
        <v>91</v>
      </c>
      <c r="B33" s="94"/>
      <c r="C33" s="95">
        <f>SUM(C31:C32)</f>
        <v>6.25E-2</v>
      </c>
      <c r="D33" s="95">
        <f t="shared" ref="D33:L33" si="15">SUM(D31:D32)</f>
        <v>0</v>
      </c>
      <c r="E33" s="95">
        <f t="shared" si="15"/>
        <v>0</v>
      </c>
      <c r="F33" s="95">
        <f>SUM(F31:F32)</f>
        <v>0</v>
      </c>
      <c r="G33" s="95">
        <f t="shared" si="15"/>
        <v>0</v>
      </c>
      <c r="H33" s="95">
        <f t="shared" si="15"/>
        <v>0</v>
      </c>
      <c r="I33" s="95">
        <f>SUM(I31:I32)</f>
        <v>0</v>
      </c>
      <c r="J33" s="95">
        <f>SUM(J31:J32)</f>
        <v>0</v>
      </c>
      <c r="K33" s="95">
        <f>SUM(K31:K32)</f>
        <v>0</v>
      </c>
      <c r="L33" s="95">
        <f t="shared" si="15"/>
        <v>0</v>
      </c>
      <c r="M33" s="95">
        <f>SUM(M31:M32)</f>
        <v>0</v>
      </c>
      <c r="N33" s="94"/>
      <c r="O33" s="94"/>
      <c r="P33" s="94"/>
      <c r="Q33" s="94"/>
      <c r="R33" s="94"/>
      <c r="S33" s="94"/>
      <c r="T33" s="95">
        <f>SUM(T31:T32)</f>
        <v>6.25E-2</v>
      </c>
      <c r="U33" s="95">
        <f>U32</f>
        <v>2.0208333333333335</v>
      </c>
      <c r="V33" s="95">
        <f>V32</f>
        <v>8.8819444444444411</v>
      </c>
      <c r="W33" s="96">
        <f t="shared" si="12"/>
        <v>1.1200000000000001</v>
      </c>
      <c r="X33" s="96">
        <f t="shared" si="12"/>
        <v>36.26</v>
      </c>
      <c r="Y33" s="97">
        <f>ROUND(T33/$U$16*100,2)</f>
        <v>0.2</v>
      </c>
      <c r="Z33" s="98">
        <f>ROUND(V33/$U$16*100,2)</f>
        <v>27.99</v>
      </c>
      <c r="AA33" s="94"/>
      <c r="AB33" s="94"/>
      <c r="AC33" s="94"/>
      <c r="AD33" s="94"/>
      <c r="AE33" s="95">
        <f>SUM(AE31:AE32)</f>
        <v>5.5555555555555552E-2</v>
      </c>
      <c r="AF33" s="95">
        <f>AF32</f>
        <v>1.770833333333333</v>
      </c>
      <c r="AG33" s="95">
        <f>AG32</f>
        <v>7.4270833333333313</v>
      </c>
      <c r="AH33" s="96">
        <f>ROUND(AE33/$AE$72*100,2)</f>
        <v>2.13</v>
      </c>
      <c r="AI33" s="96">
        <f>ROUND(AF33/$AE$72*100,2)</f>
        <v>67.91</v>
      </c>
      <c r="AJ33" s="97">
        <f t="shared" ref="AJ33" si="16">ROUND(AE33/$Y$17*100,2)</f>
        <v>0.22</v>
      </c>
      <c r="AK33" s="98">
        <f t="shared" ref="AK33" si="17">ROUND(AG33/$Y$17*100,2)</f>
        <v>29.35</v>
      </c>
      <c r="AL33" s="99"/>
      <c r="AM33" s="94"/>
      <c r="AN33" s="94"/>
      <c r="AO33" s="94"/>
      <c r="AP33" s="94"/>
    </row>
    <row r="34" spans="1:42" ht="47.4">
      <c r="A34" s="175" t="s">
        <v>100</v>
      </c>
      <c r="B34" s="340"/>
      <c r="C34" s="340"/>
      <c r="D34" s="340"/>
      <c r="E34" s="340"/>
      <c r="F34" s="340"/>
      <c r="G34" s="340"/>
      <c r="H34" s="340"/>
      <c r="I34" s="340"/>
      <c r="J34" s="340"/>
      <c r="K34" s="340"/>
      <c r="L34" s="340"/>
      <c r="M34" s="340"/>
      <c r="N34" s="340"/>
      <c r="O34" s="340"/>
      <c r="P34" s="340"/>
      <c r="Q34" s="340"/>
      <c r="R34" s="340"/>
      <c r="S34" s="340"/>
      <c r="T34" s="340"/>
      <c r="U34" s="340"/>
      <c r="V34" s="340"/>
      <c r="W34" s="340"/>
      <c r="X34" s="340"/>
      <c r="Y34" s="340"/>
      <c r="Z34" s="340"/>
      <c r="AA34" s="340"/>
      <c r="AB34" s="340"/>
      <c r="AC34" s="340"/>
      <c r="AD34" s="340"/>
      <c r="AE34" s="340"/>
      <c r="AF34" s="340"/>
      <c r="AG34" s="340"/>
      <c r="AH34" s="340"/>
      <c r="AI34" s="340"/>
      <c r="AJ34" s="340"/>
      <c r="AK34" s="340"/>
      <c r="AL34" s="340"/>
      <c r="AM34" s="340"/>
      <c r="AN34" s="340"/>
      <c r="AO34" s="340"/>
      <c r="AP34" s="340"/>
    </row>
    <row r="35" spans="1:42" ht="36" customHeight="1">
      <c r="A35" s="143" t="s">
        <v>206</v>
      </c>
      <c r="B35" s="9">
        <v>1</v>
      </c>
      <c r="C35" s="10"/>
      <c r="D35" s="10">
        <v>4.1666666666666664E-2</v>
      </c>
      <c r="E35" s="10"/>
      <c r="F35" s="9"/>
      <c r="G35" s="9"/>
      <c r="H35" s="9"/>
      <c r="I35" s="100"/>
      <c r="J35" s="10"/>
      <c r="K35" s="9"/>
      <c r="L35" s="9"/>
      <c r="M35" s="10"/>
      <c r="N35" s="11" t="s">
        <v>87</v>
      </c>
      <c r="O35" s="147" t="s">
        <v>201</v>
      </c>
      <c r="P35" s="147" t="s">
        <v>201</v>
      </c>
      <c r="Q35" s="147" t="s">
        <v>204</v>
      </c>
      <c r="R35" s="69">
        <v>2</v>
      </c>
      <c r="S35" s="91">
        <v>1</v>
      </c>
      <c r="T35" s="70">
        <f>SUM(C35:M35)</f>
        <v>4.1666666666666664E-2</v>
      </c>
      <c r="U35" s="70">
        <f>U33+T35</f>
        <v>2.0625</v>
      </c>
      <c r="V35" s="156">
        <f>V33+T35</f>
        <v>8.9236111111111072</v>
      </c>
      <c r="W35" s="12">
        <f t="shared" ref="W35:W44" si="18">ROUND(T35/$T$72*100,2)</f>
        <v>0.75</v>
      </c>
      <c r="X35" s="12">
        <f t="shared" ref="X35:X44" si="19">ROUND(U35/$T$72*100,2)</f>
        <v>37.01</v>
      </c>
      <c r="Y35" s="149">
        <f t="shared" ref="Y35:Y43" si="20">ROUND(T35/$U$17*100,2)</f>
        <v>0.13</v>
      </c>
      <c r="Z35" s="150">
        <f t="shared" ref="Z35:Z43" si="21">ROUND(V35/$U$17*100,2)</f>
        <v>28.12</v>
      </c>
      <c r="AA35" s="147" t="s">
        <v>201</v>
      </c>
      <c r="AB35" s="147" t="s">
        <v>201</v>
      </c>
      <c r="AC35" s="69">
        <v>3</v>
      </c>
      <c r="AD35" s="91">
        <v>1</v>
      </c>
      <c r="AE35" s="10">
        <v>4.1666666666666664E-2</v>
      </c>
      <c r="AF35" s="70">
        <f>AF33+AE35</f>
        <v>1.8124999999999998</v>
      </c>
      <c r="AG35" s="156">
        <f>AG33+AE35</f>
        <v>7.4687499999999982</v>
      </c>
      <c r="AH35" s="12">
        <f t="shared" ref="AH35:AH43" si="22">ROUND(AE35/$AE$72*100,2)</f>
        <v>1.6</v>
      </c>
      <c r="AI35" s="12">
        <f t="shared" ref="AI35:AI43" si="23">ROUND(AF35/$AF$72*100,2)</f>
        <v>69.510000000000005</v>
      </c>
      <c r="AJ35" s="149">
        <f t="shared" ref="AJ35:AJ43" si="24">ROUND(AE35/$Y$17*100,2)</f>
        <v>0.16</v>
      </c>
      <c r="AK35" s="150">
        <f t="shared" ref="AK35:AK43" si="25">ROUND(AG35/$Y$17*100,2)</f>
        <v>29.51</v>
      </c>
      <c r="AL35" s="157" t="s">
        <v>98</v>
      </c>
      <c r="AM35" s="9">
        <v>1</v>
      </c>
      <c r="AN35" s="9">
        <v>1</v>
      </c>
      <c r="AO35" s="75">
        <f t="shared" ref="AO35:AO43" si="26">AN35/AM35*100</f>
        <v>100</v>
      </c>
      <c r="AP35" s="75">
        <f t="shared" ref="AP35:AP43" si="27">AE35/T35*100</f>
        <v>100</v>
      </c>
    </row>
    <row r="36" spans="1:42" ht="36" customHeight="1">
      <c r="A36" s="176" t="s">
        <v>207</v>
      </c>
      <c r="B36" s="9">
        <v>1</v>
      </c>
      <c r="C36" s="10"/>
      <c r="E36" s="9"/>
      <c r="F36" s="9"/>
      <c r="G36" s="9"/>
      <c r="H36" s="9"/>
      <c r="I36" s="10">
        <v>2.0833333333333332E-2</v>
      </c>
      <c r="J36" s="9"/>
      <c r="K36" s="100"/>
      <c r="L36" s="13"/>
      <c r="M36" s="10"/>
      <c r="N36" s="183" t="s">
        <v>123</v>
      </c>
      <c r="O36" s="147" t="s">
        <v>201</v>
      </c>
      <c r="P36" s="147" t="s">
        <v>201</v>
      </c>
      <c r="Q36" s="147" t="s">
        <v>204</v>
      </c>
      <c r="R36" s="69">
        <v>2</v>
      </c>
      <c r="S36" s="91">
        <v>1</v>
      </c>
      <c r="T36" s="70">
        <f t="shared" ref="T36:T37" si="28">SUM(C36:M36)</f>
        <v>2.0833333333333332E-2</v>
      </c>
      <c r="U36" s="70">
        <f>U35+T36</f>
        <v>2.0833333333333335</v>
      </c>
      <c r="V36" s="156">
        <f t="shared" ref="V36:V42" si="29">V35+T36</f>
        <v>8.9444444444444411</v>
      </c>
      <c r="W36" s="12">
        <f t="shared" si="18"/>
        <v>0.37</v>
      </c>
      <c r="X36" s="12">
        <f t="shared" si="19"/>
        <v>37.380000000000003</v>
      </c>
      <c r="Y36" s="149">
        <f t="shared" si="20"/>
        <v>7.0000000000000007E-2</v>
      </c>
      <c r="Z36" s="150">
        <f t="shared" si="21"/>
        <v>28.19</v>
      </c>
      <c r="AA36" s="147" t="s">
        <v>90</v>
      </c>
      <c r="AB36" s="147" t="s">
        <v>90</v>
      </c>
      <c r="AC36" s="69">
        <v>0</v>
      </c>
      <c r="AD36" s="91">
        <v>0</v>
      </c>
      <c r="AE36" s="10">
        <v>0</v>
      </c>
      <c r="AF36" s="70">
        <f>AF35+AE36</f>
        <v>1.8124999999999998</v>
      </c>
      <c r="AG36" s="156">
        <f t="shared" ref="AG36:AG42" si="30">AG35+AE36</f>
        <v>7.4687499999999982</v>
      </c>
      <c r="AH36" s="12">
        <f t="shared" si="22"/>
        <v>0</v>
      </c>
      <c r="AI36" s="12">
        <f t="shared" si="23"/>
        <v>69.510000000000005</v>
      </c>
      <c r="AJ36" s="149">
        <f t="shared" si="24"/>
        <v>0</v>
      </c>
      <c r="AK36" s="150">
        <f t="shared" si="25"/>
        <v>29.51</v>
      </c>
      <c r="AL36" s="157" t="s">
        <v>98</v>
      </c>
      <c r="AM36" s="9">
        <v>1</v>
      </c>
      <c r="AN36" s="9">
        <v>0</v>
      </c>
      <c r="AO36" s="75">
        <f>AN36/AM36*AJ42100</f>
        <v>0</v>
      </c>
      <c r="AP36" s="75">
        <f t="shared" si="27"/>
        <v>0</v>
      </c>
    </row>
    <row r="37" spans="1:42" ht="36" customHeight="1">
      <c r="A37" s="143" t="s">
        <v>208</v>
      </c>
      <c r="B37" s="9">
        <v>1</v>
      </c>
      <c r="C37" s="9"/>
      <c r="D37" s="10"/>
      <c r="E37" s="100"/>
      <c r="G37" s="101"/>
      <c r="H37" s="10"/>
      <c r="I37" s="10">
        <v>2.0833333333333332E-2</v>
      </c>
      <c r="J37" s="9"/>
      <c r="K37" s="13"/>
      <c r="L37" s="10"/>
      <c r="M37" s="10"/>
      <c r="N37" s="11" t="s">
        <v>87</v>
      </c>
      <c r="O37" s="147" t="s">
        <v>201</v>
      </c>
      <c r="P37" s="147" t="s">
        <v>201</v>
      </c>
      <c r="Q37" s="147" t="s">
        <v>204</v>
      </c>
      <c r="R37" s="103">
        <v>2</v>
      </c>
      <c r="S37" s="91">
        <v>1</v>
      </c>
      <c r="T37" s="70">
        <f t="shared" si="28"/>
        <v>2.0833333333333332E-2</v>
      </c>
      <c r="U37" s="70">
        <f t="shared" ref="U37:U39" si="31">U36+T37</f>
        <v>2.104166666666667</v>
      </c>
      <c r="V37" s="156">
        <f t="shared" si="29"/>
        <v>8.965277777777775</v>
      </c>
      <c r="W37" s="12">
        <f t="shared" si="18"/>
        <v>0.37</v>
      </c>
      <c r="X37" s="12">
        <f t="shared" si="19"/>
        <v>37.76</v>
      </c>
      <c r="Y37" s="149">
        <f t="shared" si="20"/>
        <v>7.0000000000000007E-2</v>
      </c>
      <c r="Z37" s="150">
        <f t="shared" si="21"/>
        <v>28.25</v>
      </c>
      <c r="AA37" s="147" t="s">
        <v>201</v>
      </c>
      <c r="AB37" s="147" t="s">
        <v>201</v>
      </c>
      <c r="AC37" s="103">
        <v>2</v>
      </c>
      <c r="AD37" s="91">
        <v>1</v>
      </c>
      <c r="AE37" s="10">
        <v>2.0833333333333332E-2</v>
      </c>
      <c r="AF37" s="70">
        <f t="shared" ref="AF37:AF39" si="32">AF36+AE37</f>
        <v>1.833333333333333</v>
      </c>
      <c r="AG37" s="156">
        <f t="shared" si="30"/>
        <v>7.4895833333333313</v>
      </c>
      <c r="AH37" s="12">
        <f t="shared" si="22"/>
        <v>0.8</v>
      </c>
      <c r="AI37" s="12">
        <f t="shared" si="23"/>
        <v>70.31</v>
      </c>
      <c r="AJ37" s="149">
        <f t="shared" si="24"/>
        <v>0.08</v>
      </c>
      <c r="AK37" s="150">
        <f t="shared" si="25"/>
        <v>29.6</v>
      </c>
      <c r="AL37" s="157" t="s">
        <v>98</v>
      </c>
      <c r="AM37" s="9">
        <v>3</v>
      </c>
      <c r="AN37" s="9">
        <v>3</v>
      </c>
      <c r="AO37" s="75">
        <f t="shared" si="26"/>
        <v>100</v>
      </c>
      <c r="AP37" s="75">
        <f t="shared" si="27"/>
        <v>100</v>
      </c>
    </row>
    <row r="38" spans="1:42" ht="36" customHeight="1">
      <c r="A38" s="143" t="s">
        <v>209</v>
      </c>
      <c r="B38" s="9">
        <v>1</v>
      </c>
      <c r="C38" s="9"/>
      <c r="D38" s="101"/>
      <c r="E38" s="100"/>
      <c r="F38" s="101"/>
      <c r="G38" s="101"/>
      <c r="H38" s="10"/>
      <c r="J38" s="9"/>
      <c r="K38" s="13"/>
      <c r="L38" s="10"/>
      <c r="M38" s="10">
        <v>8.3333333333333329E-2</v>
      </c>
      <c r="N38" s="11" t="s">
        <v>87</v>
      </c>
      <c r="O38" s="147" t="s">
        <v>201</v>
      </c>
      <c r="P38" s="147" t="s">
        <v>201</v>
      </c>
      <c r="Q38" s="147" t="s">
        <v>204</v>
      </c>
      <c r="R38" s="103">
        <v>2</v>
      </c>
      <c r="S38" s="91">
        <v>1</v>
      </c>
      <c r="T38" s="70">
        <f>SUM(C38:M38)</f>
        <v>8.3333333333333329E-2</v>
      </c>
      <c r="U38" s="70">
        <f t="shared" si="31"/>
        <v>2.1875000000000004</v>
      </c>
      <c r="V38" s="156">
        <f t="shared" si="29"/>
        <v>9.0486111111111089</v>
      </c>
      <c r="W38" s="12">
        <f t="shared" si="18"/>
        <v>1.5</v>
      </c>
      <c r="X38" s="12">
        <f t="shared" si="19"/>
        <v>39.25</v>
      </c>
      <c r="Y38" s="149">
        <f>ROUND(T38/$U$17*100,2)</f>
        <v>0.26</v>
      </c>
      <c r="Z38" s="150">
        <f>ROUND(V38/$U$17*100,2)</f>
        <v>28.52</v>
      </c>
      <c r="AA38" s="147" t="s">
        <v>202</v>
      </c>
      <c r="AB38" s="147" t="s">
        <v>202</v>
      </c>
      <c r="AC38" s="103">
        <v>3</v>
      </c>
      <c r="AD38" s="91">
        <v>2</v>
      </c>
      <c r="AE38" s="10">
        <v>8.3333333333333329E-2</v>
      </c>
      <c r="AF38" s="70">
        <f t="shared" si="32"/>
        <v>1.9166666666666663</v>
      </c>
      <c r="AG38" s="156">
        <f t="shared" si="30"/>
        <v>7.5729166666666643</v>
      </c>
      <c r="AH38" s="12">
        <f t="shared" si="22"/>
        <v>3.2</v>
      </c>
      <c r="AI38" s="12">
        <f t="shared" si="23"/>
        <v>73.5</v>
      </c>
      <c r="AJ38" s="149">
        <f t="shared" si="24"/>
        <v>0.33</v>
      </c>
      <c r="AK38" s="150">
        <f t="shared" si="25"/>
        <v>29.93</v>
      </c>
      <c r="AL38" s="157" t="s">
        <v>98</v>
      </c>
      <c r="AM38" s="9">
        <v>1</v>
      </c>
      <c r="AN38" s="9">
        <v>1</v>
      </c>
      <c r="AO38" s="75">
        <f>AN38/AM38*100</f>
        <v>100</v>
      </c>
      <c r="AP38" s="75">
        <f t="shared" si="27"/>
        <v>100</v>
      </c>
    </row>
    <row r="39" spans="1:42" ht="36" customHeight="1">
      <c r="A39" s="143" t="s">
        <v>105</v>
      </c>
      <c r="B39" s="9">
        <v>1</v>
      </c>
      <c r="C39" s="9"/>
      <c r="D39" s="10"/>
      <c r="E39" s="10"/>
      <c r="F39" s="13"/>
      <c r="G39" s="101"/>
      <c r="H39" s="10"/>
      <c r="I39" s="10"/>
      <c r="J39" s="10"/>
      <c r="K39" s="9"/>
      <c r="L39" s="10">
        <v>8.3333333333333329E-2</v>
      </c>
      <c r="M39" s="101"/>
      <c r="N39" s="11" t="s">
        <v>87</v>
      </c>
      <c r="O39" s="147" t="s">
        <v>201</v>
      </c>
      <c r="P39" s="147" t="s">
        <v>201</v>
      </c>
      <c r="Q39" s="147" t="s">
        <v>204</v>
      </c>
      <c r="R39" s="103">
        <v>2</v>
      </c>
      <c r="S39" s="91">
        <v>1</v>
      </c>
      <c r="T39" s="70">
        <f t="shared" ref="T39:T43" si="33">SUM(C39:M39)</f>
        <v>8.3333333333333329E-2</v>
      </c>
      <c r="U39" s="70">
        <f t="shared" si="31"/>
        <v>2.2708333333333339</v>
      </c>
      <c r="V39" s="156">
        <f t="shared" si="29"/>
        <v>9.1319444444444429</v>
      </c>
      <c r="W39" s="12">
        <f t="shared" si="18"/>
        <v>1.5</v>
      </c>
      <c r="X39" s="12">
        <f t="shared" si="19"/>
        <v>40.75</v>
      </c>
      <c r="Y39" s="149">
        <f t="shared" si="20"/>
        <v>0.26</v>
      </c>
      <c r="Z39" s="150">
        <f t="shared" si="21"/>
        <v>28.78</v>
      </c>
      <c r="AA39" s="147" t="s">
        <v>202</v>
      </c>
      <c r="AB39" s="147" t="s">
        <v>202</v>
      </c>
      <c r="AC39" s="103">
        <v>3</v>
      </c>
      <c r="AD39" s="91">
        <v>2</v>
      </c>
      <c r="AE39" s="10">
        <v>8.3333333333333329E-2</v>
      </c>
      <c r="AF39" s="70">
        <f t="shared" si="32"/>
        <v>1.9999999999999996</v>
      </c>
      <c r="AG39" s="156">
        <f t="shared" si="30"/>
        <v>7.6562499999999973</v>
      </c>
      <c r="AH39" s="12">
        <f t="shared" si="22"/>
        <v>3.2</v>
      </c>
      <c r="AI39" s="12">
        <f t="shared" si="23"/>
        <v>76.7</v>
      </c>
      <c r="AJ39" s="149">
        <f t="shared" si="24"/>
        <v>0.33</v>
      </c>
      <c r="AK39" s="150">
        <f t="shared" si="25"/>
        <v>30.26</v>
      </c>
      <c r="AL39" s="157" t="s">
        <v>98</v>
      </c>
      <c r="AM39" s="9">
        <v>1</v>
      </c>
      <c r="AN39" s="9">
        <v>1</v>
      </c>
      <c r="AO39" s="75">
        <f t="shared" si="26"/>
        <v>100</v>
      </c>
      <c r="AP39" s="75">
        <f t="shared" si="27"/>
        <v>100</v>
      </c>
    </row>
    <row r="40" spans="1:42" ht="36" customHeight="1">
      <c r="A40" s="143" t="s">
        <v>210</v>
      </c>
      <c r="B40" s="9">
        <v>1</v>
      </c>
      <c r="C40" s="9"/>
      <c r="D40" s="10"/>
      <c r="E40" s="100"/>
      <c r="F40" s="10">
        <v>2.0833333333333332E-2</v>
      </c>
      <c r="G40" s="10"/>
      <c r="H40" s="9"/>
      <c r="J40" s="10"/>
      <c r="K40" s="9"/>
      <c r="L40" s="10"/>
      <c r="M40" s="10"/>
      <c r="N40" s="11" t="s">
        <v>87</v>
      </c>
      <c r="O40" s="147" t="s">
        <v>202</v>
      </c>
      <c r="P40" s="147" t="s">
        <v>202</v>
      </c>
      <c r="Q40" s="147" t="s">
        <v>204</v>
      </c>
      <c r="R40" s="103">
        <v>2</v>
      </c>
      <c r="S40" s="91">
        <v>1</v>
      </c>
      <c r="T40" s="70">
        <f t="shared" si="33"/>
        <v>2.0833333333333332E-2</v>
      </c>
      <c r="U40" s="70">
        <f>U39+T40</f>
        <v>2.2916666666666674</v>
      </c>
      <c r="V40" s="156">
        <f t="shared" si="29"/>
        <v>9.1527777777777768</v>
      </c>
      <c r="W40" s="12">
        <f t="shared" si="18"/>
        <v>0.37</v>
      </c>
      <c r="X40" s="12">
        <f t="shared" si="19"/>
        <v>41.12</v>
      </c>
      <c r="Y40" s="149">
        <f t="shared" si="20"/>
        <v>7.0000000000000007E-2</v>
      </c>
      <c r="Z40" s="150">
        <f t="shared" si="21"/>
        <v>28.84</v>
      </c>
      <c r="AA40" s="147" t="s">
        <v>202</v>
      </c>
      <c r="AB40" s="147" t="s">
        <v>202</v>
      </c>
      <c r="AC40" s="103">
        <v>2</v>
      </c>
      <c r="AD40" s="91">
        <v>1</v>
      </c>
      <c r="AE40" s="10">
        <v>2.0833333333333332E-2</v>
      </c>
      <c r="AF40" s="70">
        <f>AF39+AE40</f>
        <v>2.020833333333333</v>
      </c>
      <c r="AG40" s="156">
        <f t="shared" si="30"/>
        <v>7.6770833333333304</v>
      </c>
      <c r="AH40" s="12">
        <f t="shared" si="22"/>
        <v>0.8</v>
      </c>
      <c r="AI40" s="12">
        <f t="shared" si="23"/>
        <v>77.5</v>
      </c>
      <c r="AJ40" s="149">
        <f t="shared" si="24"/>
        <v>0.08</v>
      </c>
      <c r="AK40" s="150">
        <f t="shared" si="25"/>
        <v>30.34</v>
      </c>
      <c r="AL40" s="157" t="s">
        <v>98</v>
      </c>
      <c r="AM40" s="9">
        <v>1</v>
      </c>
      <c r="AN40" s="9">
        <v>0</v>
      </c>
      <c r="AO40" s="75">
        <f>AN40/AM40*100</f>
        <v>0</v>
      </c>
      <c r="AP40" s="75">
        <f t="shared" si="27"/>
        <v>100</v>
      </c>
    </row>
    <row r="41" spans="1:42" ht="36" customHeight="1">
      <c r="A41" s="176" t="s">
        <v>211</v>
      </c>
      <c r="B41" s="9">
        <v>1</v>
      </c>
      <c r="C41" s="9"/>
      <c r="D41" s="10"/>
      <c r="E41" s="100"/>
      <c r="F41" s="10"/>
      <c r="G41" s="13"/>
      <c r="H41" s="10"/>
      <c r="I41" s="10">
        <v>8.3333333333333329E-2</v>
      </c>
      <c r="J41" s="10"/>
      <c r="K41" s="10"/>
      <c r="M41" s="10"/>
      <c r="N41" s="11" t="s">
        <v>87</v>
      </c>
      <c r="O41" s="147" t="s">
        <v>202</v>
      </c>
      <c r="P41" s="147" t="s">
        <v>202</v>
      </c>
      <c r="Q41" s="147" t="s">
        <v>204</v>
      </c>
      <c r="R41" s="103">
        <v>3</v>
      </c>
      <c r="S41" s="91">
        <v>1</v>
      </c>
      <c r="T41" s="70">
        <f t="shared" si="33"/>
        <v>8.3333333333333329E-2</v>
      </c>
      <c r="U41" s="70">
        <f t="shared" ref="U41:U43" si="34">U40+T41</f>
        <v>2.3750000000000009</v>
      </c>
      <c r="V41" s="156">
        <f t="shared" si="29"/>
        <v>9.2361111111111107</v>
      </c>
      <c r="W41" s="12">
        <f t="shared" si="18"/>
        <v>1.5</v>
      </c>
      <c r="X41" s="12">
        <f t="shared" si="19"/>
        <v>42.62</v>
      </c>
      <c r="Y41" s="149">
        <f t="shared" si="20"/>
        <v>0.26</v>
      </c>
      <c r="Z41" s="150">
        <f t="shared" si="21"/>
        <v>29.11</v>
      </c>
      <c r="AA41" s="147" t="s">
        <v>202</v>
      </c>
      <c r="AB41" s="147" t="s">
        <v>202</v>
      </c>
      <c r="AC41" s="103">
        <v>3</v>
      </c>
      <c r="AD41" s="91">
        <v>1</v>
      </c>
      <c r="AE41" s="10">
        <v>6.25E-2</v>
      </c>
      <c r="AF41" s="70">
        <f t="shared" ref="AF41:AF43" si="35">AF40+AE41</f>
        <v>2.083333333333333</v>
      </c>
      <c r="AG41" s="156">
        <f t="shared" si="30"/>
        <v>7.7395833333333304</v>
      </c>
      <c r="AH41" s="12">
        <f t="shared" si="22"/>
        <v>2.4</v>
      </c>
      <c r="AI41" s="12">
        <f t="shared" si="23"/>
        <v>79.89</v>
      </c>
      <c r="AJ41" s="149">
        <f t="shared" si="24"/>
        <v>0.25</v>
      </c>
      <c r="AK41" s="150">
        <f t="shared" si="25"/>
        <v>30.58</v>
      </c>
      <c r="AL41" s="157" t="s">
        <v>98</v>
      </c>
      <c r="AM41" s="9">
        <v>1</v>
      </c>
      <c r="AN41" s="9">
        <v>1</v>
      </c>
      <c r="AO41" s="75">
        <f t="shared" si="26"/>
        <v>100</v>
      </c>
      <c r="AP41" s="75">
        <f t="shared" si="27"/>
        <v>75</v>
      </c>
    </row>
    <row r="42" spans="1:42" ht="36" customHeight="1">
      <c r="A42" s="176" t="s">
        <v>112</v>
      </c>
      <c r="B42" s="9">
        <v>2</v>
      </c>
      <c r="C42" s="9"/>
      <c r="D42" s="10"/>
      <c r="E42" s="9"/>
      <c r="F42" s="10"/>
      <c r="G42" s="10"/>
      <c r="H42" s="9"/>
      <c r="I42" s="10"/>
      <c r="J42" s="10"/>
      <c r="K42" s="10"/>
      <c r="L42" s="10">
        <v>8.3333333333333329E-2</v>
      </c>
      <c r="M42" s="10">
        <v>8.3333333333333329E-2</v>
      </c>
      <c r="N42" s="11" t="s">
        <v>87</v>
      </c>
      <c r="O42" s="147" t="s">
        <v>212</v>
      </c>
      <c r="P42" s="147" t="s">
        <v>212</v>
      </c>
      <c r="Q42" s="147" t="s">
        <v>204</v>
      </c>
      <c r="R42" s="103">
        <v>3</v>
      </c>
      <c r="S42" s="91">
        <v>1</v>
      </c>
      <c r="T42" s="70">
        <f t="shared" si="33"/>
        <v>0.16666666666666666</v>
      </c>
      <c r="U42" s="70">
        <f t="shared" si="34"/>
        <v>2.5416666666666674</v>
      </c>
      <c r="V42" s="156">
        <f t="shared" si="29"/>
        <v>9.4027777777777768</v>
      </c>
      <c r="W42" s="12">
        <f t="shared" si="18"/>
        <v>2.99</v>
      </c>
      <c r="X42" s="12">
        <f t="shared" si="19"/>
        <v>45.61</v>
      </c>
      <c r="Y42" s="149">
        <f t="shared" si="20"/>
        <v>0.53</v>
      </c>
      <c r="Z42" s="150">
        <f t="shared" si="21"/>
        <v>29.63</v>
      </c>
      <c r="AA42" s="147" t="s">
        <v>212</v>
      </c>
      <c r="AB42" s="147" t="s">
        <v>212</v>
      </c>
      <c r="AC42" s="69">
        <v>3</v>
      </c>
      <c r="AD42" s="91">
        <v>1</v>
      </c>
      <c r="AE42" s="10">
        <v>8.3333333333333329E-2</v>
      </c>
      <c r="AF42" s="70">
        <f t="shared" si="35"/>
        <v>2.1666666666666665</v>
      </c>
      <c r="AG42" s="156">
        <f t="shared" si="30"/>
        <v>7.8229166666666634</v>
      </c>
      <c r="AH42" s="12">
        <f t="shared" si="22"/>
        <v>3.2</v>
      </c>
      <c r="AI42" s="12">
        <f t="shared" si="23"/>
        <v>83.09</v>
      </c>
      <c r="AJ42" s="149">
        <f t="shared" si="24"/>
        <v>0.33</v>
      </c>
      <c r="AK42" s="150">
        <f t="shared" si="25"/>
        <v>30.91</v>
      </c>
      <c r="AL42" s="157" t="s">
        <v>98</v>
      </c>
      <c r="AM42" s="9">
        <v>2</v>
      </c>
      <c r="AN42" s="9">
        <v>2</v>
      </c>
      <c r="AO42" s="75">
        <f t="shared" si="26"/>
        <v>100</v>
      </c>
      <c r="AP42" s="75">
        <f t="shared" si="27"/>
        <v>50</v>
      </c>
    </row>
    <row r="43" spans="1:42" ht="36" customHeight="1">
      <c r="A43" s="143" t="s">
        <v>113</v>
      </c>
      <c r="B43" s="9">
        <v>1</v>
      </c>
      <c r="C43" s="9"/>
      <c r="D43" s="10"/>
      <c r="E43" s="100"/>
      <c r="F43" s="10"/>
      <c r="G43" s="13"/>
      <c r="H43" s="10"/>
      <c r="I43" s="10"/>
      <c r="J43" s="10"/>
      <c r="K43" s="9"/>
      <c r="L43" s="10">
        <v>2.0833333333333332E-2</v>
      </c>
      <c r="M43" s="9"/>
      <c r="N43" s="11" t="s">
        <v>87</v>
      </c>
      <c r="O43" s="147" t="s">
        <v>213</v>
      </c>
      <c r="P43" s="147" t="s">
        <v>213</v>
      </c>
      <c r="Q43" s="147" t="s">
        <v>204</v>
      </c>
      <c r="R43" s="103">
        <v>2</v>
      </c>
      <c r="S43" s="91">
        <v>1</v>
      </c>
      <c r="T43" s="70">
        <f t="shared" si="33"/>
        <v>2.0833333333333332E-2</v>
      </c>
      <c r="U43" s="70">
        <f t="shared" si="34"/>
        <v>2.5625000000000009</v>
      </c>
      <c r="V43" s="156">
        <f>V42+T43</f>
        <v>9.4236111111111107</v>
      </c>
      <c r="W43" s="12">
        <f t="shared" si="18"/>
        <v>0.37</v>
      </c>
      <c r="X43" s="12">
        <f t="shared" si="19"/>
        <v>45.98</v>
      </c>
      <c r="Y43" s="149">
        <f t="shared" si="20"/>
        <v>7.0000000000000007E-2</v>
      </c>
      <c r="Z43" s="150">
        <f t="shared" si="21"/>
        <v>29.7</v>
      </c>
      <c r="AA43" s="147" t="s">
        <v>213</v>
      </c>
      <c r="AB43" s="147" t="s">
        <v>213</v>
      </c>
      <c r="AC43" s="103">
        <v>2</v>
      </c>
      <c r="AD43" s="91">
        <v>1</v>
      </c>
      <c r="AE43" s="10">
        <v>2.0833333333333332E-2</v>
      </c>
      <c r="AF43" s="70">
        <f t="shared" si="35"/>
        <v>2.1875</v>
      </c>
      <c r="AG43" s="156">
        <f>AG42+AE43</f>
        <v>7.8437499999999964</v>
      </c>
      <c r="AH43" s="12">
        <f t="shared" si="22"/>
        <v>0.8</v>
      </c>
      <c r="AI43" s="12">
        <f t="shared" si="23"/>
        <v>83.89</v>
      </c>
      <c r="AJ43" s="149">
        <f t="shared" si="24"/>
        <v>0.08</v>
      </c>
      <c r="AK43" s="150">
        <f t="shared" si="25"/>
        <v>31</v>
      </c>
      <c r="AL43" s="157" t="s">
        <v>98</v>
      </c>
      <c r="AM43" s="9">
        <v>4</v>
      </c>
      <c r="AN43" s="9">
        <v>4</v>
      </c>
      <c r="AO43" s="75">
        <f t="shared" si="26"/>
        <v>100</v>
      </c>
      <c r="AP43" s="75">
        <f t="shared" si="27"/>
        <v>100</v>
      </c>
    </row>
    <row r="44" spans="1:42" ht="47.4">
      <c r="A44" s="177" t="s">
        <v>91</v>
      </c>
      <c r="B44" s="158"/>
      <c r="C44" s="159">
        <f t="shared" ref="C44:M44" si="36">SUM(C35:C43)</f>
        <v>0</v>
      </c>
      <c r="D44" s="159">
        <f t="shared" si="36"/>
        <v>4.1666666666666664E-2</v>
      </c>
      <c r="E44" s="159">
        <f t="shared" si="36"/>
        <v>0</v>
      </c>
      <c r="F44" s="159">
        <f t="shared" si="36"/>
        <v>2.0833333333333332E-2</v>
      </c>
      <c r="G44" s="159">
        <f t="shared" si="36"/>
        <v>0</v>
      </c>
      <c r="H44" s="159">
        <f t="shared" si="36"/>
        <v>0</v>
      </c>
      <c r="I44" s="159">
        <f t="shared" si="36"/>
        <v>0.125</v>
      </c>
      <c r="J44" s="159">
        <f t="shared" si="36"/>
        <v>0</v>
      </c>
      <c r="K44" s="159">
        <f t="shared" si="36"/>
        <v>0</v>
      </c>
      <c r="L44" s="159">
        <f t="shared" si="36"/>
        <v>0.1875</v>
      </c>
      <c r="M44" s="159">
        <f t="shared" si="36"/>
        <v>0.16666666666666666</v>
      </c>
      <c r="N44" s="159"/>
      <c r="O44" s="158"/>
      <c r="P44" s="158"/>
      <c r="Q44" s="158"/>
      <c r="R44" s="158"/>
      <c r="S44" s="158"/>
      <c r="T44" s="159">
        <f>SUM(T35:T43)</f>
        <v>0.54166666666666663</v>
      </c>
      <c r="U44" s="159">
        <f>U43</f>
        <v>2.5625000000000009</v>
      </c>
      <c r="V44" s="160">
        <f>V43</f>
        <v>9.4236111111111107</v>
      </c>
      <c r="W44" s="161">
        <f t="shared" si="18"/>
        <v>9.7200000000000006</v>
      </c>
      <c r="X44" s="161">
        <f t="shared" si="19"/>
        <v>45.98</v>
      </c>
      <c r="Y44" s="162">
        <f>ROUND(T44/$U$16*100,2)</f>
        <v>1.71</v>
      </c>
      <c r="Z44" s="163">
        <f>ROUND(V44/$U$16*100,2)</f>
        <v>29.7</v>
      </c>
      <c r="AA44" s="158"/>
      <c r="AB44" s="158"/>
      <c r="AC44" s="158"/>
      <c r="AD44" s="158"/>
      <c r="AE44" s="159">
        <f>SUM(AE35:AE43)</f>
        <v>0.41666666666666663</v>
      </c>
      <c r="AF44" s="159">
        <f>AF43</f>
        <v>2.1875</v>
      </c>
      <c r="AG44" s="160">
        <f>AG43</f>
        <v>7.8437499999999964</v>
      </c>
      <c r="AH44" s="158">
        <f>ROUND(AE44/$AE$72*100,2)</f>
        <v>15.98</v>
      </c>
      <c r="AI44" s="158">
        <f>ROUND(AF44/$AE$72*100,2)</f>
        <v>83.89</v>
      </c>
      <c r="AJ44" s="164">
        <f t="shared" ref="AJ44" si="37">ROUND(AE44/$Y$17*100,2)</f>
        <v>1.65</v>
      </c>
      <c r="AK44" s="165">
        <f t="shared" ref="AK44" si="38">ROUND(AG44/$Y$17*100,2)</f>
        <v>31</v>
      </c>
      <c r="AL44" s="166"/>
      <c r="AM44" s="158"/>
      <c r="AN44" s="158">
        <f>SUM(AN35:AN43)</f>
        <v>13</v>
      </c>
      <c r="AO44" s="167"/>
      <c r="AP44" s="167"/>
    </row>
    <row r="45" spans="1:42" ht="47.4">
      <c r="A45" s="184" t="s">
        <v>168</v>
      </c>
      <c r="B45" s="356"/>
      <c r="C45" s="357"/>
      <c r="D45" s="357"/>
      <c r="E45" s="357"/>
      <c r="F45" s="357"/>
      <c r="G45" s="357"/>
      <c r="H45" s="357"/>
      <c r="I45" s="357"/>
      <c r="J45" s="357"/>
      <c r="K45" s="357"/>
      <c r="L45" s="357"/>
      <c r="M45" s="357"/>
      <c r="N45" s="357"/>
      <c r="O45" s="357"/>
      <c r="P45" s="357"/>
      <c r="Q45" s="357"/>
      <c r="R45" s="357"/>
      <c r="S45" s="357"/>
      <c r="T45" s="357"/>
      <c r="U45" s="357"/>
      <c r="V45" s="357"/>
      <c r="W45" s="357"/>
      <c r="X45" s="357"/>
      <c r="Y45" s="357"/>
      <c r="Z45" s="357"/>
      <c r="AA45" s="357"/>
      <c r="AB45" s="357"/>
      <c r="AC45" s="357"/>
      <c r="AD45" s="357"/>
      <c r="AE45" s="357"/>
      <c r="AF45" s="357"/>
      <c r="AG45" s="357"/>
      <c r="AH45" s="357"/>
      <c r="AI45" s="357"/>
      <c r="AJ45" s="357"/>
      <c r="AK45" s="357"/>
      <c r="AL45" s="357"/>
      <c r="AM45" s="357"/>
      <c r="AN45" s="357"/>
      <c r="AO45" s="357"/>
      <c r="AP45" s="358"/>
    </row>
    <row r="46" spans="1:42" ht="37.5" customHeight="1">
      <c r="A46" s="185" t="s">
        <v>214</v>
      </c>
      <c r="B46" s="186">
        <v>2</v>
      </c>
      <c r="C46" s="186"/>
      <c r="D46" s="10">
        <v>0.25</v>
      </c>
      <c r="E46" s="187"/>
      <c r="F46" s="252"/>
      <c r="G46" s="10">
        <v>0.25</v>
      </c>
      <c r="H46" s="10">
        <v>0.25</v>
      </c>
      <c r="I46" s="253"/>
      <c r="J46" s="186"/>
      <c r="K46" s="10">
        <v>0.25</v>
      </c>
      <c r="L46" s="144"/>
      <c r="M46" s="186"/>
      <c r="N46" s="190" t="s">
        <v>87</v>
      </c>
      <c r="O46" s="147" t="s">
        <v>201</v>
      </c>
      <c r="P46" s="147" t="s">
        <v>213</v>
      </c>
      <c r="Q46" s="147" t="s">
        <v>204</v>
      </c>
      <c r="R46" s="191">
        <v>3</v>
      </c>
      <c r="S46" s="89">
        <v>1</v>
      </c>
      <c r="T46" s="90">
        <f>SUM(C46:M46)</f>
        <v>1</v>
      </c>
      <c r="U46" s="90">
        <f>U44+T46</f>
        <v>3.5625000000000009</v>
      </c>
      <c r="V46" s="156">
        <f>V44+T46</f>
        <v>10.423611111111111</v>
      </c>
      <c r="W46" s="12">
        <f>ROUND(T46/$T$72*100,2)</f>
        <v>17.940000000000001</v>
      </c>
      <c r="X46" s="12">
        <f>ROUND(U46/$T$72*100,2)</f>
        <v>63.93</v>
      </c>
      <c r="Y46" s="149">
        <f t="shared" ref="Y46" si="39">ROUND(T46/$U$17*100,2)</f>
        <v>3.15</v>
      </c>
      <c r="Z46" s="150">
        <f t="shared" ref="Z46" si="40">ROUND(V46/$U$17*100,2)</f>
        <v>32.85</v>
      </c>
      <c r="AA46" s="147" t="s">
        <v>201</v>
      </c>
      <c r="AB46" s="147" t="s">
        <v>201</v>
      </c>
      <c r="AC46" s="91">
        <v>3</v>
      </c>
      <c r="AD46" s="91">
        <v>1</v>
      </c>
      <c r="AE46" s="10">
        <v>6.25E-2</v>
      </c>
      <c r="AF46" s="90">
        <f>AF44+AE46</f>
        <v>2.25</v>
      </c>
      <c r="AG46" s="156">
        <f>AG44+AE46</f>
        <v>7.9062499999999964</v>
      </c>
      <c r="AH46" s="12">
        <f t="shared" ref="AH46:AH47" si="41">ROUND(AE46/$AE$72*100,2)</f>
        <v>2.4</v>
      </c>
      <c r="AI46" s="12">
        <f t="shared" ref="AI46:AI47" si="42">ROUND(AF46/$AF$72*100,2)</f>
        <v>86.28</v>
      </c>
      <c r="AJ46" s="149">
        <f>ROUND(AE46/$Y$17*100,2)</f>
        <v>0.25</v>
      </c>
      <c r="AK46" s="150">
        <f>ROUND(AG46/$Y$17*100,2)</f>
        <v>31.24</v>
      </c>
      <c r="AL46" s="192" t="s">
        <v>98</v>
      </c>
      <c r="AM46" s="186">
        <v>5</v>
      </c>
      <c r="AN46" s="186">
        <v>3</v>
      </c>
      <c r="AO46" s="106" t="s">
        <v>90</v>
      </c>
      <c r="AP46" s="75">
        <f>AE46/T46*100</f>
        <v>6.25</v>
      </c>
    </row>
    <row r="47" spans="1:42" ht="47.4">
      <c r="A47" s="195" t="s">
        <v>91</v>
      </c>
      <c r="B47" s="196"/>
      <c r="C47" s="197">
        <f t="shared" ref="C47:M47" si="43">SUM(C46:C46)</f>
        <v>0</v>
      </c>
      <c r="D47" s="197">
        <f t="shared" si="43"/>
        <v>0.25</v>
      </c>
      <c r="E47" s="197">
        <f t="shared" si="43"/>
        <v>0</v>
      </c>
      <c r="F47" s="197">
        <f t="shared" si="43"/>
        <v>0</v>
      </c>
      <c r="G47" s="197">
        <f t="shared" si="43"/>
        <v>0.25</v>
      </c>
      <c r="H47" s="197">
        <f t="shared" si="43"/>
        <v>0.25</v>
      </c>
      <c r="I47" s="197">
        <f t="shared" si="43"/>
        <v>0</v>
      </c>
      <c r="J47" s="197">
        <f t="shared" si="43"/>
        <v>0</v>
      </c>
      <c r="K47" s="197">
        <f t="shared" si="43"/>
        <v>0.25</v>
      </c>
      <c r="L47" s="197">
        <f t="shared" si="43"/>
        <v>0</v>
      </c>
      <c r="M47" s="197">
        <f t="shared" si="43"/>
        <v>0</v>
      </c>
      <c r="N47" s="196"/>
      <c r="O47" s="196"/>
      <c r="P47" s="196"/>
      <c r="Q47" s="196"/>
      <c r="R47" s="196"/>
      <c r="S47" s="196"/>
      <c r="T47" s="197">
        <f>SUM(T46:T46)</f>
        <v>1</v>
      </c>
      <c r="U47" s="197">
        <f>U46</f>
        <v>3.5625000000000009</v>
      </c>
      <c r="V47" s="198">
        <f>V46</f>
        <v>10.423611111111111</v>
      </c>
      <c r="W47" s="199" t="e">
        <f>ROUND(T47/$T$81*100,2)</f>
        <v>#DIV/0!</v>
      </c>
      <c r="X47" s="200" t="e">
        <f>ROUND(U47/$T$81*100,2)</f>
        <v>#DIV/0!</v>
      </c>
      <c r="Y47" s="201">
        <f>ROUND(T47/$U$16*100,2)</f>
        <v>3.15</v>
      </c>
      <c r="Z47" s="202">
        <f>ROUND(V47/$U$16*100,2)</f>
        <v>32.85</v>
      </c>
      <c r="AA47" s="196"/>
      <c r="AB47" s="196"/>
      <c r="AC47" s="196"/>
      <c r="AD47" s="197"/>
      <c r="AE47" s="197">
        <f>SUM(AE46:AE46)</f>
        <v>6.25E-2</v>
      </c>
      <c r="AF47" s="197">
        <f>AF46</f>
        <v>2.25</v>
      </c>
      <c r="AG47" s="198">
        <f>AG46</f>
        <v>7.9062499999999964</v>
      </c>
      <c r="AH47" s="326">
        <f t="shared" si="41"/>
        <v>2.4</v>
      </c>
      <c r="AI47" s="326">
        <f t="shared" si="42"/>
        <v>86.28</v>
      </c>
      <c r="AJ47" s="201">
        <f t="shared" ref="AJ47" si="44">ROUND(AE47/$Y$17*100,2)</f>
        <v>0.25</v>
      </c>
      <c r="AK47" s="202">
        <f t="shared" ref="AK47" si="45">ROUND(AG47/$Y$17*100,2)</f>
        <v>31.24</v>
      </c>
      <c r="AL47" s="203"/>
      <c r="AM47" s="196"/>
      <c r="AN47" s="196"/>
      <c r="AO47" s="204"/>
      <c r="AP47" s="204"/>
    </row>
    <row r="48" spans="1:42" ht="47.4">
      <c r="A48" s="205" t="s">
        <v>171</v>
      </c>
      <c r="B48" s="353"/>
      <c r="C48" s="354"/>
      <c r="D48" s="354"/>
      <c r="E48" s="354"/>
      <c r="F48" s="354"/>
      <c r="G48" s="354"/>
      <c r="H48" s="354"/>
      <c r="I48" s="354"/>
      <c r="J48" s="354"/>
      <c r="K48" s="354"/>
      <c r="L48" s="354"/>
      <c r="M48" s="354"/>
      <c r="N48" s="354"/>
      <c r="O48" s="354"/>
      <c r="P48" s="354"/>
      <c r="Q48" s="354"/>
      <c r="R48" s="354"/>
      <c r="S48" s="354"/>
      <c r="T48" s="354"/>
      <c r="U48" s="354"/>
      <c r="V48" s="354"/>
      <c r="W48" s="354"/>
      <c r="X48" s="354"/>
      <c r="Y48" s="354"/>
      <c r="Z48" s="354"/>
      <c r="AA48" s="354"/>
      <c r="AB48" s="354"/>
      <c r="AC48" s="354"/>
      <c r="AD48" s="354"/>
      <c r="AE48" s="354"/>
      <c r="AF48" s="354"/>
      <c r="AG48" s="354"/>
      <c r="AH48" s="354"/>
      <c r="AI48" s="354"/>
      <c r="AJ48" s="354"/>
      <c r="AK48" s="354"/>
      <c r="AL48" s="354"/>
      <c r="AM48" s="354"/>
      <c r="AN48" s="354"/>
      <c r="AO48" s="354"/>
      <c r="AP48" s="355"/>
    </row>
    <row r="49" spans="1:42" ht="37.5" customHeight="1">
      <c r="A49" s="206" t="s">
        <v>215</v>
      </c>
      <c r="B49" s="207">
        <v>1</v>
      </c>
      <c r="C49" s="100"/>
      <c r="D49" s="208"/>
      <c r="E49" s="10">
        <v>4.1666666666666664E-2</v>
      </c>
      <c r="F49" s="209"/>
      <c r="G49" s="209"/>
      <c r="I49" s="209"/>
      <c r="J49" s="10"/>
      <c r="K49" s="209"/>
      <c r="L49" s="209"/>
      <c r="M49" s="209"/>
      <c r="N49" s="11" t="s">
        <v>87</v>
      </c>
      <c r="O49" s="147" t="s">
        <v>212</v>
      </c>
      <c r="P49" s="147" t="s">
        <v>212</v>
      </c>
      <c r="Q49" s="147" t="s">
        <v>204</v>
      </c>
      <c r="R49" s="210">
        <v>3</v>
      </c>
      <c r="S49" s="91">
        <v>1</v>
      </c>
      <c r="T49" s="74">
        <f>SUM(C49:M49)</f>
        <v>4.1666666666666664E-2</v>
      </c>
      <c r="U49" s="74">
        <f>U47+T49</f>
        <v>3.6041666666666674</v>
      </c>
      <c r="V49" s="156">
        <f>V47+T49</f>
        <v>10.465277777777777</v>
      </c>
      <c r="W49" s="12">
        <f>ROUND(T49/$T$72*100,2)</f>
        <v>0.75</v>
      </c>
      <c r="X49" s="12">
        <f>ROUND(U49/$T$72*100,2)</f>
        <v>64.67</v>
      </c>
      <c r="Y49" s="72">
        <f t="shared" ref="Y49" si="46">ROUND(T49/$U$17*100,2)</f>
        <v>0.13</v>
      </c>
      <c r="Z49" s="73">
        <f t="shared" ref="Z49" si="47">ROUND(V49/$U$17*100,2)</f>
        <v>32.979999999999997</v>
      </c>
      <c r="AA49" s="147" t="s">
        <v>202</v>
      </c>
      <c r="AB49" s="147" t="s">
        <v>202</v>
      </c>
      <c r="AC49" s="91">
        <v>2</v>
      </c>
      <c r="AD49" s="91">
        <v>1</v>
      </c>
      <c r="AE49" s="74">
        <v>3.125E-2</v>
      </c>
      <c r="AF49" s="74">
        <f>AF47+AE49</f>
        <v>2.28125</v>
      </c>
      <c r="AG49" s="156">
        <f>AG47+AE49</f>
        <v>7.9374999999999964</v>
      </c>
      <c r="AH49" s="12">
        <f t="shared" ref="AH49:AH50" si="48">ROUND(AE49/$AE$72*100,2)</f>
        <v>1.2</v>
      </c>
      <c r="AI49" s="12">
        <f t="shared" ref="AI49:AI50" si="49">ROUND(AF49/$AF$72*100,2)</f>
        <v>87.48</v>
      </c>
      <c r="AJ49" s="149">
        <f>ROUND(AE49/$Y$17*100,2)</f>
        <v>0.12</v>
      </c>
      <c r="AK49" s="150">
        <f>ROUND(AG49/$Y$17*100,2)</f>
        <v>31.37</v>
      </c>
      <c r="AL49" s="212" t="s">
        <v>173</v>
      </c>
      <c r="AM49" s="213">
        <v>30</v>
      </c>
      <c r="AN49" s="214">
        <v>16</v>
      </c>
      <c r="AO49" s="106" t="s">
        <v>90</v>
      </c>
      <c r="AP49" s="75">
        <f>AE49/T49*100</f>
        <v>75</v>
      </c>
    </row>
    <row r="50" spans="1:42" ht="47.4">
      <c r="A50" s="215" t="s">
        <v>91</v>
      </c>
      <c r="B50" s="216"/>
      <c r="C50" s="217">
        <f t="shared" ref="C50:M50" si="50">SUM(C49:C49)</f>
        <v>0</v>
      </c>
      <c r="D50" s="217">
        <f t="shared" si="50"/>
        <v>0</v>
      </c>
      <c r="E50" s="217">
        <f t="shared" si="50"/>
        <v>4.1666666666666664E-2</v>
      </c>
      <c r="F50" s="217">
        <f>SUM(F49:F49)</f>
        <v>0</v>
      </c>
      <c r="G50" s="217">
        <f>SUM(G49:G49)</f>
        <v>0</v>
      </c>
      <c r="H50" s="217">
        <f>SUM(H49:H49)</f>
        <v>0</v>
      </c>
      <c r="I50" s="217">
        <f t="shared" si="50"/>
        <v>0</v>
      </c>
      <c r="J50" s="217">
        <f t="shared" si="50"/>
        <v>0</v>
      </c>
      <c r="K50" s="217">
        <f t="shared" si="50"/>
        <v>0</v>
      </c>
      <c r="L50" s="217">
        <f t="shared" si="50"/>
        <v>0</v>
      </c>
      <c r="M50" s="217">
        <f t="shared" si="50"/>
        <v>0</v>
      </c>
      <c r="N50" s="216"/>
      <c r="O50" s="216"/>
      <c r="P50" s="216"/>
      <c r="Q50" s="216"/>
      <c r="R50" s="218"/>
      <c r="S50" s="219"/>
      <c r="T50" s="220">
        <f>SUM(T49:T49)</f>
        <v>4.1666666666666664E-2</v>
      </c>
      <c r="U50" s="221">
        <f>U49</f>
        <v>3.6041666666666674</v>
      </c>
      <c r="V50" s="221">
        <f>V49</f>
        <v>10.465277777777777</v>
      </c>
      <c r="W50" s="216" t="e">
        <f>ROUND(T50/$T$71*100,2)</f>
        <v>#DIV/0!</v>
      </c>
      <c r="X50" s="218" t="e">
        <f>ROUND(U50/$T$71*100,2)</f>
        <v>#DIV/0!</v>
      </c>
      <c r="Y50" s="222">
        <f>ROUND(T50/$U$16*100,2)</f>
        <v>0.13</v>
      </c>
      <c r="Z50" s="223">
        <f>ROUND(V50/$U$16*100,2)</f>
        <v>32.979999999999997</v>
      </c>
      <c r="AA50" s="216"/>
      <c r="AB50" s="216"/>
      <c r="AC50" s="216"/>
      <c r="AD50" s="217"/>
      <c r="AE50" s="217">
        <f>SUM(AE49)</f>
        <v>3.125E-2</v>
      </c>
      <c r="AF50" s="221">
        <f>AF49</f>
        <v>2.28125</v>
      </c>
      <c r="AG50" s="221">
        <f>AG49</f>
        <v>7.9374999999999964</v>
      </c>
      <c r="AH50" s="219">
        <f t="shared" si="48"/>
        <v>1.2</v>
      </c>
      <c r="AI50" s="219">
        <f t="shared" si="49"/>
        <v>87.48</v>
      </c>
      <c r="AJ50" s="225">
        <f t="shared" ref="AJ50" si="51">ROUND(AE50/$Y$17*100,2)</f>
        <v>0.12</v>
      </c>
      <c r="AK50" s="226">
        <f t="shared" ref="AK50" si="52">ROUND(AG50/$Y$17*100,2)</f>
        <v>31.37</v>
      </c>
      <c r="AL50" s="227"/>
      <c r="AM50" s="216"/>
      <c r="AN50" s="216"/>
      <c r="AO50" s="228"/>
      <c r="AP50" s="228"/>
    </row>
    <row r="51" spans="1:42" ht="47.4">
      <c r="A51" s="178" t="s">
        <v>175</v>
      </c>
      <c r="B51" s="332"/>
      <c r="C51" s="332"/>
      <c r="D51" s="332"/>
      <c r="E51" s="332"/>
      <c r="F51" s="332"/>
      <c r="G51" s="332"/>
      <c r="H51" s="332"/>
      <c r="I51" s="332"/>
      <c r="J51" s="332"/>
      <c r="K51" s="332"/>
      <c r="L51" s="332"/>
      <c r="M51" s="332"/>
      <c r="N51" s="332"/>
      <c r="O51" s="332"/>
      <c r="P51" s="332"/>
      <c r="Q51" s="332"/>
      <c r="R51" s="332"/>
      <c r="S51" s="332"/>
      <c r="T51" s="332"/>
      <c r="U51" s="332"/>
      <c r="V51" s="332"/>
      <c r="W51" s="332"/>
      <c r="X51" s="332"/>
      <c r="Y51" s="332"/>
      <c r="Z51" s="332"/>
      <c r="AA51" s="332"/>
      <c r="AB51" s="332"/>
      <c r="AC51" s="332"/>
      <c r="AD51" s="332"/>
      <c r="AE51" s="332"/>
      <c r="AF51" s="332"/>
      <c r="AG51" s="332"/>
      <c r="AH51" s="332"/>
      <c r="AI51" s="332"/>
      <c r="AJ51" s="332"/>
      <c r="AK51" s="332"/>
      <c r="AL51" s="332"/>
      <c r="AM51" s="332"/>
      <c r="AN51" s="332"/>
      <c r="AO51" s="332"/>
      <c r="AP51" s="332"/>
    </row>
    <row r="52" spans="1:42" ht="36" customHeight="1">
      <c r="A52" s="180" t="s">
        <v>216</v>
      </c>
      <c r="B52" s="9">
        <v>1</v>
      </c>
      <c r="C52" s="9"/>
      <c r="D52" s="9"/>
      <c r="E52" s="10"/>
      <c r="F52" s="10">
        <v>2.0833333333333332E-2</v>
      </c>
      <c r="G52" s="10"/>
      <c r="H52" s="10"/>
      <c r="I52" s="9"/>
      <c r="J52" s="9"/>
      <c r="K52" s="10"/>
      <c r="L52" s="100"/>
      <c r="M52" s="10"/>
      <c r="N52" s="11" t="s">
        <v>87</v>
      </c>
      <c r="O52" s="147" t="s">
        <v>202</v>
      </c>
      <c r="P52" s="147" t="s">
        <v>202</v>
      </c>
      <c r="Q52" s="147" t="s">
        <v>204</v>
      </c>
      <c r="R52" s="69">
        <v>1</v>
      </c>
      <c r="S52" s="91">
        <v>1</v>
      </c>
      <c r="T52" s="70">
        <f>SUM(C52:M52)</f>
        <v>2.0833333333333332E-2</v>
      </c>
      <c r="U52" s="70">
        <f>U50+T52</f>
        <v>3.6250000000000009</v>
      </c>
      <c r="V52" s="156">
        <f>V50+T52</f>
        <v>10.486111111111111</v>
      </c>
      <c r="W52" s="12">
        <f t="shared" ref="W52:W62" si="53">ROUND(T52/$T$72*100,2)</f>
        <v>0.37</v>
      </c>
      <c r="X52" s="12">
        <f t="shared" ref="X52:X62" si="54">ROUND(U52/$T$72*100,2)</f>
        <v>65.05</v>
      </c>
      <c r="Y52" s="149">
        <f t="shared" ref="Y52:Y61" si="55">ROUND(T52/$U$17*100,2)</f>
        <v>7.0000000000000007E-2</v>
      </c>
      <c r="Z52" s="150">
        <f t="shared" ref="Z52:Z61" si="56">ROUND(V52/$U$17*100,2)</f>
        <v>33.049999999999997</v>
      </c>
      <c r="AA52" s="147" t="s">
        <v>202</v>
      </c>
      <c r="AB52" s="147" t="s">
        <v>202</v>
      </c>
      <c r="AC52" s="69">
        <v>1</v>
      </c>
      <c r="AD52" s="69">
        <v>1</v>
      </c>
      <c r="AE52" s="10">
        <v>2.0833333333333332E-2</v>
      </c>
      <c r="AF52" s="70">
        <f>AF50+AE52</f>
        <v>2.3020833333333335</v>
      </c>
      <c r="AG52" s="156">
        <f>AG50+AE52</f>
        <v>7.9583333333333295</v>
      </c>
      <c r="AH52" s="12">
        <f t="shared" ref="AH52:AH62" si="57">ROUND(AE52/$AE$72*100,2)</f>
        <v>0.8</v>
      </c>
      <c r="AI52" s="12">
        <f t="shared" ref="AI52:AI62" si="58">ROUND(AF52/$AF$72*100,2)</f>
        <v>88.28</v>
      </c>
      <c r="AJ52" s="149">
        <f t="shared" ref="AJ52:AJ61" si="59">ROUND(AE52/$Y$17*100,2)</f>
        <v>0.08</v>
      </c>
      <c r="AK52" s="150">
        <f t="shared" ref="AK52:AK61" si="60">ROUND(AG52/$Y$17*100,2)</f>
        <v>31.45</v>
      </c>
      <c r="AL52" s="104" t="s">
        <v>89</v>
      </c>
      <c r="AM52" s="105" t="s">
        <v>90</v>
      </c>
      <c r="AN52" s="105" t="s">
        <v>90</v>
      </c>
      <c r="AO52" s="106" t="s">
        <v>90</v>
      </c>
      <c r="AP52" s="75">
        <f t="shared" ref="AP52:AP61" si="61">AE52/T52*100</f>
        <v>100</v>
      </c>
    </row>
    <row r="53" spans="1:42" ht="36" customHeight="1">
      <c r="A53" s="180" t="s">
        <v>217</v>
      </c>
      <c r="B53" s="9">
        <v>1</v>
      </c>
      <c r="C53" s="9"/>
      <c r="D53" s="9"/>
      <c r="E53" s="10"/>
      <c r="F53" s="10">
        <v>2.0833333333333332E-2</v>
      </c>
      <c r="G53" s="10"/>
      <c r="H53" s="10"/>
      <c r="I53" s="9"/>
      <c r="J53" s="10"/>
      <c r="K53" s="10"/>
      <c r="L53" s="100"/>
      <c r="M53" s="10"/>
      <c r="N53" s="183" t="s">
        <v>123</v>
      </c>
      <c r="O53" s="147" t="s">
        <v>202</v>
      </c>
      <c r="P53" s="147" t="s">
        <v>202</v>
      </c>
      <c r="Q53" s="147" t="s">
        <v>204</v>
      </c>
      <c r="R53" s="69">
        <v>1</v>
      </c>
      <c r="S53" s="91">
        <v>1</v>
      </c>
      <c r="T53" s="70">
        <f t="shared" ref="T53:T61" si="62">SUM(C53:M53)</f>
        <v>2.0833333333333332E-2</v>
      </c>
      <c r="U53" s="70">
        <f t="shared" ref="U53:U61" si="63">U52+T53</f>
        <v>3.6458333333333344</v>
      </c>
      <c r="V53" s="70">
        <f t="shared" ref="V53:V60" si="64">V52+T53</f>
        <v>10.506944444444445</v>
      </c>
      <c r="W53" s="12">
        <f t="shared" si="53"/>
        <v>0.37</v>
      </c>
      <c r="X53" s="12">
        <f t="shared" si="54"/>
        <v>65.42</v>
      </c>
      <c r="Y53" s="149">
        <f t="shared" si="55"/>
        <v>7.0000000000000007E-2</v>
      </c>
      <c r="Z53" s="150">
        <f t="shared" si="56"/>
        <v>33.11</v>
      </c>
      <c r="AA53" s="147" t="s">
        <v>90</v>
      </c>
      <c r="AB53" s="147" t="s">
        <v>90</v>
      </c>
      <c r="AC53" s="69">
        <v>0</v>
      </c>
      <c r="AD53" s="91">
        <v>0</v>
      </c>
      <c r="AE53" s="10">
        <v>0</v>
      </c>
      <c r="AF53" s="70">
        <f t="shared" ref="AF53:AF61" si="65">AF52+AE53</f>
        <v>2.3020833333333335</v>
      </c>
      <c r="AG53" s="70">
        <f t="shared" ref="AG53:AG60" si="66">AG52+AE53</f>
        <v>7.9583333333333295</v>
      </c>
      <c r="AH53" s="12">
        <f t="shared" si="57"/>
        <v>0</v>
      </c>
      <c r="AI53" s="12">
        <f t="shared" si="58"/>
        <v>88.28</v>
      </c>
      <c r="AJ53" s="149">
        <f t="shared" si="59"/>
        <v>0</v>
      </c>
      <c r="AK53" s="150">
        <f t="shared" si="60"/>
        <v>31.45</v>
      </c>
      <c r="AL53" s="157" t="s">
        <v>98</v>
      </c>
      <c r="AM53" s="9" t="s">
        <v>90</v>
      </c>
      <c r="AN53" s="9" t="s">
        <v>90</v>
      </c>
      <c r="AO53" s="106" t="s">
        <v>90</v>
      </c>
      <c r="AP53" s="75">
        <f t="shared" si="61"/>
        <v>0</v>
      </c>
    </row>
    <row r="54" spans="1:42" ht="36" customHeight="1">
      <c r="A54" s="181" t="s">
        <v>218</v>
      </c>
      <c r="B54" s="9">
        <v>1</v>
      </c>
      <c r="C54" s="9"/>
      <c r="D54" s="9"/>
      <c r="E54" s="10"/>
      <c r="F54" s="10"/>
      <c r="G54" s="10"/>
      <c r="H54" s="10"/>
      <c r="I54" s="9"/>
      <c r="J54" s="10"/>
      <c r="K54" s="10"/>
      <c r="M54" s="10">
        <v>2.0833333333333332E-2</v>
      </c>
      <c r="N54" s="11" t="s">
        <v>87</v>
      </c>
      <c r="O54" s="147" t="s">
        <v>202</v>
      </c>
      <c r="P54" s="147" t="s">
        <v>202</v>
      </c>
      <c r="Q54" s="147" t="s">
        <v>204</v>
      </c>
      <c r="R54" s="69">
        <v>1</v>
      </c>
      <c r="S54" s="91">
        <v>1</v>
      </c>
      <c r="T54" s="70">
        <f>SUM(C54:M54)</f>
        <v>2.0833333333333332E-2</v>
      </c>
      <c r="U54" s="70">
        <f t="shared" si="63"/>
        <v>3.6666666666666679</v>
      </c>
      <c r="V54" s="70">
        <f t="shared" si="64"/>
        <v>10.527777777777779</v>
      </c>
      <c r="W54" s="12">
        <f t="shared" si="53"/>
        <v>0.37</v>
      </c>
      <c r="X54" s="12">
        <f t="shared" si="54"/>
        <v>65.790000000000006</v>
      </c>
      <c r="Y54" s="149">
        <f t="shared" si="55"/>
        <v>7.0000000000000007E-2</v>
      </c>
      <c r="Z54" s="150">
        <f t="shared" si="56"/>
        <v>33.18</v>
      </c>
      <c r="AA54" s="147" t="s">
        <v>202</v>
      </c>
      <c r="AB54" s="147" t="s">
        <v>202</v>
      </c>
      <c r="AC54" s="69">
        <v>1</v>
      </c>
      <c r="AD54" s="69">
        <v>1</v>
      </c>
      <c r="AE54" s="10">
        <v>1.3888888888888888E-2</v>
      </c>
      <c r="AF54" s="70">
        <f t="shared" si="65"/>
        <v>2.3159722222222223</v>
      </c>
      <c r="AG54" s="70">
        <f t="shared" si="66"/>
        <v>7.9722222222222188</v>
      </c>
      <c r="AH54" s="12">
        <f t="shared" si="57"/>
        <v>0.53</v>
      </c>
      <c r="AI54" s="12">
        <f t="shared" si="58"/>
        <v>88.81</v>
      </c>
      <c r="AJ54" s="149">
        <f t="shared" si="59"/>
        <v>0.05</v>
      </c>
      <c r="AK54" s="150">
        <f t="shared" si="60"/>
        <v>31.5</v>
      </c>
      <c r="AL54" s="104" t="s">
        <v>89</v>
      </c>
      <c r="AM54" s="105" t="s">
        <v>90</v>
      </c>
      <c r="AN54" s="105" t="s">
        <v>90</v>
      </c>
      <c r="AO54" s="106" t="s">
        <v>90</v>
      </c>
      <c r="AP54" s="75">
        <f t="shared" si="61"/>
        <v>66.666666666666657</v>
      </c>
    </row>
    <row r="55" spans="1:42" ht="36" customHeight="1">
      <c r="A55" s="181" t="s">
        <v>219</v>
      </c>
      <c r="B55" s="9">
        <v>1</v>
      </c>
      <c r="C55" s="9"/>
      <c r="D55" s="9"/>
      <c r="E55" s="9"/>
      <c r="G55" s="10"/>
      <c r="H55" s="9"/>
      <c r="I55" s="9"/>
      <c r="J55" s="9"/>
      <c r="K55" s="10"/>
      <c r="L55" s="10">
        <v>2.0833333333333332E-2</v>
      </c>
      <c r="N55" s="11" t="s">
        <v>87</v>
      </c>
      <c r="O55" s="147" t="s">
        <v>202</v>
      </c>
      <c r="P55" s="147" t="s">
        <v>202</v>
      </c>
      <c r="Q55" s="147" t="s">
        <v>204</v>
      </c>
      <c r="R55" s="69">
        <v>1</v>
      </c>
      <c r="S55" s="91">
        <v>1</v>
      </c>
      <c r="T55" s="70">
        <f>SUM(C55:L55)</f>
        <v>2.0833333333333332E-2</v>
      </c>
      <c r="U55" s="70">
        <f t="shared" si="63"/>
        <v>3.6875000000000013</v>
      </c>
      <c r="V55" s="70">
        <f t="shared" si="64"/>
        <v>10.548611111111112</v>
      </c>
      <c r="W55" s="12">
        <f t="shared" si="53"/>
        <v>0.37</v>
      </c>
      <c r="X55" s="12">
        <f t="shared" si="54"/>
        <v>66.17</v>
      </c>
      <c r="Y55" s="149">
        <f t="shared" si="55"/>
        <v>7.0000000000000007E-2</v>
      </c>
      <c r="Z55" s="150">
        <f t="shared" si="56"/>
        <v>33.24</v>
      </c>
      <c r="AA55" s="147" t="s">
        <v>202</v>
      </c>
      <c r="AB55" s="147" t="s">
        <v>202</v>
      </c>
      <c r="AC55" s="69">
        <v>1</v>
      </c>
      <c r="AD55" s="91">
        <v>1</v>
      </c>
      <c r="AE55" s="10">
        <v>1.3888888888888888E-2</v>
      </c>
      <c r="AF55" s="70">
        <f t="shared" si="65"/>
        <v>2.3298611111111112</v>
      </c>
      <c r="AG55" s="70">
        <f t="shared" si="66"/>
        <v>7.9861111111111081</v>
      </c>
      <c r="AH55" s="12">
        <f t="shared" si="57"/>
        <v>0.53</v>
      </c>
      <c r="AI55" s="12">
        <f t="shared" si="58"/>
        <v>89.35</v>
      </c>
      <c r="AJ55" s="149">
        <f t="shared" si="59"/>
        <v>0.05</v>
      </c>
      <c r="AK55" s="150">
        <f t="shared" si="60"/>
        <v>31.56</v>
      </c>
      <c r="AL55" s="104" t="s">
        <v>89</v>
      </c>
      <c r="AM55" s="105" t="s">
        <v>90</v>
      </c>
      <c r="AN55" s="105" t="s">
        <v>90</v>
      </c>
      <c r="AO55" s="106" t="s">
        <v>90</v>
      </c>
      <c r="AP55" s="75">
        <f t="shared" si="61"/>
        <v>66.666666666666657</v>
      </c>
    </row>
    <row r="56" spans="1:42" ht="36" customHeight="1">
      <c r="A56" s="179" t="s">
        <v>220</v>
      </c>
      <c r="B56" s="9">
        <v>1</v>
      </c>
      <c r="C56" s="9"/>
      <c r="D56" s="9"/>
      <c r="E56" s="9"/>
      <c r="F56" s="10"/>
      <c r="G56" s="10">
        <v>2.0833333333333332E-2</v>
      </c>
      <c r="H56" s="9"/>
      <c r="I56" s="10"/>
      <c r="J56" s="10"/>
      <c r="K56" s="10"/>
      <c r="L56" s="100"/>
      <c r="M56" s="10"/>
      <c r="N56" s="11" t="s">
        <v>87</v>
      </c>
      <c r="O56" s="147" t="s">
        <v>202</v>
      </c>
      <c r="P56" s="147" t="s">
        <v>202</v>
      </c>
      <c r="Q56" s="147" t="s">
        <v>204</v>
      </c>
      <c r="R56" s="69">
        <v>1</v>
      </c>
      <c r="S56" s="91">
        <v>1</v>
      </c>
      <c r="T56" s="70">
        <f t="shared" si="62"/>
        <v>2.0833333333333332E-2</v>
      </c>
      <c r="U56" s="70">
        <f>U55+T56</f>
        <v>3.7083333333333348</v>
      </c>
      <c r="V56" s="70">
        <f t="shared" si="64"/>
        <v>10.569444444444446</v>
      </c>
      <c r="W56" s="12">
        <f t="shared" si="53"/>
        <v>0.37</v>
      </c>
      <c r="X56" s="12">
        <f t="shared" si="54"/>
        <v>66.540000000000006</v>
      </c>
      <c r="Y56" s="149">
        <f t="shared" si="55"/>
        <v>7.0000000000000007E-2</v>
      </c>
      <c r="Z56" s="150">
        <f t="shared" si="56"/>
        <v>33.31</v>
      </c>
      <c r="AA56" s="147" t="s">
        <v>202</v>
      </c>
      <c r="AB56" s="147" t="s">
        <v>202</v>
      </c>
      <c r="AC56" s="69">
        <v>1</v>
      </c>
      <c r="AD56" s="91">
        <v>1</v>
      </c>
      <c r="AE56" s="10">
        <v>1.7361111111111112E-2</v>
      </c>
      <c r="AF56" s="70">
        <f>AF55+AE56</f>
        <v>2.3472222222222223</v>
      </c>
      <c r="AG56" s="70">
        <f t="shared" si="66"/>
        <v>8.0034722222222197</v>
      </c>
      <c r="AH56" s="12">
        <f t="shared" si="57"/>
        <v>0.67</v>
      </c>
      <c r="AI56" s="12">
        <f t="shared" si="58"/>
        <v>90.01</v>
      </c>
      <c r="AJ56" s="149">
        <f t="shared" si="59"/>
        <v>7.0000000000000007E-2</v>
      </c>
      <c r="AK56" s="150">
        <f t="shared" si="60"/>
        <v>31.63</v>
      </c>
      <c r="AL56" s="104" t="s">
        <v>89</v>
      </c>
      <c r="AM56" s="105" t="s">
        <v>90</v>
      </c>
      <c r="AN56" s="105" t="s">
        <v>90</v>
      </c>
      <c r="AO56" s="106" t="s">
        <v>90</v>
      </c>
      <c r="AP56" s="75">
        <f t="shared" si="61"/>
        <v>83.333333333333343</v>
      </c>
    </row>
    <row r="57" spans="1:42" ht="36" customHeight="1">
      <c r="A57" s="179" t="s">
        <v>221</v>
      </c>
      <c r="B57" s="9">
        <v>1</v>
      </c>
      <c r="C57" s="10"/>
      <c r="D57" s="10"/>
      <c r="E57" s="10"/>
      <c r="F57" s="10"/>
      <c r="G57" s="10">
        <v>2.0833333333333332E-2</v>
      </c>
      <c r="H57" s="9"/>
      <c r="I57" s="101"/>
      <c r="J57" s="10"/>
      <c r="K57" s="10"/>
      <c r="L57" s="10"/>
      <c r="M57" s="10"/>
      <c r="N57" s="11" t="s">
        <v>87</v>
      </c>
      <c r="O57" s="147" t="s">
        <v>202</v>
      </c>
      <c r="P57" s="147" t="s">
        <v>202</v>
      </c>
      <c r="Q57" s="147" t="s">
        <v>204</v>
      </c>
      <c r="R57" s="69">
        <v>1</v>
      </c>
      <c r="S57" s="91">
        <v>1</v>
      </c>
      <c r="T57" s="70">
        <f t="shared" si="62"/>
        <v>2.0833333333333332E-2</v>
      </c>
      <c r="U57" s="70">
        <f t="shared" si="63"/>
        <v>3.7291666666666683</v>
      </c>
      <c r="V57" s="70">
        <f>V56+T57</f>
        <v>10.59027777777778</v>
      </c>
      <c r="W57" s="12">
        <f t="shared" si="53"/>
        <v>0.37</v>
      </c>
      <c r="X57" s="12">
        <f t="shared" si="54"/>
        <v>66.92</v>
      </c>
      <c r="Y57" s="149">
        <f t="shared" si="55"/>
        <v>7.0000000000000007E-2</v>
      </c>
      <c r="Z57" s="150">
        <f t="shared" si="56"/>
        <v>33.369999999999997</v>
      </c>
      <c r="AA57" s="147" t="s">
        <v>202</v>
      </c>
      <c r="AB57" s="147" t="s">
        <v>202</v>
      </c>
      <c r="AC57" s="69">
        <v>1</v>
      </c>
      <c r="AD57" s="91">
        <v>1</v>
      </c>
      <c r="AE57" s="10">
        <v>1.7361111111111112E-2</v>
      </c>
      <c r="AF57" s="70">
        <f t="shared" si="65"/>
        <v>2.3645833333333335</v>
      </c>
      <c r="AG57" s="70">
        <f>AG56+AE57</f>
        <v>8.0208333333333304</v>
      </c>
      <c r="AH57" s="12">
        <f t="shared" si="57"/>
        <v>0.67</v>
      </c>
      <c r="AI57" s="12">
        <f t="shared" si="58"/>
        <v>90.68</v>
      </c>
      <c r="AJ57" s="149">
        <f t="shared" si="59"/>
        <v>7.0000000000000007E-2</v>
      </c>
      <c r="AK57" s="150">
        <f t="shared" si="60"/>
        <v>31.7</v>
      </c>
      <c r="AL57" s="104" t="s">
        <v>89</v>
      </c>
      <c r="AM57" s="105" t="s">
        <v>90</v>
      </c>
      <c r="AN57" s="105" t="s">
        <v>90</v>
      </c>
      <c r="AO57" s="106" t="s">
        <v>90</v>
      </c>
      <c r="AP57" s="75">
        <f t="shared" si="61"/>
        <v>83.333333333333343</v>
      </c>
    </row>
    <row r="58" spans="1:42" ht="36" customHeight="1">
      <c r="A58" s="180" t="s">
        <v>182</v>
      </c>
      <c r="B58" s="9">
        <v>1</v>
      </c>
      <c r="C58" s="9"/>
      <c r="D58" s="10"/>
      <c r="E58" s="101"/>
      <c r="F58" s="10"/>
      <c r="G58" s="10"/>
      <c r="H58" s="9"/>
      <c r="I58" s="10"/>
      <c r="J58" s="9"/>
      <c r="K58" s="10">
        <v>2.0833333333333332E-2</v>
      </c>
      <c r="L58" s="100"/>
      <c r="M58" s="10"/>
      <c r="N58" s="11" t="s">
        <v>87</v>
      </c>
      <c r="O58" s="147" t="s">
        <v>212</v>
      </c>
      <c r="P58" s="147" t="s">
        <v>212</v>
      </c>
      <c r="Q58" s="147" t="s">
        <v>204</v>
      </c>
      <c r="R58" s="69">
        <v>1</v>
      </c>
      <c r="S58" s="91">
        <v>1</v>
      </c>
      <c r="T58" s="70">
        <f t="shared" si="62"/>
        <v>2.0833333333333332E-2</v>
      </c>
      <c r="U58" s="70">
        <f>U57+T58</f>
        <v>3.7500000000000018</v>
      </c>
      <c r="V58" s="70">
        <f t="shared" si="64"/>
        <v>10.611111111111114</v>
      </c>
      <c r="W58" s="12">
        <f t="shared" si="53"/>
        <v>0.37</v>
      </c>
      <c r="X58" s="12">
        <f t="shared" si="54"/>
        <v>67.290000000000006</v>
      </c>
      <c r="Y58" s="149">
        <f t="shared" si="55"/>
        <v>7.0000000000000007E-2</v>
      </c>
      <c r="Z58" s="150">
        <f t="shared" si="56"/>
        <v>33.44</v>
      </c>
      <c r="AA58" s="147" t="s">
        <v>212</v>
      </c>
      <c r="AB58" s="147" t="s">
        <v>212</v>
      </c>
      <c r="AC58" s="69">
        <v>1</v>
      </c>
      <c r="AD58" s="69">
        <v>1</v>
      </c>
      <c r="AE58" s="10">
        <v>1.7361111111111112E-2</v>
      </c>
      <c r="AF58" s="70">
        <f>AF57+AE58</f>
        <v>2.3819444444444446</v>
      </c>
      <c r="AG58" s="70">
        <f t="shared" si="66"/>
        <v>8.0381944444444411</v>
      </c>
      <c r="AH58" s="12">
        <f t="shared" si="57"/>
        <v>0.67</v>
      </c>
      <c r="AI58" s="12">
        <f t="shared" si="58"/>
        <v>91.34</v>
      </c>
      <c r="AJ58" s="149">
        <f t="shared" si="59"/>
        <v>7.0000000000000007E-2</v>
      </c>
      <c r="AK58" s="150">
        <f t="shared" si="60"/>
        <v>31.76</v>
      </c>
      <c r="AL58" s="104" t="s">
        <v>89</v>
      </c>
      <c r="AM58" s="105" t="s">
        <v>90</v>
      </c>
      <c r="AN58" s="105" t="s">
        <v>90</v>
      </c>
      <c r="AO58" s="106" t="s">
        <v>90</v>
      </c>
      <c r="AP58" s="75">
        <f>AE58/T58*100</f>
        <v>83.333333333333343</v>
      </c>
    </row>
    <row r="59" spans="1:42" ht="36" customHeight="1">
      <c r="A59" s="181" t="s">
        <v>222</v>
      </c>
      <c r="B59" s="9">
        <v>1</v>
      </c>
      <c r="C59" s="10"/>
      <c r="D59" s="10"/>
      <c r="E59" s="10"/>
      <c r="F59" s="10"/>
      <c r="H59" s="10"/>
      <c r="I59" s="10"/>
      <c r="J59" s="9"/>
      <c r="K59" s="10"/>
      <c r="L59" s="10">
        <v>4.1666666666666664E-2</v>
      </c>
      <c r="M59" s="10"/>
      <c r="N59" s="11" t="s">
        <v>87</v>
      </c>
      <c r="O59" s="147" t="s">
        <v>212</v>
      </c>
      <c r="P59" s="147" t="s">
        <v>212</v>
      </c>
      <c r="Q59" s="147" t="s">
        <v>204</v>
      </c>
      <c r="R59" s="69">
        <v>1</v>
      </c>
      <c r="S59" s="91">
        <v>1</v>
      </c>
      <c r="T59" s="70">
        <f>SUM(C59:M59)</f>
        <v>4.1666666666666664E-2</v>
      </c>
      <c r="U59" s="70">
        <f t="shared" si="63"/>
        <v>3.7916666666666683</v>
      </c>
      <c r="V59" s="70">
        <f>V58+T59</f>
        <v>10.65277777777778</v>
      </c>
      <c r="W59" s="12">
        <f t="shared" si="53"/>
        <v>0.75</v>
      </c>
      <c r="X59" s="12">
        <f t="shared" si="54"/>
        <v>68.040000000000006</v>
      </c>
      <c r="Y59" s="149">
        <f t="shared" si="55"/>
        <v>0.13</v>
      </c>
      <c r="Z59" s="150">
        <f t="shared" si="56"/>
        <v>33.57</v>
      </c>
      <c r="AA59" s="147" t="s">
        <v>212</v>
      </c>
      <c r="AB59" s="147" t="s">
        <v>212</v>
      </c>
      <c r="AC59" s="69">
        <v>1</v>
      </c>
      <c r="AD59" s="91">
        <v>1</v>
      </c>
      <c r="AE59" s="10">
        <v>1.3888888888888888E-2</v>
      </c>
      <c r="AF59" s="70">
        <f t="shared" si="65"/>
        <v>2.3958333333333335</v>
      </c>
      <c r="AG59" s="70">
        <f>AG58+AE59</f>
        <v>8.0520833333333304</v>
      </c>
      <c r="AH59" s="12">
        <f t="shared" si="57"/>
        <v>0.53</v>
      </c>
      <c r="AI59" s="12">
        <f t="shared" si="58"/>
        <v>91.88</v>
      </c>
      <c r="AJ59" s="149">
        <f t="shared" si="59"/>
        <v>0.05</v>
      </c>
      <c r="AK59" s="150">
        <f t="shared" si="60"/>
        <v>31.82</v>
      </c>
      <c r="AL59" s="104" t="s">
        <v>89</v>
      </c>
      <c r="AM59" s="105" t="s">
        <v>90</v>
      </c>
      <c r="AN59" s="105" t="s">
        <v>90</v>
      </c>
      <c r="AO59" s="106" t="s">
        <v>90</v>
      </c>
      <c r="AP59" s="75">
        <f>AE59/T59*100</f>
        <v>33.333333333333329</v>
      </c>
    </row>
    <row r="60" spans="1:42" ht="36" customHeight="1">
      <c r="A60" s="180" t="s">
        <v>223</v>
      </c>
      <c r="B60" s="9">
        <v>1</v>
      </c>
      <c r="C60" s="10"/>
      <c r="D60" s="9"/>
      <c r="E60" s="10"/>
      <c r="F60" s="10"/>
      <c r="G60" s="10"/>
      <c r="H60" s="10">
        <v>2.0833333333333332E-2</v>
      </c>
      <c r="I60" s="9"/>
      <c r="J60" s="10"/>
      <c r="K60" s="10"/>
      <c r="L60" s="101"/>
      <c r="M60" s="10"/>
      <c r="N60" s="11" t="s">
        <v>87</v>
      </c>
      <c r="O60" s="147" t="s">
        <v>213</v>
      </c>
      <c r="P60" s="147" t="s">
        <v>213</v>
      </c>
      <c r="Q60" s="147" t="s">
        <v>204</v>
      </c>
      <c r="R60" s="69">
        <v>2</v>
      </c>
      <c r="S60" s="91">
        <v>1</v>
      </c>
      <c r="T60" s="70">
        <f t="shared" si="62"/>
        <v>2.0833333333333332E-2</v>
      </c>
      <c r="U60" s="70">
        <f t="shared" si="63"/>
        <v>3.8125000000000018</v>
      </c>
      <c r="V60" s="70">
        <f t="shared" si="64"/>
        <v>10.673611111111114</v>
      </c>
      <c r="W60" s="12">
        <f t="shared" si="53"/>
        <v>0.37</v>
      </c>
      <c r="X60" s="12">
        <f t="shared" si="54"/>
        <v>68.41</v>
      </c>
      <c r="Y60" s="149">
        <f t="shared" si="55"/>
        <v>7.0000000000000007E-2</v>
      </c>
      <c r="Z60" s="150">
        <f t="shared" si="56"/>
        <v>33.64</v>
      </c>
      <c r="AA60" s="147" t="s">
        <v>213</v>
      </c>
      <c r="AB60" s="147" t="s">
        <v>213</v>
      </c>
      <c r="AC60" s="69">
        <v>2</v>
      </c>
      <c r="AD60" s="91">
        <v>1</v>
      </c>
      <c r="AE60" s="10">
        <v>8.3333333333333329E-2</v>
      </c>
      <c r="AF60" s="70">
        <f t="shared" si="65"/>
        <v>2.479166666666667</v>
      </c>
      <c r="AG60" s="70">
        <f t="shared" si="66"/>
        <v>8.1354166666666643</v>
      </c>
      <c r="AH60" s="12">
        <f t="shared" si="57"/>
        <v>3.2</v>
      </c>
      <c r="AI60" s="12">
        <f t="shared" si="58"/>
        <v>95.07</v>
      </c>
      <c r="AJ60" s="149">
        <f t="shared" si="59"/>
        <v>0.33</v>
      </c>
      <c r="AK60" s="150">
        <f t="shared" si="60"/>
        <v>32.15</v>
      </c>
      <c r="AL60" s="104" t="s">
        <v>89</v>
      </c>
      <c r="AM60" s="105" t="s">
        <v>90</v>
      </c>
      <c r="AN60" s="105" t="s">
        <v>90</v>
      </c>
      <c r="AO60" s="106" t="s">
        <v>90</v>
      </c>
      <c r="AP60" s="75">
        <f t="shared" si="61"/>
        <v>400</v>
      </c>
    </row>
    <row r="61" spans="1:42" ht="36" customHeight="1">
      <c r="A61" s="179" t="s">
        <v>224</v>
      </c>
      <c r="B61" s="9">
        <v>1</v>
      </c>
      <c r="C61" s="10"/>
      <c r="D61" s="9"/>
      <c r="E61" s="258"/>
      <c r="F61" s="13"/>
      <c r="G61" s="10"/>
      <c r="H61" s="101"/>
      <c r="I61" s="9"/>
      <c r="J61" s="255"/>
      <c r="K61" s="10"/>
      <c r="L61" s="10"/>
      <c r="M61" s="10">
        <v>2.0833333333333332E-2</v>
      </c>
      <c r="N61" s="11" t="s">
        <v>87</v>
      </c>
      <c r="O61" s="147" t="s">
        <v>213</v>
      </c>
      <c r="P61" s="147" t="s">
        <v>213</v>
      </c>
      <c r="Q61" s="147" t="s">
        <v>204</v>
      </c>
      <c r="R61" s="103">
        <v>1</v>
      </c>
      <c r="S61" s="91">
        <v>1</v>
      </c>
      <c r="T61" s="70">
        <f t="shared" si="62"/>
        <v>2.0833333333333332E-2</v>
      </c>
      <c r="U61" s="70">
        <f t="shared" si="63"/>
        <v>3.8333333333333353</v>
      </c>
      <c r="V61" s="70">
        <f>V60+T61</f>
        <v>10.694444444444448</v>
      </c>
      <c r="W61" s="12">
        <f t="shared" si="53"/>
        <v>0.37</v>
      </c>
      <c r="X61" s="12">
        <f t="shared" si="54"/>
        <v>68.790000000000006</v>
      </c>
      <c r="Y61" s="149">
        <f t="shared" si="55"/>
        <v>7.0000000000000007E-2</v>
      </c>
      <c r="Z61" s="150">
        <f t="shared" si="56"/>
        <v>33.700000000000003</v>
      </c>
      <c r="AA61" s="147" t="s">
        <v>213</v>
      </c>
      <c r="AB61" s="147" t="s">
        <v>213</v>
      </c>
      <c r="AC61" s="103">
        <v>2</v>
      </c>
      <c r="AD61" s="91">
        <v>1</v>
      </c>
      <c r="AE61" s="10">
        <v>1.3888888888888888E-2</v>
      </c>
      <c r="AF61" s="70">
        <f t="shared" si="65"/>
        <v>2.4930555555555558</v>
      </c>
      <c r="AG61" s="70">
        <f>AG60+AE61</f>
        <v>8.1493055555555536</v>
      </c>
      <c r="AH61" s="12">
        <f t="shared" si="57"/>
        <v>0.53</v>
      </c>
      <c r="AI61" s="12">
        <f t="shared" si="58"/>
        <v>95.61</v>
      </c>
      <c r="AJ61" s="149">
        <f t="shared" si="59"/>
        <v>0.05</v>
      </c>
      <c r="AK61" s="150">
        <f t="shared" si="60"/>
        <v>32.200000000000003</v>
      </c>
      <c r="AL61" s="104" t="s">
        <v>89</v>
      </c>
      <c r="AM61" s="105" t="s">
        <v>90</v>
      </c>
      <c r="AN61" s="105" t="s">
        <v>90</v>
      </c>
      <c r="AO61" s="106" t="s">
        <v>90</v>
      </c>
      <c r="AP61" s="75">
        <f t="shared" si="61"/>
        <v>66.666666666666657</v>
      </c>
    </row>
    <row r="62" spans="1:42" ht="47.4">
      <c r="A62" s="182" t="s">
        <v>91</v>
      </c>
      <c r="B62" s="145"/>
      <c r="C62" s="168">
        <f t="shared" ref="C62:M62" si="67">SUM(C52:C61)</f>
        <v>0</v>
      </c>
      <c r="D62" s="168">
        <f t="shared" si="67"/>
        <v>0</v>
      </c>
      <c r="E62" s="168">
        <f t="shared" si="67"/>
        <v>0</v>
      </c>
      <c r="F62" s="168">
        <f t="shared" si="67"/>
        <v>4.1666666666666664E-2</v>
      </c>
      <c r="G62" s="168">
        <f t="shared" si="67"/>
        <v>4.1666666666666664E-2</v>
      </c>
      <c r="H62" s="168">
        <f t="shared" si="67"/>
        <v>2.0833333333333332E-2</v>
      </c>
      <c r="I62" s="168">
        <f t="shared" si="67"/>
        <v>0</v>
      </c>
      <c r="J62" s="168">
        <f t="shared" si="67"/>
        <v>0</v>
      </c>
      <c r="K62" s="231">
        <f t="shared" si="67"/>
        <v>2.0833333333333332E-2</v>
      </c>
      <c r="L62" s="231">
        <f t="shared" si="67"/>
        <v>6.25E-2</v>
      </c>
      <c r="M62" s="168">
        <f t="shared" si="67"/>
        <v>4.1666666666666664E-2</v>
      </c>
      <c r="N62" s="168"/>
      <c r="O62" s="145"/>
      <c r="P62" s="145"/>
      <c r="Q62" s="145"/>
      <c r="R62" s="145"/>
      <c r="S62" s="145"/>
      <c r="T62" s="168">
        <f>SUM(T52:T61)</f>
        <v>0.22916666666666666</v>
      </c>
      <c r="U62" s="168">
        <f>U61</f>
        <v>3.8333333333333353</v>
      </c>
      <c r="V62" s="168">
        <f>V61</f>
        <v>10.694444444444448</v>
      </c>
      <c r="W62" s="145">
        <f t="shared" si="53"/>
        <v>4.1100000000000003</v>
      </c>
      <c r="X62" s="145">
        <f t="shared" si="54"/>
        <v>68.790000000000006</v>
      </c>
      <c r="Y62" s="169">
        <f>ROUND(T62/$U$16*100,2)</f>
        <v>0.72</v>
      </c>
      <c r="Z62" s="170">
        <f>ROUND(V62/$U$16*100,2)</f>
        <v>33.700000000000003</v>
      </c>
      <c r="AA62" s="145"/>
      <c r="AB62" s="145"/>
      <c r="AC62" s="145"/>
      <c r="AD62" s="145"/>
      <c r="AE62" s="168">
        <f>SUM(AE52:AE61)</f>
        <v>0.21180555555555558</v>
      </c>
      <c r="AF62" s="168">
        <f>AF61</f>
        <v>2.4930555555555558</v>
      </c>
      <c r="AG62" s="168">
        <f>AG61</f>
        <v>8.1493055555555536</v>
      </c>
      <c r="AH62" s="330">
        <f t="shared" si="57"/>
        <v>8.1199999999999992</v>
      </c>
      <c r="AI62" s="330">
        <f t="shared" si="58"/>
        <v>95.61</v>
      </c>
      <c r="AJ62" s="171">
        <f t="shared" ref="AJ62" si="68">ROUND(AE62/$Y$17*100,2)</f>
        <v>0.84</v>
      </c>
      <c r="AK62" s="172">
        <f t="shared" ref="AK62" si="69">ROUND(AG62/$Y$17*100,2)</f>
        <v>32.200000000000003</v>
      </c>
      <c r="AL62" s="173"/>
      <c r="AM62" s="145"/>
      <c r="AN62" s="145"/>
      <c r="AO62" s="174"/>
      <c r="AP62" s="174"/>
    </row>
    <row r="63" spans="1:42" ht="47.4">
      <c r="A63" s="245" t="s">
        <v>192</v>
      </c>
      <c r="B63" s="362"/>
      <c r="C63" s="360"/>
      <c r="D63" s="360"/>
      <c r="E63" s="360"/>
      <c r="F63" s="360"/>
      <c r="G63" s="360"/>
      <c r="H63" s="360"/>
      <c r="I63" s="360"/>
      <c r="J63" s="360"/>
      <c r="K63" s="360"/>
      <c r="L63" s="360"/>
      <c r="M63" s="360"/>
      <c r="N63" s="360"/>
      <c r="O63" s="360"/>
      <c r="P63" s="360"/>
      <c r="Q63" s="360"/>
      <c r="R63" s="360"/>
      <c r="S63" s="360"/>
      <c r="T63" s="360"/>
      <c r="U63" s="360"/>
      <c r="V63" s="360"/>
      <c r="W63" s="360"/>
      <c r="X63" s="360"/>
      <c r="Y63" s="360"/>
      <c r="Z63" s="360"/>
      <c r="AA63" s="360"/>
      <c r="AB63" s="360"/>
      <c r="AC63" s="360"/>
      <c r="AD63" s="360"/>
      <c r="AE63" s="360"/>
      <c r="AF63" s="360"/>
      <c r="AG63" s="360"/>
      <c r="AH63" s="360"/>
      <c r="AI63" s="360"/>
      <c r="AJ63" s="360"/>
      <c r="AK63" s="360"/>
      <c r="AL63" s="360"/>
      <c r="AM63" s="360"/>
      <c r="AN63" s="360"/>
      <c r="AO63" s="360"/>
      <c r="AP63" s="361"/>
    </row>
    <row r="64" spans="1:42" ht="37.5" customHeight="1">
      <c r="A64" s="246" t="s">
        <v>225</v>
      </c>
      <c r="B64" s="234">
        <v>11</v>
      </c>
      <c r="C64" s="250">
        <v>4.1666666666666664E-2</v>
      </c>
      <c r="D64" s="250">
        <v>4.1666666666666664E-2</v>
      </c>
      <c r="E64" s="259">
        <v>4.1666666666666664E-2</v>
      </c>
      <c r="F64" s="250">
        <v>4.1666666666666664E-2</v>
      </c>
      <c r="G64" s="250">
        <v>4.1666666666666664E-2</v>
      </c>
      <c r="H64" s="250">
        <v>4.1666666666666664E-2</v>
      </c>
      <c r="I64" s="259">
        <v>4.1666666666666664E-2</v>
      </c>
      <c r="J64" s="259">
        <v>4.1666666666666664E-2</v>
      </c>
      <c r="K64" s="259">
        <v>4.1666666666666664E-2</v>
      </c>
      <c r="L64" s="250">
        <v>4.1666666666666664E-2</v>
      </c>
      <c r="M64" s="250">
        <v>4.1666666666666664E-2</v>
      </c>
      <c r="N64" s="11" t="s">
        <v>87</v>
      </c>
      <c r="O64" s="147" t="s">
        <v>212</v>
      </c>
      <c r="P64" s="147" t="s">
        <v>212</v>
      </c>
      <c r="Q64" s="147" t="s">
        <v>204</v>
      </c>
      <c r="R64" s="210">
        <v>2</v>
      </c>
      <c r="S64" s="91">
        <v>1</v>
      </c>
      <c r="T64" s="74">
        <f>SUM(C64:M64)</f>
        <v>0.45833333333333337</v>
      </c>
      <c r="U64" s="70">
        <f>U62+T64</f>
        <v>4.2916666666666687</v>
      </c>
      <c r="V64" s="156">
        <f>V62+T64</f>
        <v>11.152777777777782</v>
      </c>
      <c r="W64" s="207" t="e">
        <f t="shared" ref="W64:X67" si="70">ROUND(T64/$T$63*100,2)</f>
        <v>#DIV/0!</v>
      </c>
      <c r="X64" s="211" t="e">
        <f t="shared" si="70"/>
        <v>#DIV/0!</v>
      </c>
      <c r="Y64" s="72">
        <f t="shared" ref="Y64:Y66" si="71">ROUND(T64/$U$17*100,2)</f>
        <v>1.44</v>
      </c>
      <c r="Z64" s="73">
        <f t="shared" ref="Z64:Z66" si="72">ROUND(V64/$U$17*100,2)</f>
        <v>35.15</v>
      </c>
      <c r="AA64" s="147" t="s">
        <v>212</v>
      </c>
      <c r="AB64" s="147" t="s">
        <v>212</v>
      </c>
      <c r="AC64" s="91">
        <v>2</v>
      </c>
      <c r="AD64" s="91">
        <v>1</v>
      </c>
      <c r="AE64" s="74">
        <v>2.0833333333333332E-2</v>
      </c>
      <c r="AF64" s="70">
        <f>AF62+AE64</f>
        <v>2.5138888888888893</v>
      </c>
      <c r="AG64" s="156">
        <f>AG62+AE64</f>
        <v>8.1701388888888875</v>
      </c>
      <c r="AH64" s="12">
        <f t="shared" ref="AH64:AH67" si="73">ROUND(AE64/$AE$72*100,2)</f>
        <v>0.8</v>
      </c>
      <c r="AI64" s="12">
        <f t="shared" ref="AI64:AI67" si="74">ROUND(AF64/$AF$72*100,2)</f>
        <v>96.4</v>
      </c>
      <c r="AJ64" s="149">
        <f>ROUND(AE64/$Y$17*100,2)</f>
        <v>0.08</v>
      </c>
      <c r="AK64" s="150">
        <f>ROUND(AG64/$Y$17*100,2)</f>
        <v>32.29</v>
      </c>
      <c r="AL64" s="237" t="s">
        <v>89</v>
      </c>
      <c r="AM64" s="238" t="s">
        <v>90</v>
      </c>
      <c r="AN64" s="238" t="s">
        <v>90</v>
      </c>
      <c r="AO64" s="106" t="s">
        <v>90</v>
      </c>
      <c r="AP64" s="75">
        <f>AE64/T64*100</f>
        <v>4.545454545454545</v>
      </c>
    </row>
    <row r="65" spans="1:42" ht="37.5" customHeight="1">
      <c r="A65" s="246" t="s">
        <v>226</v>
      </c>
      <c r="B65" s="234">
        <v>1</v>
      </c>
      <c r="C65" s="251"/>
      <c r="D65" s="235"/>
      <c r="E65" s="235"/>
      <c r="F65" s="235"/>
      <c r="G65" s="235"/>
      <c r="H65" s="250">
        <v>2.0833333333333332E-2</v>
      </c>
      <c r="I65" s="235"/>
      <c r="J65" s="261"/>
      <c r="K65" s="262"/>
      <c r="L65" s="235"/>
      <c r="M65" s="235"/>
      <c r="N65" s="11" t="s">
        <v>87</v>
      </c>
      <c r="O65" s="147" t="s">
        <v>227</v>
      </c>
      <c r="P65" s="147" t="s">
        <v>227</v>
      </c>
      <c r="Q65" s="147" t="s">
        <v>204</v>
      </c>
      <c r="R65" s="210">
        <v>2</v>
      </c>
      <c r="S65" s="91">
        <v>1</v>
      </c>
      <c r="T65" s="74">
        <f>SUM(C65:M65)</f>
        <v>2.0833333333333332E-2</v>
      </c>
      <c r="U65" s="70">
        <f t="shared" ref="U65:U66" si="75">U64+T65</f>
        <v>4.3125000000000018</v>
      </c>
      <c r="V65" s="70">
        <f t="shared" ref="V65:V66" si="76">V64+T65</f>
        <v>11.173611111111116</v>
      </c>
      <c r="W65" s="207" t="e">
        <f t="shared" ref="W65" si="77">ROUND(T65/$T$63*100,2)</f>
        <v>#DIV/0!</v>
      </c>
      <c r="X65" s="211" t="e">
        <f t="shared" ref="X65" si="78">ROUND(U65/$T$63*100,2)</f>
        <v>#DIV/0!</v>
      </c>
      <c r="Y65" s="72">
        <f t="shared" ref="Y65" si="79">ROUND(T65/$U$17*100,2)</f>
        <v>7.0000000000000007E-2</v>
      </c>
      <c r="Z65" s="73">
        <f t="shared" ref="Z65" si="80">ROUND(V65/$U$17*100,2)</f>
        <v>35.21</v>
      </c>
      <c r="AA65" s="147" t="s">
        <v>213</v>
      </c>
      <c r="AB65" s="147" t="s">
        <v>213</v>
      </c>
      <c r="AC65" s="91">
        <v>1</v>
      </c>
      <c r="AD65" s="91">
        <v>1</v>
      </c>
      <c r="AE65" s="74">
        <v>2.0833333333333332E-2</v>
      </c>
      <c r="AF65" s="70">
        <f t="shared" ref="AF65:AF66" si="81">AF64+AE65</f>
        <v>2.5347222222222228</v>
      </c>
      <c r="AG65" s="70">
        <f t="shared" ref="AG65:AG66" si="82">AG64+AE65</f>
        <v>8.1909722222222214</v>
      </c>
      <c r="AH65" s="12">
        <f t="shared" si="73"/>
        <v>0.8</v>
      </c>
      <c r="AI65" s="12">
        <f t="shared" si="74"/>
        <v>97.2</v>
      </c>
      <c r="AJ65" s="149">
        <f>ROUND(AE65/$Y$17*100,2)</f>
        <v>0.08</v>
      </c>
      <c r="AK65" s="150">
        <f>ROUND(AG65/$Y$17*100,2)</f>
        <v>32.369999999999997</v>
      </c>
      <c r="AL65" s="237" t="s">
        <v>89</v>
      </c>
      <c r="AM65" s="238" t="s">
        <v>90</v>
      </c>
      <c r="AN65" s="238" t="s">
        <v>90</v>
      </c>
      <c r="AO65" s="106"/>
      <c r="AP65" s="75"/>
    </row>
    <row r="66" spans="1:42" ht="37.5" customHeight="1">
      <c r="A66" s="246" t="s">
        <v>228</v>
      </c>
      <c r="B66" s="234">
        <v>11</v>
      </c>
      <c r="C66" s="251">
        <v>3.125E-2</v>
      </c>
      <c r="D66" s="251">
        <v>3.125E-2</v>
      </c>
      <c r="E66" s="251">
        <v>3.125E-2</v>
      </c>
      <c r="F66" s="251">
        <v>3.125E-2</v>
      </c>
      <c r="G66" s="251">
        <v>3.125E-2</v>
      </c>
      <c r="H66" s="251">
        <v>3.125E-2</v>
      </c>
      <c r="I66" s="251">
        <v>3.125E-2</v>
      </c>
      <c r="J66" s="251">
        <v>3.125E-2</v>
      </c>
      <c r="K66" s="251">
        <v>3.125E-2</v>
      </c>
      <c r="L66" s="251">
        <v>3.125E-2</v>
      </c>
      <c r="M66" s="251">
        <v>3.125E-2</v>
      </c>
      <c r="N66" s="11" t="s">
        <v>87</v>
      </c>
      <c r="O66" s="147" t="s">
        <v>213</v>
      </c>
      <c r="P66" s="147" t="s">
        <v>213</v>
      </c>
      <c r="Q66" s="147" t="s">
        <v>204</v>
      </c>
      <c r="R66" s="210">
        <v>2</v>
      </c>
      <c r="S66" s="91">
        <v>1</v>
      </c>
      <c r="T66" s="74">
        <f>SUM(C66:M66)</f>
        <v>0.34375</v>
      </c>
      <c r="U66" s="70">
        <f t="shared" si="75"/>
        <v>4.6562500000000018</v>
      </c>
      <c r="V66" s="70">
        <f t="shared" si="76"/>
        <v>11.517361111111116</v>
      </c>
      <c r="W66" s="207" t="e">
        <f t="shared" si="70"/>
        <v>#DIV/0!</v>
      </c>
      <c r="X66" s="211" t="e">
        <f t="shared" si="70"/>
        <v>#DIV/0!</v>
      </c>
      <c r="Y66" s="72">
        <f t="shared" si="71"/>
        <v>1.08</v>
      </c>
      <c r="Z66" s="73">
        <f t="shared" si="72"/>
        <v>36.29</v>
      </c>
      <c r="AA66" s="147" t="s">
        <v>213</v>
      </c>
      <c r="AB66" s="147" t="s">
        <v>213</v>
      </c>
      <c r="AC66" s="91">
        <v>2</v>
      </c>
      <c r="AD66" s="91">
        <v>1</v>
      </c>
      <c r="AE66" s="74">
        <v>3.125E-2</v>
      </c>
      <c r="AF66" s="70">
        <f t="shared" si="81"/>
        <v>2.5659722222222228</v>
      </c>
      <c r="AG66" s="70">
        <f t="shared" si="82"/>
        <v>8.2222222222222214</v>
      </c>
      <c r="AH66" s="12">
        <f t="shared" si="73"/>
        <v>1.2</v>
      </c>
      <c r="AI66" s="12">
        <f t="shared" si="74"/>
        <v>98.4</v>
      </c>
      <c r="AJ66" s="149">
        <f>ROUND(AE66/$Y$17*100,2)</f>
        <v>0.12</v>
      </c>
      <c r="AK66" s="150">
        <f>ROUND(AG66/$Y$17*100,2)</f>
        <v>32.49</v>
      </c>
      <c r="AL66" s="237" t="s">
        <v>89</v>
      </c>
      <c r="AM66" s="238" t="s">
        <v>90</v>
      </c>
      <c r="AN66" s="238" t="s">
        <v>90</v>
      </c>
      <c r="AO66" s="106" t="s">
        <v>90</v>
      </c>
      <c r="AP66" s="75">
        <f>AE66/T66*100</f>
        <v>9.0909090909090917</v>
      </c>
    </row>
    <row r="67" spans="1:42" ht="47.4">
      <c r="A67" s="248" t="s">
        <v>91</v>
      </c>
      <c r="B67" s="240"/>
      <c r="C67" s="241">
        <f>SUM(C64:C66)</f>
        <v>7.2916666666666657E-2</v>
      </c>
      <c r="D67" s="241">
        <f t="shared" ref="D67:M67" si="83">SUM(D64:D66)</f>
        <v>7.2916666666666657E-2</v>
      </c>
      <c r="E67" s="241">
        <f t="shared" si="83"/>
        <v>7.2916666666666657E-2</v>
      </c>
      <c r="F67" s="241">
        <f t="shared" si="83"/>
        <v>7.2916666666666657E-2</v>
      </c>
      <c r="G67" s="241">
        <f t="shared" si="83"/>
        <v>7.2916666666666657E-2</v>
      </c>
      <c r="H67" s="241">
        <f t="shared" si="83"/>
        <v>9.375E-2</v>
      </c>
      <c r="I67" s="260">
        <f t="shared" si="83"/>
        <v>7.2916666666666657E-2</v>
      </c>
      <c r="J67" s="260">
        <f>SUM(J64:J66)</f>
        <v>7.2916666666666657E-2</v>
      </c>
      <c r="K67" s="241">
        <f>SUM(K64:K66)</f>
        <v>7.2916666666666657E-2</v>
      </c>
      <c r="L67" s="241">
        <f>SUM(L64:L66)</f>
        <v>7.2916666666666657E-2</v>
      </c>
      <c r="M67" s="241">
        <f t="shared" si="83"/>
        <v>7.2916666666666657E-2</v>
      </c>
      <c r="N67" s="328"/>
      <c r="O67" s="240"/>
      <c r="P67" s="240"/>
      <c r="Q67" s="240"/>
      <c r="R67" s="240"/>
      <c r="S67" s="240"/>
      <c r="T67" s="241">
        <f>SUM(T64:T66)</f>
        <v>0.82291666666666674</v>
      </c>
      <c r="U67" s="241">
        <f>U66</f>
        <v>4.6562500000000018</v>
      </c>
      <c r="V67" s="241">
        <f>V66</f>
        <v>11.517361111111116</v>
      </c>
      <c r="W67" s="242" t="e">
        <f t="shared" si="70"/>
        <v>#DIV/0!</v>
      </c>
      <c r="X67" s="242" t="e">
        <f t="shared" si="70"/>
        <v>#DIV/0!</v>
      </c>
      <c r="Y67" s="243">
        <f>ROUND(T67/$U$16*100,2)</f>
        <v>2.59</v>
      </c>
      <c r="Z67" s="242">
        <f>ROUND(V67/$U$16*100,2)</f>
        <v>36.29</v>
      </c>
      <c r="AA67" s="240"/>
      <c r="AB67" s="240"/>
      <c r="AC67" s="240"/>
      <c r="AD67" s="241"/>
      <c r="AE67" s="241">
        <f>SUM(AE64:AE66)</f>
        <v>7.2916666666666657E-2</v>
      </c>
      <c r="AF67" s="241">
        <f>AF66</f>
        <v>2.5659722222222228</v>
      </c>
      <c r="AG67" s="241">
        <f>AG66</f>
        <v>8.2222222222222214</v>
      </c>
      <c r="AH67" s="327">
        <f t="shared" si="73"/>
        <v>2.8</v>
      </c>
      <c r="AI67" s="327">
        <f t="shared" si="74"/>
        <v>98.4</v>
      </c>
      <c r="AJ67" s="232">
        <f>ROUND(AE67/$Y$17*100,2)</f>
        <v>0.28999999999999998</v>
      </c>
      <c r="AK67" s="233">
        <f t="shared" ref="AK67" si="84">ROUND(AG67/$Y$17*100,2)</f>
        <v>32.49</v>
      </c>
      <c r="AL67" s="240"/>
      <c r="AM67" s="240"/>
      <c r="AN67" s="240"/>
      <c r="AO67" s="244"/>
      <c r="AP67" s="244"/>
    </row>
    <row r="68" spans="1:42" ht="47.4">
      <c r="A68" s="20" t="s">
        <v>195</v>
      </c>
      <c r="B68" s="333"/>
      <c r="C68" s="333"/>
      <c r="D68" s="333"/>
      <c r="E68" s="333"/>
      <c r="F68" s="333"/>
      <c r="G68" s="333"/>
      <c r="H68" s="333"/>
      <c r="I68" s="333"/>
      <c r="J68" s="333"/>
      <c r="K68" s="333"/>
      <c r="L68" s="333"/>
      <c r="M68" s="333"/>
      <c r="N68" s="333"/>
      <c r="O68" s="333"/>
      <c r="P68" s="333"/>
      <c r="Q68" s="333"/>
      <c r="R68" s="333"/>
      <c r="S68" s="333"/>
      <c r="T68" s="333"/>
      <c r="U68" s="333"/>
      <c r="V68" s="333"/>
      <c r="W68" s="333"/>
      <c r="X68" s="333"/>
      <c r="Y68" s="333"/>
      <c r="Z68" s="333"/>
      <c r="AA68" s="334"/>
      <c r="AB68" s="334"/>
      <c r="AC68" s="334"/>
      <c r="AD68" s="334"/>
      <c r="AE68" s="334"/>
      <c r="AF68" s="334"/>
      <c r="AG68" s="334"/>
      <c r="AH68" s="334"/>
      <c r="AI68" s="334"/>
      <c r="AJ68" s="333"/>
      <c r="AK68" s="333"/>
      <c r="AL68" s="333"/>
      <c r="AM68" s="333"/>
      <c r="AN68" s="333"/>
      <c r="AO68" s="333"/>
      <c r="AP68" s="333"/>
    </row>
    <row r="69" spans="1:42" ht="36">
      <c r="A69" s="102" t="s">
        <v>229</v>
      </c>
      <c r="B69" s="234">
        <v>11</v>
      </c>
      <c r="C69" s="250">
        <v>8.3333333333333329E-2</v>
      </c>
      <c r="D69" s="250">
        <v>8.3333333333333329E-2</v>
      </c>
      <c r="E69" s="250">
        <v>8.3333333333333329E-2</v>
      </c>
      <c r="F69" s="250">
        <v>8.3333333333333329E-2</v>
      </c>
      <c r="G69" s="250">
        <v>8.3333333333333329E-2</v>
      </c>
      <c r="H69" s="250">
        <v>8.3333333333333329E-2</v>
      </c>
      <c r="I69" s="250">
        <v>8.3333333333333329E-2</v>
      </c>
      <c r="J69" s="250">
        <v>8.3333333333333329E-2</v>
      </c>
      <c r="K69" s="250">
        <v>8.3333333333333329E-2</v>
      </c>
      <c r="L69" s="250">
        <v>8.3333333333333329E-2</v>
      </c>
      <c r="M69" s="250">
        <v>8.3333333333333329E-2</v>
      </c>
      <c r="N69" s="11" t="s">
        <v>87</v>
      </c>
      <c r="O69" s="147" t="s">
        <v>227</v>
      </c>
      <c r="P69" s="147" t="s">
        <v>227</v>
      </c>
      <c r="Q69" s="147" t="s">
        <v>204</v>
      </c>
      <c r="R69" s="103">
        <v>2</v>
      </c>
      <c r="S69" s="91">
        <v>1</v>
      </c>
      <c r="T69" s="70">
        <f>SUM(C69:M69)</f>
        <v>0.91666666666666674</v>
      </c>
      <c r="U69" s="71">
        <f>U67+T69</f>
        <v>5.5729166666666687</v>
      </c>
      <c r="V69" s="156">
        <f>V67+T69</f>
        <v>12.434027777777782</v>
      </c>
      <c r="W69" s="12">
        <f>ROUND(T69/$T$72*100,2)</f>
        <v>16.45</v>
      </c>
      <c r="X69" s="12">
        <f>ROUND(U69/$T$72*100,2)</f>
        <v>100</v>
      </c>
      <c r="Y69" s="72">
        <f>ROUND(T69/$U$17*100,2)</f>
        <v>2.89</v>
      </c>
      <c r="Z69" s="73">
        <f>ROUND(V69/$U$17*100,2)</f>
        <v>39.18</v>
      </c>
      <c r="AA69" s="147" t="s">
        <v>227</v>
      </c>
      <c r="AB69" s="147" t="s">
        <v>213</v>
      </c>
      <c r="AC69" s="103">
        <v>2</v>
      </c>
      <c r="AD69" s="91">
        <v>2</v>
      </c>
      <c r="AE69" s="10">
        <v>4.1666666666666664E-2</v>
      </c>
      <c r="AF69" s="71">
        <f>AF67+AE69</f>
        <v>2.6076388888888893</v>
      </c>
      <c r="AG69" s="156">
        <f>AG67+AE69</f>
        <v>8.2638888888888875</v>
      </c>
      <c r="AH69" s="12">
        <f>ROUND(AE69/$AE$72*100,2)</f>
        <v>1.6</v>
      </c>
      <c r="AI69" s="12">
        <f>ROUND(AF69/$AF$72*100,2)</f>
        <v>100</v>
      </c>
      <c r="AJ69" s="149">
        <f>ROUND(AE69/$Y$17*100,2)</f>
        <v>0.16</v>
      </c>
      <c r="AK69" s="150">
        <f>ROUND(AG69/$Y$17*100,2)</f>
        <v>32.659999999999997</v>
      </c>
      <c r="AL69" s="157" t="s">
        <v>98</v>
      </c>
      <c r="AM69" s="9">
        <v>5</v>
      </c>
      <c r="AN69" s="9">
        <v>5</v>
      </c>
      <c r="AO69" s="75">
        <f t="shared" ref="AO69" si="85">AN69/AM69*100</f>
        <v>100</v>
      </c>
      <c r="AP69" s="75">
        <f>AE69/T69*100</f>
        <v>4.545454545454545</v>
      </c>
    </row>
    <row r="70" spans="1:42" ht="47.4">
      <c r="A70" s="107" t="s">
        <v>91</v>
      </c>
      <c r="B70" s="108"/>
      <c r="C70" s="109">
        <f t="shared" ref="C70:L70" si="86">SUM(C69:C69)</f>
        <v>8.3333333333333329E-2</v>
      </c>
      <c r="D70" s="109">
        <f t="shared" si="86"/>
        <v>8.3333333333333329E-2</v>
      </c>
      <c r="E70" s="109">
        <f t="shared" si="86"/>
        <v>8.3333333333333329E-2</v>
      </c>
      <c r="F70" s="109">
        <f t="shared" si="86"/>
        <v>8.3333333333333329E-2</v>
      </c>
      <c r="G70" s="109">
        <f t="shared" si="86"/>
        <v>8.3333333333333329E-2</v>
      </c>
      <c r="H70" s="109">
        <f t="shared" si="86"/>
        <v>8.3333333333333329E-2</v>
      </c>
      <c r="I70" s="109">
        <f t="shared" si="86"/>
        <v>8.3333333333333329E-2</v>
      </c>
      <c r="J70" s="109">
        <f t="shared" si="86"/>
        <v>8.3333333333333329E-2</v>
      </c>
      <c r="K70" s="109">
        <f>SUM(K69:K69)</f>
        <v>8.3333333333333329E-2</v>
      </c>
      <c r="L70" s="109">
        <f t="shared" si="86"/>
        <v>8.3333333333333329E-2</v>
      </c>
      <c r="M70" s="109">
        <f>SUM(M69:M69)</f>
        <v>8.3333333333333329E-2</v>
      </c>
      <c r="N70" s="108"/>
      <c r="O70" s="108"/>
      <c r="P70" s="108"/>
      <c r="Q70" s="109"/>
      <c r="R70" s="109"/>
      <c r="S70" s="110"/>
      <c r="T70" s="110">
        <f>SUM(T69:T69)</f>
        <v>0.91666666666666674</v>
      </c>
      <c r="U70" s="111">
        <f>U69</f>
        <v>5.5729166666666687</v>
      </c>
      <c r="V70" s="111">
        <f>V69</f>
        <v>12.434027777777782</v>
      </c>
      <c r="W70" s="112">
        <f>ROUND(T70/$T$72*100,2)</f>
        <v>16.45</v>
      </c>
      <c r="X70" s="112">
        <f>ROUND(U70/$T$72*100,2)</f>
        <v>100</v>
      </c>
      <c r="Y70" s="113">
        <f>ROUND(T70/$U$17*100,2)</f>
        <v>2.89</v>
      </c>
      <c r="Z70" s="114">
        <f>ROUND(V70/$U$17*100,2)</f>
        <v>39.18</v>
      </c>
      <c r="AA70" s="115"/>
      <c r="AB70" s="115"/>
      <c r="AC70" s="115"/>
      <c r="AD70" s="116"/>
      <c r="AE70" s="110">
        <f>SUM(AE69:AE69)</f>
        <v>4.1666666666666664E-2</v>
      </c>
      <c r="AF70" s="111">
        <f>AF69</f>
        <v>2.6076388888888893</v>
      </c>
      <c r="AG70" s="111">
        <f>AG69</f>
        <v>8.2638888888888875</v>
      </c>
      <c r="AH70" s="119">
        <f t="shared" ref="AH70:AI70" si="87">ROUND(AE70/$AE$72*100,2)</f>
        <v>1.6</v>
      </c>
      <c r="AI70" s="120">
        <f t="shared" si="87"/>
        <v>100</v>
      </c>
      <c r="AJ70" s="113">
        <f t="shared" ref="AJ70" si="88">ROUND(AE70/$Y$17*100,2)</f>
        <v>0.16</v>
      </c>
      <c r="AK70" s="114">
        <f t="shared" ref="AK70" si="89">ROUND(AG70/$Y$17*100,2)</f>
        <v>32.659999999999997</v>
      </c>
      <c r="AL70" s="121"/>
      <c r="AM70" s="121"/>
      <c r="AN70" s="121"/>
      <c r="AO70" s="121"/>
      <c r="AP70" s="121"/>
    </row>
    <row r="71" spans="1:42" s="122" customFormat="1" ht="15" customHeight="1"/>
    <row r="72" spans="1:42" ht="36">
      <c r="A72" s="21" t="s">
        <v>132</v>
      </c>
      <c r="B72" s="22"/>
      <c r="C72" s="123">
        <f t="shared" ref="C72:M72" si="90">C70+C62+C44+C29+C26+C33+C67</f>
        <v>0.51041666666666663</v>
      </c>
      <c r="D72" s="123">
        <f t="shared" si="90"/>
        <v>0.28125</v>
      </c>
      <c r="E72" s="123">
        <f t="shared" si="90"/>
        <v>0.44791666666666663</v>
      </c>
      <c r="F72" s="123">
        <f t="shared" si="90"/>
        <v>0.30208333333333331</v>
      </c>
      <c r="G72" s="123">
        <f t="shared" si="90"/>
        <v>0.28125</v>
      </c>
      <c r="H72" s="123">
        <f t="shared" si="90"/>
        <v>0.48958333333333331</v>
      </c>
      <c r="I72" s="123">
        <f t="shared" si="90"/>
        <v>0.36458333333333326</v>
      </c>
      <c r="J72" s="123">
        <f t="shared" si="90"/>
        <v>0.44791666666666663</v>
      </c>
      <c r="K72" s="123">
        <f t="shared" si="90"/>
        <v>0.46875</v>
      </c>
      <c r="L72" s="123">
        <f t="shared" si="90"/>
        <v>0.48958333333333337</v>
      </c>
      <c r="M72" s="123">
        <f t="shared" si="90"/>
        <v>0.44791666666666663</v>
      </c>
      <c r="N72" s="124" t="s">
        <v>91</v>
      </c>
      <c r="O72" s="125">
        <f>SUM(C72:M72)</f>
        <v>4.53125</v>
      </c>
      <c r="P72" s="23"/>
      <c r="Q72" s="23"/>
      <c r="R72" s="23">
        <f>SUM(R69:R69,R52:R61,R35:R43,R31:R32,R28,R24,R46,R49,R64:R66,R25)</f>
        <v>58</v>
      </c>
      <c r="S72" s="23"/>
      <c r="T72" s="123">
        <f>T70+T62+T44+T29+T26+T33+T67+T50+T47</f>
        <v>5.572916666666667</v>
      </c>
      <c r="U72" s="123">
        <f>U70</f>
        <v>5.5729166666666687</v>
      </c>
      <c r="V72" s="123">
        <f>V70</f>
        <v>12.434027777777782</v>
      </c>
      <c r="W72" s="23">
        <f>ROUND(T72/$T$72*100,2)</f>
        <v>100</v>
      </c>
      <c r="X72" s="23">
        <f>ROUND(U72/$T$72*100,2)</f>
        <v>100</v>
      </c>
      <c r="Y72" s="126">
        <f>ROUND(T72/$U$16*100,2)</f>
        <v>17.559999999999999</v>
      </c>
      <c r="Z72" s="127">
        <f>ROUND(V72/$U$16*100,2)</f>
        <v>39.18</v>
      </c>
      <c r="AA72" s="23"/>
      <c r="AB72" s="23"/>
      <c r="AC72" s="23">
        <f>SUM(AC69:AC69,AC52:AC61,AC35:AC43,AC31:AC32,AC28,AC24,AC64:AC66,AC46,AC49,AC25)</f>
        <v>56</v>
      </c>
      <c r="AD72" s="23"/>
      <c r="AE72" s="123">
        <f>AE70+AE62+AE44+AE29+AE26+AE33+AE67+AE50+AE47</f>
        <v>2.6076388888888884</v>
      </c>
      <c r="AF72" s="123">
        <f>AF70</f>
        <v>2.6076388888888893</v>
      </c>
      <c r="AG72" s="123">
        <f>AG70</f>
        <v>8.2638888888888875</v>
      </c>
      <c r="AH72" s="23">
        <f>ROUND(AF72/$AE$72*100,2)</f>
        <v>100</v>
      </c>
      <c r="AI72" s="23">
        <f>ROUND(AF72/$AE$72*100,2)</f>
        <v>100</v>
      </c>
      <c r="AJ72" s="128">
        <f t="shared" ref="AJ72" si="91">ROUND(AE72/$Y$17*100,2)</f>
        <v>10.3</v>
      </c>
      <c r="AK72" s="129">
        <f t="shared" ref="AK72" si="92">ROUND(AG72/$Y$17*100,2)</f>
        <v>32.659999999999997</v>
      </c>
      <c r="AL72" s="22"/>
      <c r="AM72" s="22"/>
      <c r="AN72" s="22"/>
      <c r="AO72" s="22"/>
      <c r="AP72" s="22"/>
    </row>
    <row r="73" spans="1:42" s="122" customFormat="1">
      <c r="A73" s="130"/>
      <c r="B73" s="130"/>
      <c r="C73" s="130"/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1"/>
      <c r="O73" s="130"/>
      <c r="P73" s="130"/>
      <c r="Q73" s="130"/>
      <c r="R73" s="130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0"/>
      <c r="AE73" s="130"/>
      <c r="AF73" s="130"/>
      <c r="AG73" s="130"/>
      <c r="AH73" s="130"/>
      <c r="AI73" s="130"/>
      <c r="AJ73" s="130"/>
      <c r="AK73" s="130"/>
      <c r="AL73" s="130"/>
      <c r="AM73" s="130"/>
      <c r="AN73" s="130"/>
      <c r="AO73" s="130"/>
      <c r="AP73" s="130"/>
    </row>
    <row r="74" spans="1:42" ht="36">
      <c r="A74" s="132" t="s">
        <v>133</v>
      </c>
      <c r="B74" s="24"/>
      <c r="C74" s="133">
        <f t="shared" ref="C74:M74" si="93">(C72/$O$72)*100</f>
        <v>11.264367816091953</v>
      </c>
      <c r="D74" s="133">
        <f t="shared" si="93"/>
        <v>6.2068965517241379</v>
      </c>
      <c r="E74" s="133">
        <f t="shared" si="93"/>
        <v>9.8850574712643677</v>
      </c>
      <c r="F74" s="133">
        <f t="shared" si="93"/>
        <v>6.666666666666667</v>
      </c>
      <c r="G74" s="133">
        <f t="shared" si="93"/>
        <v>6.2068965517241379</v>
      </c>
      <c r="H74" s="133">
        <f t="shared" si="93"/>
        <v>10.804597701149426</v>
      </c>
      <c r="I74" s="133">
        <f t="shared" si="93"/>
        <v>8.0459770114942515</v>
      </c>
      <c r="J74" s="133">
        <f t="shared" si="93"/>
        <v>9.8850574712643677</v>
      </c>
      <c r="K74" s="133">
        <f t="shared" si="93"/>
        <v>10.344827586206897</v>
      </c>
      <c r="L74" s="133">
        <f>(L72/$O$72)*100</f>
        <v>10.804597701149426</v>
      </c>
      <c r="M74" s="133">
        <f t="shared" si="93"/>
        <v>9.8850574712643677</v>
      </c>
      <c r="N74" s="134" t="s">
        <v>91</v>
      </c>
      <c r="O74" s="133">
        <f>SUM(C74:M74)</f>
        <v>99.999999999999972</v>
      </c>
      <c r="P74" s="135" t="s">
        <v>134</v>
      </c>
      <c r="Q74" s="136">
        <f>COUNTIF($B$21:AP69,"DONE")</f>
        <v>28</v>
      </c>
      <c r="R74" s="137" t="s">
        <v>135</v>
      </c>
      <c r="S74" s="138">
        <f>COUNTIF($B$21:AP69,"LATE")</f>
        <v>0</v>
      </c>
      <c r="T74" s="139" t="s">
        <v>136</v>
      </c>
      <c r="U74" s="140">
        <f>COUNTIF($B$21:AP69,"CANCLE")</f>
        <v>2</v>
      </c>
      <c r="V74" s="141" t="s">
        <v>137</v>
      </c>
      <c r="W74" s="142">
        <f>SUM(Q74,S74,U74)</f>
        <v>30</v>
      </c>
      <c r="X74" s="122"/>
      <c r="Y74" s="122"/>
      <c r="Z74" s="122"/>
      <c r="AA74" s="122"/>
      <c r="AB74" s="122"/>
      <c r="AC74" s="122"/>
      <c r="AD74" s="122"/>
      <c r="AE74" s="122"/>
      <c r="AF74" s="122"/>
      <c r="AG74" s="122"/>
      <c r="AH74" s="122"/>
      <c r="AI74" s="122"/>
      <c r="AJ74" s="122"/>
      <c r="AK74" s="122"/>
      <c r="AL74" s="122"/>
      <c r="AM74" s="122"/>
      <c r="AN74" s="122"/>
      <c r="AO74" s="122"/>
      <c r="AP74" s="122"/>
    </row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</sheetData>
  <mergeCells count="23">
    <mergeCell ref="A1:AP2"/>
    <mergeCell ref="C3:K3"/>
    <mergeCell ref="L3:N3"/>
    <mergeCell ref="O3:P3"/>
    <mergeCell ref="C4:D4"/>
    <mergeCell ref="L4:N4"/>
    <mergeCell ref="O4:P4"/>
    <mergeCell ref="C5:D5"/>
    <mergeCell ref="F8:J8"/>
    <mergeCell ref="B21:N21"/>
    <mergeCell ref="O21:Z21"/>
    <mergeCell ref="AA21:AK21"/>
    <mergeCell ref="B48:AP48"/>
    <mergeCell ref="B51:AP51"/>
    <mergeCell ref="B63:AP63"/>
    <mergeCell ref="B68:AP68"/>
    <mergeCell ref="AO21:AP21"/>
    <mergeCell ref="B23:AP23"/>
    <mergeCell ref="B27:AP27"/>
    <mergeCell ref="B30:AP30"/>
    <mergeCell ref="B34:AP34"/>
    <mergeCell ref="B45:AP45"/>
    <mergeCell ref="AL21:AN21"/>
  </mergeCells>
  <conditionalFormatting sqref="AO35:AP37 AP52:AP60 AP49 AO39:AP41">
    <cfRule type="cellIs" dxfId="73" priority="26" operator="greaterThan">
      <formula>100</formula>
    </cfRule>
  </conditionalFormatting>
  <conditionalFormatting sqref="AP24">
    <cfRule type="cellIs" dxfId="72" priority="25" operator="greaterThan">
      <formula>100</formula>
    </cfRule>
  </conditionalFormatting>
  <conditionalFormatting sqref="AP28">
    <cfRule type="cellIs" dxfId="71" priority="24" operator="greaterThan">
      <formula>100</formula>
    </cfRule>
  </conditionalFormatting>
  <conditionalFormatting sqref="AO31:AO32">
    <cfRule type="cellIs" dxfId="70" priority="23" operator="greaterThan">
      <formula>100</formula>
    </cfRule>
  </conditionalFormatting>
  <conditionalFormatting sqref="AP31:AP32">
    <cfRule type="cellIs" dxfId="69" priority="22" operator="greaterThan">
      <formula>100</formula>
    </cfRule>
  </conditionalFormatting>
  <conditionalFormatting sqref="AP69">
    <cfRule type="cellIs" dxfId="68" priority="21" operator="greaterThan">
      <formula>100</formula>
    </cfRule>
  </conditionalFormatting>
  <conditionalFormatting sqref="AO38:AP38">
    <cfRule type="cellIs" dxfId="67" priority="20" operator="greaterThan">
      <formula>100</formula>
    </cfRule>
  </conditionalFormatting>
  <conditionalFormatting sqref="AP61">
    <cfRule type="cellIs" dxfId="66" priority="18" operator="greaterThan">
      <formula>100</formula>
    </cfRule>
  </conditionalFormatting>
  <conditionalFormatting sqref="AO69">
    <cfRule type="cellIs" dxfId="65" priority="17" operator="greaterThan">
      <formula>100</formula>
    </cfRule>
  </conditionalFormatting>
  <conditionalFormatting sqref="AN46">
    <cfRule type="cellIs" dxfId="64" priority="16" operator="greaterThan">
      <formula>100</formula>
    </cfRule>
  </conditionalFormatting>
  <conditionalFormatting sqref="AO42:AP43">
    <cfRule type="cellIs" dxfId="63" priority="15" operator="greaterThan">
      <formula>100</formula>
    </cfRule>
  </conditionalFormatting>
  <conditionalFormatting sqref="AN49">
    <cfRule type="cellIs" dxfId="62" priority="9" operator="greaterThan">
      <formula>100</formula>
    </cfRule>
  </conditionalFormatting>
  <conditionalFormatting sqref="AP64:AP66">
    <cfRule type="cellIs" dxfId="61" priority="8" operator="greaterThan">
      <formula>100</formula>
    </cfRule>
  </conditionalFormatting>
  <conditionalFormatting sqref="AP46">
    <cfRule type="cellIs" dxfId="60" priority="6" operator="greaterThan">
      <formula>100</formula>
    </cfRule>
  </conditionalFormatting>
  <conditionalFormatting sqref="AP25">
    <cfRule type="cellIs" dxfId="59" priority="1" operator="greaterThan">
      <formula>100</formula>
    </cfRule>
  </conditionalFormatting>
  <pageMargins left="0.25" right="0.25" top="0.75" bottom="0.75" header="0.3" footer="0.3"/>
  <pageSetup paperSize="9" scale="11" fitToHeight="0" orientation="landscape" r:id="rId1"/>
  <ignoredErrors>
    <ignoredError sqref="T66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8B34D-12B3-4033-9C86-7063F7C6C722}">
  <sheetPr>
    <pageSetUpPr fitToPage="1"/>
  </sheetPr>
  <dimension ref="A1:AP108"/>
  <sheetViews>
    <sheetView topLeftCell="N59" zoomScale="40" zoomScaleNormal="40" workbookViewId="0">
      <selection activeCell="AJ73" sqref="AJ73:AK74"/>
    </sheetView>
  </sheetViews>
  <sheetFormatPr defaultRowHeight="13.8"/>
  <cols>
    <col min="1" max="1" width="132.69921875" customWidth="1"/>
    <col min="2" max="42" width="26.59765625" customWidth="1"/>
  </cols>
  <sheetData>
    <row r="1" spans="1:42" ht="36" customHeight="1">
      <c r="A1" s="347" t="s">
        <v>0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  <c r="R1" s="347"/>
      <c r="S1" s="347"/>
      <c r="T1" s="347"/>
      <c r="U1" s="347"/>
      <c r="V1" s="347"/>
      <c r="W1" s="347"/>
      <c r="X1" s="347"/>
      <c r="Y1" s="347"/>
      <c r="Z1" s="347"/>
      <c r="AA1" s="347"/>
      <c r="AB1" s="347"/>
      <c r="AC1" s="347"/>
      <c r="AD1" s="347"/>
      <c r="AE1" s="347"/>
      <c r="AF1" s="347"/>
      <c r="AG1" s="347"/>
      <c r="AH1" s="347"/>
      <c r="AI1" s="347"/>
      <c r="AJ1" s="347"/>
      <c r="AK1" s="347"/>
      <c r="AL1" s="347"/>
      <c r="AM1" s="347"/>
      <c r="AN1" s="347"/>
      <c r="AO1" s="347"/>
      <c r="AP1" s="347"/>
    </row>
    <row r="2" spans="1:42" ht="36" customHeight="1">
      <c r="A2" s="347"/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  <c r="Q2" s="347"/>
      <c r="R2" s="347"/>
      <c r="S2" s="347"/>
      <c r="T2" s="347"/>
      <c r="U2" s="347"/>
      <c r="V2" s="347"/>
      <c r="W2" s="347"/>
      <c r="X2" s="347"/>
      <c r="Y2" s="347"/>
      <c r="Z2" s="347"/>
      <c r="AA2" s="347"/>
      <c r="AB2" s="347"/>
      <c r="AC2" s="347"/>
      <c r="AD2" s="347"/>
      <c r="AE2" s="347"/>
      <c r="AF2" s="347"/>
      <c r="AG2" s="347"/>
      <c r="AH2" s="347"/>
      <c r="AI2" s="347"/>
      <c r="AJ2" s="347"/>
      <c r="AK2" s="347"/>
      <c r="AL2" s="347"/>
      <c r="AM2" s="347"/>
      <c r="AN2" s="347"/>
      <c r="AO2" s="347"/>
      <c r="AP2" s="347"/>
    </row>
    <row r="3" spans="1:42" ht="53.4">
      <c r="A3" s="25"/>
      <c r="B3" s="25"/>
      <c r="C3" s="348" t="s">
        <v>1</v>
      </c>
      <c r="D3" s="348"/>
      <c r="E3" s="348"/>
      <c r="F3" s="348"/>
      <c r="G3" s="348"/>
      <c r="H3" s="348"/>
      <c r="I3" s="348"/>
      <c r="J3" s="348"/>
      <c r="K3" s="348"/>
      <c r="L3" s="349"/>
      <c r="M3" s="349"/>
      <c r="N3" s="349"/>
      <c r="O3" s="348" t="s">
        <v>2</v>
      </c>
      <c r="P3" s="348"/>
      <c r="Q3" s="26"/>
      <c r="R3" s="26"/>
      <c r="S3" s="26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M3" s="25"/>
      <c r="AN3" s="25"/>
      <c r="AO3" s="25"/>
      <c r="AP3" s="25"/>
    </row>
    <row r="4" spans="1:42" ht="53.4">
      <c r="A4" s="27"/>
      <c r="B4" s="27"/>
      <c r="C4" s="342" t="s">
        <v>3</v>
      </c>
      <c r="D4" s="342"/>
      <c r="E4" s="27"/>
      <c r="F4" s="27"/>
      <c r="G4" s="27"/>
      <c r="H4" s="27"/>
      <c r="I4" s="27"/>
      <c r="J4" s="27"/>
      <c r="K4" s="27"/>
      <c r="L4" s="350"/>
      <c r="M4" s="351"/>
      <c r="N4" s="352"/>
      <c r="O4" s="342" t="s">
        <v>4</v>
      </c>
      <c r="P4" s="342"/>
      <c r="Q4" s="28"/>
      <c r="R4" s="28"/>
      <c r="S4" s="28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</row>
    <row r="5" spans="1:42" ht="53.4">
      <c r="A5" s="29"/>
      <c r="B5" s="29"/>
      <c r="C5" s="342" t="s">
        <v>230</v>
      </c>
      <c r="D5" s="342"/>
      <c r="E5" s="27"/>
      <c r="F5" s="27"/>
      <c r="G5" s="27"/>
      <c r="H5" s="27"/>
      <c r="I5" s="27"/>
      <c r="J5" s="27"/>
      <c r="K5" s="27"/>
      <c r="L5" s="27"/>
      <c r="M5" s="27"/>
      <c r="N5" s="27"/>
      <c r="O5" s="30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</row>
    <row r="6" spans="1:42" ht="53.4">
      <c r="A6" s="27"/>
      <c r="B6" s="27"/>
      <c r="C6" s="31" t="s">
        <v>6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146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</row>
    <row r="7" spans="1:42" ht="42">
      <c r="A7" s="32" t="s">
        <v>7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33" t="s">
        <v>8</v>
      </c>
      <c r="P7" s="34"/>
      <c r="Q7" s="33" t="s">
        <v>9</v>
      </c>
      <c r="R7" s="34"/>
      <c r="S7" s="33" t="s">
        <v>10</v>
      </c>
      <c r="T7" s="33"/>
      <c r="U7" s="33" t="s">
        <v>11</v>
      </c>
      <c r="V7" s="35"/>
      <c r="W7" s="33" t="s">
        <v>12</v>
      </c>
      <c r="X7" s="34"/>
      <c r="Y7" s="33" t="s">
        <v>13</v>
      </c>
      <c r="Z7" s="33"/>
      <c r="AA7" s="33" t="s">
        <v>14</v>
      </c>
      <c r="AB7" s="36"/>
      <c r="AC7" s="36" t="s">
        <v>15</v>
      </c>
      <c r="AD7" s="34"/>
      <c r="AE7" s="36" t="s">
        <v>16</v>
      </c>
      <c r="AF7" s="34"/>
      <c r="AG7" s="36" t="s">
        <v>17</v>
      </c>
      <c r="AH7" s="34"/>
      <c r="AI7" s="34"/>
      <c r="AJ7" s="27"/>
      <c r="AK7" s="27"/>
      <c r="AL7" s="27"/>
      <c r="AM7" s="27"/>
      <c r="AN7" s="27"/>
      <c r="AO7" s="27"/>
      <c r="AP7" s="27"/>
    </row>
    <row r="8" spans="1:42" ht="53.4">
      <c r="A8" s="37" t="s">
        <v>18</v>
      </c>
      <c r="B8" s="27"/>
      <c r="D8" s="31"/>
      <c r="E8" s="31"/>
      <c r="F8" s="343" t="s">
        <v>19</v>
      </c>
      <c r="G8" s="343"/>
      <c r="H8" s="343"/>
      <c r="I8" s="343"/>
      <c r="J8" s="343"/>
      <c r="K8" s="31"/>
      <c r="L8" s="31"/>
      <c r="M8" s="31"/>
      <c r="N8" s="27"/>
      <c r="O8" s="38">
        <v>1</v>
      </c>
      <c r="P8" s="34"/>
      <c r="Q8" s="39">
        <v>6.416666666666667</v>
      </c>
      <c r="R8" s="34"/>
      <c r="S8" s="39">
        <v>0</v>
      </c>
      <c r="T8" s="39"/>
      <c r="U8" s="39">
        <v>0</v>
      </c>
      <c r="V8" s="39"/>
      <c r="W8" s="39">
        <v>0</v>
      </c>
      <c r="X8" s="39"/>
      <c r="Y8" s="39">
        <v>0</v>
      </c>
      <c r="Z8" s="39"/>
      <c r="AA8" s="41">
        <f t="shared" ref="AA8:AA17" si="0">S8/$U$16*100</f>
        <v>0</v>
      </c>
      <c r="AB8" s="42"/>
      <c r="AC8" s="41">
        <f t="shared" ref="AC8:AC17" si="1">U8/$U$16*100</f>
        <v>0</v>
      </c>
      <c r="AD8" s="34"/>
      <c r="AE8" s="41">
        <f t="shared" ref="AE8:AE17" si="2">W8/$Y$16*100</f>
        <v>0</v>
      </c>
      <c r="AF8" s="34"/>
      <c r="AG8" s="41">
        <f t="shared" ref="AG8:AG17" si="3">Y8/$Y$16*100</f>
        <v>0</v>
      </c>
      <c r="AH8" s="34"/>
      <c r="AI8" s="34"/>
      <c r="AJ8" s="40"/>
      <c r="AK8" s="27"/>
      <c r="AL8" s="27"/>
      <c r="AM8" s="27"/>
      <c r="AN8" s="27"/>
      <c r="AO8" s="27"/>
      <c r="AP8" s="27"/>
    </row>
    <row r="9" spans="1:42" ht="42">
      <c r="A9" s="43" t="s">
        <v>20</v>
      </c>
      <c r="B9" s="27"/>
      <c r="C9" s="34"/>
      <c r="D9" s="44"/>
      <c r="E9" s="35"/>
      <c r="F9" s="35" t="s">
        <v>21</v>
      </c>
      <c r="G9" s="35"/>
      <c r="H9" s="35"/>
      <c r="I9" s="35" t="s">
        <v>22</v>
      </c>
      <c r="J9" s="35"/>
      <c r="K9" s="35"/>
      <c r="L9" s="35"/>
      <c r="M9" s="35"/>
      <c r="N9" s="27"/>
      <c r="O9" s="38">
        <v>2</v>
      </c>
      <c r="P9" s="34"/>
      <c r="Q9" s="39">
        <v>6.416666666666667</v>
      </c>
      <c r="R9" s="34"/>
      <c r="S9" s="39">
        <v>0</v>
      </c>
      <c r="T9" s="39"/>
      <c r="U9" s="39">
        <v>0</v>
      </c>
      <c r="V9" s="39"/>
      <c r="W9" s="39">
        <v>0</v>
      </c>
      <c r="X9" s="39"/>
      <c r="Y9" s="39">
        <v>0</v>
      </c>
      <c r="Z9" s="39"/>
      <c r="AA9" s="41">
        <f t="shared" si="0"/>
        <v>0</v>
      </c>
      <c r="AB9" s="42"/>
      <c r="AC9" s="41">
        <f t="shared" si="1"/>
        <v>0</v>
      </c>
      <c r="AD9" s="34"/>
      <c r="AE9" s="41">
        <f t="shared" si="2"/>
        <v>0</v>
      </c>
      <c r="AF9" s="34"/>
      <c r="AG9" s="41">
        <f t="shared" si="3"/>
        <v>0</v>
      </c>
      <c r="AH9" s="34"/>
      <c r="AI9" s="34"/>
      <c r="AJ9" s="40"/>
      <c r="AK9" s="27"/>
      <c r="AL9" s="27"/>
      <c r="AM9" s="27"/>
      <c r="AN9" s="27"/>
      <c r="AO9" s="27"/>
      <c r="AP9" s="27"/>
    </row>
    <row r="10" spans="1:42" ht="42">
      <c r="A10" s="45" t="s">
        <v>23</v>
      </c>
      <c r="B10" s="27"/>
      <c r="C10" s="34"/>
      <c r="D10" s="44"/>
      <c r="E10" s="35"/>
      <c r="F10" s="35" t="s">
        <v>24</v>
      </c>
      <c r="G10" s="35"/>
      <c r="H10" s="35"/>
      <c r="I10" s="35" t="s">
        <v>25</v>
      </c>
      <c r="J10" s="35"/>
      <c r="K10" s="35"/>
      <c r="L10" s="35"/>
      <c r="M10" s="35"/>
      <c r="N10" s="27"/>
      <c r="O10" s="38">
        <v>3</v>
      </c>
      <c r="P10" s="34"/>
      <c r="Q10" s="39">
        <v>6.416666666666667</v>
      </c>
      <c r="R10" s="34"/>
      <c r="S10" s="39">
        <f>'Sprint 3'!T65</f>
        <v>3.5</v>
      </c>
      <c r="T10" s="39"/>
      <c r="U10" s="39">
        <f>'Sprint 3'!V65</f>
        <v>3.5000000000000004</v>
      </c>
      <c r="V10" s="40"/>
      <c r="W10" s="39">
        <f>'Sprint 3'!AE65</f>
        <v>3.0395833333333333</v>
      </c>
      <c r="X10" s="39"/>
      <c r="Y10" s="39">
        <f>'Sprint 3'!AG65</f>
        <v>3.0395833333333329</v>
      </c>
      <c r="Z10" s="39"/>
      <c r="AA10" s="41">
        <f t="shared" si="0"/>
        <v>11.029653134916298</v>
      </c>
      <c r="AB10" s="42"/>
      <c r="AC10" s="41">
        <f t="shared" si="1"/>
        <v>11.0296531349163</v>
      </c>
      <c r="AD10" s="34"/>
      <c r="AE10" s="41">
        <f t="shared" si="2"/>
        <v>12.01152579582876</v>
      </c>
      <c r="AF10" s="34"/>
      <c r="AG10" s="41">
        <f t="shared" si="3"/>
        <v>12.011525795828756</v>
      </c>
      <c r="AH10" s="34"/>
      <c r="AI10" s="34"/>
      <c r="AJ10" s="40"/>
      <c r="AK10" s="27"/>
      <c r="AL10" s="27"/>
      <c r="AM10" s="27"/>
      <c r="AN10" s="27"/>
      <c r="AO10" s="27"/>
      <c r="AP10" s="27"/>
    </row>
    <row r="11" spans="1:42" ht="42">
      <c r="A11" s="46" t="s">
        <v>26</v>
      </c>
      <c r="B11" s="47"/>
      <c r="C11" s="34"/>
      <c r="D11" s="44"/>
      <c r="E11" s="35"/>
      <c r="F11" s="35" t="s">
        <v>27</v>
      </c>
      <c r="G11" s="35"/>
      <c r="H11" s="35"/>
      <c r="I11" s="35" t="s">
        <v>28</v>
      </c>
      <c r="J11" s="48"/>
      <c r="K11" s="48"/>
      <c r="L11" s="48"/>
      <c r="M11" s="48"/>
      <c r="N11" s="27"/>
      <c r="O11" s="38">
        <v>4</v>
      </c>
      <c r="P11" s="34"/>
      <c r="Q11" s="39">
        <v>6.416666666666667</v>
      </c>
      <c r="R11" s="34"/>
      <c r="S11" s="39">
        <f>'Sprint 4'!T86</f>
        <v>3.3611111111111112</v>
      </c>
      <c r="T11" s="39"/>
      <c r="U11" s="39">
        <f>'Sprint 4'!V86</f>
        <v>6.8611111111111081</v>
      </c>
      <c r="V11" s="40"/>
      <c r="W11" s="39">
        <f>'Sprint 4'!AE86</f>
        <v>2.6166666666666663</v>
      </c>
      <c r="X11" s="34"/>
      <c r="Y11" s="39">
        <f>'Sprint 4'!AG86</f>
        <v>5.6562499999999991</v>
      </c>
      <c r="Z11" s="39"/>
      <c r="AA11" s="41">
        <f t="shared" si="0"/>
        <v>10.591968486705333</v>
      </c>
      <c r="AB11" s="42"/>
      <c r="AC11" s="41">
        <f t="shared" si="1"/>
        <v>21.621621621621621</v>
      </c>
      <c r="AD11" s="34"/>
      <c r="AE11" s="41">
        <f t="shared" si="2"/>
        <v>10.340285400658615</v>
      </c>
      <c r="AF11" s="34"/>
      <c r="AG11" s="41">
        <f t="shared" si="3"/>
        <v>22.351811196487372</v>
      </c>
      <c r="AH11" s="34"/>
      <c r="AI11" s="34"/>
      <c r="AJ11" s="40"/>
      <c r="AK11" s="27"/>
      <c r="AL11" s="27"/>
      <c r="AM11" s="27"/>
      <c r="AN11" s="27"/>
      <c r="AO11" s="27"/>
      <c r="AP11" s="27"/>
    </row>
    <row r="12" spans="1:42" ht="42">
      <c r="A12" s="49" t="s">
        <v>29</v>
      </c>
      <c r="B12" s="50"/>
      <c r="C12" s="34"/>
      <c r="D12" s="44"/>
      <c r="E12" s="35"/>
      <c r="F12" s="35" t="s">
        <v>30</v>
      </c>
      <c r="G12" s="35"/>
      <c r="H12" s="35"/>
      <c r="I12" s="35" t="s">
        <v>31</v>
      </c>
      <c r="J12" s="35"/>
      <c r="K12" s="35"/>
      <c r="L12" s="35"/>
      <c r="M12" s="35"/>
      <c r="N12" s="27"/>
      <c r="O12" s="38">
        <v>5</v>
      </c>
      <c r="P12" s="34"/>
      <c r="Q12" s="39">
        <v>6.416666666666667</v>
      </c>
      <c r="R12" s="34"/>
      <c r="S12" s="39">
        <f>'Sprint 5'!T72</f>
        <v>5.572916666666667</v>
      </c>
      <c r="T12" s="39"/>
      <c r="U12" s="39">
        <f>'Sprint 5'!V72</f>
        <v>12.434027777777782</v>
      </c>
      <c r="V12" s="40"/>
      <c r="W12" s="39">
        <f>'Sprint 5'!AE72</f>
        <v>2.6076388888888884</v>
      </c>
      <c r="X12" s="34"/>
      <c r="Y12" s="39">
        <f>'Sprint 5'!AG72</f>
        <v>8.2638888888888875</v>
      </c>
      <c r="Z12" s="39"/>
      <c r="AA12" s="41">
        <f t="shared" si="0"/>
        <v>17.56209650946494</v>
      </c>
      <c r="AB12" s="42"/>
      <c r="AC12" s="41">
        <f t="shared" si="1"/>
        <v>39.183718131086579</v>
      </c>
      <c r="AD12" s="34"/>
      <c r="AE12" s="41">
        <f t="shared" si="2"/>
        <v>10.304610318331502</v>
      </c>
      <c r="AF12" s="34"/>
      <c r="AG12" s="41">
        <f t="shared" si="3"/>
        <v>32.656421514818874</v>
      </c>
      <c r="AH12" s="34"/>
      <c r="AI12" s="34"/>
      <c r="AJ12" s="39"/>
      <c r="AK12" s="27"/>
      <c r="AL12" s="27"/>
      <c r="AM12" s="27"/>
      <c r="AN12" s="27"/>
      <c r="AO12" s="27"/>
      <c r="AP12" s="27"/>
    </row>
    <row r="13" spans="1:42" ht="42">
      <c r="A13" s="51" t="s">
        <v>32</v>
      </c>
      <c r="B13" s="50"/>
      <c r="C13" s="34"/>
      <c r="D13" s="44"/>
      <c r="E13" s="35"/>
      <c r="F13" s="35" t="s">
        <v>33</v>
      </c>
      <c r="G13" s="35"/>
      <c r="H13" s="35"/>
      <c r="I13" s="35" t="s">
        <v>34</v>
      </c>
      <c r="J13" s="35"/>
      <c r="K13" s="35"/>
      <c r="L13" s="35"/>
      <c r="M13" s="35"/>
      <c r="N13" s="27"/>
      <c r="O13" s="38">
        <v>6</v>
      </c>
      <c r="P13" s="34"/>
      <c r="Q13" s="39">
        <v>6.416666666666667</v>
      </c>
      <c r="R13" s="34"/>
      <c r="S13" s="39">
        <f>'Sprint 6'!T77</f>
        <v>4.6597222222222223</v>
      </c>
      <c r="T13" s="39"/>
      <c r="U13" s="39">
        <f>'Sprint 6'!V77</f>
        <v>17.093750000000011</v>
      </c>
      <c r="V13" s="40"/>
      <c r="W13" s="39">
        <f>'Sprint 6'!AE77</f>
        <v>4.6215277777777777</v>
      </c>
      <c r="X13" s="34"/>
      <c r="Y13" s="39">
        <f>'Sprint 6'!AG77</f>
        <v>12.885416666666673</v>
      </c>
      <c r="Z13" s="39"/>
      <c r="AA13" s="41">
        <f t="shared" si="0"/>
        <v>14.684319947477849</v>
      </c>
      <c r="AB13" s="42"/>
      <c r="AC13" s="41">
        <f t="shared" si="1"/>
        <v>53.868038078564453</v>
      </c>
      <c r="AD13" s="34"/>
      <c r="AE13" s="41">
        <f t="shared" si="2"/>
        <v>18.262897914379799</v>
      </c>
      <c r="AF13" s="34"/>
      <c r="AG13" s="41">
        <f t="shared" si="3"/>
        <v>50.919319429198708</v>
      </c>
      <c r="AH13" s="34"/>
      <c r="AI13" s="34"/>
      <c r="AJ13" s="39"/>
      <c r="AK13" s="27"/>
      <c r="AL13" s="27"/>
      <c r="AM13" s="27"/>
      <c r="AN13" s="27"/>
      <c r="AO13" s="27"/>
      <c r="AP13" s="27"/>
    </row>
    <row r="14" spans="1:42" ht="42">
      <c r="A14" s="52" t="s">
        <v>35</v>
      </c>
      <c r="B14" s="27"/>
      <c r="C14" s="48"/>
      <c r="D14" s="48"/>
      <c r="E14" s="48"/>
      <c r="F14" s="48"/>
      <c r="G14" s="48"/>
      <c r="H14" s="48"/>
      <c r="I14" s="35" t="s">
        <v>36</v>
      </c>
      <c r="J14" s="35"/>
      <c r="K14" s="35"/>
      <c r="L14" s="35"/>
      <c r="M14" s="35"/>
      <c r="N14" s="27"/>
      <c r="O14" s="38">
        <v>7</v>
      </c>
      <c r="P14" s="34"/>
      <c r="Q14" s="39">
        <v>6.416666666666667</v>
      </c>
      <c r="R14" s="34"/>
      <c r="S14" s="39">
        <f>'Sprint 7'!T71</f>
        <v>5.0277777777777786</v>
      </c>
      <c r="T14" s="39"/>
      <c r="U14" s="39">
        <f>'Sprint 7'!V71</f>
        <v>22.121527777777782</v>
      </c>
      <c r="V14" s="40"/>
      <c r="W14" s="39">
        <f>'Sprint 7'!AE71</f>
        <v>3.8125000000000004</v>
      </c>
      <c r="X14" s="34"/>
      <c r="Y14" s="39">
        <f>'Sprint 7'!AG71</f>
        <v>16.697916666666682</v>
      </c>
      <c r="Z14" s="39"/>
      <c r="AA14" s="41">
        <f t="shared" si="0"/>
        <v>15.844184265236908</v>
      </c>
      <c r="AB14" s="42"/>
      <c r="AC14" s="41">
        <f t="shared" si="1"/>
        <v>69.712222343801329</v>
      </c>
      <c r="AD14" s="34"/>
      <c r="AE14" s="41">
        <f t="shared" si="2"/>
        <v>15.065861690450056</v>
      </c>
      <c r="AF14" s="34"/>
      <c r="AG14" s="41">
        <f t="shared" si="3"/>
        <v>65.9851811196488</v>
      </c>
      <c r="AH14" s="34"/>
      <c r="AI14" s="34"/>
      <c r="AJ14" s="39"/>
      <c r="AK14" s="27"/>
      <c r="AL14" s="27"/>
      <c r="AM14" s="27"/>
      <c r="AN14" s="27"/>
      <c r="AO14" s="27"/>
      <c r="AP14" s="27"/>
    </row>
    <row r="15" spans="1:42" ht="38.4">
      <c r="A15" s="53" t="s">
        <v>37</v>
      </c>
      <c r="B15" s="27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27"/>
      <c r="O15" s="38">
        <v>8</v>
      </c>
      <c r="P15" s="34"/>
      <c r="Q15" s="39">
        <v>6.416666666666667</v>
      </c>
      <c r="R15" s="34"/>
      <c r="S15" s="39">
        <f>'Sprint 8'!T78</f>
        <v>5.6666666666666661</v>
      </c>
      <c r="T15" s="39"/>
      <c r="U15" s="39">
        <f>'Sprint 8'!V78</f>
        <v>27.788194444444432</v>
      </c>
      <c r="V15" s="40"/>
      <c r="W15" s="39">
        <f>'Sprint 8'!AE78</f>
        <v>5.1284722222222223</v>
      </c>
      <c r="X15" s="34"/>
      <c r="Y15" s="39">
        <f>'Sprint 8'!AG78</f>
        <v>21.8263888888889</v>
      </c>
      <c r="Z15" s="39"/>
      <c r="AA15" s="41">
        <f t="shared" si="0"/>
        <v>17.857533647007337</v>
      </c>
      <c r="AB15" s="42"/>
      <c r="AC15" s="41">
        <f t="shared" si="1"/>
        <v>87.569755990808616</v>
      </c>
      <c r="AD15" s="34"/>
      <c r="AE15" s="41">
        <f t="shared" si="2"/>
        <v>20.266190998902303</v>
      </c>
      <c r="AF15" s="34"/>
      <c r="AG15" s="41">
        <f t="shared" si="3"/>
        <v>86.251372118551089</v>
      </c>
      <c r="AH15" s="34"/>
      <c r="AI15" s="34"/>
      <c r="AJ15" s="55" t="s">
        <v>38</v>
      </c>
      <c r="AL15" s="56" t="s">
        <v>39</v>
      </c>
      <c r="AM15" s="27"/>
      <c r="AN15" s="57" t="s">
        <v>40</v>
      </c>
      <c r="AO15" s="57"/>
      <c r="AP15" s="58"/>
    </row>
    <row r="16" spans="1:42" ht="42">
      <c r="A16" s="59" t="s">
        <v>41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60">
        <v>9</v>
      </c>
      <c r="P16" s="34"/>
      <c r="Q16" s="39">
        <v>6.416666666666667</v>
      </c>
      <c r="R16" s="34"/>
      <c r="S16" s="39">
        <f>'Sprint 9'!T65</f>
        <v>3.9444444444444446</v>
      </c>
      <c r="T16" s="39"/>
      <c r="U16" s="39">
        <f>'Sprint 9'!V65</f>
        <v>31.732638888888875</v>
      </c>
      <c r="V16" s="39"/>
      <c r="W16" s="39">
        <f>'Sprint 9'!AE65</f>
        <v>3.479166666666667</v>
      </c>
      <c r="X16" s="39"/>
      <c r="Y16" s="39">
        <f>'Sprint 9'!AG65</f>
        <v>25.305555555555557</v>
      </c>
      <c r="Z16" s="61"/>
      <c r="AA16" s="41">
        <f t="shared" si="0"/>
        <v>12.430244009191384</v>
      </c>
      <c r="AB16" s="42"/>
      <c r="AC16" s="41">
        <f t="shared" si="1"/>
        <v>100</v>
      </c>
      <c r="AD16" s="34"/>
      <c r="AE16" s="41">
        <f t="shared" si="2"/>
        <v>13.748627881448957</v>
      </c>
      <c r="AF16" s="34"/>
      <c r="AG16" s="41">
        <f t="shared" si="3"/>
        <v>100</v>
      </c>
      <c r="AH16" s="34"/>
      <c r="AI16" s="34"/>
      <c r="AJ16" s="39"/>
      <c r="AK16" s="27"/>
      <c r="AL16" s="56" t="s">
        <v>42</v>
      </c>
      <c r="AM16" s="27"/>
      <c r="AN16" s="57" t="s">
        <v>43</v>
      </c>
      <c r="AO16" s="57"/>
      <c r="AP16" s="58"/>
    </row>
    <row r="17" spans="1:42" ht="42">
      <c r="A17" s="62" t="s">
        <v>44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33" t="s">
        <v>45</v>
      </c>
      <c r="P17" s="34"/>
      <c r="Q17" s="61">
        <f>SUM(Q8:Q16)</f>
        <v>57.749999999999993</v>
      </c>
      <c r="R17" s="34"/>
      <c r="S17" s="61">
        <f>SUM(S8:S16)</f>
        <v>31.732638888888886</v>
      </c>
      <c r="T17" s="39"/>
      <c r="U17" s="39">
        <f>U16</f>
        <v>31.732638888888875</v>
      </c>
      <c r="V17" s="63"/>
      <c r="W17" s="61">
        <f>SUM(W8:W16)</f>
        <v>25.305555555555557</v>
      </c>
      <c r="X17" s="34"/>
      <c r="Y17" s="39">
        <f>Y16</f>
        <v>25.305555555555557</v>
      </c>
      <c r="Z17" s="61"/>
      <c r="AA17" s="41">
        <f t="shared" si="0"/>
        <v>100.00000000000004</v>
      </c>
      <c r="AB17" s="42"/>
      <c r="AC17" s="41">
        <f t="shared" si="1"/>
        <v>100</v>
      </c>
      <c r="AD17" s="34"/>
      <c r="AE17" s="41">
        <f t="shared" si="2"/>
        <v>100</v>
      </c>
      <c r="AG17" s="41">
        <f t="shared" si="3"/>
        <v>100</v>
      </c>
      <c r="AH17" s="34"/>
      <c r="AI17" s="64"/>
      <c r="AJ17" s="39"/>
      <c r="AK17" s="27"/>
      <c r="AL17" s="56" t="s">
        <v>46</v>
      </c>
      <c r="AM17" s="27"/>
      <c r="AN17" s="57" t="s">
        <v>47</v>
      </c>
      <c r="AO17" s="57"/>
      <c r="AP17" s="58"/>
    </row>
    <row r="18" spans="1:42" ht="36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65"/>
    </row>
    <row r="19" spans="1:42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58"/>
    </row>
    <row r="20" spans="1:42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</row>
    <row r="21" spans="1:42" ht="36">
      <c r="A21" s="1" t="s">
        <v>48</v>
      </c>
      <c r="B21" s="345" t="s">
        <v>49</v>
      </c>
      <c r="C21" s="345"/>
      <c r="D21" s="345"/>
      <c r="E21" s="345"/>
      <c r="F21" s="345"/>
      <c r="G21" s="345"/>
      <c r="H21" s="345"/>
      <c r="I21" s="345"/>
      <c r="J21" s="345"/>
      <c r="K21" s="345"/>
      <c r="L21" s="345"/>
      <c r="M21" s="345"/>
      <c r="N21" s="345"/>
      <c r="O21" s="346" t="s">
        <v>50</v>
      </c>
      <c r="P21" s="346"/>
      <c r="Q21" s="346"/>
      <c r="R21" s="346"/>
      <c r="S21" s="346"/>
      <c r="T21" s="346"/>
      <c r="U21" s="346"/>
      <c r="V21" s="346"/>
      <c r="W21" s="346"/>
      <c r="X21" s="346"/>
      <c r="Y21" s="346"/>
      <c r="Z21" s="346"/>
      <c r="AA21" s="341" t="s">
        <v>51</v>
      </c>
      <c r="AB21" s="341"/>
      <c r="AC21" s="341"/>
      <c r="AD21" s="341"/>
      <c r="AE21" s="341"/>
      <c r="AF21" s="341"/>
      <c r="AG21" s="341"/>
      <c r="AH21" s="341"/>
      <c r="AI21" s="341"/>
      <c r="AJ21" s="341"/>
      <c r="AK21" s="341"/>
      <c r="AL21" s="335" t="s">
        <v>52</v>
      </c>
      <c r="AM21" s="335"/>
      <c r="AN21" s="335"/>
      <c r="AO21" s="336" t="s">
        <v>53</v>
      </c>
      <c r="AP21" s="336"/>
    </row>
    <row r="22" spans="1:42" ht="36">
      <c r="A22" s="2" t="s">
        <v>54</v>
      </c>
      <c r="B22" s="3" t="s">
        <v>55</v>
      </c>
      <c r="C22" s="3" t="s">
        <v>56</v>
      </c>
      <c r="D22" s="3" t="s">
        <v>57</v>
      </c>
      <c r="E22" s="3" t="s">
        <v>58</v>
      </c>
      <c r="F22" s="3" t="s">
        <v>59</v>
      </c>
      <c r="G22" s="3" t="s">
        <v>60</v>
      </c>
      <c r="H22" s="3" t="s">
        <v>61</v>
      </c>
      <c r="I22" s="3" t="s">
        <v>62</v>
      </c>
      <c r="J22" s="3" t="s">
        <v>63</v>
      </c>
      <c r="K22" s="3" t="s">
        <v>64</v>
      </c>
      <c r="L22" s="3" t="s">
        <v>65</v>
      </c>
      <c r="M22" s="3" t="s">
        <v>66</v>
      </c>
      <c r="N22" s="3" t="s">
        <v>67</v>
      </c>
      <c r="O22" s="4" t="s">
        <v>68</v>
      </c>
      <c r="P22" s="4" t="s">
        <v>69</v>
      </c>
      <c r="Q22" s="4" t="s">
        <v>70</v>
      </c>
      <c r="R22" s="4" t="s">
        <v>71</v>
      </c>
      <c r="S22" s="4" t="s">
        <v>72</v>
      </c>
      <c r="T22" s="4" t="s">
        <v>73</v>
      </c>
      <c r="U22" s="4" t="s">
        <v>74</v>
      </c>
      <c r="V22" s="4" t="s">
        <v>75</v>
      </c>
      <c r="W22" s="4" t="s">
        <v>76</v>
      </c>
      <c r="X22" s="4" t="s">
        <v>77</v>
      </c>
      <c r="Y22" s="4" t="s">
        <v>14</v>
      </c>
      <c r="Z22" s="4" t="s">
        <v>15</v>
      </c>
      <c r="AA22" s="5" t="s">
        <v>68</v>
      </c>
      <c r="AB22" s="5" t="s">
        <v>69</v>
      </c>
      <c r="AC22" s="5" t="s">
        <v>71</v>
      </c>
      <c r="AD22" s="5" t="s">
        <v>72</v>
      </c>
      <c r="AE22" s="5" t="s">
        <v>73</v>
      </c>
      <c r="AF22" s="5" t="s">
        <v>74</v>
      </c>
      <c r="AG22" s="5" t="s">
        <v>75</v>
      </c>
      <c r="AH22" s="5" t="s">
        <v>78</v>
      </c>
      <c r="AI22" s="5" t="s">
        <v>79</v>
      </c>
      <c r="AJ22" s="5" t="s">
        <v>16</v>
      </c>
      <c r="AK22" s="5" t="s">
        <v>17</v>
      </c>
      <c r="AL22" s="6" t="s">
        <v>80</v>
      </c>
      <c r="AM22" s="6" t="s">
        <v>81</v>
      </c>
      <c r="AN22" s="6" t="s">
        <v>82</v>
      </c>
      <c r="AO22" s="7" t="s">
        <v>83</v>
      </c>
      <c r="AP22" s="7" t="s">
        <v>84</v>
      </c>
    </row>
    <row r="23" spans="1:42" ht="47.4">
      <c r="A23" s="8" t="s">
        <v>85</v>
      </c>
      <c r="B23" s="337"/>
      <c r="C23" s="337"/>
      <c r="D23" s="337"/>
      <c r="E23" s="337"/>
      <c r="F23" s="337"/>
      <c r="G23" s="337"/>
      <c r="H23" s="337"/>
      <c r="I23" s="337"/>
      <c r="J23" s="337"/>
      <c r="K23" s="337"/>
      <c r="L23" s="337"/>
      <c r="M23" s="337"/>
      <c r="N23" s="337"/>
      <c r="O23" s="337"/>
      <c r="P23" s="337"/>
      <c r="Q23" s="337"/>
      <c r="R23" s="337"/>
      <c r="S23" s="337"/>
      <c r="T23" s="337"/>
      <c r="U23" s="337"/>
      <c r="V23" s="337"/>
      <c r="W23" s="337"/>
      <c r="X23" s="337"/>
      <c r="Y23" s="337"/>
      <c r="Z23" s="337"/>
      <c r="AA23" s="337"/>
      <c r="AB23" s="337"/>
      <c r="AC23" s="337"/>
      <c r="AD23" s="337"/>
      <c r="AE23" s="337"/>
      <c r="AF23" s="337"/>
      <c r="AG23" s="337"/>
      <c r="AH23" s="337"/>
      <c r="AI23" s="337"/>
      <c r="AJ23" s="337"/>
      <c r="AK23" s="337"/>
      <c r="AL23" s="337"/>
      <c r="AM23" s="337"/>
      <c r="AN23" s="337"/>
      <c r="AO23" s="337"/>
      <c r="AP23" s="337"/>
    </row>
    <row r="24" spans="1:42" ht="36">
      <c r="A24" s="67" t="s">
        <v>231</v>
      </c>
      <c r="B24" s="9">
        <v>11</v>
      </c>
      <c r="C24" s="10">
        <v>4.1666666666666664E-2</v>
      </c>
      <c r="D24" s="10">
        <v>4.1666666666666664E-2</v>
      </c>
      <c r="E24" s="10">
        <v>4.1666666666666664E-2</v>
      </c>
      <c r="F24" s="10">
        <v>4.1666666666666664E-2</v>
      </c>
      <c r="G24" s="10">
        <v>4.1666666666666664E-2</v>
      </c>
      <c r="H24" s="10">
        <v>4.1666666666666664E-2</v>
      </c>
      <c r="I24" s="10">
        <v>4.1666666666666664E-2</v>
      </c>
      <c r="J24" s="10">
        <v>4.1666666666666664E-2</v>
      </c>
      <c r="K24" s="10">
        <v>4.1666666666666664E-2</v>
      </c>
      <c r="L24" s="10">
        <v>4.1666666666666664E-2</v>
      </c>
      <c r="M24" s="10">
        <v>4.1666666666666664E-2</v>
      </c>
      <c r="N24" s="11" t="s">
        <v>87</v>
      </c>
      <c r="O24" s="147" t="s">
        <v>232</v>
      </c>
      <c r="P24" s="147" t="s">
        <v>232</v>
      </c>
      <c r="Q24" s="147" t="s">
        <v>199</v>
      </c>
      <c r="R24" s="103">
        <v>3</v>
      </c>
      <c r="S24" s="69">
        <v>1</v>
      </c>
      <c r="T24" s="70">
        <f>SUM(C24:M24)</f>
        <v>0.45833333333333337</v>
      </c>
      <c r="U24" s="71">
        <f>T24</f>
        <v>0.45833333333333337</v>
      </c>
      <c r="V24" s="148">
        <f>T24+U12</f>
        <v>12.892361111111116</v>
      </c>
      <c r="W24" s="12">
        <f>ROUND(T24/$T$77*100,2)</f>
        <v>9.84</v>
      </c>
      <c r="X24" s="12">
        <f>ROUND(U24/$T$77*100,2)</f>
        <v>9.84</v>
      </c>
      <c r="Y24" s="263">
        <f>ROUND(T24/$U$17*100,2)</f>
        <v>1.44</v>
      </c>
      <c r="Z24" s="103">
        <f>ROUND(V24/$U$17*100,2)</f>
        <v>40.630000000000003</v>
      </c>
      <c r="AA24" s="147" t="s">
        <v>232</v>
      </c>
      <c r="AB24" s="147" t="s">
        <v>232</v>
      </c>
      <c r="AC24" s="103">
        <v>3</v>
      </c>
      <c r="AD24" s="69">
        <v>1</v>
      </c>
      <c r="AE24" s="10">
        <v>0.45833333333333331</v>
      </c>
      <c r="AF24" s="71">
        <f>AE24</f>
        <v>0.45833333333333331</v>
      </c>
      <c r="AG24" s="148">
        <f>AE24+Y12</f>
        <v>8.7222222222222214</v>
      </c>
      <c r="AH24" s="12">
        <f>ROUND(AE24/$AE$77*100,2)</f>
        <v>9.92</v>
      </c>
      <c r="AI24" s="12">
        <f>ROUND(AF24/$AF$77*100,2)</f>
        <v>9.92</v>
      </c>
      <c r="AJ24" s="149">
        <f>ROUND(AE24/$Y$17*100,2)</f>
        <v>1.81</v>
      </c>
      <c r="AK24" s="150">
        <f>ROUND(AG24/$Y$17*100,2)</f>
        <v>34.47</v>
      </c>
      <c r="AL24" s="104" t="s">
        <v>89</v>
      </c>
      <c r="AM24" s="105" t="s">
        <v>90</v>
      </c>
      <c r="AN24" s="105" t="s">
        <v>90</v>
      </c>
      <c r="AO24" s="106" t="s">
        <v>90</v>
      </c>
      <c r="AP24" s="75">
        <f>AE24/T24*100</f>
        <v>99.999999999999986</v>
      </c>
    </row>
    <row r="25" spans="1:42" ht="47.4">
      <c r="A25" s="14" t="s">
        <v>91</v>
      </c>
      <c r="B25" s="15"/>
      <c r="C25" s="76">
        <f t="shared" ref="C25:M25" si="4">SUM(C24:C24)</f>
        <v>4.1666666666666664E-2</v>
      </c>
      <c r="D25" s="76">
        <f t="shared" si="4"/>
        <v>4.1666666666666664E-2</v>
      </c>
      <c r="E25" s="76">
        <f t="shared" si="4"/>
        <v>4.1666666666666664E-2</v>
      </c>
      <c r="F25" s="76">
        <f t="shared" si="4"/>
        <v>4.1666666666666664E-2</v>
      </c>
      <c r="G25" s="76">
        <f t="shared" si="4"/>
        <v>4.1666666666666664E-2</v>
      </c>
      <c r="H25" s="76">
        <f t="shared" si="4"/>
        <v>4.1666666666666664E-2</v>
      </c>
      <c r="I25" s="76">
        <f t="shared" si="4"/>
        <v>4.1666666666666664E-2</v>
      </c>
      <c r="J25" s="76">
        <f t="shared" si="4"/>
        <v>4.1666666666666664E-2</v>
      </c>
      <c r="K25" s="76">
        <f t="shared" si="4"/>
        <v>4.1666666666666664E-2</v>
      </c>
      <c r="L25" s="76">
        <f t="shared" si="4"/>
        <v>4.1666666666666664E-2</v>
      </c>
      <c r="M25" s="76">
        <f t="shared" si="4"/>
        <v>4.1666666666666664E-2</v>
      </c>
      <c r="N25" s="15"/>
      <c r="O25" s="15"/>
      <c r="P25" s="15"/>
      <c r="Q25" s="15"/>
      <c r="R25" s="15"/>
      <c r="S25" s="15"/>
      <c r="T25" s="76">
        <f>SUM(T24:T24)</f>
        <v>0.45833333333333337</v>
      </c>
      <c r="U25" s="76">
        <f>U24</f>
        <v>0.45833333333333337</v>
      </c>
      <c r="V25" s="76">
        <f>V24</f>
        <v>12.892361111111116</v>
      </c>
      <c r="W25" s="15">
        <f>ROUND(T25/$T$77*100,2)</f>
        <v>9.84</v>
      </c>
      <c r="X25" s="15">
        <f>ROUND(U25/$T$77*100,2)</f>
        <v>9.84</v>
      </c>
      <c r="Y25" s="77">
        <f>ROUND(T25/$U$16*100,2)</f>
        <v>1.44</v>
      </c>
      <c r="Z25" s="78">
        <f>ROUND(V25/$U$16*100,2)</f>
        <v>40.630000000000003</v>
      </c>
      <c r="AA25" s="15"/>
      <c r="AB25" s="15"/>
      <c r="AC25" s="15"/>
      <c r="AD25" s="15"/>
      <c r="AE25" s="76">
        <f>SUM(AE24:AE24)</f>
        <v>0.45833333333333331</v>
      </c>
      <c r="AF25" s="76">
        <f>AF24</f>
        <v>0.45833333333333331</v>
      </c>
      <c r="AG25" s="76">
        <f>AG24</f>
        <v>8.7222222222222214</v>
      </c>
      <c r="AH25" s="15">
        <f>ROUND(AE25/$AE$77*100,2)</f>
        <v>9.92</v>
      </c>
      <c r="AI25" s="15">
        <f>ROUND(AF25/$AE$77*100,2)</f>
        <v>9.92</v>
      </c>
      <c r="AJ25" s="77">
        <f>ROUND(AE25/$Y$17*100,2)</f>
        <v>1.81</v>
      </c>
      <c r="AK25" s="78">
        <f>ROUND(AG25/$Y$17*100,2)</f>
        <v>34.47</v>
      </c>
      <c r="AL25" s="16"/>
      <c r="AM25" s="15"/>
      <c r="AN25" s="15"/>
      <c r="AO25" s="15"/>
      <c r="AP25" s="15"/>
    </row>
    <row r="26" spans="1:42" ht="47.4">
      <c r="A26" s="79" t="s">
        <v>92</v>
      </c>
      <c r="B26" s="338"/>
      <c r="C26" s="338"/>
      <c r="D26" s="338"/>
      <c r="E26" s="338"/>
      <c r="F26" s="338"/>
      <c r="G26" s="338"/>
      <c r="H26" s="338"/>
      <c r="I26" s="338"/>
      <c r="J26" s="338"/>
      <c r="K26" s="338"/>
      <c r="L26" s="338"/>
      <c r="M26" s="338"/>
      <c r="N26" s="338"/>
      <c r="O26" s="338"/>
      <c r="P26" s="338"/>
      <c r="Q26" s="338"/>
      <c r="R26" s="338"/>
      <c r="S26" s="338"/>
      <c r="T26" s="338"/>
      <c r="U26" s="338"/>
      <c r="V26" s="338"/>
      <c r="W26" s="338"/>
      <c r="X26" s="338"/>
      <c r="Y26" s="338"/>
      <c r="Z26" s="338"/>
      <c r="AA26" s="338"/>
      <c r="AB26" s="338"/>
      <c r="AC26" s="338"/>
      <c r="AD26" s="338"/>
      <c r="AE26" s="338"/>
      <c r="AF26" s="338"/>
      <c r="AG26" s="338"/>
      <c r="AH26" s="338"/>
      <c r="AI26" s="338"/>
      <c r="AJ26" s="338"/>
      <c r="AK26" s="338"/>
      <c r="AL26" s="338"/>
      <c r="AM26" s="338"/>
      <c r="AN26" s="338"/>
      <c r="AO26" s="338"/>
      <c r="AP26" s="338"/>
    </row>
    <row r="27" spans="1:42" ht="36">
      <c r="A27" s="80" t="s">
        <v>233</v>
      </c>
      <c r="B27" s="9">
        <v>11</v>
      </c>
      <c r="C27" s="10">
        <v>4.1666666666666664E-2</v>
      </c>
      <c r="D27" s="10">
        <v>4.1666666666666664E-2</v>
      </c>
      <c r="E27" s="10">
        <v>4.1666666666666664E-2</v>
      </c>
      <c r="F27" s="10">
        <v>4.1666666666666664E-2</v>
      </c>
      <c r="G27" s="10">
        <v>4.1666666666666664E-2</v>
      </c>
      <c r="H27" s="10">
        <v>4.1666666666666664E-2</v>
      </c>
      <c r="I27" s="10">
        <v>4.1666666666666664E-2</v>
      </c>
      <c r="J27" s="10">
        <v>4.1666666666666664E-2</v>
      </c>
      <c r="K27" s="10">
        <v>4.1666666666666664E-2</v>
      </c>
      <c r="L27" s="10">
        <v>4.1666666666666664E-2</v>
      </c>
      <c r="M27" s="10">
        <v>4.1666666666666664E-2</v>
      </c>
      <c r="N27" s="11" t="s">
        <v>87</v>
      </c>
      <c r="O27" s="147" t="s">
        <v>234</v>
      </c>
      <c r="P27" s="147" t="s">
        <v>234</v>
      </c>
      <c r="Q27" s="147" t="s">
        <v>201</v>
      </c>
      <c r="R27" s="103">
        <v>3</v>
      </c>
      <c r="S27" s="69">
        <v>1</v>
      </c>
      <c r="T27" s="70">
        <f>SUM(C27:M27)</f>
        <v>0.45833333333333337</v>
      </c>
      <c r="U27" s="81">
        <f>U25+T27</f>
        <v>0.91666666666666674</v>
      </c>
      <c r="V27" s="81">
        <f>V25+T27</f>
        <v>13.35069444444445</v>
      </c>
      <c r="W27" s="12">
        <f>ROUND(T27/$T$77*100,2)</f>
        <v>9.84</v>
      </c>
      <c r="X27" s="12">
        <f>ROUND(U27/$T$77*100,2)</f>
        <v>19.670000000000002</v>
      </c>
      <c r="Y27" s="263">
        <f>ROUND(T27/$U$17*100,2)</f>
        <v>1.44</v>
      </c>
      <c r="Z27" s="103">
        <f>ROUND(V27/$U$17*100,2)</f>
        <v>42.07</v>
      </c>
      <c r="AA27" s="147" t="s">
        <v>235</v>
      </c>
      <c r="AB27" s="147" t="s">
        <v>235</v>
      </c>
      <c r="AC27" s="103">
        <v>3</v>
      </c>
      <c r="AD27" s="69">
        <v>1</v>
      </c>
      <c r="AE27" s="10">
        <v>0.45833333333333331</v>
      </c>
      <c r="AF27" s="81">
        <f>AF25+AE27</f>
        <v>0.91666666666666663</v>
      </c>
      <c r="AG27" s="81">
        <f>AG25+AE27</f>
        <v>9.1805555555555554</v>
      </c>
      <c r="AH27" s="12">
        <f>ROUND(AE27/$AE$77*100,2)</f>
        <v>9.92</v>
      </c>
      <c r="AI27" s="12">
        <f>ROUND(AF27/$AF$77*100,2)</f>
        <v>19.829999999999998</v>
      </c>
      <c r="AJ27" s="149">
        <f>ROUND(AE27/$Y$17*100,2)</f>
        <v>1.81</v>
      </c>
      <c r="AK27" s="150">
        <f>ROUND(AG27/$Y$17*100,2)</f>
        <v>36.28</v>
      </c>
      <c r="AL27" s="104" t="s">
        <v>89</v>
      </c>
      <c r="AM27" s="105" t="s">
        <v>90</v>
      </c>
      <c r="AN27" s="105" t="s">
        <v>90</v>
      </c>
      <c r="AO27" s="106" t="s">
        <v>90</v>
      </c>
      <c r="AP27" s="75">
        <f>AE27/T27*100</f>
        <v>99.999999999999986</v>
      </c>
    </row>
    <row r="28" spans="1:42" ht="47.4">
      <c r="A28" s="17" t="s">
        <v>91</v>
      </c>
      <c r="B28" s="82"/>
      <c r="C28" s="83">
        <f t="shared" ref="C28:M28" si="5">SUM(C27:C27)</f>
        <v>4.1666666666666664E-2</v>
      </c>
      <c r="D28" s="83">
        <f t="shared" si="5"/>
        <v>4.1666666666666664E-2</v>
      </c>
      <c r="E28" s="83">
        <f t="shared" si="5"/>
        <v>4.1666666666666664E-2</v>
      </c>
      <c r="F28" s="83">
        <f t="shared" si="5"/>
        <v>4.1666666666666664E-2</v>
      </c>
      <c r="G28" s="83">
        <f t="shared" si="5"/>
        <v>4.1666666666666664E-2</v>
      </c>
      <c r="H28" s="83">
        <f t="shared" si="5"/>
        <v>4.1666666666666664E-2</v>
      </c>
      <c r="I28" s="83">
        <f t="shared" si="5"/>
        <v>4.1666666666666664E-2</v>
      </c>
      <c r="J28" s="83">
        <f t="shared" si="5"/>
        <v>4.1666666666666664E-2</v>
      </c>
      <c r="K28" s="83">
        <f t="shared" si="5"/>
        <v>4.1666666666666664E-2</v>
      </c>
      <c r="L28" s="83">
        <f t="shared" si="5"/>
        <v>4.1666666666666664E-2</v>
      </c>
      <c r="M28" s="83">
        <f t="shared" si="5"/>
        <v>4.1666666666666664E-2</v>
      </c>
      <c r="N28" s="82"/>
      <c r="O28" s="82"/>
      <c r="P28" s="82"/>
      <c r="Q28" s="82"/>
      <c r="R28" s="82"/>
      <c r="S28" s="82"/>
      <c r="T28" s="84">
        <f>SUM(T27:T27)</f>
        <v>0.45833333333333337</v>
      </c>
      <c r="U28" s="84">
        <f>U27</f>
        <v>0.91666666666666674</v>
      </c>
      <c r="V28" s="84">
        <f>V27</f>
        <v>13.35069444444445</v>
      </c>
      <c r="W28" s="82">
        <f>ROUND(T28/$T$77*100,2)</f>
        <v>9.84</v>
      </c>
      <c r="X28" s="82">
        <f>ROUND(U28/$T$77*100,2)</f>
        <v>19.670000000000002</v>
      </c>
      <c r="Y28" s="264">
        <f>ROUND(T28/$U$17*100,2)</f>
        <v>1.44</v>
      </c>
      <c r="Z28" s="265">
        <f>ROUND(V28/$U$17*100,2)</f>
        <v>42.07</v>
      </c>
      <c r="AA28" s="82"/>
      <c r="AB28" s="82"/>
      <c r="AC28" s="82"/>
      <c r="AD28" s="82"/>
      <c r="AE28" s="84">
        <f>SUM(AE27)</f>
        <v>0.45833333333333331</v>
      </c>
      <c r="AF28" s="84">
        <f>AF27</f>
        <v>0.91666666666666663</v>
      </c>
      <c r="AG28" s="84">
        <f>AG27</f>
        <v>9.1805555555555554</v>
      </c>
      <c r="AH28" s="82">
        <f>ROUND(AE28/$AE$77*100,2)</f>
        <v>9.92</v>
      </c>
      <c r="AI28" s="82">
        <f>ROUND(AF28/$AE$77*100,2)</f>
        <v>19.829999999999998</v>
      </c>
      <c r="AJ28" s="264">
        <f>ROUND(AE28/$Y$17*100,2)</f>
        <v>1.81</v>
      </c>
      <c r="AK28" s="265">
        <f>ROUND(AG28/$Y$17*100,2)</f>
        <v>36.28</v>
      </c>
      <c r="AL28" s="85"/>
      <c r="AM28" s="82"/>
      <c r="AN28" s="82"/>
      <c r="AO28" s="82"/>
      <c r="AP28" s="82"/>
    </row>
    <row r="29" spans="1:42" ht="47.4">
      <c r="A29" s="266" t="s">
        <v>95</v>
      </c>
      <c r="B29" s="365"/>
      <c r="C29" s="365"/>
      <c r="D29" s="365"/>
      <c r="E29" s="365"/>
      <c r="F29" s="365"/>
      <c r="G29" s="365"/>
      <c r="H29" s="365"/>
      <c r="I29" s="365"/>
      <c r="J29" s="365"/>
      <c r="K29" s="365"/>
      <c r="L29" s="365"/>
      <c r="M29" s="365"/>
      <c r="N29" s="365"/>
      <c r="O29" s="365"/>
      <c r="P29" s="365"/>
      <c r="Q29" s="365"/>
      <c r="R29" s="365"/>
      <c r="S29" s="365"/>
      <c r="T29" s="365"/>
      <c r="U29" s="365"/>
      <c r="V29" s="365"/>
      <c r="W29" s="365"/>
      <c r="X29" s="365"/>
      <c r="Y29" s="365"/>
      <c r="Z29" s="365"/>
      <c r="AA29" s="365"/>
      <c r="AB29" s="365"/>
      <c r="AC29" s="365"/>
      <c r="AD29" s="365"/>
      <c r="AE29" s="365"/>
      <c r="AF29" s="365"/>
      <c r="AG29" s="365"/>
      <c r="AH29" s="365"/>
      <c r="AI29" s="365"/>
      <c r="AJ29" s="365"/>
      <c r="AK29" s="365"/>
      <c r="AL29" s="365"/>
      <c r="AM29" s="365"/>
      <c r="AN29" s="365"/>
      <c r="AO29" s="365"/>
      <c r="AP29" s="365"/>
    </row>
    <row r="30" spans="1:42" ht="36">
      <c r="A30" s="87" t="s">
        <v>236</v>
      </c>
      <c r="B30" s="9">
        <v>1</v>
      </c>
      <c r="C30" s="13">
        <v>2.7777777777777776E-2</v>
      </c>
      <c r="D30" s="267"/>
      <c r="E30" s="267"/>
      <c r="F30" s="13"/>
      <c r="G30" s="267"/>
      <c r="H30" s="267"/>
      <c r="I30" s="267"/>
      <c r="J30" s="267"/>
      <c r="K30" s="101"/>
      <c r="L30" s="267"/>
      <c r="M30" s="267"/>
      <c r="N30" s="11" t="s">
        <v>87</v>
      </c>
      <c r="O30" s="147" t="s">
        <v>232</v>
      </c>
      <c r="P30" s="147" t="s">
        <v>232</v>
      </c>
      <c r="Q30" s="147" t="s">
        <v>237</v>
      </c>
      <c r="R30" s="91">
        <v>2</v>
      </c>
      <c r="S30" s="91">
        <v>1</v>
      </c>
      <c r="T30" s="70">
        <f>SUM(C30:M30)</f>
        <v>2.7777777777777776E-2</v>
      </c>
      <c r="U30" s="70">
        <f>U28+T30</f>
        <v>0.94444444444444453</v>
      </c>
      <c r="V30" s="70">
        <f>V28+T30</f>
        <v>13.378472222222229</v>
      </c>
      <c r="W30" s="12">
        <f t="shared" ref="W30:X32" si="6">ROUND(T30/$T$77*100,2)</f>
        <v>0.6</v>
      </c>
      <c r="X30" s="12">
        <f t="shared" si="6"/>
        <v>20.27</v>
      </c>
      <c r="Y30" s="263">
        <f>ROUND(T30/$U$17*100,2)</f>
        <v>0.09</v>
      </c>
      <c r="Z30" s="103">
        <f>ROUND(V30/$U$17*100,2)</f>
        <v>42.16</v>
      </c>
      <c r="AA30" s="147" t="s">
        <v>232</v>
      </c>
      <c r="AB30" s="147" t="s">
        <v>232</v>
      </c>
      <c r="AC30" s="91">
        <v>2</v>
      </c>
      <c r="AD30" s="91">
        <v>1</v>
      </c>
      <c r="AE30" s="10">
        <v>2.7777777777777776E-2</v>
      </c>
      <c r="AF30" s="70">
        <f>AF28+AE30</f>
        <v>0.94444444444444442</v>
      </c>
      <c r="AG30" s="70">
        <f>AG28+AE30</f>
        <v>9.2083333333333339</v>
      </c>
      <c r="AH30" s="12">
        <f t="shared" ref="AH30:AH31" si="7">ROUND(AE30/$AE$77*100,2)</f>
        <v>0.6</v>
      </c>
      <c r="AI30" s="12">
        <f t="shared" ref="AI30:AI31" si="8">ROUND(AF30/$AF$77*100,2)</f>
        <v>20.440000000000001</v>
      </c>
      <c r="AJ30" s="149">
        <f>ROUND(AE30/$Y$17*100,2)</f>
        <v>0.11</v>
      </c>
      <c r="AK30" s="150">
        <f>ROUND(AG30/$Y$17*100,2)</f>
        <v>36.39</v>
      </c>
      <c r="AL30" s="157" t="s">
        <v>98</v>
      </c>
      <c r="AM30" s="91">
        <v>8</v>
      </c>
      <c r="AN30" s="91">
        <v>7</v>
      </c>
      <c r="AO30" s="75">
        <f>AN30/AM30*100</f>
        <v>87.5</v>
      </c>
      <c r="AP30" s="75">
        <f>AE30/T30*100</f>
        <v>100</v>
      </c>
    </row>
    <row r="31" spans="1:42" ht="36">
      <c r="A31" s="268" t="s">
        <v>238</v>
      </c>
      <c r="B31" s="9">
        <v>1</v>
      </c>
      <c r="C31" s="13">
        <v>3.4722222222222224E-2</v>
      </c>
      <c r="D31" s="267"/>
      <c r="E31" s="267"/>
      <c r="F31" s="267"/>
      <c r="G31" s="267"/>
      <c r="H31" s="267"/>
      <c r="I31" s="267"/>
      <c r="J31" s="267"/>
      <c r="K31" s="267"/>
      <c r="L31" s="267"/>
      <c r="M31" s="267"/>
      <c r="N31" s="11" t="s">
        <v>87</v>
      </c>
      <c r="O31" s="147" t="s">
        <v>235</v>
      </c>
      <c r="P31" s="147" t="s">
        <v>235</v>
      </c>
      <c r="Q31" s="147" t="s">
        <v>237</v>
      </c>
      <c r="R31" s="91">
        <v>2</v>
      </c>
      <c r="S31" s="91">
        <v>1</v>
      </c>
      <c r="T31" s="70">
        <f>SUM(C31:M31)</f>
        <v>3.4722222222222224E-2</v>
      </c>
      <c r="U31" s="70">
        <f>U30+T31</f>
        <v>0.97916666666666674</v>
      </c>
      <c r="V31" s="70">
        <f>V30+T31</f>
        <v>13.41319444444445</v>
      </c>
      <c r="W31" s="12">
        <f t="shared" si="6"/>
        <v>0.75</v>
      </c>
      <c r="X31" s="12">
        <f t="shared" si="6"/>
        <v>21.01</v>
      </c>
      <c r="Y31" s="263">
        <f>ROUND(T31/$U$17*100,2)</f>
        <v>0.11</v>
      </c>
      <c r="Z31" s="103">
        <f>ROUND(V31/$U$17*100,2)</f>
        <v>42.27</v>
      </c>
      <c r="AA31" s="147" t="s">
        <v>239</v>
      </c>
      <c r="AB31" s="147" t="s">
        <v>239</v>
      </c>
      <c r="AC31" s="91">
        <v>1</v>
      </c>
      <c r="AD31" s="91">
        <v>1</v>
      </c>
      <c r="AE31" s="10">
        <v>1.7361111111111112E-2</v>
      </c>
      <c r="AF31" s="70">
        <f>AF30+AE31</f>
        <v>0.96180555555555558</v>
      </c>
      <c r="AG31" s="70">
        <f>AG30+AE31</f>
        <v>9.2256944444444446</v>
      </c>
      <c r="AH31" s="12">
        <f t="shared" si="7"/>
        <v>0.38</v>
      </c>
      <c r="AI31" s="12">
        <f t="shared" si="8"/>
        <v>20.81</v>
      </c>
      <c r="AJ31" s="149">
        <f>ROUND(AE31/$Y$17*100,2)</f>
        <v>7.0000000000000007E-2</v>
      </c>
      <c r="AK31" s="150">
        <f>ROUND(AG31/$Y$17*100,2)</f>
        <v>36.46</v>
      </c>
      <c r="AL31" s="157" t="s">
        <v>98</v>
      </c>
      <c r="AM31" s="91">
        <v>6</v>
      </c>
      <c r="AN31" s="91">
        <v>6</v>
      </c>
      <c r="AO31" s="75">
        <f>AN31/AM31*100</f>
        <v>100</v>
      </c>
      <c r="AP31" s="75">
        <f>AE31/T31*100</f>
        <v>50</v>
      </c>
    </row>
    <row r="32" spans="1:42" ht="47.4">
      <c r="A32" s="269" t="s">
        <v>91</v>
      </c>
      <c r="B32" s="96"/>
      <c r="C32" s="270">
        <f t="shared" ref="C32:M32" si="9">SUM(C30:C31)</f>
        <v>6.25E-2</v>
      </c>
      <c r="D32" s="270">
        <f t="shared" si="9"/>
        <v>0</v>
      </c>
      <c r="E32" s="270">
        <f t="shared" si="9"/>
        <v>0</v>
      </c>
      <c r="F32" s="270">
        <f t="shared" si="9"/>
        <v>0</v>
      </c>
      <c r="G32" s="270">
        <f t="shared" si="9"/>
        <v>0</v>
      </c>
      <c r="H32" s="270">
        <f t="shared" si="9"/>
        <v>0</v>
      </c>
      <c r="I32" s="270">
        <f t="shared" si="9"/>
        <v>0</v>
      </c>
      <c r="J32" s="270">
        <f t="shared" si="9"/>
        <v>0</v>
      </c>
      <c r="K32" s="270">
        <f t="shared" si="9"/>
        <v>0</v>
      </c>
      <c r="L32" s="270">
        <f t="shared" si="9"/>
        <v>0</v>
      </c>
      <c r="M32" s="270">
        <f t="shared" si="9"/>
        <v>0</v>
      </c>
      <c r="N32" s="96"/>
      <c r="O32" s="96"/>
      <c r="P32" s="96"/>
      <c r="Q32" s="96"/>
      <c r="R32" s="96"/>
      <c r="S32" s="96"/>
      <c r="T32" s="270">
        <f>SUM(T30:T31)</f>
        <v>6.25E-2</v>
      </c>
      <c r="U32" s="270">
        <f>U31</f>
        <v>0.97916666666666674</v>
      </c>
      <c r="V32" s="270">
        <f>V31</f>
        <v>13.41319444444445</v>
      </c>
      <c r="W32" s="96">
        <f t="shared" si="6"/>
        <v>1.34</v>
      </c>
      <c r="X32" s="96">
        <f t="shared" si="6"/>
        <v>21.01</v>
      </c>
      <c r="Y32" s="271">
        <f>ROUND(T32/$U$16*100,2)</f>
        <v>0.2</v>
      </c>
      <c r="Z32" s="272">
        <f>ROUND(V32/$U$16*100,2)</f>
        <v>42.27</v>
      </c>
      <c r="AA32" s="96"/>
      <c r="AB32" s="96"/>
      <c r="AC32" s="96"/>
      <c r="AD32" s="96"/>
      <c r="AE32" s="270">
        <f>SUM(AE30:AE31)</f>
        <v>4.5138888888888888E-2</v>
      </c>
      <c r="AF32" s="270">
        <f>AF31</f>
        <v>0.96180555555555558</v>
      </c>
      <c r="AG32" s="270">
        <f>AG31</f>
        <v>9.2256944444444446</v>
      </c>
      <c r="AH32" s="96">
        <f>ROUND(AE32/$AE$77*100,2)</f>
        <v>0.98</v>
      </c>
      <c r="AI32" s="96">
        <f>ROUND(AF32/$AE$77*100,2)</f>
        <v>20.81</v>
      </c>
      <c r="AJ32" s="271">
        <f>ROUND(AE32/$Y$17*100,2)</f>
        <v>0.18</v>
      </c>
      <c r="AK32" s="272">
        <f>ROUND(AG32/$Y$17*100,2)</f>
        <v>36.46</v>
      </c>
      <c r="AL32" s="273"/>
      <c r="AM32" s="96"/>
      <c r="AN32" s="96"/>
      <c r="AO32" s="96"/>
      <c r="AP32" s="96"/>
    </row>
    <row r="33" spans="1:42" ht="47.4">
      <c r="A33" s="175" t="s">
        <v>100</v>
      </c>
      <c r="B33" s="340"/>
      <c r="C33" s="340"/>
      <c r="D33" s="340"/>
      <c r="E33" s="340"/>
      <c r="F33" s="340"/>
      <c r="G33" s="340"/>
      <c r="H33" s="340"/>
      <c r="I33" s="340"/>
      <c r="J33" s="340"/>
      <c r="K33" s="340"/>
      <c r="L33" s="340"/>
      <c r="M33" s="340"/>
      <c r="N33" s="340"/>
      <c r="O33" s="340"/>
      <c r="P33" s="340"/>
      <c r="Q33" s="340"/>
      <c r="R33" s="340"/>
      <c r="S33" s="340"/>
      <c r="T33" s="340"/>
      <c r="U33" s="340"/>
      <c r="V33" s="340"/>
      <c r="W33" s="340"/>
      <c r="X33" s="340"/>
      <c r="Y33" s="340"/>
      <c r="Z33" s="340"/>
      <c r="AA33" s="340"/>
      <c r="AB33" s="340"/>
      <c r="AC33" s="340"/>
      <c r="AD33" s="340"/>
      <c r="AE33" s="340"/>
      <c r="AF33" s="340"/>
      <c r="AG33" s="340"/>
      <c r="AH33" s="340"/>
      <c r="AI33" s="340"/>
      <c r="AJ33" s="340"/>
      <c r="AK33" s="340"/>
      <c r="AL33" s="340"/>
      <c r="AM33" s="340"/>
      <c r="AN33" s="340"/>
      <c r="AO33" s="340"/>
      <c r="AP33" s="340"/>
    </row>
    <row r="34" spans="1:42" ht="36" customHeight="1">
      <c r="A34" s="143" t="s">
        <v>240</v>
      </c>
      <c r="B34" s="9">
        <v>1</v>
      </c>
      <c r="C34" s="10"/>
      <c r="D34" s="10"/>
      <c r="E34" s="10"/>
      <c r="F34" s="9"/>
      <c r="G34" s="9"/>
      <c r="H34" s="9"/>
      <c r="I34" s="10">
        <v>2.0833333333333332E-2</v>
      </c>
      <c r="J34" s="10"/>
      <c r="K34" s="9"/>
      <c r="L34" s="9"/>
      <c r="M34" s="10"/>
      <c r="N34" s="11" t="s">
        <v>87</v>
      </c>
      <c r="O34" s="147" t="s">
        <v>232</v>
      </c>
      <c r="P34" s="147" t="s">
        <v>232</v>
      </c>
      <c r="Q34" s="147" t="s">
        <v>237</v>
      </c>
      <c r="R34" s="69">
        <v>2</v>
      </c>
      <c r="S34" s="91">
        <v>1</v>
      </c>
      <c r="T34" s="70">
        <f>SUM(C34:M34)</f>
        <v>2.0833333333333332E-2</v>
      </c>
      <c r="U34" s="81">
        <f>U32+T34</f>
        <v>1</v>
      </c>
      <c r="V34" s="70">
        <f>V32+T34</f>
        <v>13.434027777777784</v>
      </c>
      <c r="W34" s="12">
        <f t="shared" ref="W34:W43" si="10">ROUND(T34/$T$77*100,2)</f>
        <v>0.45</v>
      </c>
      <c r="X34" s="12">
        <f t="shared" ref="X34:X43" si="11">ROUND(U34/$T$77*100,2)</f>
        <v>21.46</v>
      </c>
      <c r="Y34" s="263">
        <f t="shared" ref="Y34:Y42" si="12">ROUND(T34/$U$17*100,2)</f>
        <v>7.0000000000000007E-2</v>
      </c>
      <c r="Z34" s="103">
        <f t="shared" ref="Z34:Z42" si="13">ROUND(V34/$U$17*100,2)</f>
        <v>42.34</v>
      </c>
      <c r="AA34" s="147" t="s">
        <v>232</v>
      </c>
      <c r="AB34" s="147" t="s">
        <v>232</v>
      </c>
      <c r="AC34" s="69">
        <v>2</v>
      </c>
      <c r="AD34" s="91">
        <v>1</v>
      </c>
      <c r="AE34" s="10">
        <v>1.3888888888888888E-2</v>
      </c>
      <c r="AF34" s="81">
        <f>AF32+AE34</f>
        <v>0.97569444444444442</v>
      </c>
      <c r="AG34" s="70">
        <f>AG32+AE34</f>
        <v>9.2395833333333339</v>
      </c>
      <c r="AH34" s="12">
        <f t="shared" ref="AH34:AH42" si="14">ROUND(AE34/$AE$77*100,2)</f>
        <v>0.3</v>
      </c>
      <c r="AI34" s="12">
        <f t="shared" ref="AI34:AI42" si="15">ROUND(AF34/$AF$77*100,2)</f>
        <v>21.11</v>
      </c>
      <c r="AJ34" s="149">
        <f t="shared" ref="AJ34:AJ43" si="16">ROUND(AE34/$Y$17*100,2)</f>
        <v>0.05</v>
      </c>
      <c r="AK34" s="150">
        <f t="shared" ref="AK34:AK43" si="17">ROUND(AG34/$Y$17*100,2)</f>
        <v>36.51</v>
      </c>
      <c r="AL34" s="157" t="s">
        <v>98</v>
      </c>
      <c r="AM34" s="9">
        <v>3</v>
      </c>
      <c r="AN34" s="9">
        <v>3</v>
      </c>
      <c r="AO34" s="75">
        <f>AN34/AM34*100</f>
        <v>100</v>
      </c>
      <c r="AP34" s="75">
        <f t="shared" ref="AP34:AP42" si="18">AE34/T34*100</f>
        <v>66.666666666666657</v>
      </c>
    </row>
    <row r="35" spans="1:42" ht="36" customHeight="1">
      <c r="A35" s="176" t="s">
        <v>149</v>
      </c>
      <c r="B35" s="9">
        <v>1</v>
      </c>
      <c r="C35" s="10"/>
      <c r="D35" s="10">
        <v>4.1666666666666664E-2</v>
      </c>
      <c r="E35" s="9"/>
      <c r="F35" s="9"/>
      <c r="G35" s="9"/>
      <c r="H35" s="9"/>
      <c r="J35" s="9"/>
      <c r="K35" s="100"/>
      <c r="L35" s="13"/>
      <c r="M35" s="10"/>
      <c r="N35" s="11" t="s">
        <v>87</v>
      </c>
      <c r="O35" s="147" t="s">
        <v>234</v>
      </c>
      <c r="P35" s="147" t="s">
        <v>234</v>
      </c>
      <c r="Q35" s="147" t="s">
        <v>237</v>
      </c>
      <c r="R35" s="69">
        <v>2</v>
      </c>
      <c r="S35" s="91">
        <v>1</v>
      </c>
      <c r="T35" s="70">
        <f>SUM(C35:M35)</f>
        <v>4.1666666666666664E-2</v>
      </c>
      <c r="U35" s="70">
        <f t="shared" ref="U35:U42" si="19">U34+T35</f>
        <v>1.0416666666666667</v>
      </c>
      <c r="V35" s="70">
        <f t="shared" ref="V35:V42" si="20">V34+T35</f>
        <v>13.47569444444445</v>
      </c>
      <c r="W35" s="12">
        <f t="shared" si="10"/>
        <v>0.89</v>
      </c>
      <c r="X35" s="12">
        <f t="shared" si="11"/>
        <v>22.35</v>
      </c>
      <c r="Y35" s="263">
        <f t="shared" si="12"/>
        <v>0.13</v>
      </c>
      <c r="Z35" s="103">
        <f t="shared" si="13"/>
        <v>42.47</v>
      </c>
      <c r="AA35" s="147" t="s">
        <v>234</v>
      </c>
      <c r="AB35" s="147" t="s">
        <v>234</v>
      </c>
      <c r="AC35" s="69">
        <v>2</v>
      </c>
      <c r="AD35" s="69">
        <v>1</v>
      </c>
      <c r="AE35" s="10">
        <v>2.7777777777777776E-2</v>
      </c>
      <c r="AF35" s="70">
        <f t="shared" ref="AF35:AF42" si="21">AF34+AE35</f>
        <v>1.0034722222222221</v>
      </c>
      <c r="AG35" s="70">
        <f t="shared" ref="AG35:AG42" si="22">AG34+AE35</f>
        <v>9.2673611111111125</v>
      </c>
      <c r="AH35" s="12">
        <f t="shared" si="14"/>
        <v>0.6</v>
      </c>
      <c r="AI35" s="12">
        <f t="shared" si="15"/>
        <v>21.71</v>
      </c>
      <c r="AJ35" s="149">
        <f t="shared" si="16"/>
        <v>0.11</v>
      </c>
      <c r="AK35" s="150">
        <f t="shared" si="17"/>
        <v>36.619999999999997</v>
      </c>
      <c r="AL35" s="157" t="s">
        <v>98</v>
      </c>
      <c r="AM35" s="9">
        <v>1</v>
      </c>
      <c r="AN35" s="9">
        <v>1</v>
      </c>
      <c r="AO35" s="75">
        <f>AN35/AM35*AJ42105</f>
        <v>0</v>
      </c>
      <c r="AP35" s="75">
        <f t="shared" si="18"/>
        <v>66.666666666666657</v>
      </c>
    </row>
    <row r="36" spans="1:42" ht="36" customHeight="1">
      <c r="A36" s="143" t="s">
        <v>151</v>
      </c>
      <c r="B36" s="9">
        <v>1</v>
      </c>
      <c r="C36" s="9"/>
      <c r="D36" s="10"/>
      <c r="E36" s="100"/>
      <c r="F36" s="10">
        <v>2.0833333333333332E-2</v>
      </c>
      <c r="G36" s="101"/>
      <c r="H36" s="295"/>
      <c r="I36" s="261"/>
      <c r="J36" s="296"/>
      <c r="K36" s="13"/>
      <c r="L36" s="10"/>
      <c r="M36" s="10"/>
      <c r="N36" s="11" t="s">
        <v>87</v>
      </c>
      <c r="O36" s="147" t="s">
        <v>234</v>
      </c>
      <c r="P36" s="147" t="s">
        <v>234</v>
      </c>
      <c r="Q36" s="147" t="s">
        <v>237</v>
      </c>
      <c r="R36" s="103">
        <v>2</v>
      </c>
      <c r="S36" s="91">
        <v>1</v>
      </c>
      <c r="T36" s="70">
        <f>SUM(C36:M36)</f>
        <v>2.0833333333333332E-2</v>
      </c>
      <c r="U36" s="70">
        <f t="shared" si="19"/>
        <v>1.0625</v>
      </c>
      <c r="V36" s="70">
        <f t="shared" si="20"/>
        <v>13.496527777777784</v>
      </c>
      <c r="W36" s="12">
        <f t="shared" si="10"/>
        <v>0.45</v>
      </c>
      <c r="X36" s="12">
        <f t="shared" si="11"/>
        <v>22.8</v>
      </c>
      <c r="Y36" s="263">
        <f t="shared" si="12"/>
        <v>7.0000000000000007E-2</v>
      </c>
      <c r="Z36" s="103">
        <f t="shared" si="13"/>
        <v>42.53</v>
      </c>
      <c r="AA36" s="147" t="s">
        <v>234</v>
      </c>
      <c r="AB36" s="147" t="s">
        <v>234</v>
      </c>
      <c r="AC36" s="103">
        <v>2</v>
      </c>
      <c r="AD36" s="91">
        <v>1</v>
      </c>
      <c r="AE36" s="10">
        <v>2.0833333333333332E-2</v>
      </c>
      <c r="AF36" s="70">
        <f t="shared" si="21"/>
        <v>1.0243055555555554</v>
      </c>
      <c r="AG36" s="70">
        <f t="shared" si="22"/>
        <v>9.2881944444444464</v>
      </c>
      <c r="AH36" s="12">
        <f t="shared" si="14"/>
        <v>0.45</v>
      </c>
      <c r="AI36" s="12">
        <f t="shared" si="15"/>
        <v>22.16</v>
      </c>
      <c r="AJ36" s="149">
        <f t="shared" si="16"/>
        <v>0.08</v>
      </c>
      <c r="AK36" s="150">
        <f t="shared" si="17"/>
        <v>36.700000000000003</v>
      </c>
      <c r="AL36" s="157" t="s">
        <v>98</v>
      </c>
      <c r="AM36" s="9">
        <v>1</v>
      </c>
      <c r="AN36" s="9">
        <v>1</v>
      </c>
      <c r="AO36" s="75">
        <f t="shared" ref="AO36:AO42" si="23">AN36/AM36*100</f>
        <v>100</v>
      </c>
      <c r="AP36" s="75">
        <f t="shared" si="18"/>
        <v>100</v>
      </c>
    </row>
    <row r="37" spans="1:42" ht="36" customHeight="1">
      <c r="A37" s="143" t="s">
        <v>209</v>
      </c>
      <c r="B37" s="9">
        <v>1</v>
      </c>
      <c r="C37" s="9"/>
      <c r="D37" s="101"/>
      <c r="E37" s="100"/>
      <c r="F37" s="101"/>
      <c r="G37" s="101"/>
      <c r="H37" s="10"/>
      <c r="J37" s="9"/>
      <c r="K37" s="13"/>
      <c r="L37" s="10"/>
      <c r="M37" s="10">
        <v>8.3333333333333329E-2</v>
      </c>
      <c r="N37" s="11" t="s">
        <v>87</v>
      </c>
      <c r="O37" s="147" t="s">
        <v>234</v>
      </c>
      <c r="P37" s="147" t="s">
        <v>234</v>
      </c>
      <c r="Q37" s="147" t="s">
        <v>237</v>
      </c>
      <c r="R37" s="103">
        <v>3</v>
      </c>
      <c r="S37" s="91">
        <v>1</v>
      </c>
      <c r="T37" s="70">
        <f>SUM(C37:M37)</f>
        <v>8.3333333333333329E-2</v>
      </c>
      <c r="U37" s="70">
        <f t="shared" si="19"/>
        <v>1.1458333333333333</v>
      </c>
      <c r="V37" s="70">
        <f t="shared" si="20"/>
        <v>13.579861111111118</v>
      </c>
      <c r="W37" s="12">
        <f t="shared" si="10"/>
        <v>1.79</v>
      </c>
      <c r="X37" s="12">
        <f t="shared" si="11"/>
        <v>24.59</v>
      </c>
      <c r="Y37" s="263">
        <f t="shared" si="12"/>
        <v>0.26</v>
      </c>
      <c r="Z37" s="103">
        <f t="shared" si="13"/>
        <v>42.79</v>
      </c>
      <c r="AA37" s="147" t="s">
        <v>234</v>
      </c>
      <c r="AB37" s="147" t="s">
        <v>234</v>
      </c>
      <c r="AC37" s="103">
        <v>3</v>
      </c>
      <c r="AD37" s="91">
        <v>1</v>
      </c>
      <c r="AE37" s="10">
        <v>6.25E-2</v>
      </c>
      <c r="AF37" s="70">
        <f t="shared" si="21"/>
        <v>1.0868055555555554</v>
      </c>
      <c r="AG37" s="70">
        <f t="shared" si="22"/>
        <v>9.3506944444444464</v>
      </c>
      <c r="AH37" s="12">
        <f t="shared" si="14"/>
        <v>1.35</v>
      </c>
      <c r="AI37" s="12">
        <f t="shared" si="15"/>
        <v>23.52</v>
      </c>
      <c r="AJ37" s="149">
        <f t="shared" si="16"/>
        <v>0.25</v>
      </c>
      <c r="AK37" s="150">
        <f t="shared" si="17"/>
        <v>36.950000000000003</v>
      </c>
      <c r="AL37" s="157" t="s">
        <v>98</v>
      </c>
      <c r="AM37" s="9">
        <v>1</v>
      </c>
      <c r="AN37" s="9">
        <v>1</v>
      </c>
      <c r="AO37" s="75">
        <f t="shared" si="23"/>
        <v>100</v>
      </c>
      <c r="AP37" s="75">
        <f t="shared" si="18"/>
        <v>75</v>
      </c>
    </row>
    <row r="38" spans="1:42" ht="36" customHeight="1">
      <c r="A38" s="143" t="s">
        <v>105</v>
      </c>
      <c r="B38" s="9">
        <v>1</v>
      </c>
      <c r="C38" s="9"/>
      <c r="D38" s="10"/>
      <c r="E38" s="10"/>
      <c r="F38" s="13"/>
      <c r="G38" s="101"/>
      <c r="H38" s="10"/>
      <c r="I38" s="10"/>
      <c r="J38" s="10"/>
      <c r="K38" s="9"/>
      <c r="L38" s="10">
        <v>8.3333333333333329E-2</v>
      </c>
      <c r="M38" s="101"/>
      <c r="N38" s="11" t="s">
        <v>87</v>
      </c>
      <c r="O38" s="147" t="s">
        <v>234</v>
      </c>
      <c r="P38" s="147" t="s">
        <v>234</v>
      </c>
      <c r="Q38" s="147" t="s">
        <v>237</v>
      </c>
      <c r="R38" s="103">
        <v>3</v>
      </c>
      <c r="S38" s="91">
        <v>1</v>
      </c>
      <c r="T38" s="70">
        <f>SUM(C38:L38)</f>
        <v>8.3333333333333329E-2</v>
      </c>
      <c r="U38" s="70">
        <f t="shared" si="19"/>
        <v>1.2291666666666665</v>
      </c>
      <c r="V38" s="70">
        <f t="shared" si="20"/>
        <v>13.663194444444452</v>
      </c>
      <c r="W38" s="12">
        <f t="shared" si="10"/>
        <v>1.79</v>
      </c>
      <c r="X38" s="12">
        <f t="shared" si="11"/>
        <v>26.38</v>
      </c>
      <c r="Y38" s="263">
        <f t="shared" si="12"/>
        <v>0.26</v>
      </c>
      <c r="Z38" s="103">
        <f t="shared" si="13"/>
        <v>43.06</v>
      </c>
      <c r="AA38" s="147" t="s">
        <v>234</v>
      </c>
      <c r="AB38" s="147" t="s">
        <v>234</v>
      </c>
      <c r="AC38" s="103">
        <v>3</v>
      </c>
      <c r="AD38" s="91">
        <v>1</v>
      </c>
      <c r="AE38" s="10">
        <v>6.25E-2</v>
      </c>
      <c r="AF38" s="70">
        <f t="shared" si="21"/>
        <v>1.1493055555555554</v>
      </c>
      <c r="AG38" s="70">
        <f t="shared" si="22"/>
        <v>9.4131944444444464</v>
      </c>
      <c r="AH38" s="12">
        <f t="shared" si="14"/>
        <v>1.35</v>
      </c>
      <c r="AI38" s="12">
        <f t="shared" si="15"/>
        <v>24.87</v>
      </c>
      <c r="AJ38" s="149">
        <f t="shared" si="16"/>
        <v>0.25</v>
      </c>
      <c r="AK38" s="150">
        <f t="shared" si="17"/>
        <v>37.200000000000003</v>
      </c>
      <c r="AL38" s="157" t="s">
        <v>98</v>
      </c>
      <c r="AM38" s="9">
        <v>1</v>
      </c>
      <c r="AN38" s="9">
        <v>1</v>
      </c>
      <c r="AO38" s="75">
        <f t="shared" si="23"/>
        <v>100</v>
      </c>
      <c r="AP38" s="75">
        <f t="shared" si="18"/>
        <v>75</v>
      </c>
    </row>
    <row r="39" spans="1:42" ht="36" customHeight="1">
      <c r="A39" s="176" t="s">
        <v>241</v>
      </c>
      <c r="B39" s="9">
        <v>2</v>
      </c>
      <c r="C39" s="9"/>
      <c r="D39" s="10"/>
      <c r="E39" s="100"/>
      <c r="F39" s="10"/>
      <c r="G39" s="10"/>
      <c r="H39" s="9"/>
      <c r="J39" s="10"/>
      <c r="K39" s="9"/>
      <c r="L39" s="10">
        <v>8.3333333333333329E-2</v>
      </c>
      <c r="M39" s="10">
        <v>8.3333333333333329E-2</v>
      </c>
      <c r="N39" s="11" t="s">
        <v>87</v>
      </c>
      <c r="O39" s="147" t="s">
        <v>239</v>
      </c>
      <c r="P39" s="147" t="s">
        <v>239</v>
      </c>
      <c r="Q39" s="147" t="s">
        <v>237</v>
      </c>
      <c r="R39" s="103">
        <v>3</v>
      </c>
      <c r="S39" s="91">
        <v>1</v>
      </c>
      <c r="T39" s="70">
        <f>SUM(C39:M39)</f>
        <v>0.16666666666666666</v>
      </c>
      <c r="U39" s="70">
        <f t="shared" si="19"/>
        <v>1.3958333333333333</v>
      </c>
      <c r="V39" s="70">
        <f t="shared" si="20"/>
        <v>13.829861111111118</v>
      </c>
      <c r="W39" s="12">
        <f t="shared" si="10"/>
        <v>3.58</v>
      </c>
      <c r="X39" s="12">
        <f t="shared" si="11"/>
        <v>29.96</v>
      </c>
      <c r="Y39" s="263">
        <f t="shared" si="12"/>
        <v>0.53</v>
      </c>
      <c r="Z39" s="103">
        <f t="shared" si="13"/>
        <v>43.58</v>
      </c>
      <c r="AA39" s="147" t="s">
        <v>239</v>
      </c>
      <c r="AB39" s="147" t="s">
        <v>239</v>
      </c>
      <c r="AC39" s="103">
        <v>3</v>
      </c>
      <c r="AD39" s="91">
        <v>1</v>
      </c>
      <c r="AE39" s="10">
        <v>0.125</v>
      </c>
      <c r="AF39" s="70">
        <f t="shared" si="21"/>
        <v>1.2743055555555554</v>
      </c>
      <c r="AG39" s="70">
        <f t="shared" si="22"/>
        <v>9.5381944444444464</v>
      </c>
      <c r="AH39" s="12">
        <f t="shared" si="14"/>
        <v>2.7</v>
      </c>
      <c r="AI39" s="12">
        <f t="shared" si="15"/>
        <v>27.57</v>
      </c>
      <c r="AJ39" s="149">
        <f t="shared" si="16"/>
        <v>0.49</v>
      </c>
      <c r="AK39" s="150">
        <f t="shared" si="17"/>
        <v>37.69</v>
      </c>
      <c r="AL39" s="157" t="s">
        <v>98</v>
      </c>
      <c r="AM39" s="9">
        <v>2</v>
      </c>
      <c r="AN39" s="9">
        <v>2</v>
      </c>
      <c r="AO39" s="75">
        <f t="shared" si="23"/>
        <v>100</v>
      </c>
      <c r="AP39" s="75">
        <f t="shared" si="18"/>
        <v>75</v>
      </c>
    </row>
    <row r="40" spans="1:42" ht="36" customHeight="1">
      <c r="A40" s="176" t="s">
        <v>242</v>
      </c>
      <c r="B40" s="9">
        <v>2</v>
      </c>
      <c r="C40" s="9"/>
      <c r="D40" s="10">
        <v>6.25E-2</v>
      </c>
      <c r="E40" s="100"/>
      <c r="F40" s="10"/>
      <c r="G40" s="13"/>
      <c r="H40" s="10"/>
      <c r="I40" s="10">
        <v>6.25E-2</v>
      </c>
      <c r="J40" s="10"/>
      <c r="K40" s="10"/>
      <c r="M40" s="10"/>
      <c r="N40" s="11" t="s">
        <v>87</v>
      </c>
      <c r="O40" s="147" t="s">
        <v>235</v>
      </c>
      <c r="P40" s="147" t="s">
        <v>235</v>
      </c>
      <c r="Q40" s="147" t="s">
        <v>237</v>
      </c>
      <c r="R40" s="103">
        <v>3</v>
      </c>
      <c r="S40" s="91">
        <v>1</v>
      </c>
      <c r="T40" s="70">
        <f>SUM(C40:M40)</f>
        <v>0.125</v>
      </c>
      <c r="U40" s="70">
        <f t="shared" si="19"/>
        <v>1.5208333333333333</v>
      </c>
      <c r="V40" s="70">
        <f t="shared" si="20"/>
        <v>13.954861111111118</v>
      </c>
      <c r="W40" s="12">
        <f t="shared" si="10"/>
        <v>2.68</v>
      </c>
      <c r="X40" s="12">
        <f t="shared" si="11"/>
        <v>32.64</v>
      </c>
      <c r="Y40" s="263">
        <f t="shared" si="12"/>
        <v>0.39</v>
      </c>
      <c r="Z40" s="103">
        <f t="shared" si="13"/>
        <v>43.98</v>
      </c>
      <c r="AA40" s="147" t="s">
        <v>235</v>
      </c>
      <c r="AB40" s="147" t="s">
        <v>235</v>
      </c>
      <c r="AC40" s="103">
        <v>3</v>
      </c>
      <c r="AD40" s="91">
        <v>1</v>
      </c>
      <c r="AE40" s="10">
        <v>0.16666666666666666</v>
      </c>
      <c r="AF40" s="70">
        <f t="shared" si="21"/>
        <v>1.4409722222222221</v>
      </c>
      <c r="AG40" s="70">
        <f t="shared" si="22"/>
        <v>9.7048611111111125</v>
      </c>
      <c r="AH40" s="12">
        <f t="shared" si="14"/>
        <v>3.61</v>
      </c>
      <c r="AI40" s="12">
        <f t="shared" si="15"/>
        <v>31.18</v>
      </c>
      <c r="AJ40" s="149">
        <f t="shared" si="16"/>
        <v>0.66</v>
      </c>
      <c r="AK40" s="150">
        <f t="shared" si="17"/>
        <v>38.35</v>
      </c>
      <c r="AL40" s="157" t="s">
        <v>98</v>
      </c>
      <c r="AM40" s="9">
        <v>5</v>
      </c>
      <c r="AN40" s="9">
        <v>5</v>
      </c>
      <c r="AO40" s="75">
        <f t="shared" si="23"/>
        <v>100</v>
      </c>
      <c r="AP40" s="75">
        <f t="shared" si="18"/>
        <v>133.33333333333331</v>
      </c>
    </row>
    <row r="41" spans="1:42" ht="36" customHeight="1">
      <c r="A41" s="176" t="s">
        <v>243</v>
      </c>
      <c r="B41" s="9">
        <v>2</v>
      </c>
      <c r="C41" s="9"/>
      <c r="D41" s="10"/>
      <c r="E41" s="9"/>
      <c r="F41" s="10"/>
      <c r="G41" s="10"/>
      <c r="H41" s="9"/>
      <c r="I41" s="10">
        <v>4.1666666666666664E-2</v>
      </c>
      <c r="J41" s="10"/>
      <c r="K41" s="10"/>
      <c r="L41" s="10"/>
      <c r="M41" s="10"/>
      <c r="N41" s="11" t="s">
        <v>87</v>
      </c>
      <c r="O41" s="147" t="s">
        <v>235</v>
      </c>
      <c r="P41" s="147" t="s">
        <v>235</v>
      </c>
      <c r="Q41" s="147" t="s">
        <v>237</v>
      </c>
      <c r="R41" s="103">
        <v>3</v>
      </c>
      <c r="S41" s="91">
        <v>1</v>
      </c>
      <c r="T41" s="70">
        <f>SUM(C41:M41)</f>
        <v>4.1666666666666664E-2</v>
      </c>
      <c r="U41" s="70">
        <f t="shared" si="19"/>
        <v>1.5625</v>
      </c>
      <c r="V41" s="70">
        <f t="shared" si="20"/>
        <v>13.996527777777784</v>
      </c>
      <c r="W41" s="12">
        <f t="shared" si="10"/>
        <v>0.89</v>
      </c>
      <c r="X41" s="12">
        <f t="shared" si="11"/>
        <v>33.53</v>
      </c>
      <c r="Y41" s="263">
        <f t="shared" si="12"/>
        <v>0.13</v>
      </c>
      <c r="Z41" s="103">
        <f t="shared" si="13"/>
        <v>44.11</v>
      </c>
      <c r="AA41" s="147" t="s">
        <v>239</v>
      </c>
      <c r="AB41" s="147" t="s">
        <v>239</v>
      </c>
      <c r="AC41" s="69">
        <v>2</v>
      </c>
      <c r="AD41" s="91">
        <v>1</v>
      </c>
      <c r="AE41" s="10">
        <v>2.7777777777777776E-2</v>
      </c>
      <c r="AF41" s="70">
        <f t="shared" si="21"/>
        <v>1.4687499999999998</v>
      </c>
      <c r="AG41" s="70">
        <f t="shared" si="22"/>
        <v>9.7326388888888911</v>
      </c>
      <c r="AH41" s="12">
        <f t="shared" si="14"/>
        <v>0.6</v>
      </c>
      <c r="AI41" s="12">
        <f t="shared" si="15"/>
        <v>31.78</v>
      </c>
      <c r="AJ41" s="149">
        <f t="shared" si="16"/>
        <v>0.11</v>
      </c>
      <c r="AK41" s="150">
        <f t="shared" si="17"/>
        <v>38.46</v>
      </c>
      <c r="AL41" s="157" t="s">
        <v>98</v>
      </c>
      <c r="AM41" s="9">
        <v>2</v>
      </c>
      <c r="AN41" s="9">
        <v>2</v>
      </c>
      <c r="AO41" s="75">
        <f t="shared" si="23"/>
        <v>100</v>
      </c>
      <c r="AP41" s="75">
        <f t="shared" si="18"/>
        <v>66.666666666666657</v>
      </c>
    </row>
    <row r="42" spans="1:42" ht="36" customHeight="1">
      <c r="A42" s="143" t="s">
        <v>244</v>
      </c>
      <c r="B42" s="9">
        <v>1</v>
      </c>
      <c r="C42" s="9"/>
      <c r="D42" s="10"/>
      <c r="E42" s="100"/>
      <c r="F42" s="10"/>
      <c r="G42" s="13"/>
      <c r="H42" s="10"/>
      <c r="I42" s="10"/>
      <c r="J42" s="10"/>
      <c r="K42" s="9"/>
      <c r="L42" s="10">
        <v>2.0833333333333332E-2</v>
      </c>
      <c r="M42" s="9"/>
      <c r="N42" s="11" t="s">
        <v>87</v>
      </c>
      <c r="O42" s="147" t="s">
        <v>245</v>
      </c>
      <c r="P42" s="147" t="s">
        <v>245</v>
      </c>
      <c r="Q42" s="147" t="s">
        <v>237</v>
      </c>
      <c r="R42" s="103">
        <v>2</v>
      </c>
      <c r="S42" s="91">
        <v>1</v>
      </c>
      <c r="T42" s="70">
        <f>SUM(C42:M42)</f>
        <v>2.0833333333333332E-2</v>
      </c>
      <c r="U42" s="70">
        <f t="shared" si="19"/>
        <v>1.5833333333333333</v>
      </c>
      <c r="V42" s="70">
        <f t="shared" si="20"/>
        <v>14.017361111111118</v>
      </c>
      <c r="W42" s="12">
        <f t="shared" si="10"/>
        <v>0.45</v>
      </c>
      <c r="X42" s="12">
        <f t="shared" si="11"/>
        <v>33.979999999999997</v>
      </c>
      <c r="Y42" s="263">
        <f t="shared" si="12"/>
        <v>7.0000000000000007E-2</v>
      </c>
      <c r="Z42" s="103">
        <f t="shared" si="13"/>
        <v>44.17</v>
      </c>
      <c r="AA42" s="147" t="s">
        <v>245</v>
      </c>
      <c r="AB42" s="147" t="s">
        <v>245</v>
      </c>
      <c r="AC42" s="103">
        <v>2</v>
      </c>
      <c r="AD42" s="91">
        <v>1</v>
      </c>
      <c r="AE42" s="10">
        <v>2.0833333333333332E-2</v>
      </c>
      <c r="AF42" s="70">
        <f t="shared" si="21"/>
        <v>1.489583333333333</v>
      </c>
      <c r="AG42" s="70">
        <f t="shared" si="22"/>
        <v>9.753472222222225</v>
      </c>
      <c r="AH42" s="12">
        <f t="shared" si="14"/>
        <v>0.45</v>
      </c>
      <c r="AI42" s="12">
        <f t="shared" si="15"/>
        <v>32.229999999999997</v>
      </c>
      <c r="AJ42" s="149">
        <f t="shared" si="16"/>
        <v>0.08</v>
      </c>
      <c r="AK42" s="150">
        <f t="shared" si="17"/>
        <v>38.54</v>
      </c>
      <c r="AL42" s="157" t="s">
        <v>98</v>
      </c>
      <c r="AM42" s="9">
        <v>4</v>
      </c>
      <c r="AN42" s="9">
        <v>4</v>
      </c>
      <c r="AO42" s="75">
        <f t="shared" si="23"/>
        <v>100</v>
      </c>
      <c r="AP42" s="75">
        <f t="shared" si="18"/>
        <v>100</v>
      </c>
    </row>
    <row r="43" spans="1:42" ht="47.4">
      <c r="A43" s="177" t="s">
        <v>91</v>
      </c>
      <c r="B43" s="158"/>
      <c r="C43" s="159">
        <f t="shared" ref="C43:M43" si="24">SUM(C34:C42)</f>
        <v>0</v>
      </c>
      <c r="D43" s="159">
        <f t="shared" si="24"/>
        <v>0.10416666666666666</v>
      </c>
      <c r="E43" s="159">
        <f t="shared" si="24"/>
        <v>0</v>
      </c>
      <c r="F43" s="159">
        <f t="shared" si="24"/>
        <v>2.0833333333333332E-2</v>
      </c>
      <c r="G43" s="159">
        <f t="shared" si="24"/>
        <v>0</v>
      </c>
      <c r="H43" s="159">
        <f t="shared" si="24"/>
        <v>0</v>
      </c>
      <c r="I43" s="159">
        <f t="shared" si="24"/>
        <v>0.125</v>
      </c>
      <c r="J43" s="159">
        <f t="shared" si="24"/>
        <v>0</v>
      </c>
      <c r="K43" s="159">
        <f t="shared" si="24"/>
        <v>0</v>
      </c>
      <c r="L43" s="159">
        <f t="shared" si="24"/>
        <v>0.1875</v>
      </c>
      <c r="M43" s="159">
        <f t="shared" si="24"/>
        <v>0.16666666666666666</v>
      </c>
      <c r="N43" s="159"/>
      <c r="O43" s="158"/>
      <c r="P43" s="158"/>
      <c r="Q43" s="158"/>
      <c r="R43" s="158"/>
      <c r="S43" s="158"/>
      <c r="T43" s="159">
        <f>SUM(T34:T42)</f>
        <v>0.60416666666666663</v>
      </c>
      <c r="U43" s="159">
        <f>U42</f>
        <v>1.5833333333333333</v>
      </c>
      <c r="V43" s="160">
        <f>V42</f>
        <v>14.017361111111118</v>
      </c>
      <c r="W43" s="161">
        <f t="shared" si="10"/>
        <v>12.97</v>
      </c>
      <c r="X43" s="161">
        <f t="shared" si="11"/>
        <v>33.979999999999997</v>
      </c>
      <c r="Y43" s="162">
        <f>ROUND(T43/$U$16*100,2)</f>
        <v>1.9</v>
      </c>
      <c r="Z43" s="163">
        <f>ROUND(V43/$U$16*100,2)</f>
        <v>44.17</v>
      </c>
      <c r="AA43" s="158"/>
      <c r="AB43" s="158"/>
      <c r="AC43" s="158"/>
      <c r="AD43" s="158"/>
      <c r="AE43" s="159">
        <f>SUM(AE34:AE42)</f>
        <v>0.52777777777777779</v>
      </c>
      <c r="AF43" s="159">
        <f>AF42</f>
        <v>1.489583333333333</v>
      </c>
      <c r="AG43" s="160">
        <f>AG42</f>
        <v>9.753472222222225</v>
      </c>
      <c r="AH43" s="158">
        <f>ROUND(AE43/$AE$77*100,2)</f>
        <v>11.42</v>
      </c>
      <c r="AI43" s="158">
        <f>ROUND(AF43/$AE$77*100,2)</f>
        <v>32.229999999999997</v>
      </c>
      <c r="AJ43" s="162">
        <f t="shared" si="16"/>
        <v>2.09</v>
      </c>
      <c r="AK43" s="163">
        <f t="shared" si="17"/>
        <v>38.54</v>
      </c>
      <c r="AL43" s="166"/>
      <c r="AM43" s="158"/>
      <c r="AN43" s="158">
        <f>SUM(AN34:AN42)</f>
        <v>20</v>
      </c>
      <c r="AO43" s="167"/>
      <c r="AP43" s="167"/>
    </row>
    <row r="44" spans="1:42" ht="47.4">
      <c r="A44" s="205" t="s">
        <v>246</v>
      </c>
      <c r="B44" s="353"/>
      <c r="C44" s="354"/>
      <c r="D44" s="354"/>
      <c r="E44" s="354"/>
      <c r="F44" s="354"/>
      <c r="G44" s="354"/>
      <c r="H44" s="354"/>
      <c r="I44" s="354"/>
      <c r="J44" s="354"/>
      <c r="K44" s="354"/>
      <c r="L44" s="354"/>
      <c r="M44" s="354"/>
      <c r="N44" s="354"/>
      <c r="O44" s="354"/>
      <c r="P44" s="354"/>
      <c r="Q44" s="354"/>
      <c r="R44" s="354"/>
      <c r="S44" s="354"/>
      <c r="T44" s="354"/>
      <c r="U44" s="354"/>
      <c r="V44" s="354"/>
      <c r="W44" s="354"/>
      <c r="X44" s="354"/>
      <c r="Y44" s="354"/>
      <c r="Z44" s="354"/>
      <c r="AA44" s="354"/>
      <c r="AB44" s="354"/>
      <c r="AC44" s="354"/>
      <c r="AD44" s="354"/>
      <c r="AE44" s="354"/>
      <c r="AF44" s="354"/>
      <c r="AG44" s="354"/>
      <c r="AH44" s="354"/>
      <c r="AI44" s="354"/>
      <c r="AJ44" s="354"/>
      <c r="AK44" s="354"/>
      <c r="AL44" s="354"/>
      <c r="AM44" s="354"/>
      <c r="AN44" s="354"/>
      <c r="AO44" s="354"/>
      <c r="AP44" s="355"/>
    </row>
    <row r="45" spans="1:42" ht="37.5" customHeight="1">
      <c r="A45" s="206" t="s">
        <v>247</v>
      </c>
      <c r="B45" s="207">
        <v>1</v>
      </c>
      <c r="C45" s="100"/>
      <c r="D45" s="208"/>
      <c r="E45" s="261"/>
      <c r="F45" s="209"/>
      <c r="G45" s="209"/>
      <c r="H45" s="261"/>
      <c r="I45" s="209"/>
      <c r="J45" s="261"/>
      <c r="K45" s="262">
        <v>8.3333333333333329E-2</v>
      </c>
      <c r="L45" s="209"/>
      <c r="M45" s="209"/>
      <c r="N45" s="11" t="s">
        <v>87</v>
      </c>
      <c r="O45" s="147" t="s">
        <v>234</v>
      </c>
      <c r="P45" s="147" t="s">
        <v>234</v>
      </c>
      <c r="Q45" s="147" t="s">
        <v>237</v>
      </c>
      <c r="R45" s="210">
        <v>4</v>
      </c>
      <c r="S45" s="91">
        <v>1</v>
      </c>
      <c r="T45" s="74">
        <f>SUM(C45:M45)</f>
        <v>8.3333333333333329E-2</v>
      </c>
      <c r="U45" s="81">
        <f>U43+T45</f>
        <v>1.6666666666666665</v>
      </c>
      <c r="V45" s="70">
        <f>V43+T45</f>
        <v>14.100694444444452</v>
      </c>
      <c r="W45" s="12">
        <f t="shared" ref="W45:X50" si="25">ROUND(T45/$T$77*100,2)</f>
        <v>1.79</v>
      </c>
      <c r="X45" s="12">
        <f t="shared" si="25"/>
        <v>35.770000000000003</v>
      </c>
      <c r="Y45" s="274">
        <f>ROUND(T45/$U$17*100,2)</f>
        <v>0.26</v>
      </c>
      <c r="Z45" s="210">
        <f>ROUND(V45/$U$17*100,2)</f>
        <v>44.44</v>
      </c>
      <c r="AA45" s="147" t="s">
        <v>234</v>
      </c>
      <c r="AB45" s="147" t="s">
        <v>234</v>
      </c>
      <c r="AC45" s="91">
        <v>4</v>
      </c>
      <c r="AD45" s="91">
        <v>1</v>
      </c>
      <c r="AE45" s="74">
        <v>6.25E-2</v>
      </c>
      <c r="AF45" s="81">
        <f>AF43+AE45</f>
        <v>1.552083333333333</v>
      </c>
      <c r="AG45" s="70">
        <f>AG43+AE45</f>
        <v>9.815972222222225</v>
      </c>
      <c r="AH45" s="12">
        <f t="shared" ref="AH45:AH49" si="26">ROUND(AE45/$AE$77*100,2)</f>
        <v>1.35</v>
      </c>
      <c r="AI45" s="12">
        <f t="shared" ref="AI45:AI49" si="27">ROUND(AF45/$AF$77*100,2)</f>
        <v>33.58</v>
      </c>
      <c r="AJ45" s="149">
        <f t="shared" ref="AJ45:AJ50" si="28">ROUND(AE45/$Y$17*100,2)</f>
        <v>0.25</v>
      </c>
      <c r="AK45" s="150">
        <f t="shared" ref="AK45:AK50" si="29">ROUND(AG45/$Y$17*100,2)</f>
        <v>38.79</v>
      </c>
      <c r="AL45" s="212" t="s">
        <v>173</v>
      </c>
      <c r="AM45" s="213">
        <v>30</v>
      </c>
      <c r="AN45" s="214">
        <v>34</v>
      </c>
      <c r="AO45" s="75">
        <f t="shared" ref="AO45:AO49" si="30">AN45/AM45*100</f>
        <v>113.33333333333333</v>
      </c>
      <c r="AP45" s="75">
        <f>AE45/T45*100</f>
        <v>75</v>
      </c>
    </row>
    <row r="46" spans="1:42" ht="37.5" customHeight="1">
      <c r="A46" s="206" t="s">
        <v>248</v>
      </c>
      <c r="B46" s="207">
        <v>1</v>
      </c>
      <c r="C46" s="100"/>
      <c r="D46" s="208"/>
      <c r="E46" s="262">
        <v>8.3333333333333329E-2</v>
      </c>
      <c r="F46" s="209"/>
      <c r="G46" s="209"/>
      <c r="H46" s="261"/>
      <c r="I46" s="209"/>
      <c r="J46" s="261"/>
      <c r="L46" s="209"/>
      <c r="M46" s="209"/>
      <c r="N46" s="11" t="s">
        <v>87</v>
      </c>
      <c r="O46" s="147" t="s">
        <v>249</v>
      </c>
      <c r="P46" s="147" t="s">
        <v>249</v>
      </c>
      <c r="Q46" s="147" t="s">
        <v>237</v>
      </c>
      <c r="R46" s="210">
        <v>3</v>
      </c>
      <c r="S46" s="91">
        <v>1</v>
      </c>
      <c r="T46" s="74">
        <f t="shared" ref="T46:T49" si="31">SUM(C46:M46)</f>
        <v>8.3333333333333329E-2</v>
      </c>
      <c r="U46" s="70">
        <f t="shared" ref="U46:U49" si="32">U45+T46</f>
        <v>1.7499999999999998</v>
      </c>
      <c r="V46" s="70">
        <f t="shared" ref="V46:V49" si="33">V45+T46</f>
        <v>14.184027777777786</v>
      </c>
      <c r="W46" s="12">
        <f t="shared" si="25"/>
        <v>1.79</v>
      </c>
      <c r="X46" s="12">
        <f t="shared" si="25"/>
        <v>37.56</v>
      </c>
      <c r="Y46" s="274">
        <f t="shared" ref="Y46:Y49" si="34">ROUND(T46/$U$17*100,2)</f>
        <v>0.26</v>
      </c>
      <c r="Z46" s="210">
        <f t="shared" ref="Z46:Z49" si="35">ROUND(V46/$U$17*100,2)</f>
        <v>44.7</v>
      </c>
      <c r="AA46" s="147" t="s">
        <v>249</v>
      </c>
      <c r="AB46" s="147" t="s">
        <v>249</v>
      </c>
      <c r="AC46" s="91">
        <v>3</v>
      </c>
      <c r="AD46" s="91">
        <v>1</v>
      </c>
      <c r="AE46" s="74">
        <v>4.1666666666666664E-2</v>
      </c>
      <c r="AF46" s="70">
        <f t="shared" ref="AF46:AF48" si="36">AF45+AE46</f>
        <v>1.5937499999999998</v>
      </c>
      <c r="AG46" s="70">
        <f t="shared" ref="AG46:AG49" si="37">AG45+AE46</f>
        <v>9.8576388888888911</v>
      </c>
      <c r="AH46" s="12">
        <f t="shared" si="26"/>
        <v>0.9</v>
      </c>
      <c r="AI46" s="12">
        <f t="shared" si="27"/>
        <v>34.49</v>
      </c>
      <c r="AJ46" s="149">
        <f t="shared" si="28"/>
        <v>0.16</v>
      </c>
      <c r="AK46" s="150">
        <f t="shared" si="29"/>
        <v>38.950000000000003</v>
      </c>
      <c r="AL46" s="212" t="s">
        <v>173</v>
      </c>
      <c r="AM46" s="213">
        <v>30</v>
      </c>
      <c r="AN46" s="214">
        <v>23</v>
      </c>
      <c r="AO46" s="75">
        <f t="shared" si="30"/>
        <v>76.666666666666671</v>
      </c>
      <c r="AP46" s="75">
        <f t="shared" ref="AP46:AP49" si="38">AE46/T46*100</f>
        <v>50</v>
      </c>
    </row>
    <row r="47" spans="1:42" ht="37.5" customHeight="1">
      <c r="A47" s="206" t="s">
        <v>250</v>
      </c>
      <c r="B47" s="207">
        <v>3</v>
      </c>
      <c r="C47" s="100"/>
      <c r="D47" s="262">
        <v>0.125</v>
      </c>
      <c r="E47" s="261"/>
      <c r="F47" s="209"/>
      <c r="G47" s="209"/>
      <c r="H47" s="261"/>
      <c r="I47" s="262">
        <v>0.125</v>
      </c>
      <c r="J47" s="261"/>
      <c r="K47" s="262">
        <v>0.125</v>
      </c>
      <c r="L47" s="209"/>
      <c r="M47" s="209"/>
      <c r="N47" s="11" t="s">
        <v>87</v>
      </c>
      <c r="O47" s="147" t="s">
        <v>249</v>
      </c>
      <c r="P47" s="147" t="s">
        <v>239</v>
      </c>
      <c r="Q47" s="147" t="s">
        <v>237</v>
      </c>
      <c r="R47" s="210">
        <v>4</v>
      </c>
      <c r="S47" s="91">
        <v>1</v>
      </c>
      <c r="T47" s="74">
        <f t="shared" si="31"/>
        <v>0.375</v>
      </c>
      <c r="U47" s="70">
        <f t="shared" si="32"/>
        <v>2.125</v>
      </c>
      <c r="V47" s="70">
        <f t="shared" si="33"/>
        <v>14.559027777777786</v>
      </c>
      <c r="W47" s="12">
        <f t="shared" si="25"/>
        <v>8.0500000000000007</v>
      </c>
      <c r="X47" s="12">
        <f t="shared" si="25"/>
        <v>45.6</v>
      </c>
      <c r="Y47" s="274">
        <f t="shared" si="34"/>
        <v>1.18</v>
      </c>
      <c r="Z47" s="210">
        <f t="shared" si="35"/>
        <v>45.88</v>
      </c>
      <c r="AA47" s="147" t="s">
        <v>249</v>
      </c>
      <c r="AB47" s="147" t="s">
        <v>239</v>
      </c>
      <c r="AC47" s="91">
        <v>4</v>
      </c>
      <c r="AD47" s="91">
        <v>1</v>
      </c>
      <c r="AE47" s="74">
        <v>0.20833333333333334</v>
      </c>
      <c r="AF47" s="70">
        <f t="shared" si="36"/>
        <v>1.802083333333333</v>
      </c>
      <c r="AG47" s="70">
        <f t="shared" si="37"/>
        <v>10.065972222222225</v>
      </c>
      <c r="AH47" s="12">
        <f t="shared" si="26"/>
        <v>4.51</v>
      </c>
      <c r="AI47" s="12">
        <f t="shared" si="27"/>
        <v>38.99</v>
      </c>
      <c r="AJ47" s="149">
        <f t="shared" si="28"/>
        <v>0.82</v>
      </c>
      <c r="AK47" s="150">
        <f t="shared" si="29"/>
        <v>39.78</v>
      </c>
      <c r="AL47" s="212" t="s">
        <v>173</v>
      </c>
      <c r="AM47" s="213">
        <v>200</v>
      </c>
      <c r="AN47" s="214">
        <v>250</v>
      </c>
      <c r="AO47" s="75">
        <f t="shared" si="30"/>
        <v>125</v>
      </c>
      <c r="AP47" s="75">
        <f t="shared" si="38"/>
        <v>55.555555555555557</v>
      </c>
    </row>
    <row r="48" spans="1:42" ht="37.5" customHeight="1">
      <c r="A48" s="206" t="s">
        <v>251</v>
      </c>
      <c r="B48" s="207">
        <v>1</v>
      </c>
      <c r="C48" s="262"/>
      <c r="D48" s="208"/>
      <c r="E48" s="262">
        <v>8.3333333333333329E-2</v>
      </c>
      <c r="F48" s="209"/>
      <c r="G48" s="209"/>
      <c r="H48" s="261"/>
      <c r="I48" s="209"/>
      <c r="J48" s="261"/>
      <c r="L48" s="209"/>
      <c r="M48" s="209"/>
      <c r="N48" s="11" t="s">
        <v>87</v>
      </c>
      <c r="O48" s="147" t="s">
        <v>239</v>
      </c>
      <c r="P48" s="147" t="s">
        <v>239</v>
      </c>
      <c r="Q48" s="147" t="s">
        <v>237</v>
      </c>
      <c r="R48" s="210">
        <v>3</v>
      </c>
      <c r="S48" s="91">
        <v>1</v>
      </c>
      <c r="T48" s="74">
        <f>SUM(C48:M48)</f>
        <v>8.3333333333333329E-2</v>
      </c>
      <c r="U48" s="70">
        <f t="shared" si="32"/>
        <v>2.2083333333333335</v>
      </c>
      <c r="V48" s="70">
        <f t="shared" si="33"/>
        <v>14.64236111111112</v>
      </c>
      <c r="W48" s="12">
        <f t="shared" si="25"/>
        <v>1.79</v>
      </c>
      <c r="X48" s="12">
        <f t="shared" si="25"/>
        <v>47.39</v>
      </c>
      <c r="Y48" s="274">
        <f t="shared" si="34"/>
        <v>0.26</v>
      </c>
      <c r="Z48" s="210">
        <f t="shared" si="35"/>
        <v>46.14</v>
      </c>
      <c r="AA48" s="147" t="s">
        <v>249</v>
      </c>
      <c r="AB48" s="147" t="s">
        <v>249</v>
      </c>
      <c r="AC48" s="91">
        <v>2</v>
      </c>
      <c r="AD48" s="91">
        <v>1</v>
      </c>
      <c r="AE48" s="74">
        <v>6.9444444444444434E-2</v>
      </c>
      <c r="AF48" s="70">
        <f t="shared" si="36"/>
        <v>1.8715277777777775</v>
      </c>
      <c r="AG48" s="70">
        <f t="shared" si="37"/>
        <v>10.13541666666667</v>
      </c>
      <c r="AH48" s="12">
        <f t="shared" si="26"/>
        <v>1.5</v>
      </c>
      <c r="AI48" s="12">
        <f t="shared" si="27"/>
        <v>40.5</v>
      </c>
      <c r="AJ48" s="149">
        <f t="shared" si="28"/>
        <v>0.27</v>
      </c>
      <c r="AK48" s="150">
        <f t="shared" si="29"/>
        <v>40.049999999999997</v>
      </c>
      <c r="AL48" s="212" t="s">
        <v>173</v>
      </c>
      <c r="AM48" s="213">
        <v>50</v>
      </c>
      <c r="AN48" s="214">
        <v>71</v>
      </c>
      <c r="AO48" s="75">
        <f t="shared" si="30"/>
        <v>142</v>
      </c>
      <c r="AP48" s="75">
        <f t="shared" si="38"/>
        <v>83.333333333333329</v>
      </c>
    </row>
    <row r="49" spans="1:42" ht="37.5" customHeight="1">
      <c r="A49" s="206" t="s">
        <v>252</v>
      </c>
      <c r="B49" s="207">
        <v>1</v>
      </c>
      <c r="C49" s="262">
        <v>0.125</v>
      </c>
      <c r="D49" s="208"/>
      <c r="E49" s="261"/>
      <c r="F49" s="209"/>
      <c r="G49" s="209"/>
      <c r="H49" s="261"/>
      <c r="I49" s="209"/>
      <c r="J49" s="261"/>
      <c r="K49" s="262"/>
      <c r="L49" s="209"/>
      <c r="M49" s="209"/>
      <c r="N49" s="11" t="s">
        <v>87</v>
      </c>
      <c r="O49" s="147" t="s">
        <v>239</v>
      </c>
      <c r="P49" s="147" t="s">
        <v>245</v>
      </c>
      <c r="Q49" s="147" t="s">
        <v>237</v>
      </c>
      <c r="R49" s="210">
        <v>5</v>
      </c>
      <c r="S49" s="91">
        <v>1</v>
      </c>
      <c r="T49" s="74">
        <f t="shared" si="31"/>
        <v>0.125</v>
      </c>
      <c r="U49" s="70">
        <f t="shared" si="32"/>
        <v>2.3333333333333335</v>
      </c>
      <c r="V49" s="70">
        <f t="shared" si="33"/>
        <v>14.76736111111112</v>
      </c>
      <c r="W49" s="12">
        <f t="shared" si="25"/>
        <v>2.68</v>
      </c>
      <c r="X49" s="12">
        <f t="shared" si="25"/>
        <v>50.07</v>
      </c>
      <c r="Y49" s="274">
        <f t="shared" si="34"/>
        <v>0.39</v>
      </c>
      <c r="Z49" s="210">
        <f t="shared" si="35"/>
        <v>46.54</v>
      </c>
      <c r="AA49" s="147" t="s">
        <v>239</v>
      </c>
      <c r="AB49" s="147" t="s">
        <v>245</v>
      </c>
      <c r="AC49" s="91">
        <v>5</v>
      </c>
      <c r="AD49" s="91">
        <v>1</v>
      </c>
      <c r="AE49" s="74">
        <v>0.20833333333333334</v>
      </c>
      <c r="AF49" s="70">
        <f>AF48+AE49</f>
        <v>2.0798611111111107</v>
      </c>
      <c r="AG49" s="70">
        <f t="shared" si="37"/>
        <v>10.343750000000004</v>
      </c>
      <c r="AH49" s="12">
        <f t="shared" si="26"/>
        <v>4.51</v>
      </c>
      <c r="AI49" s="12">
        <f t="shared" si="27"/>
        <v>45</v>
      </c>
      <c r="AJ49" s="149">
        <f t="shared" si="28"/>
        <v>0.82</v>
      </c>
      <c r="AK49" s="150">
        <f t="shared" si="29"/>
        <v>40.880000000000003</v>
      </c>
      <c r="AL49" s="212" t="s">
        <v>173</v>
      </c>
      <c r="AM49" s="213">
        <v>200</v>
      </c>
      <c r="AN49" s="213">
        <v>230</v>
      </c>
      <c r="AO49" s="75">
        <f t="shared" si="30"/>
        <v>114.99999999999999</v>
      </c>
      <c r="AP49" s="75">
        <f t="shared" si="38"/>
        <v>166.66666666666669</v>
      </c>
    </row>
    <row r="50" spans="1:42" ht="47.4">
      <c r="A50" s="215" t="s">
        <v>91</v>
      </c>
      <c r="B50" s="216"/>
      <c r="C50" s="217">
        <f>SUM(C45:C49)</f>
        <v>0.125</v>
      </c>
      <c r="D50" s="217">
        <f t="shared" ref="D50:M50" si="39">SUM(D45:D49)</f>
        <v>0.125</v>
      </c>
      <c r="E50" s="217">
        <f>SUM(E45:E49)</f>
        <v>0.16666666666666666</v>
      </c>
      <c r="F50" s="217">
        <f t="shared" si="39"/>
        <v>0</v>
      </c>
      <c r="G50" s="217">
        <f t="shared" si="39"/>
        <v>0</v>
      </c>
      <c r="H50" s="217">
        <f t="shared" si="39"/>
        <v>0</v>
      </c>
      <c r="I50" s="217">
        <f t="shared" si="39"/>
        <v>0.125</v>
      </c>
      <c r="J50" s="217">
        <f t="shared" si="39"/>
        <v>0</v>
      </c>
      <c r="K50" s="217">
        <f t="shared" si="39"/>
        <v>0.20833333333333331</v>
      </c>
      <c r="L50" s="217">
        <f t="shared" si="39"/>
        <v>0</v>
      </c>
      <c r="M50" s="217">
        <f t="shared" si="39"/>
        <v>0</v>
      </c>
      <c r="N50" s="217"/>
      <c r="O50" s="216"/>
      <c r="P50" s="216"/>
      <c r="Q50" s="216"/>
      <c r="R50" s="218"/>
      <c r="S50" s="219"/>
      <c r="T50" s="220">
        <f>SUM(T45:T49)</f>
        <v>0.75</v>
      </c>
      <c r="U50" s="220">
        <f>U49</f>
        <v>2.3333333333333335</v>
      </c>
      <c r="V50" s="220">
        <f>V49</f>
        <v>14.76736111111112</v>
      </c>
      <c r="W50" s="219">
        <f t="shared" si="25"/>
        <v>16.100000000000001</v>
      </c>
      <c r="X50" s="219">
        <f t="shared" si="25"/>
        <v>50.07</v>
      </c>
      <c r="Y50" s="222">
        <f>ROUND(T50/$U$16*100,2)</f>
        <v>2.36</v>
      </c>
      <c r="Z50" s="223">
        <f>ROUND(V50/$U$16*100,2)</f>
        <v>46.54</v>
      </c>
      <c r="AA50" s="216"/>
      <c r="AB50" s="216"/>
      <c r="AC50" s="216"/>
      <c r="AD50" s="217"/>
      <c r="AE50" s="217">
        <f>SUM(AE45:AE49)</f>
        <v>0.59027777777777779</v>
      </c>
      <c r="AF50" s="217">
        <f>AF49</f>
        <v>2.0798611111111107</v>
      </c>
      <c r="AG50" s="220">
        <f>AG49</f>
        <v>10.343750000000004</v>
      </c>
      <c r="AH50" s="219">
        <f>ROUND(AE50/$AE$77*100,2)</f>
        <v>12.77</v>
      </c>
      <c r="AI50" s="219">
        <f>ROUND(AF50/$AF$77*100,2)</f>
        <v>45</v>
      </c>
      <c r="AJ50" s="275">
        <f t="shared" si="28"/>
        <v>2.33</v>
      </c>
      <c r="AK50" s="224">
        <f t="shared" si="29"/>
        <v>40.880000000000003</v>
      </c>
      <c r="AL50" s="227"/>
      <c r="AM50" s="216"/>
      <c r="AN50" s="216"/>
      <c r="AO50" s="228"/>
      <c r="AP50" s="228"/>
    </row>
    <row r="51" spans="1:42" ht="47.4">
      <c r="A51" s="178" t="s">
        <v>253</v>
      </c>
      <c r="B51" s="332"/>
      <c r="C51" s="332"/>
      <c r="D51" s="332"/>
      <c r="E51" s="332"/>
      <c r="F51" s="332"/>
      <c r="G51" s="332"/>
      <c r="H51" s="332"/>
      <c r="I51" s="332"/>
      <c r="J51" s="332"/>
      <c r="K51" s="332"/>
      <c r="L51" s="332"/>
      <c r="M51" s="332"/>
      <c r="N51" s="332"/>
      <c r="O51" s="332"/>
      <c r="P51" s="332"/>
      <c r="Q51" s="332"/>
      <c r="R51" s="332"/>
      <c r="S51" s="332"/>
      <c r="T51" s="332"/>
      <c r="U51" s="332"/>
      <c r="V51" s="332"/>
      <c r="W51" s="332"/>
      <c r="X51" s="332"/>
      <c r="Y51" s="332"/>
      <c r="Z51" s="332"/>
      <c r="AA51" s="332"/>
      <c r="AB51" s="332"/>
      <c r="AC51" s="332"/>
      <c r="AD51" s="332"/>
      <c r="AE51" s="332"/>
      <c r="AF51" s="332"/>
      <c r="AG51" s="332"/>
      <c r="AH51" s="332"/>
      <c r="AI51" s="332"/>
      <c r="AJ51" s="332"/>
      <c r="AK51" s="332"/>
      <c r="AL51" s="332"/>
      <c r="AM51" s="332"/>
      <c r="AN51" s="332"/>
      <c r="AO51" s="332"/>
      <c r="AP51" s="332"/>
    </row>
    <row r="52" spans="1:42" ht="36" customHeight="1">
      <c r="A52" s="179" t="s">
        <v>254</v>
      </c>
      <c r="B52" s="9">
        <v>1</v>
      </c>
      <c r="C52" s="9"/>
      <c r="D52" s="9"/>
      <c r="E52" s="10"/>
      <c r="F52" s="10"/>
      <c r="G52" s="10"/>
      <c r="H52" s="10"/>
      <c r="I52" s="9"/>
      <c r="J52" s="9"/>
      <c r="K52" s="10"/>
      <c r="L52" s="100"/>
      <c r="M52" s="10">
        <v>2.0833333333333332E-2</v>
      </c>
      <c r="N52" s="11" t="s">
        <v>87</v>
      </c>
      <c r="O52" s="147" t="s">
        <v>249</v>
      </c>
      <c r="P52" s="147" t="s">
        <v>249</v>
      </c>
      <c r="Q52" s="147" t="s">
        <v>237</v>
      </c>
      <c r="R52" s="69">
        <v>2</v>
      </c>
      <c r="S52" s="91">
        <v>1</v>
      </c>
      <c r="T52" s="70">
        <f>SUM(C52:M52)</f>
        <v>2.0833333333333332E-2</v>
      </c>
      <c r="U52" s="81">
        <f>U50+T52</f>
        <v>2.354166666666667</v>
      </c>
      <c r="V52" s="70">
        <f>V50+T52</f>
        <v>14.788194444444454</v>
      </c>
      <c r="W52" s="12">
        <f t="shared" ref="W52:W71" si="40">ROUND(T52/$T$77*100,2)</f>
        <v>0.45</v>
      </c>
      <c r="X52" s="12">
        <f t="shared" ref="X52:X71" si="41">ROUND(U52/$T$77*100,2)</f>
        <v>50.52</v>
      </c>
      <c r="Y52" s="263">
        <f t="shared" ref="Y52:Y61" si="42">ROUND(T52/$U$17*100,2)</f>
        <v>7.0000000000000007E-2</v>
      </c>
      <c r="Z52" s="103">
        <f t="shared" ref="Z52:Z61" si="43">ROUND(V52/$U$17*100,2)</f>
        <v>46.6</v>
      </c>
      <c r="AA52" s="147" t="s">
        <v>249</v>
      </c>
      <c r="AB52" s="147" t="s">
        <v>249</v>
      </c>
      <c r="AC52" s="69">
        <v>2</v>
      </c>
      <c r="AD52" s="69">
        <v>1</v>
      </c>
      <c r="AE52" s="10">
        <v>1.3888888888888888E-2</v>
      </c>
      <c r="AF52" s="81">
        <f>AF50+AE52</f>
        <v>2.0937499999999996</v>
      </c>
      <c r="AG52" s="70">
        <f>AG50+AE52</f>
        <v>10.357638888888893</v>
      </c>
      <c r="AH52" s="12">
        <f t="shared" ref="AH52:AH61" si="44">ROUND(AE52/$AE$77*100,2)</f>
        <v>0.3</v>
      </c>
      <c r="AI52" s="12">
        <f t="shared" ref="AI52:AI61" si="45">ROUND(AF52/$AF$77*100,2)</f>
        <v>45.3</v>
      </c>
      <c r="AJ52" s="149">
        <f t="shared" ref="AJ52:AJ62" si="46">ROUND(AE52/$Y$17*100,2)</f>
        <v>0.05</v>
      </c>
      <c r="AK52" s="150">
        <f t="shared" ref="AK52:AK62" si="47">ROUND(AG52/$Y$17*100,2)</f>
        <v>40.93</v>
      </c>
      <c r="AL52" s="104" t="s">
        <v>89</v>
      </c>
      <c r="AM52" s="105" t="s">
        <v>90</v>
      </c>
      <c r="AN52" s="105" t="s">
        <v>90</v>
      </c>
      <c r="AO52" s="106" t="s">
        <v>90</v>
      </c>
      <c r="AP52" s="75">
        <f t="shared" ref="AP52:AP61" si="48">AE52/T52*100</f>
        <v>66.666666666666657</v>
      </c>
    </row>
    <row r="53" spans="1:42" ht="36" customHeight="1">
      <c r="A53" s="179" t="s">
        <v>255</v>
      </c>
      <c r="B53" s="9">
        <v>1</v>
      </c>
      <c r="C53" s="9"/>
      <c r="D53" s="9"/>
      <c r="E53" s="10"/>
      <c r="F53" s="10"/>
      <c r="G53" s="10"/>
      <c r="H53" s="10"/>
      <c r="I53" s="9"/>
      <c r="J53" s="10"/>
      <c r="K53" s="10"/>
      <c r="L53" s="10">
        <v>2.0833333333333332E-2</v>
      </c>
      <c r="M53" s="10"/>
      <c r="N53" s="11" t="s">
        <v>87</v>
      </c>
      <c r="O53" s="147" t="s">
        <v>249</v>
      </c>
      <c r="P53" s="147" t="s">
        <v>249</v>
      </c>
      <c r="Q53" s="147" t="s">
        <v>237</v>
      </c>
      <c r="R53" s="69">
        <v>2</v>
      </c>
      <c r="S53" s="91">
        <v>1</v>
      </c>
      <c r="T53" s="70">
        <f>SUM(C53:M53)</f>
        <v>2.0833333333333332E-2</v>
      </c>
      <c r="U53" s="70">
        <f t="shared" ref="U53:U61" si="49">U52+T53</f>
        <v>2.3750000000000004</v>
      </c>
      <c r="V53" s="70">
        <f t="shared" ref="V53:V61" si="50">V52+T53</f>
        <v>14.809027777777787</v>
      </c>
      <c r="W53" s="12">
        <f t="shared" si="40"/>
        <v>0.45</v>
      </c>
      <c r="X53" s="12">
        <f t="shared" si="41"/>
        <v>50.97</v>
      </c>
      <c r="Y53" s="263">
        <f t="shared" si="42"/>
        <v>7.0000000000000007E-2</v>
      </c>
      <c r="Z53" s="103">
        <f t="shared" si="43"/>
        <v>46.67</v>
      </c>
      <c r="AA53" s="147" t="s">
        <v>249</v>
      </c>
      <c r="AB53" s="147" t="s">
        <v>249</v>
      </c>
      <c r="AC53" s="69">
        <v>2</v>
      </c>
      <c r="AD53" s="91">
        <v>1</v>
      </c>
      <c r="AE53" s="10">
        <v>1.3888888888888888E-2</v>
      </c>
      <c r="AF53" s="70">
        <f t="shared" ref="AF53:AF61" si="51">AF52+AE53</f>
        <v>2.1076388888888884</v>
      </c>
      <c r="AG53" s="70">
        <f t="shared" ref="AG53:AG61" si="52">AG52+AE53</f>
        <v>10.371527777777782</v>
      </c>
      <c r="AH53" s="12">
        <f t="shared" si="44"/>
        <v>0.3</v>
      </c>
      <c r="AI53" s="12">
        <f t="shared" si="45"/>
        <v>45.6</v>
      </c>
      <c r="AJ53" s="149">
        <f t="shared" si="46"/>
        <v>0.05</v>
      </c>
      <c r="AK53" s="150">
        <f t="shared" si="47"/>
        <v>40.99</v>
      </c>
      <c r="AL53" s="104" t="s">
        <v>89</v>
      </c>
      <c r="AM53" s="9" t="s">
        <v>90</v>
      </c>
      <c r="AN53" s="9" t="s">
        <v>90</v>
      </c>
      <c r="AO53" s="106" t="s">
        <v>90</v>
      </c>
      <c r="AP53" s="75">
        <f t="shared" si="48"/>
        <v>66.666666666666657</v>
      </c>
    </row>
    <row r="54" spans="1:42" ht="36" customHeight="1">
      <c r="A54" s="276" t="s">
        <v>256</v>
      </c>
      <c r="B54" s="9">
        <v>1</v>
      </c>
      <c r="C54" s="9"/>
      <c r="D54" s="9"/>
      <c r="E54" s="10"/>
      <c r="F54" s="10"/>
      <c r="G54" s="10"/>
      <c r="H54" s="10"/>
      <c r="I54" s="9"/>
      <c r="J54" s="10"/>
      <c r="K54" s="10"/>
      <c r="L54" s="10">
        <v>1.3888888888888888E-2</v>
      </c>
      <c r="M54" s="10"/>
      <c r="N54" s="11" t="s">
        <v>87</v>
      </c>
      <c r="O54" s="147" t="s">
        <v>249</v>
      </c>
      <c r="P54" s="147" t="s">
        <v>249</v>
      </c>
      <c r="Q54" s="147" t="s">
        <v>237</v>
      </c>
      <c r="R54" s="69">
        <v>1</v>
      </c>
      <c r="S54" s="91">
        <v>1</v>
      </c>
      <c r="T54" s="70">
        <f>SUM(C54:M54)</f>
        <v>1.3888888888888888E-2</v>
      </c>
      <c r="U54" s="70">
        <f t="shared" si="49"/>
        <v>2.3888888888888893</v>
      </c>
      <c r="V54" s="70">
        <f t="shared" si="50"/>
        <v>14.822916666666677</v>
      </c>
      <c r="W54" s="12">
        <f t="shared" si="40"/>
        <v>0.3</v>
      </c>
      <c r="X54" s="12">
        <f t="shared" si="41"/>
        <v>51.27</v>
      </c>
      <c r="Y54" s="263">
        <f t="shared" si="42"/>
        <v>0.04</v>
      </c>
      <c r="Z54" s="103">
        <f t="shared" si="43"/>
        <v>46.71</v>
      </c>
      <c r="AA54" s="147" t="s">
        <v>249</v>
      </c>
      <c r="AB54" s="147" t="s">
        <v>249</v>
      </c>
      <c r="AC54" s="69">
        <v>1</v>
      </c>
      <c r="AD54" s="69">
        <v>1</v>
      </c>
      <c r="AE54" s="10">
        <v>1.3888888888888888E-2</v>
      </c>
      <c r="AF54" s="70">
        <f t="shared" si="51"/>
        <v>2.1215277777777772</v>
      </c>
      <c r="AG54" s="70">
        <f t="shared" si="52"/>
        <v>10.385416666666671</v>
      </c>
      <c r="AH54" s="12">
        <f t="shared" si="44"/>
        <v>0.3</v>
      </c>
      <c r="AI54" s="12">
        <f t="shared" si="45"/>
        <v>45.91</v>
      </c>
      <c r="AJ54" s="149">
        <f t="shared" si="46"/>
        <v>0.05</v>
      </c>
      <c r="AK54" s="150">
        <f t="shared" si="47"/>
        <v>41.04</v>
      </c>
      <c r="AL54" s="104" t="s">
        <v>89</v>
      </c>
      <c r="AM54" s="105" t="s">
        <v>90</v>
      </c>
      <c r="AN54" s="105" t="s">
        <v>90</v>
      </c>
      <c r="AO54" s="106" t="s">
        <v>90</v>
      </c>
      <c r="AP54" s="75">
        <f t="shared" si="48"/>
        <v>100</v>
      </c>
    </row>
    <row r="55" spans="1:42" ht="36" customHeight="1">
      <c r="A55" s="276" t="s">
        <v>257</v>
      </c>
      <c r="B55" s="9">
        <v>1</v>
      </c>
      <c r="C55" s="9"/>
      <c r="D55" s="9"/>
      <c r="E55" s="9"/>
      <c r="F55" s="10">
        <v>2.0833333333333332E-2</v>
      </c>
      <c r="G55" s="10"/>
      <c r="H55" s="9"/>
      <c r="I55" s="9"/>
      <c r="J55" s="9"/>
      <c r="K55" s="10"/>
      <c r="L55" s="10"/>
      <c r="N55" s="11" t="s">
        <v>87</v>
      </c>
      <c r="O55" s="147" t="s">
        <v>235</v>
      </c>
      <c r="P55" s="147" t="s">
        <v>235</v>
      </c>
      <c r="Q55" s="147" t="s">
        <v>237</v>
      </c>
      <c r="R55" s="69">
        <v>1</v>
      </c>
      <c r="S55" s="91">
        <v>1</v>
      </c>
      <c r="T55" s="70">
        <f>SUM(C55:L55)</f>
        <v>2.0833333333333332E-2</v>
      </c>
      <c r="U55" s="70">
        <f t="shared" si="49"/>
        <v>2.4097222222222228</v>
      </c>
      <c r="V55" s="70">
        <f t="shared" si="50"/>
        <v>14.843750000000011</v>
      </c>
      <c r="W55" s="12">
        <f t="shared" si="40"/>
        <v>0.45</v>
      </c>
      <c r="X55" s="12">
        <f t="shared" si="41"/>
        <v>51.71</v>
      </c>
      <c r="Y55" s="263">
        <f t="shared" si="42"/>
        <v>7.0000000000000007E-2</v>
      </c>
      <c r="Z55" s="103">
        <f t="shared" si="43"/>
        <v>46.78</v>
      </c>
      <c r="AA55" s="147" t="s">
        <v>235</v>
      </c>
      <c r="AB55" s="147" t="s">
        <v>235</v>
      </c>
      <c r="AC55" s="69">
        <v>1</v>
      </c>
      <c r="AD55" s="91">
        <v>1</v>
      </c>
      <c r="AE55" s="10">
        <v>2.0833333333333332E-2</v>
      </c>
      <c r="AF55" s="70">
        <f t="shared" si="51"/>
        <v>2.1423611111111107</v>
      </c>
      <c r="AG55" s="70">
        <f t="shared" si="52"/>
        <v>10.406250000000005</v>
      </c>
      <c r="AH55" s="12">
        <f t="shared" si="44"/>
        <v>0.45</v>
      </c>
      <c r="AI55" s="12">
        <f t="shared" si="45"/>
        <v>46.36</v>
      </c>
      <c r="AJ55" s="149">
        <f t="shared" si="46"/>
        <v>0.08</v>
      </c>
      <c r="AK55" s="150">
        <f t="shared" si="47"/>
        <v>41.12</v>
      </c>
      <c r="AL55" s="104" t="s">
        <v>89</v>
      </c>
      <c r="AM55" s="105" t="s">
        <v>90</v>
      </c>
      <c r="AN55" s="105" t="s">
        <v>90</v>
      </c>
      <c r="AO55" s="106" t="s">
        <v>90</v>
      </c>
      <c r="AP55" s="75">
        <f t="shared" si="48"/>
        <v>100</v>
      </c>
    </row>
    <row r="56" spans="1:42" ht="36" customHeight="1">
      <c r="A56" s="179" t="s">
        <v>258</v>
      </c>
      <c r="B56" s="9">
        <v>1</v>
      </c>
      <c r="C56" s="9"/>
      <c r="D56" s="9"/>
      <c r="E56" s="9"/>
      <c r="F56" s="10">
        <v>2.0833333333333332E-2</v>
      </c>
      <c r="H56" s="9"/>
      <c r="I56" s="10"/>
      <c r="J56" s="10"/>
      <c r="K56" s="10"/>
      <c r="L56" s="100"/>
      <c r="M56" s="10"/>
      <c r="N56" s="11" t="s">
        <v>87</v>
      </c>
      <c r="O56" s="147" t="s">
        <v>235</v>
      </c>
      <c r="P56" s="147" t="s">
        <v>235</v>
      </c>
      <c r="Q56" s="147" t="s">
        <v>237</v>
      </c>
      <c r="R56" s="69">
        <v>1</v>
      </c>
      <c r="S56" s="91">
        <v>1</v>
      </c>
      <c r="T56" s="70">
        <f t="shared" ref="T56:T61" si="53">SUM(C56:M56)</f>
        <v>2.0833333333333332E-2</v>
      </c>
      <c r="U56" s="70">
        <f t="shared" si="49"/>
        <v>2.4305555555555562</v>
      </c>
      <c r="V56" s="70">
        <f t="shared" si="50"/>
        <v>14.864583333333345</v>
      </c>
      <c r="W56" s="12">
        <f t="shared" si="40"/>
        <v>0.45</v>
      </c>
      <c r="X56" s="12">
        <f t="shared" si="41"/>
        <v>52.16</v>
      </c>
      <c r="Y56" s="263">
        <f t="shared" si="42"/>
        <v>7.0000000000000007E-2</v>
      </c>
      <c r="Z56" s="103">
        <f t="shared" si="43"/>
        <v>46.84</v>
      </c>
      <c r="AA56" s="147" t="s">
        <v>235</v>
      </c>
      <c r="AB56" s="147" t="s">
        <v>235</v>
      </c>
      <c r="AC56" s="69">
        <v>1</v>
      </c>
      <c r="AD56" s="91">
        <v>1</v>
      </c>
      <c r="AE56" s="10">
        <v>2.0833333333333332E-2</v>
      </c>
      <c r="AF56" s="70">
        <f t="shared" si="51"/>
        <v>2.1631944444444442</v>
      </c>
      <c r="AG56" s="70">
        <f t="shared" si="52"/>
        <v>10.427083333333339</v>
      </c>
      <c r="AH56" s="12">
        <f t="shared" si="44"/>
        <v>0.45</v>
      </c>
      <c r="AI56" s="12">
        <f t="shared" si="45"/>
        <v>46.81</v>
      </c>
      <c r="AJ56" s="149">
        <f t="shared" si="46"/>
        <v>0.08</v>
      </c>
      <c r="AK56" s="150">
        <f t="shared" si="47"/>
        <v>41.2</v>
      </c>
      <c r="AL56" s="104" t="s">
        <v>89</v>
      </c>
      <c r="AM56" s="105" t="s">
        <v>90</v>
      </c>
      <c r="AN56" s="105" t="s">
        <v>90</v>
      </c>
      <c r="AO56" s="106" t="s">
        <v>90</v>
      </c>
      <c r="AP56" s="75">
        <f t="shared" si="48"/>
        <v>100</v>
      </c>
    </row>
    <row r="57" spans="1:42" ht="36" customHeight="1">
      <c r="A57" s="179" t="s">
        <v>259</v>
      </c>
      <c r="B57" s="9">
        <v>1</v>
      </c>
      <c r="C57" s="10"/>
      <c r="D57" s="10"/>
      <c r="E57" s="10"/>
      <c r="F57" s="10"/>
      <c r="G57" s="10">
        <v>2.0833333333333332E-2</v>
      </c>
      <c r="H57" s="9"/>
      <c r="I57" s="101"/>
      <c r="J57" s="10"/>
      <c r="K57" s="10"/>
      <c r="L57" s="10"/>
      <c r="M57" s="10"/>
      <c r="N57" s="11" t="s">
        <v>87</v>
      </c>
      <c r="O57" s="147" t="s">
        <v>235</v>
      </c>
      <c r="P57" s="147" t="s">
        <v>235</v>
      </c>
      <c r="Q57" s="147" t="s">
        <v>237</v>
      </c>
      <c r="R57" s="69">
        <v>1</v>
      </c>
      <c r="S57" s="91">
        <v>1</v>
      </c>
      <c r="T57" s="70">
        <f t="shared" si="53"/>
        <v>2.0833333333333332E-2</v>
      </c>
      <c r="U57" s="70">
        <f t="shared" si="49"/>
        <v>2.4513888888888897</v>
      </c>
      <c r="V57" s="70">
        <f t="shared" si="50"/>
        <v>14.885416666666679</v>
      </c>
      <c r="W57" s="12">
        <f t="shared" si="40"/>
        <v>0.45</v>
      </c>
      <c r="X57" s="12">
        <f t="shared" si="41"/>
        <v>52.61</v>
      </c>
      <c r="Y57" s="263">
        <f t="shared" si="42"/>
        <v>7.0000000000000007E-2</v>
      </c>
      <c r="Z57" s="103">
        <f t="shared" si="43"/>
        <v>46.91</v>
      </c>
      <c r="AA57" s="147" t="s">
        <v>235</v>
      </c>
      <c r="AB57" s="147" t="s">
        <v>235</v>
      </c>
      <c r="AC57" s="69">
        <v>1</v>
      </c>
      <c r="AD57" s="91">
        <v>1</v>
      </c>
      <c r="AE57" s="10">
        <v>1.3888888888888888E-2</v>
      </c>
      <c r="AF57" s="70">
        <f t="shared" si="51"/>
        <v>2.177083333333333</v>
      </c>
      <c r="AG57" s="70">
        <f t="shared" si="52"/>
        <v>10.440972222222229</v>
      </c>
      <c r="AH57" s="12">
        <f t="shared" si="44"/>
        <v>0.3</v>
      </c>
      <c r="AI57" s="12">
        <f t="shared" si="45"/>
        <v>47.11</v>
      </c>
      <c r="AJ57" s="149">
        <f t="shared" si="46"/>
        <v>0.05</v>
      </c>
      <c r="AK57" s="150">
        <f t="shared" si="47"/>
        <v>41.26</v>
      </c>
      <c r="AL57" s="104" t="s">
        <v>89</v>
      </c>
      <c r="AM57" s="105" t="s">
        <v>90</v>
      </c>
      <c r="AN57" s="105" t="s">
        <v>90</v>
      </c>
      <c r="AO57" s="106" t="s">
        <v>90</v>
      </c>
      <c r="AP57" s="75">
        <f t="shared" si="48"/>
        <v>66.666666666666657</v>
      </c>
    </row>
    <row r="58" spans="1:42" ht="36" customHeight="1">
      <c r="A58" s="179" t="s">
        <v>260</v>
      </c>
      <c r="B58" s="9">
        <v>1</v>
      </c>
      <c r="C58" s="9"/>
      <c r="D58" s="10"/>
      <c r="E58" s="101"/>
      <c r="F58" s="10"/>
      <c r="G58" s="10">
        <v>2.0833333333333332E-2</v>
      </c>
      <c r="H58" s="9"/>
      <c r="I58" s="10"/>
      <c r="J58" s="9"/>
      <c r="K58" s="10"/>
      <c r="L58" s="100"/>
      <c r="M58" s="10"/>
      <c r="N58" s="11" t="s">
        <v>87</v>
      </c>
      <c r="O58" s="147" t="s">
        <v>235</v>
      </c>
      <c r="P58" s="147" t="s">
        <v>235</v>
      </c>
      <c r="Q58" s="147" t="s">
        <v>237</v>
      </c>
      <c r="R58" s="69">
        <v>1</v>
      </c>
      <c r="S58" s="91">
        <v>1</v>
      </c>
      <c r="T58" s="70">
        <f t="shared" si="53"/>
        <v>2.0833333333333332E-2</v>
      </c>
      <c r="U58" s="70">
        <f t="shared" si="49"/>
        <v>2.4722222222222232</v>
      </c>
      <c r="V58" s="70">
        <f t="shared" si="50"/>
        <v>14.906250000000012</v>
      </c>
      <c r="W58" s="12">
        <f t="shared" si="40"/>
        <v>0.45</v>
      </c>
      <c r="X58" s="12">
        <f t="shared" si="41"/>
        <v>53.06</v>
      </c>
      <c r="Y58" s="263">
        <f t="shared" si="42"/>
        <v>7.0000000000000007E-2</v>
      </c>
      <c r="Z58" s="103">
        <f t="shared" si="43"/>
        <v>46.97</v>
      </c>
      <c r="AA58" s="147" t="s">
        <v>235</v>
      </c>
      <c r="AB58" s="147" t="s">
        <v>235</v>
      </c>
      <c r="AC58" s="91">
        <v>1</v>
      </c>
      <c r="AD58" s="91">
        <v>1</v>
      </c>
      <c r="AE58" s="10">
        <v>2.0833333333333332E-2</v>
      </c>
      <c r="AF58" s="70">
        <f t="shared" si="51"/>
        <v>2.1979166666666665</v>
      </c>
      <c r="AG58" s="70">
        <f t="shared" si="52"/>
        <v>10.461805555555562</v>
      </c>
      <c r="AH58" s="12">
        <f t="shared" si="44"/>
        <v>0.45</v>
      </c>
      <c r="AI58" s="12">
        <f t="shared" si="45"/>
        <v>47.56</v>
      </c>
      <c r="AJ58" s="149">
        <f t="shared" si="46"/>
        <v>0.08</v>
      </c>
      <c r="AK58" s="150">
        <f t="shared" si="47"/>
        <v>41.34</v>
      </c>
      <c r="AL58" s="104" t="s">
        <v>89</v>
      </c>
      <c r="AM58" s="105" t="s">
        <v>90</v>
      </c>
      <c r="AN58" s="105" t="s">
        <v>90</v>
      </c>
      <c r="AO58" s="106" t="s">
        <v>90</v>
      </c>
      <c r="AP58" s="75">
        <f t="shared" si="48"/>
        <v>100</v>
      </c>
    </row>
    <row r="59" spans="1:42" ht="36" customHeight="1">
      <c r="A59" s="276" t="s">
        <v>261</v>
      </c>
      <c r="B59" s="9">
        <v>1</v>
      </c>
      <c r="C59" s="10"/>
      <c r="D59" s="10"/>
      <c r="E59" s="10"/>
      <c r="F59" s="10">
        <v>2.0833333333333332E-2</v>
      </c>
      <c r="H59" s="10"/>
      <c r="I59" s="10"/>
      <c r="J59" s="9"/>
      <c r="K59" s="10"/>
      <c r="L59" s="10"/>
      <c r="M59" s="10"/>
      <c r="N59" s="11" t="s">
        <v>87</v>
      </c>
      <c r="O59" s="147" t="s">
        <v>235</v>
      </c>
      <c r="P59" s="147" t="s">
        <v>235</v>
      </c>
      <c r="Q59" s="147" t="s">
        <v>237</v>
      </c>
      <c r="R59" s="69">
        <v>1</v>
      </c>
      <c r="S59" s="91">
        <v>1</v>
      </c>
      <c r="T59" s="70">
        <f t="shared" si="53"/>
        <v>2.0833333333333332E-2</v>
      </c>
      <c r="U59" s="70">
        <f t="shared" si="49"/>
        <v>2.4930555555555567</v>
      </c>
      <c r="V59" s="70">
        <f t="shared" si="50"/>
        <v>14.927083333333346</v>
      </c>
      <c r="W59" s="12">
        <f t="shared" si="40"/>
        <v>0.45</v>
      </c>
      <c r="X59" s="12">
        <f t="shared" si="41"/>
        <v>53.5</v>
      </c>
      <c r="Y59" s="263">
        <f t="shared" si="42"/>
        <v>7.0000000000000007E-2</v>
      </c>
      <c r="Z59" s="103">
        <f t="shared" si="43"/>
        <v>47.04</v>
      </c>
      <c r="AA59" s="147" t="s">
        <v>235</v>
      </c>
      <c r="AB59" s="147" t="s">
        <v>235</v>
      </c>
      <c r="AC59" s="69">
        <v>1</v>
      </c>
      <c r="AD59" s="91">
        <v>1</v>
      </c>
      <c r="AE59" s="10">
        <v>1.3888888888888888E-2</v>
      </c>
      <c r="AF59" s="70">
        <f t="shared" si="51"/>
        <v>2.2118055555555554</v>
      </c>
      <c r="AG59" s="70">
        <f t="shared" si="52"/>
        <v>10.475694444444452</v>
      </c>
      <c r="AH59" s="12">
        <f t="shared" si="44"/>
        <v>0.3</v>
      </c>
      <c r="AI59" s="12">
        <f t="shared" si="45"/>
        <v>47.86</v>
      </c>
      <c r="AJ59" s="149">
        <f t="shared" si="46"/>
        <v>0.05</v>
      </c>
      <c r="AK59" s="150">
        <f t="shared" si="47"/>
        <v>41.4</v>
      </c>
      <c r="AL59" s="104" t="s">
        <v>89</v>
      </c>
      <c r="AM59" s="105" t="s">
        <v>90</v>
      </c>
      <c r="AN59" s="105" t="s">
        <v>90</v>
      </c>
      <c r="AO59" s="106" t="s">
        <v>90</v>
      </c>
      <c r="AP59" s="75">
        <f t="shared" si="48"/>
        <v>66.666666666666657</v>
      </c>
    </row>
    <row r="60" spans="1:42" ht="36" customHeight="1">
      <c r="A60" s="179" t="s">
        <v>262</v>
      </c>
      <c r="B60" s="9">
        <v>1</v>
      </c>
      <c r="C60" s="10"/>
      <c r="D60" s="9"/>
      <c r="E60" s="10"/>
      <c r="F60" s="10"/>
      <c r="G60" s="10"/>
      <c r="H60" s="10">
        <v>2.0833333333333332E-2</v>
      </c>
      <c r="I60" s="9"/>
      <c r="J60" s="10"/>
      <c r="K60" s="10"/>
      <c r="L60" s="101"/>
      <c r="M60" s="10"/>
      <c r="N60" s="11" t="s">
        <v>87</v>
      </c>
      <c r="O60" s="147" t="s">
        <v>245</v>
      </c>
      <c r="P60" s="147" t="s">
        <v>245</v>
      </c>
      <c r="Q60" s="147" t="s">
        <v>237</v>
      </c>
      <c r="R60" s="69">
        <v>2</v>
      </c>
      <c r="S60" s="91">
        <v>1</v>
      </c>
      <c r="T60" s="70">
        <f t="shared" si="53"/>
        <v>2.0833333333333332E-2</v>
      </c>
      <c r="U60" s="70">
        <f t="shared" si="49"/>
        <v>2.5138888888888902</v>
      </c>
      <c r="V60" s="70">
        <f t="shared" si="50"/>
        <v>14.94791666666668</v>
      </c>
      <c r="W60" s="12">
        <f t="shared" si="40"/>
        <v>0.45</v>
      </c>
      <c r="X60" s="12">
        <f t="shared" si="41"/>
        <v>53.95</v>
      </c>
      <c r="Y60" s="263">
        <f t="shared" si="42"/>
        <v>7.0000000000000007E-2</v>
      </c>
      <c r="Z60" s="103">
        <f t="shared" si="43"/>
        <v>47.11</v>
      </c>
      <c r="AA60" s="147" t="s">
        <v>245</v>
      </c>
      <c r="AB60" s="147" t="s">
        <v>245</v>
      </c>
      <c r="AC60" s="69">
        <v>2</v>
      </c>
      <c r="AD60" s="91">
        <v>1</v>
      </c>
      <c r="AE60" s="10">
        <v>2.0833333333333332E-2</v>
      </c>
      <c r="AF60" s="70">
        <f t="shared" si="51"/>
        <v>2.2326388888888888</v>
      </c>
      <c r="AG60" s="70">
        <f t="shared" si="52"/>
        <v>10.496527777777786</v>
      </c>
      <c r="AH60" s="12">
        <f t="shared" si="44"/>
        <v>0.45</v>
      </c>
      <c r="AI60" s="12">
        <f t="shared" si="45"/>
        <v>48.31</v>
      </c>
      <c r="AJ60" s="149">
        <f t="shared" si="46"/>
        <v>0.08</v>
      </c>
      <c r="AK60" s="150">
        <f t="shared" si="47"/>
        <v>41.48</v>
      </c>
      <c r="AL60" s="104" t="s">
        <v>89</v>
      </c>
      <c r="AM60" s="105" t="s">
        <v>90</v>
      </c>
      <c r="AN60" s="105" t="s">
        <v>90</v>
      </c>
      <c r="AO60" s="106" t="s">
        <v>90</v>
      </c>
      <c r="AP60" s="75">
        <f t="shared" si="48"/>
        <v>100</v>
      </c>
    </row>
    <row r="61" spans="1:42" ht="36" customHeight="1">
      <c r="A61" s="179" t="s">
        <v>263</v>
      </c>
      <c r="B61" s="9">
        <v>1</v>
      </c>
      <c r="C61" s="10"/>
      <c r="D61" s="9"/>
      <c r="E61" s="258"/>
      <c r="F61" s="13"/>
      <c r="G61" s="10"/>
      <c r="H61" s="101"/>
      <c r="I61" s="9"/>
      <c r="J61" s="255"/>
      <c r="K61" s="10"/>
      <c r="L61" s="10"/>
      <c r="M61" s="10">
        <v>2.0833333333333332E-2</v>
      </c>
      <c r="N61" s="11" t="s">
        <v>87</v>
      </c>
      <c r="O61" s="147" t="s">
        <v>245</v>
      </c>
      <c r="P61" s="147" t="s">
        <v>245</v>
      </c>
      <c r="Q61" s="147" t="s">
        <v>237</v>
      </c>
      <c r="R61" s="103">
        <v>1</v>
      </c>
      <c r="S61" s="91">
        <v>1</v>
      </c>
      <c r="T61" s="70">
        <f t="shared" si="53"/>
        <v>2.0833333333333332E-2</v>
      </c>
      <c r="U61" s="70">
        <f t="shared" si="49"/>
        <v>2.5347222222222237</v>
      </c>
      <c r="V61" s="70">
        <f t="shared" si="50"/>
        <v>14.968750000000014</v>
      </c>
      <c r="W61" s="12">
        <f t="shared" si="40"/>
        <v>0.45</v>
      </c>
      <c r="X61" s="12">
        <f t="shared" si="41"/>
        <v>54.4</v>
      </c>
      <c r="Y61" s="263">
        <f t="shared" si="42"/>
        <v>7.0000000000000007E-2</v>
      </c>
      <c r="Z61" s="103">
        <f t="shared" si="43"/>
        <v>47.17</v>
      </c>
      <c r="AA61" s="147" t="s">
        <v>245</v>
      </c>
      <c r="AB61" s="147" t="s">
        <v>245</v>
      </c>
      <c r="AC61" s="103">
        <v>2</v>
      </c>
      <c r="AD61" s="91">
        <v>1</v>
      </c>
      <c r="AE61" s="10">
        <v>1.3888888888888888E-2</v>
      </c>
      <c r="AF61" s="70">
        <f t="shared" si="51"/>
        <v>2.2465277777777777</v>
      </c>
      <c r="AG61" s="70">
        <f t="shared" si="52"/>
        <v>10.510416666666675</v>
      </c>
      <c r="AH61" s="12">
        <f t="shared" si="44"/>
        <v>0.3</v>
      </c>
      <c r="AI61" s="12">
        <f t="shared" si="45"/>
        <v>48.61</v>
      </c>
      <c r="AJ61" s="149">
        <f t="shared" si="46"/>
        <v>0.05</v>
      </c>
      <c r="AK61" s="150">
        <f t="shared" si="47"/>
        <v>41.53</v>
      </c>
      <c r="AL61" s="104" t="s">
        <v>89</v>
      </c>
      <c r="AM61" s="105" t="s">
        <v>90</v>
      </c>
      <c r="AN61" s="105" t="s">
        <v>90</v>
      </c>
      <c r="AO61" s="106" t="s">
        <v>90</v>
      </c>
      <c r="AP61" s="75">
        <f t="shared" si="48"/>
        <v>66.666666666666657</v>
      </c>
    </row>
    <row r="62" spans="1:42" ht="47.4">
      <c r="A62" s="182" t="s">
        <v>91</v>
      </c>
      <c r="B62" s="145"/>
      <c r="C62" s="168">
        <f t="shared" ref="C62:M62" si="54">SUM(C52:C61)</f>
        <v>0</v>
      </c>
      <c r="D62" s="168">
        <f t="shared" si="54"/>
        <v>0</v>
      </c>
      <c r="E62" s="168">
        <f t="shared" si="54"/>
        <v>0</v>
      </c>
      <c r="F62" s="168">
        <f t="shared" si="54"/>
        <v>6.25E-2</v>
      </c>
      <c r="G62" s="168">
        <f t="shared" si="54"/>
        <v>4.1666666666666664E-2</v>
      </c>
      <c r="H62" s="168">
        <f t="shared" si="54"/>
        <v>2.0833333333333332E-2</v>
      </c>
      <c r="I62" s="168">
        <f t="shared" si="54"/>
        <v>0</v>
      </c>
      <c r="J62" s="168">
        <f t="shared" si="54"/>
        <v>0</v>
      </c>
      <c r="K62" s="231">
        <f t="shared" si="54"/>
        <v>0</v>
      </c>
      <c r="L62" s="231">
        <f t="shared" si="54"/>
        <v>3.4722222222222224E-2</v>
      </c>
      <c r="M62" s="168">
        <f t="shared" si="54"/>
        <v>4.1666666666666664E-2</v>
      </c>
      <c r="N62" s="168"/>
      <c r="O62" s="145"/>
      <c r="P62" s="145"/>
      <c r="Q62" s="145"/>
      <c r="R62" s="145"/>
      <c r="S62" s="145"/>
      <c r="T62" s="168">
        <f>SUM(T52:T61)</f>
        <v>0.2013888888888889</v>
      </c>
      <c r="U62" s="168">
        <f>U61</f>
        <v>2.5347222222222237</v>
      </c>
      <c r="V62" s="168">
        <f>V61</f>
        <v>14.968750000000014</v>
      </c>
      <c r="W62" s="145">
        <f t="shared" si="40"/>
        <v>4.32</v>
      </c>
      <c r="X62" s="145">
        <f t="shared" si="41"/>
        <v>54.4</v>
      </c>
      <c r="Y62" s="169">
        <f>ROUND(T62/$U$16*100,2)</f>
        <v>0.63</v>
      </c>
      <c r="Z62" s="170">
        <f>ROUND(V62/$U$16*100,2)</f>
        <v>47.17</v>
      </c>
      <c r="AA62" s="145"/>
      <c r="AB62" s="145"/>
      <c r="AC62" s="145"/>
      <c r="AD62" s="145"/>
      <c r="AE62" s="168">
        <f>SUM(AE52:AE61)</f>
        <v>0.16666666666666666</v>
      </c>
      <c r="AF62" s="168">
        <f>AF61</f>
        <v>2.2465277777777777</v>
      </c>
      <c r="AG62" s="168">
        <f>AG61</f>
        <v>10.510416666666675</v>
      </c>
      <c r="AH62" s="145">
        <f>ROUND(AE62/$AE$77*100,2)</f>
        <v>3.61</v>
      </c>
      <c r="AI62" s="145">
        <f>ROUND(AF62/$AE$77*100,2)</f>
        <v>48.61</v>
      </c>
      <c r="AJ62" s="169">
        <f t="shared" si="46"/>
        <v>0.66</v>
      </c>
      <c r="AK62" s="170">
        <f t="shared" si="47"/>
        <v>41.53</v>
      </c>
      <c r="AL62" s="173"/>
      <c r="AM62" s="145"/>
      <c r="AN62" s="145"/>
      <c r="AO62" s="174"/>
      <c r="AP62" s="174"/>
    </row>
    <row r="63" spans="1:42" ht="47.4">
      <c r="A63" s="245" t="s">
        <v>264</v>
      </c>
      <c r="B63" s="362"/>
      <c r="C63" s="360"/>
      <c r="D63" s="360"/>
      <c r="E63" s="360"/>
      <c r="F63" s="360"/>
      <c r="G63" s="360"/>
      <c r="H63" s="360"/>
      <c r="I63" s="360"/>
      <c r="J63" s="360"/>
      <c r="K63" s="360"/>
      <c r="L63" s="360"/>
      <c r="M63" s="360"/>
      <c r="N63" s="360"/>
      <c r="O63" s="360"/>
      <c r="P63" s="360"/>
      <c r="Q63" s="360"/>
      <c r="R63" s="360"/>
      <c r="S63" s="360"/>
      <c r="T63" s="360"/>
      <c r="U63" s="360"/>
      <c r="V63" s="360"/>
      <c r="W63" s="360"/>
      <c r="X63" s="360"/>
      <c r="Y63" s="360"/>
      <c r="Z63" s="360"/>
      <c r="AA63" s="360"/>
      <c r="AB63" s="360"/>
      <c r="AC63" s="360"/>
      <c r="AD63" s="360"/>
      <c r="AE63" s="360"/>
      <c r="AF63" s="360"/>
      <c r="AG63" s="360"/>
      <c r="AH63" s="360"/>
      <c r="AI63" s="360"/>
      <c r="AJ63" s="360"/>
      <c r="AK63" s="360"/>
      <c r="AL63" s="360"/>
      <c r="AM63" s="360"/>
      <c r="AN63" s="360"/>
      <c r="AO63" s="360"/>
      <c r="AP63" s="361"/>
    </row>
    <row r="64" spans="1:42" ht="37.5" customHeight="1">
      <c r="A64" s="246" t="s">
        <v>265</v>
      </c>
      <c r="B64" s="234">
        <v>1</v>
      </c>
      <c r="C64" s="250"/>
      <c r="D64" s="250"/>
      <c r="E64" s="259"/>
      <c r="F64" s="250"/>
      <c r="G64" s="250"/>
      <c r="H64" s="250"/>
      <c r="I64" s="259"/>
      <c r="J64" s="250">
        <v>4.1666666666666664E-2</v>
      </c>
      <c r="K64" s="259"/>
      <c r="L64" s="250"/>
      <c r="M64" s="250"/>
      <c r="N64" s="11" t="s">
        <v>87</v>
      </c>
      <c r="O64" s="147" t="s">
        <v>234</v>
      </c>
      <c r="P64" s="147" t="s">
        <v>234</v>
      </c>
      <c r="Q64" s="147" t="s">
        <v>237</v>
      </c>
      <c r="R64" s="210">
        <v>2</v>
      </c>
      <c r="S64" s="91">
        <v>1</v>
      </c>
      <c r="T64" s="74">
        <f>SUM(C64:M64)</f>
        <v>4.1666666666666664E-2</v>
      </c>
      <c r="U64" s="81">
        <f>U62+T64</f>
        <v>2.5763888888888902</v>
      </c>
      <c r="V64" s="70">
        <f>V62+T64</f>
        <v>15.01041666666668</v>
      </c>
      <c r="W64" s="12">
        <f t="shared" si="40"/>
        <v>0.89</v>
      </c>
      <c r="X64" s="12">
        <f t="shared" si="41"/>
        <v>55.29</v>
      </c>
      <c r="Y64" s="274">
        <f>ROUND(T64/$U$17*100,2)</f>
        <v>0.13</v>
      </c>
      <c r="Z64" s="210">
        <f>ROUND(V64/$U$17*100,2)</f>
        <v>47.3</v>
      </c>
      <c r="AA64" s="147" t="s">
        <v>234</v>
      </c>
      <c r="AB64" s="147" t="s">
        <v>234</v>
      </c>
      <c r="AC64" s="91">
        <v>2</v>
      </c>
      <c r="AD64" s="91">
        <v>1</v>
      </c>
      <c r="AE64" s="74">
        <v>2.0833333333333332E-2</v>
      </c>
      <c r="AF64" s="81">
        <f>AF62+AE64</f>
        <v>2.2673611111111112</v>
      </c>
      <c r="AG64" s="70">
        <f>AG62+AE64</f>
        <v>10.531250000000009</v>
      </c>
      <c r="AH64" s="12">
        <f t="shared" ref="AH64:AH70" si="55">ROUND(AE64/$AE$77*100,2)</f>
        <v>0.45</v>
      </c>
      <c r="AI64" s="12">
        <f t="shared" ref="AI64:AI70" si="56">ROUND(AF64/$AF$77*100,2)</f>
        <v>49.06</v>
      </c>
      <c r="AJ64" s="149">
        <f t="shared" ref="AJ64:AJ71" si="57">ROUND(AE64/$Y$17*100,2)</f>
        <v>0.08</v>
      </c>
      <c r="AK64" s="150">
        <f t="shared" ref="AK64:AK71" si="58">ROUND(AG64/$Y$17*100,2)</f>
        <v>41.62</v>
      </c>
      <c r="AL64" s="237" t="s">
        <v>89</v>
      </c>
      <c r="AM64" s="238" t="s">
        <v>90</v>
      </c>
      <c r="AN64" s="238" t="s">
        <v>90</v>
      </c>
      <c r="AO64" s="106" t="s">
        <v>90</v>
      </c>
      <c r="AP64" s="75">
        <f t="shared" ref="AP64:AP65" si="59">AE64/T64*100</f>
        <v>50</v>
      </c>
    </row>
    <row r="65" spans="1:42" ht="37.5" customHeight="1">
      <c r="A65" s="246" t="s">
        <v>266</v>
      </c>
      <c r="B65" s="234">
        <v>1</v>
      </c>
      <c r="C65" s="251"/>
      <c r="D65" s="235"/>
      <c r="E65" s="235"/>
      <c r="F65" s="235"/>
      <c r="G65" s="235"/>
      <c r="H65" s="250"/>
      <c r="I65" s="235"/>
      <c r="J65" s="250">
        <v>4.1666666666666664E-2</v>
      </c>
      <c r="K65" s="262"/>
      <c r="L65" s="235"/>
      <c r="M65" s="235"/>
      <c r="N65" s="11" t="s">
        <v>87</v>
      </c>
      <c r="O65" s="147" t="s">
        <v>234</v>
      </c>
      <c r="P65" s="147" t="s">
        <v>234</v>
      </c>
      <c r="Q65" s="147" t="s">
        <v>237</v>
      </c>
      <c r="R65" s="210">
        <v>2</v>
      </c>
      <c r="S65" s="91">
        <v>1</v>
      </c>
      <c r="T65" s="74">
        <f>SUM(C65:M65)</f>
        <v>4.1666666666666664E-2</v>
      </c>
      <c r="U65" s="70">
        <f t="shared" ref="U65:U70" si="60">U64+T65</f>
        <v>2.6180555555555567</v>
      </c>
      <c r="V65" s="70">
        <f t="shared" ref="V65:V70" si="61">V64+T65</f>
        <v>15.052083333333346</v>
      </c>
      <c r="W65" s="12">
        <f t="shared" si="40"/>
        <v>0.89</v>
      </c>
      <c r="X65" s="12">
        <f t="shared" si="41"/>
        <v>56.18</v>
      </c>
      <c r="Y65" s="274">
        <f>ROUND(T65/$U$17*100,2)</f>
        <v>0.13</v>
      </c>
      <c r="Z65" s="210">
        <f>ROUND(V65/$U$17*100,2)</f>
        <v>47.43</v>
      </c>
      <c r="AA65" s="147" t="s">
        <v>234</v>
      </c>
      <c r="AB65" s="147" t="s">
        <v>234</v>
      </c>
      <c r="AC65" s="91">
        <v>2</v>
      </c>
      <c r="AD65" s="91">
        <v>1</v>
      </c>
      <c r="AE65" s="74">
        <v>2.0833333333333332E-2</v>
      </c>
      <c r="AF65" s="70">
        <f t="shared" ref="AF65:AF70" si="62">AF64+AE65</f>
        <v>2.2881944444444446</v>
      </c>
      <c r="AG65" s="70">
        <f t="shared" ref="AG65:AG70" si="63">AG64+AE65</f>
        <v>10.552083333333343</v>
      </c>
      <c r="AH65" s="12">
        <f t="shared" si="55"/>
        <v>0.45</v>
      </c>
      <c r="AI65" s="12">
        <f t="shared" si="56"/>
        <v>49.51</v>
      </c>
      <c r="AJ65" s="149">
        <f t="shared" si="57"/>
        <v>0.08</v>
      </c>
      <c r="AK65" s="150">
        <f t="shared" si="58"/>
        <v>41.7</v>
      </c>
      <c r="AL65" s="237" t="s">
        <v>89</v>
      </c>
      <c r="AM65" s="238" t="s">
        <v>90</v>
      </c>
      <c r="AN65" s="238" t="s">
        <v>90</v>
      </c>
      <c r="AO65" s="106" t="s">
        <v>90</v>
      </c>
      <c r="AP65" s="75">
        <f t="shared" si="59"/>
        <v>50</v>
      </c>
    </row>
    <row r="66" spans="1:42" ht="37.5" customHeight="1">
      <c r="A66" s="246" t="s">
        <v>267</v>
      </c>
      <c r="B66" s="234">
        <v>1</v>
      </c>
      <c r="C66" s="251"/>
      <c r="D66" s="251"/>
      <c r="E66" s="251"/>
      <c r="F66" s="251"/>
      <c r="G66" s="251"/>
      <c r="H66" s="251"/>
      <c r="I66" s="251"/>
      <c r="J66" s="250">
        <v>4.1666666666666664E-2</v>
      </c>
      <c r="K66" s="251"/>
      <c r="L66" s="251"/>
      <c r="M66" s="251"/>
      <c r="N66" s="11" t="s">
        <v>87</v>
      </c>
      <c r="O66" s="147" t="s">
        <v>239</v>
      </c>
      <c r="P66" s="147" t="s">
        <v>239</v>
      </c>
      <c r="Q66" s="147" t="s">
        <v>237</v>
      </c>
      <c r="R66" s="210">
        <v>2</v>
      </c>
      <c r="S66" s="91">
        <v>1</v>
      </c>
      <c r="T66" s="74">
        <f>SUM(C66:M66)</f>
        <v>4.1666666666666664E-2</v>
      </c>
      <c r="U66" s="70">
        <f t="shared" si="60"/>
        <v>2.6597222222222232</v>
      </c>
      <c r="V66" s="70">
        <f t="shared" si="61"/>
        <v>15.093750000000012</v>
      </c>
      <c r="W66" s="12">
        <f t="shared" si="40"/>
        <v>0.89</v>
      </c>
      <c r="X66" s="12">
        <f t="shared" si="41"/>
        <v>57.08</v>
      </c>
      <c r="Y66" s="274">
        <f>ROUND(T66/$U$17*100,2)</f>
        <v>0.13</v>
      </c>
      <c r="Z66" s="210">
        <f>ROUND(V66/$U$17*100,2)</f>
        <v>47.57</v>
      </c>
      <c r="AA66" s="147" t="s">
        <v>239</v>
      </c>
      <c r="AB66" s="147" t="s">
        <v>239</v>
      </c>
      <c r="AC66" s="91">
        <v>2</v>
      </c>
      <c r="AD66" s="91">
        <v>1</v>
      </c>
      <c r="AE66" s="250">
        <v>4.1666666666666664E-2</v>
      </c>
      <c r="AF66" s="70">
        <f t="shared" si="62"/>
        <v>2.3298611111111112</v>
      </c>
      <c r="AG66" s="70">
        <f t="shared" si="63"/>
        <v>10.593750000000009</v>
      </c>
      <c r="AH66" s="12">
        <f t="shared" si="55"/>
        <v>0.9</v>
      </c>
      <c r="AI66" s="12">
        <f t="shared" si="56"/>
        <v>50.41</v>
      </c>
      <c r="AJ66" s="149">
        <f t="shared" si="57"/>
        <v>0.16</v>
      </c>
      <c r="AK66" s="150">
        <f t="shared" si="58"/>
        <v>41.86</v>
      </c>
      <c r="AL66" s="237" t="s">
        <v>89</v>
      </c>
      <c r="AM66" s="238" t="s">
        <v>90</v>
      </c>
      <c r="AN66" s="238" t="s">
        <v>90</v>
      </c>
      <c r="AO66" s="106" t="s">
        <v>90</v>
      </c>
      <c r="AP66" s="75">
        <f>AE66/T66*100</f>
        <v>100</v>
      </c>
    </row>
    <row r="67" spans="1:42" ht="37.5" customHeight="1">
      <c r="A67" s="246" t="s">
        <v>268</v>
      </c>
      <c r="B67" s="234">
        <v>1</v>
      </c>
      <c r="C67" s="251"/>
      <c r="D67" s="10">
        <v>4.1666666666666664E-2</v>
      </c>
      <c r="E67" s="235"/>
      <c r="F67" s="235"/>
      <c r="G67" s="235"/>
      <c r="H67" s="250"/>
      <c r="I67" s="235"/>
      <c r="J67" s="250"/>
      <c r="K67" s="262"/>
      <c r="L67" s="235"/>
      <c r="M67" s="235"/>
      <c r="N67" s="11" t="s">
        <v>87</v>
      </c>
      <c r="O67" s="147" t="s">
        <v>235</v>
      </c>
      <c r="P67" s="147" t="s">
        <v>235</v>
      </c>
      <c r="Q67" s="147" t="s">
        <v>237</v>
      </c>
      <c r="R67" s="210">
        <v>2</v>
      </c>
      <c r="S67" s="91">
        <v>1</v>
      </c>
      <c r="T67" s="74">
        <f t="shared" ref="T67:T68" si="64">SUM(C67:M67)</f>
        <v>4.1666666666666664E-2</v>
      </c>
      <c r="U67" s="70">
        <f t="shared" si="60"/>
        <v>2.7013888888888897</v>
      </c>
      <c r="V67" s="70">
        <f t="shared" si="61"/>
        <v>15.135416666666679</v>
      </c>
      <c r="W67" s="12">
        <f t="shared" si="40"/>
        <v>0.89</v>
      </c>
      <c r="X67" s="12">
        <f t="shared" si="41"/>
        <v>57.97</v>
      </c>
      <c r="Y67" s="274">
        <f t="shared" ref="Y67:Y68" si="65">ROUND(T67/$U$17*100,2)</f>
        <v>0.13</v>
      </c>
      <c r="Z67" s="210">
        <f t="shared" ref="Z67:Z68" si="66">ROUND(V67/$U$17*100,2)</f>
        <v>47.7</v>
      </c>
      <c r="AA67" s="147" t="s">
        <v>235</v>
      </c>
      <c r="AB67" s="147" t="s">
        <v>235</v>
      </c>
      <c r="AC67" s="91">
        <v>2</v>
      </c>
      <c r="AD67" s="91">
        <v>1</v>
      </c>
      <c r="AE67" s="250">
        <v>4.1666666666666664E-2</v>
      </c>
      <c r="AF67" s="70">
        <f t="shared" si="62"/>
        <v>2.3715277777777777</v>
      </c>
      <c r="AG67" s="70">
        <f t="shared" si="63"/>
        <v>10.635416666666675</v>
      </c>
      <c r="AH67" s="12">
        <f t="shared" si="55"/>
        <v>0.9</v>
      </c>
      <c r="AI67" s="12">
        <f t="shared" si="56"/>
        <v>51.31</v>
      </c>
      <c r="AJ67" s="149">
        <f t="shared" si="57"/>
        <v>0.16</v>
      </c>
      <c r="AK67" s="150">
        <f t="shared" si="58"/>
        <v>42.03</v>
      </c>
      <c r="AL67" s="237" t="s">
        <v>89</v>
      </c>
      <c r="AM67" s="238" t="s">
        <v>90</v>
      </c>
      <c r="AN67" s="238" t="s">
        <v>90</v>
      </c>
      <c r="AO67" s="106" t="s">
        <v>90</v>
      </c>
      <c r="AP67" s="75">
        <f t="shared" ref="AP67:AP70" si="67">AE67/T67*100</f>
        <v>100</v>
      </c>
    </row>
    <row r="68" spans="1:42" ht="37.5" customHeight="1">
      <c r="A68" s="246" t="s">
        <v>269</v>
      </c>
      <c r="B68" s="234">
        <v>1</v>
      </c>
      <c r="C68" s="251"/>
      <c r="D68" s="235"/>
      <c r="E68" s="235"/>
      <c r="F68" s="235"/>
      <c r="G68" s="235"/>
      <c r="H68" s="250">
        <v>4.1666666666666664E-2</v>
      </c>
      <c r="I68" s="235"/>
      <c r="K68" s="262"/>
      <c r="L68" s="235"/>
      <c r="M68" s="235"/>
      <c r="N68" s="11" t="s">
        <v>87</v>
      </c>
      <c r="O68" s="147" t="s">
        <v>235</v>
      </c>
      <c r="P68" s="147" t="s">
        <v>235</v>
      </c>
      <c r="Q68" s="147" t="s">
        <v>237</v>
      </c>
      <c r="R68" s="210">
        <v>3</v>
      </c>
      <c r="S68" s="91">
        <v>1</v>
      </c>
      <c r="T68" s="74">
        <f t="shared" si="64"/>
        <v>4.1666666666666664E-2</v>
      </c>
      <c r="U68" s="70">
        <f t="shared" si="60"/>
        <v>2.7430555555555562</v>
      </c>
      <c r="V68" s="70">
        <f t="shared" si="61"/>
        <v>15.177083333333345</v>
      </c>
      <c r="W68" s="12">
        <f t="shared" si="40"/>
        <v>0.89</v>
      </c>
      <c r="X68" s="12">
        <f t="shared" si="41"/>
        <v>58.87</v>
      </c>
      <c r="Y68" s="274">
        <f t="shared" si="65"/>
        <v>0.13</v>
      </c>
      <c r="Z68" s="210">
        <f t="shared" si="66"/>
        <v>47.83</v>
      </c>
      <c r="AA68" s="147" t="s">
        <v>235</v>
      </c>
      <c r="AB68" s="147" t="s">
        <v>235</v>
      </c>
      <c r="AC68" s="91">
        <v>3</v>
      </c>
      <c r="AD68" s="91">
        <v>1</v>
      </c>
      <c r="AE68" s="74">
        <v>2.0833333333333332E-2</v>
      </c>
      <c r="AF68" s="70">
        <f t="shared" si="62"/>
        <v>2.3923611111111112</v>
      </c>
      <c r="AG68" s="70">
        <f t="shared" si="63"/>
        <v>10.656250000000009</v>
      </c>
      <c r="AH68" s="12">
        <f t="shared" si="55"/>
        <v>0.45</v>
      </c>
      <c r="AI68" s="12">
        <f t="shared" si="56"/>
        <v>51.77</v>
      </c>
      <c r="AJ68" s="149">
        <f t="shared" si="57"/>
        <v>0.08</v>
      </c>
      <c r="AK68" s="150">
        <f t="shared" si="58"/>
        <v>42.11</v>
      </c>
      <c r="AL68" s="237" t="s">
        <v>89</v>
      </c>
      <c r="AM68" s="238" t="s">
        <v>90</v>
      </c>
      <c r="AN68" s="238" t="s">
        <v>90</v>
      </c>
      <c r="AO68" s="106" t="s">
        <v>90</v>
      </c>
      <c r="AP68" s="75">
        <f t="shared" si="67"/>
        <v>50</v>
      </c>
    </row>
    <row r="69" spans="1:42" ht="37.5" customHeight="1">
      <c r="A69" s="246" t="s">
        <v>270</v>
      </c>
      <c r="B69" s="234">
        <v>1</v>
      </c>
      <c r="C69" s="251"/>
      <c r="D69" s="251"/>
      <c r="E69" s="251"/>
      <c r="F69" s="251"/>
      <c r="G69" s="251"/>
      <c r="H69" s="251"/>
      <c r="I69" s="251"/>
      <c r="J69" s="250"/>
      <c r="K69" s="250">
        <v>4.1666666666666664E-2</v>
      </c>
      <c r="L69" s="251"/>
      <c r="M69" s="251"/>
      <c r="N69" s="11" t="s">
        <v>87</v>
      </c>
      <c r="O69" s="147" t="s">
        <v>235</v>
      </c>
      <c r="P69" s="147" t="s">
        <v>235</v>
      </c>
      <c r="Q69" s="147" t="s">
        <v>237</v>
      </c>
      <c r="R69" s="210">
        <v>4</v>
      </c>
      <c r="S69" s="91">
        <v>1</v>
      </c>
      <c r="T69" s="74">
        <f>SUM(C69:M69)</f>
        <v>4.1666666666666664E-2</v>
      </c>
      <c r="U69" s="70">
        <f t="shared" si="60"/>
        <v>2.7847222222222228</v>
      </c>
      <c r="V69" s="70">
        <f t="shared" si="61"/>
        <v>15.218750000000011</v>
      </c>
      <c r="W69" s="12">
        <f t="shared" si="40"/>
        <v>0.89</v>
      </c>
      <c r="X69" s="12">
        <f t="shared" si="41"/>
        <v>59.76</v>
      </c>
      <c r="Y69" s="274">
        <f>ROUND(T69/$U$17*100,2)</f>
        <v>0.13</v>
      </c>
      <c r="Z69" s="210">
        <f>ROUND(V69/$U$17*100,2)</f>
        <v>47.96</v>
      </c>
      <c r="AA69" s="147" t="s">
        <v>245</v>
      </c>
      <c r="AB69" s="147" t="s">
        <v>245</v>
      </c>
      <c r="AC69" s="91">
        <v>5</v>
      </c>
      <c r="AD69" s="91">
        <v>1</v>
      </c>
      <c r="AE69" s="74">
        <v>4.1666666666666664E-2</v>
      </c>
      <c r="AF69" s="70">
        <f t="shared" si="62"/>
        <v>2.4340277777777777</v>
      </c>
      <c r="AG69" s="70">
        <f t="shared" si="63"/>
        <v>10.697916666666675</v>
      </c>
      <c r="AH69" s="12">
        <f t="shared" si="55"/>
        <v>0.9</v>
      </c>
      <c r="AI69" s="12">
        <f t="shared" si="56"/>
        <v>52.67</v>
      </c>
      <c r="AJ69" s="149">
        <f t="shared" si="57"/>
        <v>0.16</v>
      </c>
      <c r="AK69" s="150">
        <f t="shared" si="58"/>
        <v>42.27</v>
      </c>
      <c r="AL69" s="237" t="s">
        <v>89</v>
      </c>
      <c r="AM69" s="238" t="s">
        <v>90</v>
      </c>
      <c r="AN69" s="238" t="s">
        <v>90</v>
      </c>
      <c r="AO69" s="106" t="s">
        <v>90</v>
      </c>
      <c r="AP69" s="75">
        <f t="shared" si="67"/>
        <v>100</v>
      </c>
    </row>
    <row r="70" spans="1:42" ht="37.5" customHeight="1">
      <c r="A70" s="246" t="s">
        <v>271</v>
      </c>
      <c r="B70" s="234">
        <v>1</v>
      </c>
      <c r="C70" s="251"/>
      <c r="D70" s="251"/>
      <c r="E70" s="251"/>
      <c r="F70" s="251"/>
      <c r="G70" s="251"/>
      <c r="H70" s="251"/>
      <c r="I70" s="251"/>
      <c r="J70" s="250">
        <v>4.1666666666666664E-2</v>
      </c>
      <c r="K70" s="251"/>
      <c r="L70" s="251"/>
      <c r="M70" s="251"/>
      <c r="N70" s="11" t="s">
        <v>87</v>
      </c>
      <c r="O70" s="147" t="s">
        <v>235</v>
      </c>
      <c r="P70" s="147" t="s">
        <v>235</v>
      </c>
      <c r="Q70" s="147" t="s">
        <v>237</v>
      </c>
      <c r="R70" s="210">
        <v>3</v>
      </c>
      <c r="S70" s="91">
        <v>1</v>
      </c>
      <c r="T70" s="74">
        <f>SUM(C70:M70)</f>
        <v>4.1666666666666664E-2</v>
      </c>
      <c r="U70" s="70">
        <f t="shared" si="60"/>
        <v>2.8263888888888893</v>
      </c>
      <c r="V70" s="70">
        <f t="shared" si="61"/>
        <v>15.260416666666677</v>
      </c>
      <c r="W70" s="12">
        <f t="shared" si="40"/>
        <v>0.89</v>
      </c>
      <c r="X70" s="12">
        <f t="shared" si="41"/>
        <v>60.66</v>
      </c>
      <c r="Y70" s="274">
        <f>ROUND(T70/$U$17*100,2)</f>
        <v>0.13</v>
      </c>
      <c r="Z70" s="210">
        <f>ROUND(V70/$U$17*100,2)</f>
        <v>48.09</v>
      </c>
      <c r="AA70" s="147" t="s">
        <v>235</v>
      </c>
      <c r="AB70" s="147" t="s">
        <v>235</v>
      </c>
      <c r="AC70" s="91">
        <v>3</v>
      </c>
      <c r="AD70" s="91">
        <v>1</v>
      </c>
      <c r="AE70" s="74">
        <v>4.1666666666666664E-2</v>
      </c>
      <c r="AF70" s="70">
        <f t="shared" si="62"/>
        <v>2.4756944444444442</v>
      </c>
      <c r="AG70" s="70">
        <f t="shared" si="63"/>
        <v>10.739583333333341</v>
      </c>
      <c r="AH70" s="12">
        <f t="shared" si="55"/>
        <v>0.9</v>
      </c>
      <c r="AI70" s="12">
        <f t="shared" si="56"/>
        <v>53.57</v>
      </c>
      <c r="AJ70" s="149">
        <f t="shared" si="57"/>
        <v>0.16</v>
      </c>
      <c r="AK70" s="150">
        <f t="shared" si="58"/>
        <v>42.44</v>
      </c>
      <c r="AL70" s="237" t="s">
        <v>89</v>
      </c>
      <c r="AM70" s="238" t="s">
        <v>90</v>
      </c>
      <c r="AN70" s="238" t="s">
        <v>90</v>
      </c>
      <c r="AO70" s="106" t="s">
        <v>90</v>
      </c>
      <c r="AP70" s="75">
        <f t="shared" si="67"/>
        <v>100</v>
      </c>
    </row>
    <row r="71" spans="1:42" ht="47.4">
      <c r="A71" s="248" t="s">
        <v>91</v>
      </c>
      <c r="B71" s="240"/>
      <c r="C71" s="241">
        <f t="shared" ref="C71:I71" si="68">SUM(C64:C70)</f>
        <v>0</v>
      </c>
      <c r="D71" s="241">
        <f t="shared" si="68"/>
        <v>4.1666666666666664E-2</v>
      </c>
      <c r="E71" s="241">
        <f t="shared" si="68"/>
        <v>0</v>
      </c>
      <c r="F71" s="241">
        <f t="shared" si="68"/>
        <v>0</v>
      </c>
      <c r="G71" s="241">
        <f t="shared" si="68"/>
        <v>0</v>
      </c>
      <c r="H71" s="241">
        <f t="shared" si="68"/>
        <v>4.1666666666666664E-2</v>
      </c>
      <c r="I71" s="241">
        <f t="shared" si="68"/>
        <v>0</v>
      </c>
      <c r="J71" s="241">
        <f>SUM(J64:J70)</f>
        <v>0.16666666666666666</v>
      </c>
      <c r="K71" s="241">
        <f t="shared" ref="K71:M71" si="69">SUM(K64:K70)</f>
        <v>4.1666666666666664E-2</v>
      </c>
      <c r="L71" s="241">
        <f t="shared" si="69"/>
        <v>0</v>
      </c>
      <c r="M71" s="241">
        <f t="shared" si="69"/>
        <v>0</v>
      </c>
      <c r="N71" s="328"/>
      <c r="O71" s="240"/>
      <c r="P71" s="240"/>
      <c r="Q71" s="240"/>
      <c r="R71" s="240"/>
      <c r="S71" s="240"/>
      <c r="T71" s="241">
        <f>SUM(T64:T70)</f>
        <v>0.29166666666666663</v>
      </c>
      <c r="U71" s="241">
        <f>U70</f>
        <v>2.8263888888888893</v>
      </c>
      <c r="V71" s="241">
        <f>V70</f>
        <v>15.260416666666677</v>
      </c>
      <c r="W71" s="327">
        <f t="shared" si="40"/>
        <v>6.26</v>
      </c>
      <c r="X71" s="327">
        <f t="shared" si="41"/>
        <v>60.66</v>
      </c>
      <c r="Y71" s="243">
        <f>ROUND(T71/$U$16*100,2)</f>
        <v>0.92</v>
      </c>
      <c r="Z71" s="242">
        <f>ROUND(V71/$U$16*100,2)</f>
        <v>48.09</v>
      </c>
      <c r="AA71" s="240"/>
      <c r="AB71" s="240"/>
      <c r="AC71" s="240"/>
      <c r="AD71" s="241"/>
      <c r="AE71" s="241">
        <f>SUM(AE64:AE70)</f>
        <v>0.22916666666666666</v>
      </c>
      <c r="AF71" s="241">
        <f>AF70</f>
        <v>2.4756944444444442</v>
      </c>
      <c r="AG71" s="241">
        <f>AG70</f>
        <v>10.739583333333341</v>
      </c>
      <c r="AH71" s="325">
        <f>ROUND(AE71/$AE$77*100,2)</f>
        <v>4.96</v>
      </c>
      <c r="AI71" s="325">
        <f>ROUND(AF71/$AE$77*100,2)</f>
        <v>53.57</v>
      </c>
      <c r="AJ71" s="243">
        <f t="shared" si="57"/>
        <v>0.91</v>
      </c>
      <c r="AK71" s="242">
        <f t="shared" si="58"/>
        <v>42.44</v>
      </c>
      <c r="AL71" s="240"/>
      <c r="AM71" s="240"/>
      <c r="AN71" s="240"/>
      <c r="AO71" s="244"/>
      <c r="AP71" s="244"/>
    </row>
    <row r="72" spans="1:42" ht="47.4">
      <c r="A72" s="277" t="s">
        <v>272</v>
      </c>
      <c r="B72" s="363"/>
      <c r="C72" s="363"/>
      <c r="D72" s="363"/>
      <c r="E72" s="363"/>
      <c r="F72" s="363"/>
      <c r="G72" s="363"/>
      <c r="H72" s="363"/>
      <c r="I72" s="363"/>
      <c r="J72" s="363"/>
      <c r="K72" s="363"/>
      <c r="L72" s="363"/>
      <c r="M72" s="363"/>
      <c r="N72" s="363"/>
      <c r="O72" s="363"/>
      <c r="P72" s="363"/>
      <c r="Q72" s="363"/>
      <c r="R72" s="363"/>
      <c r="S72" s="363"/>
      <c r="T72" s="363"/>
      <c r="U72" s="363"/>
      <c r="V72" s="363"/>
      <c r="W72" s="363"/>
      <c r="X72" s="363"/>
      <c r="Y72" s="363"/>
      <c r="Z72" s="363"/>
      <c r="AA72" s="364"/>
      <c r="AB72" s="364"/>
      <c r="AC72" s="364"/>
      <c r="AD72" s="364"/>
      <c r="AE72" s="364"/>
      <c r="AF72" s="364"/>
      <c r="AG72" s="364"/>
      <c r="AH72" s="364"/>
      <c r="AI72" s="364"/>
      <c r="AJ72" s="363"/>
      <c r="AK72" s="363"/>
      <c r="AL72" s="363"/>
      <c r="AM72" s="363"/>
      <c r="AN72" s="363"/>
      <c r="AO72" s="363"/>
      <c r="AP72" s="363"/>
    </row>
    <row r="73" spans="1:42" ht="36">
      <c r="A73" s="278" t="s">
        <v>273</v>
      </c>
      <c r="B73" s="234">
        <v>11</v>
      </c>
      <c r="C73" s="250">
        <v>8.3333333333333329E-2</v>
      </c>
      <c r="D73" s="250">
        <v>8.3333333333333329E-2</v>
      </c>
      <c r="E73" s="250">
        <v>8.3333333333333329E-2</v>
      </c>
      <c r="F73" s="250">
        <v>8.3333333333333329E-2</v>
      </c>
      <c r="G73" s="250">
        <v>8.3333333333333329E-2</v>
      </c>
      <c r="H73" s="250">
        <v>8.3333333333333329E-2</v>
      </c>
      <c r="I73" s="250">
        <v>8.3333333333333329E-2</v>
      </c>
      <c r="J73" s="250">
        <v>8.3333333333333329E-2</v>
      </c>
      <c r="K73" s="250">
        <v>8.3333333333333329E-2</v>
      </c>
      <c r="L73" s="250">
        <v>8.3333333333333329E-2</v>
      </c>
      <c r="M73" s="250">
        <v>8.3333333333333329E-2</v>
      </c>
      <c r="N73" s="11" t="s">
        <v>87</v>
      </c>
      <c r="O73" s="147" t="s">
        <v>234</v>
      </c>
      <c r="P73" s="147" t="s">
        <v>235</v>
      </c>
      <c r="Q73" s="147" t="s">
        <v>237</v>
      </c>
      <c r="R73" s="103">
        <v>2</v>
      </c>
      <c r="S73" s="91">
        <v>1</v>
      </c>
      <c r="T73" s="70">
        <f>SUM(C73:M73)</f>
        <v>0.91666666666666674</v>
      </c>
      <c r="U73" s="81">
        <f>U71+T73</f>
        <v>3.7430555555555562</v>
      </c>
      <c r="V73" s="70">
        <f>V71+T73</f>
        <v>16.177083333333343</v>
      </c>
      <c r="W73" s="12">
        <f t="shared" ref="W73:X75" si="70">ROUND(T73/$T$77*100,2)</f>
        <v>19.670000000000002</v>
      </c>
      <c r="X73" s="12">
        <f t="shared" si="70"/>
        <v>80.33</v>
      </c>
      <c r="Y73" s="274">
        <f>ROUND(T73/$U$17*100,2)</f>
        <v>2.89</v>
      </c>
      <c r="Z73" s="210">
        <f>ROUND(V73/$U$17*100,2)</f>
        <v>50.98</v>
      </c>
      <c r="AA73" s="147" t="s">
        <v>227</v>
      </c>
      <c r="AB73" s="147" t="s">
        <v>213</v>
      </c>
      <c r="AC73" s="103">
        <v>2</v>
      </c>
      <c r="AD73" s="91">
        <v>2</v>
      </c>
      <c r="AE73" s="74">
        <v>1.2291666666666667</v>
      </c>
      <c r="AF73" s="81">
        <f>AF71+AE73</f>
        <v>3.7048611111111107</v>
      </c>
      <c r="AG73" s="70">
        <f>AG71+AE73</f>
        <v>11.968750000000007</v>
      </c>
      <c r="AH73" s="12">
        <f t="shared" ref="AH73:AH74" si="71">ROUND(AE73/$AE$77*100,2)</f>
        <v>26.6</v>
      </c>
      <c r="AI73" s="12">
        <f t="shared" ref="AI73:AI74" si="72">ROUND(AF73/$AF$77*100,2)</f>
        <v>80.17</v>
      </c>
      <c r="AJ73" s="149">
        <f>ROUND(AE73/$Y$17*100,2)</f>
        <v>4.8600000000000003</v>
      </c>
      <c r="AK73" s="150">
        <f>ROUND(AG73/$Y$17*100,2)</f>
        <v>47.3</v>
      </c>
      <c r="AL73" s="157" t="s">
        <v>98</v>
      </c>
      <c r="AM73" s="9">
        <v>105</v>
      </c>
      <c r="AN73" s="9">
        <v>101</v>
      </c>
      <c r="AO73" s="75">
        <f>AN73/AM73*100</f>
        <v>96.19047619047619</v>
      </c>
      <c r="AP73" s="75">
        <f>AE73/T73*100</f>
        <v>134.09090909090909</v>
      </c>
    </row>
    <row r="74" spans="1:42" ht="36">
      <c r="A74" s="278" t="s">
        <v>274</v>
      </c>
      <c r="B74" s="234">
        <v>11</v>
      </c>
      <c r="C74" s="250">
        <v>8.3333333333333329E-2</v>
      </c>
      <c r="D74" s="250">
        <v>8.3333333333333329E-2</v>
      </c>
      <c r="E74" s="250">
        <v>8.3333333333333329E-2</v>
      </c>
      <c r="F74" s="250">
        <v>8.3333333333333329E-2</v>
      </c>
      <c r="G74" s="250">
        <v>8.3333333333333329E-2</v>
      </c>
      <c r="H74" s="250">
        <v>8.3333333333333329E-2</v>
      </c>
      <c r="I74" s="250">
        <v>8.3333333333333329E-2</v>
      </c>
      <c r="J74" s="250">
        <v>8.3333333333333329E-2</v>
      </c>
      <c r="K74" s="250">
        <v>8.3333333333333329E-2</v>
      </c>
      <c r="L74" s="250">
        <v>8.3333333333333329E-2</v>
      </c>
      <c r="M74" s="250">
        <v>8.3333333333333329E-2</v>
      </c>
      <c r="N74" s="11" t="s">
        <v>87</v>
      </c>
      <c r="O74" s="147" t="s">
        <v>245</v>
      </c>
      <c r="P74" s="147" t="s">
        <v>245</v>
      </c>
      <c r="Q74" s="147" t="s">
        <v>237</v>
      </c>
      <c r="R74" s="103">
        <v>3</v>
      </c>
      <c r="S74" s="91">
        <v>1</v>
      </c>
      <c r="T74" s="70">
        <f>SUM(C74:M74)</f>
        <v>0.91666666666666674</v>
      </c>
      <c r="U74" s="70">
        <f>U73+T74</f>
        <v>4.6597222222222232</v>
      </c>
      <c r="V74" s="70">
        <f>V73+T74</f>
        <v>17.093750000000011</v>
      </c>
      <c r="W74" s="12">
        <f t="shared" si="70"/>
        <v>19.670000000000002</v>
      </c>
      <c r="X74" s="12">
        <f t="shared" si="70"/>
        <v>100</v>
      </c>
      <c r="Y74" s="274">
        <f>ROUND(T74/$U$17*100,2)</f>
        <v>2.89</v>
      </c>
      <c r="Z74" s="210">
        <f>ROUND(V74/$U$17*100,2)</f>
        <v>53.87</v>
      </c>
      <c r="AA74" s="147" t="s">
        <v>227</v>
      </c>
      <c r="AB74" s="147" t="s">
        <v>213</v>
      </c>
      <c r="AC74" s="103">
        <v>2</v>
      </c>
      <c r="AD74" s="91">
        <v>2</v>
      </c>
      <c r="AE74" s="10">
        <v>0.91666666666666663</v>
      </c>
      <c r="AF74" s="70">
        <f>AF73+AE74</f>
        <v>4.6215277777777777</v>
      </c>
      <c r="AG74" s="70">
        <f>AG73+AE74</f>
        <v>12.885416666666673</v>
      </c>
      <c r="AH74" s="12">
        <f t="shared" si="71"/>
        <v>19.829999999999998</v>
      </c>
      <c r="AI74" s="12">
        <f t="shared" si="72"/>
        <v>100</v>
      </c>
      <c r="AJ74" s="149">
        <f>ROUND(AE74/$Y$17*100,2)</f>
        <v>3.62</v>
      </c>
      <c r="AK74" s="150">
        <f>ROUND(AG74/$Y$17*100,2)</f>
        <v>50.92</v>
      </c>
      <c r="AL74" s="157" t="s">
        <v>98</v>
      </c>
      <c r="AM74" s="9">
        <v>5</v>
      </c>
      <c r="AN74" s="9">
        <v>5</v>
      </c>
      <c r="AO74" s="75">
        <f>AN74/AM74*100</f>
        <v>100</v>
      </c>
      <c r="AP74" s="75">
        <f>AE74/T74*100</f>
        <v>99.999999999999986</v>
      </c>
    </row>
    <row r="75" spans="1:42" ht="47.4">
      <c r="A75" s="279" t="s">
        <v>91</v>
      </c>
      <c r="B75" s="280"/>
      <c r="C75" s="281">
        <f>SUM(C73:C74)</f>
        <v>0.16666666666666666</v>
      </c>
      <c r="D75" s="281">
        <f t="shared" ref="D75:L75" si="73">SUM(D73:D74)</f>
        <v>0.16666666666666666</v>
      </c>
      <c r="E75" s="281">
        <f t="shared" si="73"/>
        <v>0.16666666666666666</v>
      </c>
      <c r="F75" s="281">
        <f t="shared" si="73"/>
        <v>0.16666666666666666</v>
      </c>
      <c r="G75" s="281">
        <f t="shared" si="73"/>
        <v>0.16666666666666666</v>
      </c>
      <c r="H75" s="281">
        <f t="shared" si="73"/>
        <v>0.16666666666666666</v>
      </c>
      <c r="I75" s="281">
        <f t="shared" si="73"/>
        <v>0.16666666666666666</v>
      </c>
      <c r="J75" s="281">
        <f t="shared" si="73"/>
        <v>0.16666666666666666</v>
      </c>
      <c r="K75" s="281">
        <f t="shared" si="73"/>
        <v>0.16666666666666666</v>
      </c>
      <c r="L75" s="281">
        <f t="shared" si="73"/>
        <v>0.16666666666666666</v>
      </c>
      <c r="M75" s="281">
        <f>SUM(M73:M74)</f>
        <v>0.16666666666666666</v>
      </c>
      <c r="N75" s="280"/>
      <c r="O75" s="280"/>
      <c r="P75" s="280"/>
      <c r="Q75" s="281"/>
      <c r="R75" s="281"/>
      <c r="S75" s="282"/>
      <c r="T75" s="282">
        <f>SUM(T73:T74)</f>
        <v>1.8333333333333335</v>
      </c>
      <c r="U75" s="111">
        <f>U74</f>
        <v>4.6597222222222232</v>
      </c>
      <c r="V75" s="111">
        <f>V74</f>
        <v>17.093750000000011</v>
      </c>
      <c r="W75" s="112">
        <f t="shared" si="70"/>
        <v>39.340000000000003</v>
      </c>
      <c r="X75" s="112">
        <f t="shared" si="70"/>
        <v>100</v>
      </c>
      <c r="Y75" s="283">
        <f>ROUND(T75/$U$17*100,2)</f>
        <v>5.78</v>
      </c>
      <c r="Z75" s="284">
        <f>ROUND(V75/$U$17*100,2)</f>
        <v>53.87</v>
      </c>
      <c r="AA75" s="285"/>
      <c r="AB75" s="285"/>
      <c r="AC75" s="285"/>
      <c r="AD75" s="286"/>
      <c r="AE75" s="282">
        <f>SUM(AE73:AE74)</f>
        <v>2.1458333333333335</v>
      </c>
      <c r="AF75" s="111">
        <f>AF74</f>
        <v>4.6215277777777777</v>
      </c>
      <c r="AG75" s="111">
        <f>AG74</f>
        <v>12.885416666666673</v>
      </c>
      <c r="AH75" s="119">
        <f>ROUND(AE75/$AE$77*100,2)</f>
        <v>46.43</v>
      </c>
      <c r="AI75" s="120">
        <f>ROUND(AF75/$AE$77*100,2)</f>
        <v>100</v>
      </c>
      <c r="AJ75" s="283">
        <f>ROUND(AE75/$Y$17*100,2)</f>
        <v>8.48</v>
      </c>
      <c r="AK75" s="284">
        <f>ROUND(AG75/$Y$17*100,2)</f>
        <v>50.92</v>
      </c>
      <c r="AL75" s="121"/>
      <c r="AM75" s="121"/>
      <c r="AN75" s="121"/>
      <c r="AO75" s="121"/>
      <c r="AP75" s="121"/>
    </row>
    <row r="76" spans="1:42" s="122" customFormat="1" ht="15" customHeight="1"/>
    <row r="77" spans="1:42" ht="36">
      <c r="A77" s="21" t="s">
        <v>132</v>
      </c>
      <c r="B77" s="22"/>
      <c r="C77" s="123">
        <f>C75+C62+C43+C28+C25+C32+C71+C50</f>
        <v>0.4375</v>
      </c>
      <c r="D77" s="123">
        <f t="shared" ref="D77:M77" si="74">D75+D62+D43+D28+D25+D32+D71+D50</f>
        <v>0.52083333333333337</v>
      </c>
      <c r="E77" s="123">
        <f t="shared" si="74"/>
        <v>0.41666666666666663</v>
      </c>
      <c r="F77" s="123">
        <f t="shared" si="74"/>
        <v>0.33333333333333337</v>
      </c>
      <c r="G77" s="123">
        <f t="shared" si="74"/>
        <v>0.29166666666666663</v>
      </c>
      <c r="H77" s="123">
        <f t="shared" si="74"/>
        <v>0.3125</v>
      </c>
      <c r="I77" s="123">
        <f t="shared" si="74"/>
        <v>0.5</v>
      </c>
      <c r="J77" s="123">
        <f t="shared" si="74"/>
        <v>0.41666666666666663</v>
      </c>
      <c r="K77" s="123">
        <f t="shared" si="74"/>
        <v>0.49999999999999994</v>
      </c>
      <c r="L77" s="123">
        <f t="shared" si="74"/>
        <v>0.47222222222222227</v>
      </c>
      <c r="M77" s="123">
        <f t="shared" si="74"/>
        <v>0.45833333333333337</v>
      </c>
      <c r="N77" s="124" t="s">
        <v>91</v>
      </c>
      <c r="O77" s="125">
        <f>SUM(C77:M77)</f>
        <v>4.6597222222222214</v>
      </c>
      <c r="P77" s="23"/>
      <c r="Q77" s="23"/>
      <c r="R77" s="23">
        <f>SUM(R24,R27,R30:R31,R34:R42,R45:R49,R52:R61,R64:R70,R73:R74)</f>
        <v>88</v>
      </c>
      <c r="S77" s="23"/>
      <c r="T77" s="123">
        <f>T75+T62+T43+T28+T25+T32+T71+T50</f>
        <v>4.6597222222222223</v>
      </c>
      <c r="U77" s="123">
        <f>U75</f>
        <v>4.6597222222222232</v>
      </c>
      <c r="V77" s="123">
        <f>V75</f>
        <v>17.093750000000011</v>
      </c>
      <c r="W77" s="23">
        <f>ROUND(T77/$T$77*100,2)</f>
        <v>100</v>
      </c>
      <c r="X77" s="23">
        <f>ROUND(U77/$T$77*100,2)</f>
        <v>100</v>
      </c>
      <c r="Y77" s="126">
        <f>ROUND(T77/$U$16*100,2)</f>
        <v>14.68</v>
      </c>
      <c r="Z77" s="127">
        <f>ROUND(V77/$U$16*100,2)</f>
        <v>53.87</v>
      </c>
      <c r="AA77" s="23"/>
      <c r="AB77" s="23"/>
      <c r="AC77" s="23">
        <f>SUM(AC24,AC27,AC30:AC31,AC34:AC42,AC45:AC49,AC52:AC61,AC64:AC70,AC73:AC74)</f>
        <v>86</v>
      </c>
      <c r="AD77" s="23"/>
      <c r="AE77" s="123">
        <f>AE75+AE62+AE43+AE28+AE25+AE32+AE71+AE50</f>
        <v>4.6215277777777777</v>
      </c>
      <c r="AF77" s="123">
        <f>AF75</f>
        <v>4.6215277777777777</v>
      </c>
      <c r="AG77" s="123">
        <f>AG75</f>
        <v>12.885416666666673</v>
      </c>
      <c r="AH77" s="23">
        <f>ROUND(AF77/$AE$77*100,2)</f>
        <v>100</v>
      </c>
      <c r="AI77" s="23">
        <f>ROUND(AF77/$AE$77*100,2)</f>
        <v>100</v>
      </c>
      <c r="AJ77" s="287">
        <f>ROUND(AE77/$Y$17*100,2)</f>
        <v>18.260000000000002</v>
      </c>
      <c r="AK77" s="288">
        <f>ROUND(AG77/$Y$17*100,2)</f>
        <v>50.92</v>
      </c>
      <c r="AL77" s="22"/>
      <c r="AM77" s="22"/>
      <c r="AN77" s="22"/>
      <c r="AO77" s="22"/>
      <c r="AP77" s="22"/>
    </row>
    <row r="78" spans="1:42" s="122" customFormat="1">
      <c r="A78" s="130"/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1"/>
      <c r="O78" s="130"/>
      <c r="P78" s="130"/>
      <c r="Q78" s="130"/>
      <c r="R78" s="130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0"/>
      <c r="AE78" s="130"/>
      <c r="AF78" s="130"/>
      <c r="AG78" s="130"/>
      <c r="AH78" s="130"/>
      <c r="AI78" s="130"/>
      <c r="AJ78" s="130"/>
      <c r="AK78" s="130"/>
      <c r="AL78" s="130"/>
      <c r="AM78" s="130"/>
      <c r="AN78" s="130"/>
      <c r="AO78" s="130"/>
      <c r="AP78" s="130"/>
    </row>
    <row r="79" spans="1:42" ht="36">
      <c r="A79" s="132" t="s">
        <v>133</v>
      </c>
      <c r="B79" s="24"/>
      <c r="C79" s="133">
        <f t="shared" ref="C79:M79" si="75">(C77/$O$77)*100</f>
        <v>9.3889716840536526</v>
      </c>
      <c r="D79" s="133">
        <f t="shared" si="75"/>
        <v>11.177347242921016</v>
      </c>
      <c r="E79" s="133">
        <f t="shared" si="75"/>
        <v>8.9418777943368113</v>
      </c>
      <c r="F79" s="133">
        <f t="shared" si="75"/>
        <v>7.1535022354694497</v>
      </c>
      <c r="G79" s="133">
        <f t="shared" si="75"/>
        <v>6.2593144560357681</v>
      </c>
      <c r="H79" s="133">
        <f t="shared" si="75"/>
        <v>6.7064083457526094</v>
      </c>
      <c r="I79" s="133">
        <f t="shared" si="75"/>
        <v>10.730253353204175</v>
      </c>
      <c r="J79" s="133">
        <f t="shared" si="75"/>
        <v>8.9418777943368113</v>
      </c>
      <c r="K79" s="133">
        <f t="shared" si="75"/>
        <v>10.730253353204173</v>
      </c>
      <c r="L79" s="133">
        <f t="shared" si="75"/>
        <v>10.134128166915055</v>
      </c>
      <c r="M79" s="133">
        <f t="shared" si="75"/>
        <v>9.8360655737704938</v>
      </c>
      <c r="N79" s="134" t="s">
        <v>91</v>
      </c>
      <c r="O79" s="133">
        <f>SUM(C79:M79)</f>
        <v>100</v>
      </c>
      <c r="P79" s="289" t="s">
        <v>134</v>
      </c>
      <c r="Q79" s="290">
        <f>COUNTIF($B$21:AP73,"DONE")</f>
        <v>36</v>
      </c>
      <c r="R79" s="291" t="s">
        <v>135</v>
      </c>
      <c r="S79" s="292">
        <f>COUNTIF($B$21:AP73,"LATE")</f>
        <v>0</v>
      </c>
      <c r="T79" s="293" t="s">
        <v>136</v>
      </c>
      <c r="U79" s="82">
        <f>COUNTIF($B$21:AP73,"CANCLE")</f>
        <v>0</v>
      </c>
      <c r="V79" s="294" t="s">
        <v>137</v>
      </c>
      <c r="W79" s="161">
        <f>SUM(Q79,S79,U79)</f>
        <v>36</v>
      </c>
      <c r="X79" s="122"/>
      <c r="Y79" s="122"/>
      <c r="Z79" s="122"/>
      <c r="AA79" s="122"/>
      <c r="AB79" s="122"/>
      <c r="AC79" s="122"/>
      <c r="AD79" s="122"/>
      <c r="AE79" s="122"/>
      <c r="AF79" s="122"/>
      <c r="AG79" s="122"/>
      <c r="AH79" s="122"/>
      <c r="AI79" s="122"/>
      <c r="AJ79" s="122"/>
      <c r="AK79" s="122"/>
      <c r="AL79" s="122"/>
      <c r="AM79" s="122"/>
      <c r="AN79" s="122"/>
      <c r="AO79" s="122"/>
      <c r="AP79" s="122"/>
    </row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</sheetData>
  <mergeCells count="22">
    <mergeCell ref="A1:AP2"/>
    <mergeCell ref="C3:K3"/>
    <mergeCell ref="L3:N3"/>
    <mergeCell ref="O3:P3"/>
    <mergeCell ref="C4:D4"/>
    <mergeCell ref="L4:N4"/>
    <mergeCell ref="O4:P4"/>
    <mergeCell ref="C5:D5"/>
    <mergeCell ref="F8:J8"/>
    <mergeCell ref="B21:N21"/>
    <mergeCell ref="O21:Z21"/>
    <mergeCell ref="AA21:AK21"/>
    <mergeCell ref="B44:AP44"/>
    <mergeCell ref="B51:AP51"/>
    <mergeCell ref="B63:AP63"/>
    <mergeCell ref="B72:AP72"/>
    <mergeCell ref="AO21:AP21"/>
    <mergeCell ref="B23:AP23"/>
    <mergeCell ref="B26:AP26"/>
    <mergeCell ref="B29:AP29"/>
    <mergeCell ref="B33:AP33"/>
    <mergeCell ref="AL21:AN21"/>
  </mergeCells>
  <conditionalFormatting sqref="AO34:AP36 AP52:AP60 AP45 AO38:AP40">
    <cfRule type="cellIs" dxfId="58" priority="23" operator="greaterThan">
      <formula>100</formula>
    </cfRule>
  </conditionalFormatting>
  <conditionalFormatting sqref="AP24">
    <cfRule type="cellIs" dxfId="57" priority="22" operator="greaterThan">
      <formula>100</formula>
    </cfRule>
  </conditionalFormatting>
  <conditionalFormatting sqref="AP27">
    <cfRule type="cellIs" dxfId="56" priority="21" operator="greaterThan">
      <formula>100</formula>
    </cfRule>
  </conditionalFormatting>
  <conditionalFormatting sqref="AO30:AO31">
    <cfRule type="cellIs" dxfId="55" priority="20" operator="greaterThan">
      <formula>100</formula>
    </cfRule>
  </conditionalFormatting>
  <conditionalFormatting sqref="AP30:AP31">
    <cfRule type="cellIs" dxfId="54" priority="19" operator="greaterThan">
      <formula>100</formula>
    </cfRule>
  </conditionalFormatting>
  <conditionalFormatting sqref="AP73">
    <cfRule type="cellIs" dxfId="53" priority="18" operator="greaterThan">
      <formula>100</formula>
    </cfRule>
  </conditionalFormatting>
  <conditionalFormatting sqref="AO37:AP37">
    <cfRule type="cellIs" dxfId="52" priority="17" operator="greaterThan">
      <formula>100</formula>
    </cfRule>
  </conditionalFormatting>
  <conditionalFormatting sqref="AP61">
    <cfRule type="cellIs" dxfId="51" priority="16" operator="greaterThan">
      <formula>100</formula>
    </cfRule>
  </conditionalFormatting>
  <conditionalFormatting sqref="AO73">
    <cfRule type="cellIs" dxfId="50" priority="15" operator="greaterThan">
      <formula>100</formula>
    </cfRule>
  </conditionalFormatting>
  <conditionalFormatting sqref="AO41:AP42">
    <cfRule type="cellIs" dxfId="49" priority="13" operator="greaterThan">
      <formula>100</formula>
    </cfRule>
  </conditionalFormatting>
  <conditionalFormatting sqref="AN45">
    <cfRule type="cellIs" dxfId="48" priority="12" operator="greaterThan">
      <formula>100</formula>
    </cfRule>
  </conditionalFormatting>
  <conditionalFormatting sqref="AP64:AP70">
    <cfRule type="cellIs" dxfId="47" priority="11" operator="greaterThan">
      <formula>100</formula>
    </cfRule>
  </conditionalFormatting>
  <conditionalFormatting sqref="AP46:AP49">
    <cfRule type="cellIs" dxfId="46" priority="8" operator="greaterThan">
      <formula>100</formula>
    </cfRule>
  </conditionalFormatting>
  <conditionalFormatting sqref="AO74">
    <cfRule type="cellIs" dxfId="45" priority="5" operator="greaterThan">
      <formula>100</formula>
    </cfRule>
  </conditionalFormatting>
  <conditionalFormatting sqref="AP74">
    <cfRule type="cellIs" dxfId="44" priority="6" operator="greaterThan">
      <formula>100</formula>
    </cfRule>
  </conditionalFormatting>
  <conditionalFormatting sqref="AP67:AP68">
    <cfRule type="cellIs" dxfId="43" priority="4" operator="greaterThan">
      <formula>100</formula>
    </cfRule>
  </conditionalFormatting>
  <conditionalFormatting sqref="AP70">
    <cfRule type="cellIs" dxfId="42" priority="2" operator="greaterThan">
      <formula>100</formula>
    </cfRule>
  </conditionalFormatting>
  <conditionalFormatting sqref="AP69">
    <cfRule type="cellIs" dxfId="41" priority="3" operator="greaterThan">
      <formula>100</formula>
    </cfRule>
  </conditionalFormatting>
  <conditionalFormatting sqref="AO45:AO49">
    <cfRule type="cellIs" dxfId="40" priority="1" operator="greaterThan">
      <formula>100</formula>
    </cfRule>
  </conditionalFormatting>
  <pageMargins left="0.25" right="0.25" top="0.75" bottom="0.75" header="0.3" footer="0.3"/>
  <pageSetup paperSize="9" scale="11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E1635-97FA-4453-A26C-B3827E09BAD1}">
  <sheetPr>
    <pageSetUpPr fitToPage="1"/>
  </sheetPr>
  <dimension ref="A1:AP102"/>
  <sheetViews>
    <sheetView topLeftCell="M51" zoomScale="43" zoomScaleNormal="50" workbookViewId="0">
      <selection activeCell="AJ66" sqref="AJ66:AK68"/>
    </sheetView>
  </sheetViews>
  <sheetFormatPr defaultRowHeight="13.8"/>
  <cols>
    <col min="1" max="1" width="132.69921875" customWidth="1"/>
    <col min="2" max="42" width="26.59765625" customWidth="1"/>
  </cols>
  <sheetData>
    <row r="1" spans="1:42" ht="36" customHeight="1">
      <c r="A1" s="347" t="s">
        <v>0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  <c r="R1" s="347"/>
      <c r="S1" s="347"/>
      <c r="T1" s="347"/>
      <c r="U1" s="347"/>
      <c r="V1" s="347"/>
      <c r="W1" s="347"/>
      <c r="X1" s="347"/>
      <c r="Y1" s="347"/>
      <c r="Z1" s="347"/>
      <c r="AA1" s="347"/>
      <c r="AB1" s="347"/>
      <c r="AC1" s="347"/>
      <c r="AD1" s="347"/>
      <c r="AE1" s="347"/>
      <c r="AF1" s="347"/>
      <c r="AG1" s="347"/>
      <c r="AH1" s="347"/>
      <c r="AI1" s="347"/>
      <c r="AJ1" s="347"/>
      <c r="AK1" s="347"/>
      <c r="AL1" s="347"/>
      <c r="AM1" s="347"/>
      <c r="AN1" s="347"/>
      <c r="AO1" s="347"/>
      <c r="AP1" s="347"/>
    </row>
    <row r="2" spans="1:42" ht="36" customHeight="1">
      <c r="A2" s="347"/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  <c r="Q2" s="347"/>
      <c r="R2" s="347"/>
      <c r="S2" s="347"/>
      <c r="T2" s="347"/>
      <c r="U2" s="347"/>
      <c r="V2" s="347"/>
      <c r="W2" s="347"/>
      <c r="X2" s="347"/>
      <c r="Y2" s="347"/>
      <c r="Z2" s="347"/>
      <c r="AA2" s="347"/>
      <c r="AB2" s="347"/>
      <c r="AC2" s="347"/>
      <c r="AD2" s="347"/>
      <c r="AE2" s="347"/>
      <c r="AF2" s="347"/>
      <c r="AG2" s="347"/>
      <c r="AH2" s="347"/>
      <c r="AI2" s="347"/>
      <c r="AJ2" s="347"/>
      <c r="AK2" s="347"/>
      <c r="AL2" s="347"/>
      <c r="AM2" s="347"/>
      <c r="AN2" s="347"/>
      <c r="AO2" s="347"/>
      <c r="AP2" s="347"/>
    </row>
    <row r="3" spans="1:42" ht="53.4">
      <c r="A3" s="25"/>
      <c r="B3" s="25"/>
      <c r="C3" s="348" t="s">
        <v>1</v>
      </c>
      <c r="D3" s="348"/>
      <c r="E3" s="348"/>
      <c r="F3" s="348"/>
      <c r="G3" s="348"/>
      <c r="H3" s="348"/>
      <c r="I3" s="348"/>
      <c r="J3" s="348"/>
      <c r="K3" s="348"/>
      <c r="L3" s="349"/>
      <c r="M3" s="349"/>
      <c r="N3" s="349"/>
      <c r="O3" s="348" t="s">
        <v>2</v>
      </c>
      <c r="P3" s="348"/>
      <c r="Q3" s="26"/>
      <c r="R3" s="26"/>
      <c r="S3" s="26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M3" s="25"/>
      <c r="AN3" s="25"/>
      <c r="AO3" s="25"/>
      <c r="AP3" s="25"/>
    </row>
    <row r="4" spans="1:42" ht="53.4">
      <c r="A4" s="27"/>
      <c r="B4" s="27"/>
      <c r="C4" s="342" t="s">
        <v>3</v>
      </c>
      <c r="D4" s="342"/>
      <c r="E4" s="27"/>
      <c r="F4" s="27"/>
      <c r="G4" s="27"/>
      <c r="H4" s="27"/>
      <c r="I4" s="27"/>
      <c r="J4" s="27"/>
      <c r="K4" s="27"/>
      <c r="L4" s="350"/>
      <c r="M4" s="351"/>
      <c r="N4" s="352"/>
      <c r="O4" s="342" t="s">
        <v>4</v>
      </c>
      <c r="P4" s="342"/>
      <c r="Q4" s="28"/>
      <c r="R4" s="28"/>
      <c r="S4" s="28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</row>
    <row r="5" spans="1:42" ht="53.4">
      <c r="A5" s="29"/>
      <c r="B5" s="29"/>
      <c r="C5" s="342" t="s">
        <v>275</v>
      </c>
      <c r="D5" s="342"/>
      <c r="E5" s="27"/>
      <c r="F5" s="27"/>
      <c r="G5" s="27"/>
      <c r="H5" s="27"/>
      <c r="I5" s="27"/>
      <c r="J5" s="27"/>
      <c r="K5" s="27"/>
      <c r="L5" s="27"/>
      <c r="M5" s="27"/>
      <c r="N5" s="27"/>
      <c r="O5" s="30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</row>
    <row r="6" spans="1:42" ht="53.4">
      <c r="A6" s="27"/>
      <c r="B6" s="27"/>
      <c r="C6" s="31" t="s">
        <v>6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146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</row>
    <row r="7" spans="1:42" ht="42">
      <c r="A7" s="32" t="s">
        <v>7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33" t="s">
        <v>8</v>
      </c>
      <c r="P7" s="34"/>
      <c r="Q7" s="33" t="s">
        <v>9</v>
      </c>
      <c r="R7" s="34"/>
      <c r="S7" s="33" t="s">
        <v>10</v>
      </c>
      <c r="T7" s="33"/>
      <c r="U7" s="33" t="s">
        <v>11</v>
      </c>
      <c r="V7" s="35"/>
      <c r="W7" s="33" t="s">
        <v>12</v>
      </c>
      <c r="X7" s="34"/>
      <c r="Y7" s="33" t="s">
        <v>13</v>
      </c>
      <c r="Z7" s="33"/>
      <c r="AA7" s="33" t="s">
        <v>14</v>
      </c>
      <c r="AB7" s="36"/>
      <c r="AC7" s="36" t="s">
        <v>15</v>
      </c>
      <c r="AD7" s="34"/>
      <c r="AE7" s="36" t="s">
        <v>16</v>
      </c>
      <c r="AF7" s="34"/>
      <c r="AG7" s="36" t="s">
        <v>17</v>
      </c>
      <c r="AH7" s="34"/>
      <c r="AI7" s="34"/>
      <c r="AJ7" s="27"/>
      <c r="AK7" s="27"/>
      <c r="AL7" s="27"/>
      <c r="AM7" s="27"/>
      <c r="AN7" s="27"/>
      <c r="AO7" s="27"/>
      <c r="AP7" s="27"/>
    </row>
    <row r="8" spans="1:42" ht="53.4">
      <c r="A8" s="37" t="s">
        <v>18</v>
      </c>
      <c r="B8" s="27"/>
      <c r="D8" s="31"/>
      <c r="E8" s="31"/>
      <c r="F8" s="343" t="s">
        <v>19</v>
      </c>
      <c r="G8" s="343"/>
      <c r="H8" s="343"/>
      <c r="I8" s="343"/>
      <c r="J8" s="343"/>
      <c r="K8" s="31"/>
      <c r="L8" s="31"/>
      <c r="M8" s="31"/>
      <c r="N8" s="27"/>
      <c r="O8" s="38">
        <v>1</v>
      </c>
      <c r="P8" s="34"/>
      <c r="Q8" s="39">
        <v>6.416666666666667</v>
      </c>
      <c r="R8" s="34"/>
      <c r="S8" s="39">
        <v>0</v>
      </c>
      <c r="T8" s="39"/>
      <c r="U8" s="39">
        <v>0</v>
      </c>
      <c r="V8" s="39"/>
      <c r="W8" s="39">
        <v>0</v>
      </c>
      <c r="X8" s="39"/>
      <c r="Y8" s="39">
        <v>0</v>
      </c>
      <c r="Z8" s="39"/>
      <c r="AA8" s="41">
        <f t="shared" ref="AA8:AA17" si="0">S8/$U$16*100</f>
        <v>0</v>
      </c>
      <c r="AB8" s="42"/>
      <c r="AC8" s="41">
        <f t="shared" ref="AC8:AC17" si="1">U8/$U$16*100</f>
        <v>0</v>
      </c>
      <c r="AD8" s="34"/>
      <c r="AE8" s="41">
        <f t="shared" ref="AE8:AE17" si="2">W8/$Y$16*100</f>
        <v>0</v>
      </c>
      <c r="AF8" s="34"/>
      <c r="AG8" s="41">
        <f t="shared" ref="AG8:AG17" si="3">Y8/$Y$16*100</f>
        <v>0</v>
      </c>
      <c r="AH8" s="34"/>
      <c r="AI8" s="34"/>
      <c r="AJ8" s="40"/>
      <c r="AK8" s="27"/>
      <c r="AL8" s="27"/>
      <c r="AM8" s="27"/>
      <c r="AN8" s="27"/>
      <c r="AO8" s="27"/>
      <c r="AP8" s="27"/>
    </row>
    <row r="9" spans="1:42" ht="42">
      <c r="A9" s="43" t="s">
        <v>20</v>
      </c>
      <c r="B9" s="27"/>
      <c r="C9" s="34"/>
      <c r="D9" s="44"/>
      <c r="E9" s="35"/>
      <c r="F9" s="35" t="s">
        <v>21</v>
      </c>
      <c r="G9" s="35"/>
      <c r="H9" s="35"/>
      <c r="I9" s="35" t="s">
        <v>22</v>
      </c>
      <c r="J9" s="35"/>
      <c r="K9" s="35"/>
      <c r="L9" s="35"/>
      <c r="M9" s="35"/>
      <c r="N9" s="27"/>
      <c r="O9" s="38">
        <v>2</v>
      </c>
      <c r="P9" s="34"/>
      <c r="Q9" s="39">
        <v>6.416666666666667</v>
      </c>
      <c r="R9" s="34"/>
      <c r="S9" s="39">
        <v>0</v>
      </c>
      <c r="T9" s="39"/>
      <c r="U9" s="39">
        <v>0</v>
      </c>
      <c r="V9" s="39"/>
      <c r="W9" s="39">
        <v>0</v>
      </c>
      <c r="X9" s="39"/>
      <c r="Y9" s="39">
        <v>0</v>
      </c>
      <c r="Z9" s="39"/>
      <c r="AA9" s="41">
        <f t="shared" si="0"/>
        <v>0</v>
      </c>
      <c r="AB9" s="42"/>
      <c r="AC9" s="41">
        <f t="shared" si="1"/>
        <v>0</v>
      </c>
      <c r="AD9" s="34"/>
      <c r="AE9" s="41">
        <f t="shared" si="2"/>
        <v>0</v>
      </c>
      <c r="AF9" s="34"/>
      <c r="AG9" s="41">
        <f t="shared" si="3"/>
        <v>0</v>
      </c>
      <c r="AH9" s="34"/>
      <c r="AI9" s="34"/>
      <c r="AJ9" s="40"/>
      <c r="AK9" s="27"/>
      <c r="AL9" s="27"/>
      <c r="AM9" s="27"/>
      <c r="AN9" s="27"/>
      <c r="AO9" s="27"/>
      <c r="AP9" s="27"/>
    </row>
    <row r="10" spans="1:42" ht="42">
      <c r="A10" s="45" t="s">
        <v>23</v>
      </c>
      <c r="B10" s="27"/>
      <c r="C10" s="34"/>
      <c r="D10" s="44"/>
      <c r="E10" s="35"/>
      <c r="F10" s="35" t="s">
        <v>24</v>
      </c>
      <c r="G10" s="35"/>
      <c r="H10" s="35"/>
      <c r="I10" s="35" t="s">
        <v>25</v>
      </c>
      <c r="J10" s="35"/>
      <c r="K10" s="35"/>
      <c r="L10" s="35"/>
      <c r="M10" s="35"/>
      <c r="N10" s="27"/>
      <c r="O10" s="38">
        <v>3</v>
      </c>
      <c r="P10" s="34"/>
      <c r="Q10" s="39">
        <v>6.416666666666667</v>
      </c>
      <c r="R10" s="34"/>
      <c r="S10" s="39">
        <f>'Sprint 3'!T65</f>
        <v>3.5</v>
      </c>
      <c r="T10" s="39"/>
      <c r="U10" s="39">
        <f>'Sprint 3'!V65</f>
        <v>3.5000000000000004</v>
      </c>
      <c r="V10" s="40"/>
      <c r="W10" s="39">
        <f>'Sprint 3'!AE65</f>
        <v>3.0395833333333333</v>
      </c>
      <c r="X10" s="39"/>
      <c r="Y10" s="39">
        <f>'Sprint 3'!AG65</f>
        <v>3.0395833333333329</v>
      </c>
      <c r="Z10" s="39"/>
      <c r="AA10" s="41">
        <f t="shared" si="0"/>
        <v>11.029653134916298</v>
      </c>
      <c r="AB10" s="42"/>
      <c r="AC10" s="41">
        <f t="shared" si="1"/>
        <v>11.0296531349163</v>
      </c>
      <c r="AD10" s="34"/>
      <c r="AE10" s="41">
        <f t="shared" si="2"/>
        <v>12.01152579582876</v>
      </c>
      <c r="AF10" s="34"/>
      <c r="AG10" s="41">
        <f t="shared" si="3"/>
        <v>12.011525795828756</v>
      </c>
      <c r="AH10" s="34"/>
      <c r="AI10" s="34"/>
      <c r="AJ10" s="40"/>
      <c r="AK10" s="27"/>
      <c r="AL10" s="27"/>
      <c r="AM10" s="27"/>
      <c r="AN10" s="27"/>
      <c r="AO10" s="27"/>
      <c r="AP10" s="27"/>
    </row>
    <row r="11" spans="1:42" ht="42">
      <c r="A11" s="46" t="s">
        <v>26</v>
      </c>
      <c r="B11" s="47"/>
      <c r="C11" s="34"/>
      <c r="D11" s="44"/>
      <c r="E11" s="35"/>
      <c r="F11" s="35" t="s">
        <v>27</v>
      </c>
      <c r="G11" s="35"/>
      <c r="H11" s="35"/>
      <c r="I11" s="35" t="s">
        <v>28</v>
      </c>
      <c r="J11" s="48"/>
      <c r="K11" s="48"/>
      <c r="L11" s="48"/>
      <c r="M11" s="48"/>
      <c r="N11" s="27"/>
      <c r="O11" s="38">
        <v>4</v>
      </c>
      <c r="P11" s="34"/>
      <c r="Q11" s="39">
        <v>6.416666666666667</v>
      </c>
      <c r="R11" s="34"/>
      <c r="S11" s="39">
        <f>'Sprint 4'!T86</f>
        <v>3.3611111111111112</v>
      </c>
      <c r="T11" s="39"/>
      <c r="U11" s="39">
        <f>'Sprint 4'!V86</f>
        <v>6.8611111111111081</v>
      </c>
      <c r="V11" s="40"/>
      <c r="W11" s="39">
        <f>'Sprint 4'!AE86</f>
        <v>2.6166666666666663</v>
      </c>
      <c r="X11" s="34"/>
      <c r="Y11" s="39">
        <f>'Sprint 4'!AG86</f>
        <v>5.6562499999999991</v>
      </c>
      <c r="Z11" s="39"/>
      <c r="AA11" s="41">
        <f t="shared" si="0"/>
        <v>10.591968486705333</v>
      </c>
      <c r="AB11" s="42"/>
      <c r="AC11" s="41">
        <f t="shared" si="1"/>
        <v>21.621621621621621</v>
      </c>
      <c r="AD11" s="34"/>
      <c r="AE11" s="41">
        <f t="shared" si="2"/>
        <v>10.340285400658615</v>
      </c>
      <c r="AF11" s="34"/>
      <c r="AG11" s="41">
        <f t="shared" si="3"/>
        <v>22.351811196487372</v>
      </c>
      <c r="AH11" s="34"/>
      <c r="AI11" s="34"/>
      <c r="AJ11" s="40"/>
      <c r="AK11" s="27"/>
      <c r="AL11" s="27"/>
      <c r="AM11" s="27"/>
      <c r="AN11" s="27"/>
      <c r="AO11" s="27"/>
      <c r="AP11" s="27"/>
    </row>
    <row r="12" spans="1:42" ht="42">
      <c r="A12" s="49" t="s">
        <v>29</v>
      </c>
      <c r="B12" s="50"/>
      <c r="C12" s="34"/>
      <c r="D12" s="44"/>
      <c r="E12" s="35"/>
      <c r="F12" s="35" t="s">
        <v>30</v>
      </c>
      <c r="G12" s="35"/>
      <c r="H12" s="35"/>
      <c r="I12" s="35" t="s">
        <v>31</v>
      </c>
      <c r="J12" s="35"/>
      <c r="K12" s="35"/>
      <c r="L12" s="35"/>
      <c r="M12" s="35"/>
      <c r="N12" s="27"/>
      <c r="O12" s="38">
        <v>5</v>
      </c>
      <c r="P12" s="34"/>
      <c r="Q12" s="39">
        <v>6.416666666666667</v>
      </c>
      <c r="R12" s="34"/>
      <c r="S12" s="39">
        <f>'Sprint 5'!T72</f>
        <v>5.572916666666667</v>
      </c>
      <c r="T12" s="39"/>
      <c r="U12" s="39">
        <f>'Sprint 5'!V72</f>
        <v>12.434027777777782</v>
      </c>
      <c r="V12" s="40"/>
      <c r="W12" s="39">
        <f>'Sprint 5'!AE72</f>
        <v>2.6076388888888884</v>
      </c>
      <c r="X12" s="34"/>
      <c r="Y12" s="39">
        <f>'Sprint 5'!AG72</f>
        <v>8.2638888888888875</v>
      </c>
      <c r="Z12" s="39"/>
      <c r="AA12" s="41">
        <f t="shared" si="0"/>
        <v>17.56209650946494</v>
      </c>
      <c r="AB12" s="42"/>
      <c r="AC12" s="41">
        <f t="shared" si="1"/>
        <v>39.183718131086579</v>
      </c>
      <c r="AD12" s="34"/>
      <c r="AE12" s="41">
        <f t="shared" si="2"/>
        <v>10.304610318331502</v>
      </c>
      <c r="AF12" s="34"/>
      <c r="AG12" s="41">
        <f t="shared" si="3"/>
        <v>32.656421514818874</v>
      </c>
      <c r="AH12" s="34"/>
      <c r="AI12" s="34"/>
      <c r="AJ12" s="39"/>
      <c r="AK12" s="27"/>
      <c r="AL12" s="27"/>
      <c r="AM12" s="27"/>
      <c r="AN12" s="27"/>
      <c r="AO12" s="27"/>
      <c r="AP12" s="27"/>
    </row>
    <row r="13" spans="1:42" ht="42">
      <c r="A13" s="51" t="s">
        <v>32</v>
      </c>
      <c r="B13" s="50"/>
      <c r="C13" s="34"/>
      <c r="D13" s="44"/>
      <c r="E13" s="35"/>
      <c r="F13" s="35" t="s">
        <v>33</v>
      </c>
      <c r="G13" s="35"/>
      <c r="H13" s="35"/>
      <c r="I13" s="35" t="s">
        <v>34</v>
      </c>
      <c r="J13" s="35"/>
      <c r="K13" s="35"/>
      <c r="L13" s="35"/>
      <c r="M13" s="35"/>
      <c r="N13" s="27"/>
      <c r="O13" s="38">
        <v>6</v>
      </c>
      <c r="P13" s="34"/>
      <c r="Q13" s="39">
        <v>6.416666666666667</v>
      </c>
      <c r="R13" s="34"/>
      <c r="S13" s="39">
        <f>'Sprint 6'!T77</f>
        <v>4.6597222222222223</v>
      </c>
      <c r="T13" s="39"/>
      <c r="U13" s="39">
        <f>'Sprint 6'!V77</f>
        <v>17.093750000000011</v>
      </c>
      <c r="V13" s="40"/>
      <c r="W13" s="39">
        <f>'Sprint 6'!AE77</f>
        <v>4.6215277777777777</v>
      </c>
      <c r="X13" s="34"/>
      <c r="Y13" s="39">
        <f>'Sprint 6'!AG77</f>
        <v>12.885416666666673</v>
      </c>
      <c r="Z13" s="39"/>
      <c r="AA13" s="41">
        <f t="shared" si="0"/>
        <v>14.684319947477849</v>
      </c>
      <c r="AB13" s="42"/>
      <c r="AC13" s="41">
        <f t="shared" si="1"/>
        <v>53.868038078564453</v>
      </c>
      <c r="AD13" s="34"/>
      <c r="AE13" s="41">
        <f t="shared" si="2"/>
        <v>18.262897914379799</v>
      </c>
      <c r="AF13" s="34"/>
      <c r="AG13" s="41">
        <f t="shared" si="3"/>
        <v>50.919319429198708</v>
      </c>
      <c r="AH13" s="34"/>
      <c r="AI13" s="34"/>
      <c r="AJ13" s="39"/>
      <c r="AK13" s="27"/>
      <c r="AL13" s="27"/>
      <c r="AM13" s="27"/>
      <c r="AN13" s="27"/>
      <c r="AO13" s="27"/>
      <c r="AP13" s="27"/>
    </row>
    <row r="14" spans="1:42" ht="42">
      <c r="A14" s="52" t="s">
        <v>35</v>
      </c>
      <c r="B14" s="27"/>
      <c r="C14" s="48"/>
      <c r="D14" s="48"/>
      <c r="E14" s="48"/>
      <c r="F14" s="48"/>
      <c r="G14" s="48"/>
      <c r="H14" s="48"/>
      <c r="I14" s="35" t="s">
        <v>36</v>
      </c>
      <c r="J14" s="35"/>
      <c r="K14" s="35"/>
      <c r="L14" s="35"/>
      <c r="M14" s="35"/>
      <c r="N14" s="27"/>
      <c r="O14" s="38">
        <v>7</v>
      </c>
      <c r="P14" s="34"/>
      <c r="Q14" s="39">
        <v>6.416666666666667</v>
      </c>
      <c r="R14" s="34"/>
      <c r="S14" s="39">
        <f>'Sprint 7'!T71</f>
        <v>5.0277777777777786</v>
      </c>
      <c r="T14" s="39"/>
      <c r="U14" s="39">
        <f>'Sprint 7'!V71</f>
        <v>22.121527777777782</v>
      </c>
      <c r="V14" s="40"/>
      <c r="W14" s="39">
        <f>'Sprint 7'!AE71</f>
        <v>3.8125000000000004</v>
      </c>
      <c r="X14" s="34"/>
      <c r="Y14" s="39">
        <f>'Sprint 7'!AG71</f>
        <v>16.697916666666682</v>
      </c>
      <c r="Z14" s="39"/>
      <c r="AA14" s="41">
        <f t="shared" si="0"/>
        <v>15.844184265236908</v>
      </c>
      <c r="AB14" s="42"/>
      <c r="AC14" s="41">
        <f t="shared" si="1"/>
        <v>69.712222343801329</v>
      </c>
      <c r="AD14" s="34"/>
      <c r="AE14" s="41">
        <f t="shared" si="2"/>
        <v>15.065861690450056</v>
      </c>
      <c r="AF14" s="34"/>
      <c r="AG14" s="41">
        <f t="shared" si="3"/>
        <v>65.9851811196488</v>
      </c>
      <c r="AH14" s="34"/>
      <c r="AI14" s="34"/>
      <c r="AJ14" s="39"/>
      <c r="AK14" s="27"/>
      <c r="AL14" s="27"/>
      <c r="AM14" s="27"/>
      <c r="AN14" s="27"/>
      <c r="AO14" s="27"/>
      <c r="AP14" s="27"/>
    </row>
    <row r="15" spans="1:42" ht="38.4">
      <c r="A15" s="53" t="s">
        <v>37</v>
      </c>
      <c r="B15" s="27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27"/>
      <c r="O15" s="38">
        <v>8</v>
      </c>
      <c r="P15" s="34"/>
      <c r="Q15" s="39">
        <v>6.416666666666667</v>
      </c>
      <c r="R15" s="34"/>
      <c r="S15" s="39">
        <f>'Sprint 8'!T78</f>
        <v>5.6666666666666661</v>
      </c>
      <c r="T15" s="39"/>
      <c r="U15" s="39">
        <f>'Sprint 8'!V78</f>
        <v>27.788194444444432</v>
      </c>
      <c r="V15" s="40"/>
      <c r="W15" s="39">
        <f>'Sprint 8'!AE78</f>
        <v>5.1284722222222223</v>
      </c>
      <c r="X15" s="34"/>
      <c r="Y15" s="39">
        <f>'Sprint 8'!AG78</f>
        <v>21.8263888888889</v>
      </c>
      <c r="Z15" s="39"/>
      <c r="AA15" s="41">
        <f t="shared" si="0"/>
        <v>17.857533647007337</v>
      </c>
      <c r="AB15" s="42"/>
      <c r="AC15" s="41">
        <f t="shared" si="1"/>
        <v>87.569755990808616</v>
      </c>
      <c r="AD15" s="34"/>
      <c r="AE15" s="41">
        <f t="shared" si="2"/>
        <v>20.266190998902303</v>
      </c>
      <c r="AF15" s="34"/>
      <c r="AG15" s="41">
        <f t="shared" si="3"/>
        <v>86.251372118551089</v>
      </c>
      <c r="AH15" s="34"/>
      <c r="AI15" s="34"/>
      <c r="AJ15" s="55" t="s">
        <v>38</v>
      </c>
      <c r="AL15" s="56" t="s">
        <v>39</v>
      </c>
      <c r="AM15" s="27"/>
      <c r="AN15" s="57" t="s">
        <v>40</v>
      </c>
      <c r="AO15" s="57"/>
      <c r="AP15" s="58"/>
    </row>
    <row r="16" spans="1:42" ht="42">
      <c r="A16" s="59" t="s">
        <v>41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60">
        <v>9</v>
      </c>
      <c r="P16" s="34"/>
      <c r="Q16" s="39">
        <v>6.416666666666667</v>
      </c>
      <c r="R16" s="34"/>
      <c r="S16" s="39">
        <f>'Sprint 9'!T65</f>
        <v>3.9444444444444446</v>
      </c>
      <c r="T16" s="39"/>
      <c r="U16" s="39">
        <f>'Sprint 9'!V65</f>
        <v>31.732638888888875</v>
      </c>
      <c r="V16" s="39"/>
      <c r="W16" s="39">
        <f>'Sprint 9'!AE65</f>
        <v>3.479166666666667</v>
      </c>
      <c r="X16" s="39"/>
      <c r="Y16" s="39">
        <f>'Sprint 9'!AG65</f>
        <v>25.305555555555557</v>
      </c>
      <c r="Z16" s="61"/>
      <c r="AA16" s="41">
        <f t="shared" si="0"/>
        <v>12.430244009191384</v>
      </c>
      <c r="AB16" s="42"/>
      <c r="AC16" s="41">
        <f t="shared" si="1"/>
        <v>100</v>
      </c>
      <c r="AD16" s="34"/>
      <c r="AE16" s="41">
        <f t="shared" si="2"/>
        <v>13.748627881448957</v>
      </c>
      <c r="AF16" s="34"/>
      <c r="AG16" s="41">
        <f t="shared" si="3"/>
        <v>100</v>
      </c>
      <c r="AH16" s="34"/>
      <c r="AI16" s="34"/>
      <c r="AJ16" s="39"/>
      <c r="AK16" s="27"/>
      <c r="AL16" s="56" t="s">
        <v>42</v>
      </c>
      <c r="AM16" s="27"/>
      <c r="AN16" s="57" t="s">
        <v>43</v>
      </c>
      <c r="AO16" s="57"/>
      <c r="AP16" s="58"/>
    </row>
    <row r="17" spans="1:42" ht="42">
      <c r="A17" s="62" t="s">
        <v>44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33" t="s">
        <v>45</v>
      </c>
      <c r="P17" s="34"/>
      <c r="Q17" s="61">
        <f>SUM(Q8:Q16)</f>
        <v>57.749999999999993</v>
      </c>
      <c r="R17" s="34"/>
      <c r="S17" s="61">
        <f>SUM(S8:S16)</f>
        <v>31.732638888888886</v>
      </c>
      <c r="T17" s="39"/>
      <c r="U17" s="39">
        <f>U16</f>
        <v>31.732638888888875</v>
      </c>
      <c r="V17" s="63"/>
      <c r="W17" s="61">
        <f>SUM(W8:W16)</f>
        <v>25.305555555555557</v>
      </c>
      <c r="X17" s="34"/>
      <c r="Y17" s="39">
        <f>Y16</f>
        <v>25.305555555555557</v>
      </c>
      <c r="Z17" s="61"/>
      <c r="AA17" s="41">
        <f t="shared" si="0"/>
        <v>100.00000000000004</v>
      </c>
      <c r="AB17" s="42"/>
      <c r="AC17" s="41">
        <f t="shared" si="1"/>
        <v>100</v>
      </c>
      <c r="AD17" s="34"/>
      <c r="AE17" s="41">
        <f t="shared" si="2"/>
        <v>100</v>
      </c>
      <c r="AG17" s="41">
        <f t="shared" si="3"/>
        <v>100</v>
      </c>
      <c r="AH17" s="34"/>
      <c r="AI17" s="64"/>
      <c r="AJ17" s="39"/>
      <c r="AK17" s="27"/>
      <c r="AL17" s="56" t="s">
        <v>46</v>
      </c>
      <c r="AM17" s="27"/>
      <c r="AN17" s="57" t="s">
        <v>47</v>
      </c>
      <c r="AO17" s="57"/>
      <c r="AP17" s="58"/>
    </row>
    <row r="18" spans="1:42" ht="36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65"/>
    </row>
    <row r="19" spans="1:42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58"/>
    </row>
    <row r="20" spans="1:42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</row>
    <row r="21" spans="1:42" ht="36">
      <c r="A21" s="1" t="s">
        <v>48</v>
      </c>
      <c r="B21" s="345" t="s">
        <v>49</v>
      </c>
      <c r="C21" s="345"/>
      <c r="D21" s="345"/>
      <c r="E21" s="345"/>
      <c r="F21" s="345"/>
      <c r="G21" s="345"/>
      <c r="H21" s="345"/>
      <c r="I21" s="345"/>
      <c r="J21" s="345"/>
      <c r="K21" s="345"/>
      <c r="L21" s="345"/>
      <c r="M21" s="345"/>
      <c r="N21" s="345"/>
      <c r="O21" s="346" t="s">
        <v>50</v>
      </c>
      <c r="P21" s="346"/>
      <c r="Q21" s="346"/>
      <c r="R21" s="346"/>
      <c r="S21" s="346"/>
      <c r="T21" s="346"/>
      <c r="U21" s="346"/>
      <c r="V21" s="346"/>
      <c r="W21" s="346"/>
      <c r="X21" s="346"/>
      <c r="Y21" s="346"/>
      <c r="Z21" s="346"/>
      <c r="AA21" s="341" t="s">
        <v>51</v>
      </c>
      <c r="AB21" s="341"/>
      <c r="AC21" s="341"/>
      <c r="AD21" s="341"/>
      <c r="AE21" s="341"/>
      <c r="AF21" s="341"/>
      <c r="AG21" s="341"/>
      <c r="AH21" s="341"/>
      <c r="AI21" s="341"/>
      <c r="AJ21" s="341"/>
      <c r="AK21" s="341"/>
      <c r="AL21" s="335" t="s">
        <v>52</v>
      </c>
      <c r="AM21" s="335"/>
      <c r="AN21" s="335"/>
      <c r="AO21" s="336" t="s">
        <v>53</v>
      </c>
      <c r="AP21" s="336"/>
    </row>
    <row r="22" spans="1:42" ht="36">
      <c r="A22" s="2" t="s">
        <v>54</v>
      </c>
      <c r="B22" s="3" t="s">
        <v>55</v>
      </c>
      <c r="C22" s="3" t="s">
        <v>56</v>
      </c>
      <c r="D22" s="3" t="s">
        <v>57</v>
      </c>
      <c r="E22" s="3" t="s">
        <v>58</v>
      </c>
      <c r="F22" s="3" t="s">
        <v>59</v>
      </c>
      <c r="G22" s="3" t="s">
        <v>60</v>
      </c>
      <c r="H22" s="3" t="s">
        <v>61</v>
      </c>
      <c r="I22" s="3" t="s">
        <v>62</v>
      </c>
      <c r="J22" s="3" t="s">
        <v>63</v>
      </c>
      <c r="K22" s="3" t="s">
        <v>64</v>
      </c>
      <c r="L22" s="3" t="s">
        <v>65</v>
      </c>
      <c r="M22" s="3" t="s">
        <v>66</v>
      </c>
      <c r="N22" s="3" t="s">
        <v>67</v>
      </c>
      <c r="O22" s="4" t="s">
        <v>68</v>
      </c>
      <c r="P22" s="4" t="s">
        <v>69</v>
      </c>
      <c r="Q22" s="4" t="s">
        <v>70</v>
      </c>
      <c r="R22" s="4" t="s">
        <v>71</v>
      </c>
      <c r="S22" s="4" t="s">
        <v>72</v>
      </c>
      <c r="T22" s="4" t="s">
        <v>73</v>
      </c>
      <c r="U22" s="4" t="s">
        <v>74</v>
      </c>
      <c r="V22" s="4" t="s">
        <v>75</v>
      </c>
      <c r="W22" s="4" t="s">
        <v>76</v>
      </c>
      <c r="X22" s="4" t="s">
        <v>77</v>
      </c>
      <c r="Y22" s="4" t="s">
        <v>14</v>
      </c>
      <c r="Z22" s="4" t="s">
        <v>15</v>
      </c>
      <c r="AA22" s="5" t="s">
        <v>68</v>
      </c>
      <c r="AB22" s="5" t="s">
        <v>69</v>
      </c>
      <c r="AC22" s="5" t="s">
        <v>71</v>
      </c>
      <c r="AD22" s="5" t="s">
        <v>72</v>
      </c>
      <c r="AE22" s="5" t="s">
        <v>73</v>
      </c>
      <c r="AF22" s="5" t="s">
        <v>74</v>
      </c>
      <c r="AG22" s="5" t="s">
        <v>75</v>
      </c>
      <c r="AH22" s="5" t="s">
        <v>78</v>
      </c>
      <c r="AI22" s="5" t="s">
        <v>79</v>
      </c>
      <c r="AJ22" s="5" t="s">
        <v>16</v>
      </c>
      <c r="AK22" s="5" t="s">
        <v>17</v>
      </c>
      <c r="AL22" s="6" t="s">
        <v>80</v>
      </c>
      <c r="AM22" s="6" t="s">
        <v>81</v>
      </c>
      <c r="AN22" s="6" t="s">
        <v>82</v>
      </c>
      <c r="AO22" s="7" t="s">
        <v>83</v>
      </c>
      <c r="AP22" s="7" t="s">
        <v>84</v>
      </c>
    </row>
    <row r="23" spans="1:42" ht="47.4">
      <c r="A23" s="8" t="s">
        <v>85</v>
      </c>
      <c r="B23" s="337"/>
      <c r="C23" s="337"/>
      <c r="D23" s="337"/>
      <c r="E23" s="337"/>
      <c r="F23" s="337"/>
      <c r="G23" s="337"/>
      <c r="H23" s="337"/>
      <c r="I23" s="337"/>
      <c r="J23" s="337"/>
      <c r="K23" s="337"/>
      <c r="L23" s="337"/>
      <c r="M23" s="337"/>
      <c r="N23" s="337"/>
      <c r="O23" s="337"/>
      <c r="P23" s="337"/>
      <c r="Q23" s="337"/>
      <c r="R23" s="337"/>
      <c r="S23" s="337"/>
      <c r="T23" s="337"/>
      <c r="U23" s="337"/>
      <c r="V23" s="337"/>
      <c r="W23" s="337"/>
      <c r="X23" s="337"/>
      <c r="Y23" s="337"/>
      <c r="Z23" s="337"/>
      <c r="AA23" s="337"/>
      <c r="AB23" s="337"/>
      <c r="AC23" s="337"/>
      <c r="AD23" s="337"/>
      <c r="AE23" s="337"/>
      <c r="AF23" s="337"/>
      <c r="AG23" s="337"/>
      <c r="AH23" s="337"/>
      <c r="AI23" s="337"/>
      <c r="AJ23" s="337"/>
      <c r="AK23" s="337"/>
      <c r="AL23" s="337"/>
      <c r="AM23" s="337"/>
      <c r="AN23" s="337"/>
      <c r="AO23" s="337"/>
      <c r="AP23" s="337"/>
    </row>
    <row r="24" spans="1:42" ht="36">
      <c r="A24" s="67" t="s">
        <v>276</v>
      </c>
      <c r="B24" s="9">
        <v>11</v>
      </c>
      <c r="C24" s="10">
        <v>4.1666666666666664E-2</v>
      </c>
      <c r="D24" s="10">
        <v>4.1666666666666664E-2</v>
      </c>
      <c r="E24" s="10">
        <v>4.1666666666666664E-2</v>
      </c>
      <c r="F24" s="10">
        <v>4.1666666666666664E-2</v>
      </c>
      <c r="G24" s="10">
        <v>4.1666666666666664E-2</v>
      </c>
      <c r="H24" s="10">
        <v>4.1666666666666664E-2</v>
      </c>
      <c r="I24" s="10">
        <v>4.1666666666666664E-2</v>
      </c>
      <c r="J24" s="10">
        <v>4.1666666666666664E-2</v>
      </c>
      <c r="K24" s="10">
        <v>4.1666666666666664E-2</v>
      </c>
      <c r="L24" s="10">
        <v>4.1666666666666664E-2</v>
      </c>
      <c r="M24" s="10">
        <v>4.1666666666666664E-2</v>
      </c>
      <c r="N24" s="11" t="s">
        <v>87</v>
      </c>
      <c r="O24" s="147" t="s">
        <v>277</v>
      </c>
      <c r="P24" s="147" t="s">
        <v>277</v>
      </c>
      <c r="Q24" s="147" t="s">
        <v>277</v>
      </c>
      <c r="R24" s="103">
        <v>3</v>
      </c>
      <c r="S24" s="69">
        <v>1</v>
      </c>
      <c r="T24" s="70">
        <f>SUM(C24:M24)</f>
        <v>0.45833333333333337</v>
      </c>
      <c r="U24" s="71">
        <f>T24</f>
        <v>0.45833333333333337</v>
      </c>
      <c r="V24" s="148">
        <f>T24+U13</f>
        <v>17.552083333333343</v>
      </c>
      <c r="W24" s="12">
        <f>ROUND(T24/$T$71*100,2)</f>
        <v>9.1199999999999992</v>
      </c>
      <c r="X24" s="12">
        <f>ROUND(U24/$T$71*100,2)</f>
        <v>9.1199999999999992</v>
      </c>
      <c r="Y24" s="263">
        <f>ROUND(T24/$U$17*100,2)</f>
        <v>1.44</v>
      </c>
      <c r="Z24" s="103">
        <f>ROUND(V24/$U$17*100,2)</f>
        <v>55.31</v>
      </c>
      <c r="AA24" s="147" t="s">
        <v>277</v>
      </c>
      <c r="AB24" s="147" t="s">
        <v>277</v>
      </c>
      <c r="AC24" s="103">
        <v>3</v>
      </c>
      <c r="AD24" s="69">
        <v>1</v>
      </c>
      <c r="AE24" s="10">
        <v>0.45833333333333331</v>
      </c>
      <c r="AF24" s="71">
        <f>AE24</f>
        <v>0.45833333333333331</v>
      </c>
      <c r="AG24" s="148">
        <f>AE24+Y13</f>
        <v>13.343750000000007</v>
      </c>
      <c r="AH24" s="12">
        <f>ROUND(AE24/$AE$71*100,2)</f>
        <v>12.02</v>
      </c>
      <c r="AI24" s="12">
        <f>ROUND(AF24/$AF$71*100,2)</f>
        <v>12.02</v>
      </c>
      <c r="AJ24" s="149">
        <f>ROUND(AE24/$Y$17*100,2)</f>
        <v>1.81</v>
      </c>
      <c r="AK24" s="150">
        <f>ROUND(AG24/$Y$17*100,2)</f>
        <v>52.73</v>
      </c>
      <c r="AL24" s="104" t="s">
        <v>89</v>
      </c>
      <c r="AM24" s="105" t="s">
        <v>90</v>
      </c>
      <c r="AN24" s="105" t="s">
        <v>90</v>
      </c>
      <c r="AO24" s="106" t="s">
        <v>90</v>
      </c>
      <c r="AP24" s="75">
        <f>AE24/T24*100</f>
        <v>99.999999999999986</v>
      </c>
    </row>
    <row r="25" spans="1:42" ht="47.4">
      <c r="A25" s="14" t="s">
        <v>91</v>
      </c>
      <c r="B25" s="15"/>
      <c r="C25" s="76">
        <f t="shared" ref="C25:M25" si="4">SUM(C24:C24)</f>
        <v>4.1666666666666664E-2</v>
      </c>
      <c r="D25" s="76">
        <f t="shared" si="4"/>
        <v>4.1666666666666664E-2</v>
      </c>
      <c r="E25" s="76">
        <f t="shared" si="4"/>
        <v>4.1666666666666664E-2</v>
      </c>
      <c r="F25" s="76">
        <f t="shared" si="4"/>
        <v>4.1666666666666664E-2</v>
      </c>
      <c r="G25" s="76">
        <f t="shared" si="4"/>
        <v>4.1666666666666664E-2</v>
      </c>
      <c r="H25" s="76">
        <f t="shared" si="4"/>
        <v>4.1666666666666664E-2</v>
      </c>
      <c r="I25" s="76">
        <f t="shared" si="4"/>
        <v>4.1666666666666664E-2</v>
      </c>
      <c r="J25" s="76">
        <f t="shared" si="4"/>
        <v>4.1666666666666664E-2</v>
      </c>
      <c r="K25" s="76">
        <f t="shared" si="4"/>
        <v>4.1666666666666664E-2</v>
      </c>
      <c r="L25" s="76">
        <f t="shared" si="4"/>
        <v>4.1666666666666664E-2</v>
      </c>
      <c r="M25" s="76">
        <f t="shared" si="4"/>
        <v>4.1666666666666664E-2</v>
      </c>
      <c r="N25" s="15"/>
      <c r="O25" s="15"/>
      <c r="P25" s="15"/>
      <c r="Q25" s="15"/>
      <c r="R25" s="15"/>
      <c r="S25" s="15"/>
      <c r="T25" s="76">
        <f>SUM(T24:T24)</f>
        <v>0.45833333333333337</v>
      </c>
      <c r="U25" s="76">
        <f>U24</f>
        <v>0.45833333333333337</v>
      </c>
      <c r="V25" s="76">
        <f>V24</f>
        <v>17.552083333333343</v>
      </c>
      <c r="W25" s="15">
        <f>ROUND(T25/$T$71*100,2)</f>
        <v>9.1199999999999992</v>
      </c>
      <c r="X25" s="15">
        <f>ROUND(U25/$T$71*100,2)</f>
        <v>9.1199999999999992</v>
      </c>
      <c r="Y25" s="77">
        <f>ROUND(T25/$U$16*100,2)</f>
        <v>1.44</v>
      </c>
      <c r="Z25" s="78">
        <f>ROUND(V25/$U$16*100,2)</f>
        <v>55.31</v>
      </c>
      <c r="AA25" s="15"/>
      <c r="AB25" s="15"/>
      <c r="AC25" s="15"/>
      <c r="AD25" s="15"/>
      <c r="AE25" s="76">
        <f>SUM(AE24:AE24)</f>
        <v>0.45833333333333331</v>
      </c>
      <c r="AF25" s="76">
        <f>AF24</f>
        <v>0.45833333333333331</v>
      </c>
      <c r="AG25" s="76">
        <f>AG24</f>
        <v>13.343750000000007</v>
      </c>
      <c r="AH25" s="15">
        <f>ROUND(AE25/$AE$71*100,2)</f>
        <v>12.02</v>
      </c>
      <c r="AI25" s="15">
        <f>ROUND(AF25/$AE$71*100,2)</f>
        <v>12.02</v>
      </c>
      <c r="AJ25" s="77">
        <f>ROUND(AE25/$Y$17*100,2)</f>
        <v>1.81</v>
      </c>
      <c r="AK25" s="78">
        <f>ROUND(AG25/$Y$17*100,2)</f>
        <v>52.73</v>
      </c>
      <c r="AL25" s="16"/>
      <c r="AM25" s="15"/>
      <c r="AN25" s="15"/>
      <c r="AO25" s="15"/>
      <c r="AP25" s="15"/>
    </row>
    <row r="26" spans="1:42" ht="47.4">
      <c r="A26" s="79" t="s">
        <v>92</v>
      </c>
      <c r="B26" s="338"/>
      <c r="C26" s="338"/>
      <c r="D26" s="338"/>
      <c r="E26" s="338"/>
      <c r="F26" s="338"/>
      <c r="G26" s="338"/>
      <c r="H26" s="338"/>
      <c r="I26" s="338"/>
      <c r="J26" s="338"/>
      <c r="K26" s="338"/>
      <c r="L26" s="338"/>
      <c r="M26" s="338"/>
      <c r="N26" s="338"/>
      <c r="O26" s="338"/>
      <c r="P26" s="338"/>
      <c r="Q26" s="338"/>
      <c r="R26" s="338"/>
      <c r="S26" s="338"/>
      <c r="T26" s="338"/>
      <c r="U26" s="338"/>
      <c r="V26" s="338"/>
      <c r="W26" s="338"/>
      <c r="X26" s="338"/>
      <c r="Y26" s="338"/>
      <c r="Z26" s="338"/>
      <c r="AA26" s="338"/>
      <c r="AB26" s="338"/>
      <c r="AC26" s="338"/>
      <c r="AD26" s="338"/>
      <c r="AE26" s="338"/>
      <c r="AF26" s="338"/>
      <c r="AG26" s="338"/>
      <c r="AH26" s="338"/>
      <c r="AI26" s="338"/>
      <c r="AJ26" s="338"/>
      <c r="AK26" s="338"/>
      <c r="AL26" s="338"/>
      <c r="AM26" s="338"/>
      <c r="AN26" s="338"/>
      <c r="AO26" s="338"/>
      <c r="AP26" s="338"/>
    </row>
    <row r="27" spans="1:42" ht="36">
      <c r="A27" s="80" t="s">
        <v>278</v>
      </c>
      <c r="B27" s="9">
        <v>11</v>
      </c>
      <c r="C27" s="10">
        <v>4.1666666666666664E-2</v>
      </c>
      <c r="D27" s="10">
        <v>4.1666666666666664E-2</v>
      </c>
      <c r="E27" s="10">
        <v>4.1666666666666664E-2</v>
      </c>
      <c r="F27" s="10">
        <v>4.1666666666666664E-2</v>
      </c>
      <c r="G27" s="10">
        <v>4.1666666666666664E-2</v>
      </c>
      <c r="H27" s="10">
        <v>4.1666666666666664E-2</v>
      </c>
      <c r="I27" s="10">
        <v>4.1666666666666664E-2</v>
      </c>
      <c r="J27" s="10">
        <v>4.1666666666666664E-2</v>
      </c>
      <c r="K27" s="10">
        <v>4.1666666666666664E-2</v>
      </c>
      <c r="L27" s="10">
        <v>4.1666666666666664E-2</v>
      </c>
      <c r="M27" s="10">
        <v>4.1666666666666664E-2</v>
      </c>
      <c r="N27" s="11" t="s">
        <v>87</v>
      </c>
      <c r="O27" s="147" t="s">
        <v>279</v>
      </c>
      <c r="P27" s="147" t="s">
        <v>279</v>
      </c>
      <c r="Q27" s="147" t="s">
        <v>279</v>
      </c>
      <c r="R27" s="103">
        <v>3</v>
      </c>
      <c r="S27" s="69">
        <v>1</v>
      </c>
      <c r="T27" s="70">
        <f>SUM(C27:M27)</f>
        <v>0.45833333333333337</v>
      </c>
      <c r="U27" s="81">
        <f>U25+T27</f>
        <v>0.91666666666666674</v>
      </c>
      <c r="V27" s="81">
        <f>V25+T27</f>
        <v>18.010416666666675</v>
      </c>
      <c r="W27" s="12">
        <f>ROUND(T27/$T$71*100,2)</f>
        <v>9.1199999999999992</v>
      </c>
      <c r="X27" s="12">
        <f>ROUND(U27/$T$71*100,2)</f>
        <v>18.23</v>
      </c>
      <c r="Y27" s="263">
        <f>ROUND(T27/$U$17*100,2)</f>
        <v>1.44</v>
      </c>
      <c r="Z27" s="103">
        <f>ROUND(V27/$U$17*100,2)</f>
        <v>56.76</v>
      </c>
      <c r="AA27" s="147" t="s">
        <v>279</v>
      </c>
      <c r="AB27" s="147" t="s">
        <v>279</v>
      </c>
      <c r="AC27" s="103">
        <v>3</v>
      </c>
      <c r="AD27" s="69">
        <v>1</v>
      </c>
      <c r="AE27" s="10">
        <v>0.45833333333333331</v>
      </c>
      <c r="AF27" s="81">
        <f>AF25+AE27</f>
        <v>0.91666666666666663</v>
      </c>
      <c r="AG27" s="81">
        <f>AG25+AE27</f>
        <v>13.802083333333341</v>
      </c>
      <c r="AH27" s="12">
        <f>ROUND(AE27/$AE$71*100,2)</f>
        <v>12.02</v>
      </c>
      <c r="AI27" s="12">
        <f>ROUND(AF27/$AF$71*100,2)</f>
        <v>24.04</v>
      </c>
      <c r="AJ27" s="149">
        <f>ROUND(AE27/$Y$17*100,2)</f>
        <v>1.81</v>
      </c>
      <c r="AK27" s="150">
        <f>ROUND(AG27/$Y$17*100,2)</f>
        <v>54.54</v>
      </c>
      <c r="AL27" s="104" t="s">
        <v>89</v>
      </c>
      <c r="AM27" s="105" t="s">
        <v>90</v>
      </c>
      <c r="AN27" s="105" t="s">
        <v>90</v>
      </c>
      <c r="AO27" s="106" t="s">
        <v>90</v>
      </c>
      <c r="AP27" s="75">
        <f>AE27/T27*100</f>
        <v>99.999999999999986</v>
      </c>
    </row>
    <row r="28" spans="1:42" ht="47.4">
      <c r="A28" s="17" t="s">
        <v>91</v>
      </c>
      <c r="B28" s="82"/>
      <c r="C28" s="83">
        <f t="shared" ref="C28:M28" si="5">SUM(C27:C27)</f>
        <v>4.1666666666666664E-2</v>
      </c>
      <c r="D28" s="83">
        <f t="shared" si="5"/>
        <v>4.1666666666666664E-2</v>
      </c>
      <c r="E28" s="83">
        <f t="shared" si="5"/>
        <v>4.1666666666666664E-2</v>
      </c>
      <c r="F28" s="83">
        <f t="shared" si="5"/>
        <v>4.1666666666666664E-2</v>
      </c>
      <c r="G28" s="83">
        <f t="shared" si="5"/>
        <v>4.1666666666666664E-2</v>
      </c>
      <c r="H28" s="83">
        <f t="shared" si="5"/>
        <v>4.1666666666666664E-2</v>
      </c>
      <c r="I28" s="83">
        <f t="shared" si="5"/>
        <v>4.1666666666666664E-2</v>
      </c>
      <c r="J28" s="83">
        <f t="shared" si="5"/>
        <v>4.1666666666666664E-2</v>
      </c>
      <c r="K28" s="83">
        <f t="shared" si="5"/>
        <v>4.1666666666666664E-2</v>
      </c>
      <c r="L28" s="83">
        <f t="shared" si="5"/>
        <v>4.1666666666666664E-2</v>
      </c>
      <c r="M28" s="83">
        <f t="shared" si="5"/>
        <v>4.1666666666666664E-2</v>
      </c>
      <c r="N28" s="82"/>
      <c r="O28" s="82"/>
      <c r="P28" s="82"/>
      <c r="Q28" s="82"/>
      <c r="R28" s="82"/>
      <c r="S28" s="82"/>
      <c r="T28" s="84">
        <f>SUM(T27:T27)</f>
        <v>0.45833333333333337</v>
      </c>
      <c r="U28" s="84">
        <f>U27</f>
        <v>0.91666666666666674</v>
      </c>
      <c r="V28" s="84">
        <f>V27</f>
        <v>18.010416666666675</v>
      </c>
      <c r="W28" s="82">
        <f>ROUND(T28/$T$71*100,2)</f>
        <v>9.1199999999999992</v>
      </c>
      <c r="X28" s="82">
        <f>ROUND(U28/$T$71*100,2)</f>
        <v>18.23</v>
      </c>
      <c r="Y28" s="264">
        <f>ROUND(T28/$U$17*100,2)</f>
        <v>1.44</v>
      </c>
      <c r="Z28" s="265">
        <f>ROUND(V28/$U$17*100,2)</f>
        <v>56.76</v>
      </c>
      <c r="AA28" s="82"/>
      <c r="AB28" s="82"/>
      <c r="AC28" s="82"/>
      <c r="AD28" s="82"/>
      <c r="AE28" s="84">
        <f>SUM(AE27)</f>
        <v>0.45833333333333331</v>
      </c>
      <c r="AF28" s="84">
        <f>AF27</f>
        <v>0.91666666666666663</v>
      </c>
      <c r="AG28" s="84">
        <f>AG27</f>
        <v>13.802083333333341</v>
      </c>
      <c r="AH28" s="82">
        <f>ROUND(AE28/$AE$71*100,2)</f>
        <v>12.02</v>
      </c>
      <c r="AI28" s="82">
        <f>ROUND(AF28/$AE$71*100,2)</f>
        <v>24.04</v>
      </c>
      <c r="AJ28" s="264">
        <f>ROUND(AE28/$Y$17*100,2)</f>
        <v>1.81</v>
      </c>
      <c r="AK28" s="265">
        <f>ROUND(AG28/$Y$17*100,2)</f>
        <v>54.54</v>
      </c>
      <c r="AL28" s="85"/>
      <c r="AM28" s="82"/>
      <c r="AN28" s="82"/>
      <c r="AO28" s="82"/>
      <c r="AP28" s="82"/>
    </row>
    <row r="29" spans="1:42" ht="47.4">
      <c r="A29" s="266" t="s">
        <v>95</v>
      </c>
      <c r="B29" s="365"/>
      <c r="C29" s="365"/>
      <c r="D29" s="365"/>
      <c r="E29" s="365"/>
      <c r="F29" s="365"/>
      <c r="G29" s="365"/>
      <c r="H29" s="365"/>
      <c r="I29" s="365"/>
      <c r="J29" s="365"/>
      <c r="K29" s="365"/>
      <c r="L29" s="365"/>
      <c r="M29" s="365"/>
      <c r="N29" s="365"/>
      <c r="O29" s="365"/>
      <c r="P29" s="365"/>
      <c r="Q29" s="365"/>
      <c r="R29" s="365"/>
      <c r="S29" s="365"/>
      <c r="T29" s="365"/>
      <c r="U29" s="365"/>
      <c r="V29" s="365"/>
      <c r="W29" s="365"/>
      <c r="X29" s="365"/>
      <c r="Y29" s="365"/>
      <c r="Z29" s="365"/>
      <c r="AA29" s="365"/>
      <c r="AB29" s="365"/>
      <c r="AC29" s="365"/>
      <c r="AD29" s="365"/>
      <c r="AE29" s="365"/>
      <c r="AF29" s="365"/>
      <c r="AG29" s="365"/>
      <c r="AH29" s="365"/>
      <c r="AI29" s="365"/>
      <c r="AJ29" s="365"/>
      <c r="AK29" s="365"/>
      <c r="AL29" s="365"/>
      <c r="AM29" s="365"/>
      <c r="AN29" s="365"/>
      <c r="AO29" s="365"/>
      <c r="AP29" s="365"/>
    </row>
    <row r="30" spans="1:42" ht="36">
      <c r="A30" s="87" t="s">
        <v>280</v>
      </c>
      <c r="B30" s="9">
        <v>1</v>
      </c>
      <c r="C30" s="13">
        <v>2.7777777777777776E-2</v>
      </c>
      <c r="D30" s="267"/>
      <c r="E30" s="267"/>
      <c r="F30" s="13"/>
      <c r="G30" s="267"/>
      <c r="H30" s="267"/>
      <c r="I30" s="267"/>
      <c r="J30" s="267"/>
      <c r="K30" s="101"/>
      <c r="L30" s="267"/>
      <c r="M30" s="267"/>
      <c r="N30" s="11" t="s">
        <v>87</v>
      </c>
      <c r="O30" s="147" t="s">
        <v>279</v>
      </c>
      <c r="P30" s="147" t="s">
        <v>279</v>
      </c>
      <c r="Q30" s="147" t="s">
        <v>281</v>
      </c>
      <c r="R30" s="91">
        <v>2</v>
      </c>
      <c r="S30" s="91">
        <v>1</v>
      </c>
      <c r="T30" s="70">
        <f>SUM(C30:M30)</f>
        <v>2.7777777777777776E-2</v>
      </c>
      <c r="U30" s="70">
        <f>U28+T30</f>
        <v>0.94444444444444453</v>
      </c>
      <c r="V30" s="70">
        <f>V28+T30</f>
        <v>18.038194444444454</v>
      </c>
      <c r="W30" s="12">
        <f t="shared" ref="W30:X32" si="6">ROUND(T30/$T$71*100,2)</f>
        <v>0.55000000000000004</v>
      </c>
      <c r="X30" s="12">
        <f t="shared" si="6"/>
        <v>18.78</v>
      </c>
      <c r="Y30" s="263">
        <f>ROUND(T30/$U$17*100,2)</f>
        <v>0.09</v>
      </c>
      <c r="Z30" s="103">
        <f>ROUND(V30/$U$17*100,2)</f>
        <v>56.84</v>
      </c>
      <c r="AA30" s="147" t="s">
        <v>279</v>
      </c>
      <c r="AB30" s="147" t="s">
        <v>279</v>
      </c>
      <c r="AC30" s="91">
        <v>2</v>
      </c>
      <c r="AD30" s="91">
        <v>1</v>
      </c>
      <c r="AE30" s="10">
        <v>2.7777777777777776E-2</v>
      </c>
      <c r="AF30" s="81">
        <f>AF28+AE30</f>
        <v>0.94444444444444442</v>
      </c>
      <c r="AG30" s="81">
        <f>AG28+AE30</f>
        <v>13.82986111111112</v>
      </c>
      <c r="AH30" s="12">
        <f t="shared" ref="AH30:AH31" si="7">ROUND(AE30/$AE$71*100,2)</f>
        <v>0.73</v>
      </c>
      <c r="AI30" s="12">
        <f t="shared" ref="AI30:AI31" si="8">ROUND(AF30/$AF$71*100,2)</f>
        <v>24.77</v>
      </c>
      <c r="AJ30" s="149">
        <f>ROUND(AE30/$Y$17*100,2)</f>
        <v>0.11</v>
      </c>
      <c r="AK30" s="150">
        <f>ROUND(AG30/$Y$17*100,2)</f>
        <v>54.65</v>
      </c>
      <c r="AL30" s="157" t="s">
        <v>98</v>
      </c>
      <c r="AM30" s="91">
        <v>8</v>
      </c>
      <c r="AN30" s="91">
        <v>7</v>
      </c>
      <c r="AO30" s="75">
        <f>AN30/AM30*100</f>
        <v>87.5</v>
      </c>
      <c r="AP30" s="75">
        <f>AE30/T30*100</f>
        <v>100</v>
      </c>
    </row>
    <row r="31" spans="1:42" ht="36">
      <c r="A31" s="268" t="s">
        <v>282</v>
      </c>
      <c r="B31" s="9">
        <v>1</v>
      </c>
      <c r="C31" s="13">
        <v>3.4722222222222224E-2</v>
      </c>
      <c r="D31" s="267"/>
      <c r="E31" s="267"/>
      <c r="F31" s="267"/>
      <c r="G31" s="267"/>
      <c r="H31" s="267"/>
      <c r="I31" s="267"/>
      <c r="J31" s="267"/>
      <c r="K31" s="267"/>
      <c r="L31" s="267"/>
      <c r="M31" s="267"/>
      <c r="N31" s="11" t="s">
        <v>87</v>
      </c>
      <c r="O31" s="147" t="s">
        <v>279</v>
      </c>
      <c r="P31" s="147" t="s">
        <v>279</v>
      </c>
      <c r="Q31" s="147" t="s">
        <v>281</v>
      </c>
      <c r="R31" s="91">
        <v>2</v>
      </c>
      <c r="S31" s="91">
        <v>1</v>
      </c>
      <c r="T31" s="70">
        <f>SUM(C31:M31)</f>
        <v>3.4722222222222224E-2</v>
      </c>
      <c r="U31" s="70">
        <f>U30+T31</f>
        <v>0.97916666666666674</v>
      </c>
      <c r="V31" s="70">
        <f>V30+T31</f>
        <v>18.072916666666675</v>
      </c>
      <c r="W31" s="12">
        <f t="shared" si="6"/>
        <v>0.69</v>
      </c>
      <c r="X31" s="12">
        <f t="shared" si="6"/>
        <v>19.48</v>
      </c>
      <c r="Y31" s="263">
        <f>ROUND(T31/$U$17*100,2)</f>
        <v>0.11</v>
      </c>
      <c r="Z31" s="103">
        <f>ROUND(V31/$U$17*100,2)</f>
        <v>56.95</v>
      </c>
      <c r="AA31" s="147" t="s">
        <v>279</v>
      </c>
      <c r="AB31" s="147" t="s">
        <v>279</v>
      </c>
      <c r="AC31" s="91">
        <v>2</v>
      </c>
      <c r="AD31" s="91">
        <v>1</v>
      </c>
      <c r="AE31" s="10">
        <v>1.7361111111111112E-2</v>
      </c>
      <c r="AF31" s="70">
        <f>AF30+AE31</f>
        <v>0.96180555555555558</v>
      </c>
      <c r="AG31" s="70">
        <f>AG30+AE31</f>
        <v>13.84722222222223</v>
      </c>
      <c r="AH31" s="12">
        <f t="shared" si="7"/>
        <v>0.46</v>
      </c>
      <c r="AI31" s="12">
        <f t="shared" si="8"/>
        <v>25.23</v>
      </c>
      <c r="AJ31" s="149">
        <f>ROUND(AE31/$Y$17*100,2)</f>
        <v>7.0000000000000007E-2</v>
      </c>
      <c r="AK31" s="150">
        <f>ROUND(AG31/$Y$17*100,2)</f>
        <v>54.72</v>
      </c>
      <c r="AL31" s="157" t="s">
        <v>98</v>
      </c>
      <c r="AM31" s="91">
        <v>6</v>
      </c>
      <c r="AN31" s="91">
        <v>6</v>
      </c>
      <c r="AO31" s="75">
        <f>AN31/AM31*100</f>
        <v>100</v>
      </c>
      <c r="AP31" s="75">
        <f>AE31/T31*100</f>
        <v>50</v>
      </c>
    </row>
    <row r="32" spans="1:42" ht="47.4">
      <c r="A32" s="269" t="s">
        <v>91</v>
      </c>
      <c r="B32" s="96"/>
      <c r="C32" s="270">
        <f t="shared" ref="C32:M32" si="9">SUM(C30:C31)</f>
        <v>6.25E-2</v>
      </c>
      <c r="D32" s="270">
        <f t="shared" si="9"/>
        <v>0</v>
      </c>
      <c r="E32" s="270">
        <f t="shared" si="9"/>
        <v>0</v>
      </c>
      <c r="F32" s="270">
        <f t="shared" si="9"/>
        <v>0</v>
      </c>
      <c r="G32" s="270">
        <f t="shared" si="9"/>
        <v>0</v>
      </c>
      <c r="H32" s="270">
        <f t="shared" si="9"/>
        <v>0</v>
      </c>
      <c r="I32" s="270">
        <f t="shared" si="9"/>
        <v>0</v>
      </c>
      <c r="J32" s="270">
        <f t="shared" si="9"/>
        <v>0</v>
      </c>
      <c r="K32" s="270">
        <f t="shared" si="9"/>
        <v>0</v>
      </c>
      <c r="L32" s="270">
        <f t="shared" si="9"/>
        <v>0</v>
      </c>
      <c r="M32" s="270">
        <f t="shared" si="9"/>
        <v>0</v>
      </c>
      <c r="N32" s="96"/>
      <c r="O32" s="96"/>
      <c r="P32" s="96"/>
      <c r="Q32" s="96"/>
      <c r="R32" s="96"/>
      <c r="S32" s="96"/>
      <c r="T32" s="270">
        <f>SUM(T30:T31)</f>
        <v>6.25E-2</v>
      </c>
      <c r="U32" s="270">
        <f>U31</f>
        <v>0.97916666666666674</v>
      </c>
      <c r="V32" s="270">
        <f>V31</f>
        <v>18.072916666666675</v>
      </c>
      <c r="W32" s="96">
        <f t="shared" si="6"/>
        <v>1.24</v>
      </c>
      <c r="X32" s="96">
        <f t="shared" si="6"/>
        <v>19.48</v>
      </c>
      <c r="Y32" s="271">
        <f>ROUND(T32/$U$16*100,2)</f>
        <v>0.2</v>
      </c>
      <c r="Z32" s="272">
        <f>ROUND(V32/$U$16*100,2)</f>
        <v>56.95</v>
      </c>
      <c r="AA32" s="96"/>
      <c r="AB32" s="96"/>
      <c r="AC32" s="96"/>
      <c r="AD32" s="96"/>
      <c r="AE32" s="270">
        <f>SUM(AE30:AE31)</f>
        <v>4.5138888888888888E-2</v>
      </c>
      <c r="AF32" s="270">
        <f>AF31</f>
        <v>0.96180555555555558</v>
      </c>
      <c r="AG32" s="270">
        <f>AG31</f>
        <v>13.84722222222223</v>
      </c>
      <c r="AH32" s="96">
        <f>ROUND(AE32/$AE$71*100,2)</f>
        <v>1.18</v>
      </c>
      <c r="AI32" s="96">
        <f>ROUND(AF32/$AE$71*100,2)</f>
        <v>25.23</v>
      </c>
      <c r="AJ32" s="271">
        <f>ROUND(AE32/$Y$17*100,2)</f>
        <v>0.18</v>
      </c>
      <c r="AK32" s="272">
        <f>ROUND(AG32/$Y$17*100,2)</f>
        <v>54.72</v>
      </c>
      <c r="AL32" s="273"/>
      <c r="AM32" s="96"/>
      <c r="AN32" s="96"/>
      <c r="AO32" s="96"/>
      <c r="AP32" s="96"/>
    </row>
    <row r="33" spans="1:42" ht="47.4">
      <c r="A33" s="316" t="s">
        <v>100</v>
      </c>
      <c r="B33" s="340"/>
      <c r="C33" s="340"/>
      <c r="D33" s="340"/>
      <c r="E33" s="340"/>
      <c r="F33" s="340"/>
      <c r="G33" s="340"/>
      <c r="H33" s="340"/>
      <c r="I33" s="368"/>
      <c r="J33" s="340"/>
      <c r="K33" s="340"/>
      <c r="L33" s="340"/>
      <c r="M33" s="340"/>
      <c r="N33" s="340"/>
      <c r="O33" s="340"/>
      <c r="P33" s="340"/>
      <c r="Q33" s="340"/>
      <c r="R33" s="340"/>
      <c r="S33" s="340"/>
      <c r="T33" s="340"/>
      <c r="U33" s="340"/>
      <c r="V33" s="340"/>
      <c r="W33" s="340"/>
      <c r="X33" s="340"/>
      <c r="Y33" s="340"/>
      <c r="Z33" s="340"/>
      <c r="AA33" s="340"/>
      <c r="AB33" s="340"/>
      <c r="AC33" s="340"/>
      <c r="AD33" s="340"/>
      <c r="AE33" s="340"/>
      <c r="AF33" s="340"/>
      <c r="AG33" s="340"/>
      <c r="AH33" s="340"/>
      <c r="AI33" s="340"/>
      <c r="AJ33" s="340"/>
      <c r="AK33" s="340"/>
      <c r="AL33" s="340"/>
      <c r="AM33" s="340"/>
      <c r="AN33" s="340"/>
      <c r="AO33" s="340"/>
      <c r="AP33" s="340"/>
    </row>
    <row r="34" spans="1:42" ht="36" customHeight="1">
      <c r="A34" s="301" t="s">
        <v>283</v>
      </c>
      <c r="B34" s="296">
        <v>1</v>
      </c>
      <c r="C34" s="10"/>
      <c r="D34" s="10"/>
      <c r="E34" s="10"/>
      <c r="F34" s="10">
        <v>2.7777777777777776E-2</v>
      </c>
      <c r="G34" s="9"/>
      <c r="H34" s="255"/>
      <c r="I34" s="101"/>
      <c r="J34" s="250"/>
      <c r="K34" s="9"/>
      <c r="L34" s="9"/>
      <c r="M34" s="10"/>
      <c r="N34" s="11" t="s">
        <v>87</v>
      </c>
      <c r="O34" s="147" t="s">
        <v>279</v>
      </c>
      <c r="P34" s="147" t="s">
        <v>279</v>
      </c>
      <c r="Q34" s="147" t="s">
        <v>281</v>
      </c>
      <c r="R34" s="69">
        <v>2</v>
      </c>
      <c r="S34" s="91">
        <v>1</v>
      </c>
      <c r="T34" s="70">
        <f>SUM(C34:M34)</f>
        <v>2.7777777777777776E-2</v>
      </c>
      <c r="U34" s="70">
        <f>U32+T34</f>
        <v>1.0069444444444444</v>
      </c>
      <c r="V34" s="70">
        <f>V32+T34</f>
        <v>18.100694444444454</v>
      </c>
      <c r="W34" s="12">
        <f t="shared" ref="W34:W42" si="10">ROUND(T34/$T$71*100,2)</f>
        <v>0.55000000000000004</v>
      </c>
      <c r="X34" s="12">
        <f t="shared" ref="X34:X43" si="11">ROUND(U34/$T$71*100,2)</f>
        <v>20.03</v>
      </c>
      <c r="Y34" s="263">
        <f t="shared" ref="Y34:Y42" si="12">ROUND(T34/$U$17*100,2)</f>
        <v>0.09</v>
      </c>
      <c r="Z34" s="103">
        <f t="shared" ref="Z34:Z42" si="13">ROUND(V34/$U$17*100,2)</f>
        <v>57.04</v>
      </c>
      <c r="AA34" s="147" t="s">
        <v>279</v>
      </c>
      <c r="AB34" s="147" t="s">
        <v>279</v>
      </c>
      <c r="AC34" s="69">
        <v>2</v>
      </c>
      <c r="AD34" s="91">
        <v>1</v>
      </c>
      <c r="AE34" s="10">
        <v>2.7777777777777776E-2</v>
      </c>
      <c r="AF34" s="70">
        <f>AF32+AE34</f>
        <v>0.98958333333333337</v>
      </c>
      <c r="AG34" s="70">
        <f>AG32+AE34</f>
        <v>13.875000000000009</v>
      </c>
      <c r="AH34" s="12">
        <f t="shared" ref="AH34:AH42" si="14">ROUND(AE34/$AE$71*100,2)</f>
        <v>0.73</v>
      </c>
      <c r="AI34" s="12">
        <f t="shared" ref="AI34:AI42" si="15">ROUND(AF34/$AF$71*100,2)</f>
        <v>25.96</v>
      </c>
      <c r="AJ34" s="149">
        <f t="shared" ref="AJ34:AJ43" si="16">ROUND(AE34/$Y$17*100,2)</f>
        <v>0.11</v>
      </c>
      <c r="AK34" s="150">
        <f t="shared" ref="AK34:AK43" si="17">ROUND(AG34/$Y$17*100,2)</f>
        <v>54.83</v>
      </c>
      <c r="AL34" s="157" t="s">
        <v>98</v>
      </c>
      <c r="AM34" s="9">
        <v>1</v>
      </c>
      <c r="AN34" s="9">
        <v>1</v>
      </c>
      <c r="AO34" s="75">
        <f>AN34/AM34*100</f>
        <v>100</v>
      </c>
      <c r="AP34" s="75">
        <f t="shared" ref="AP34:AP42" si="18">AE34/T34*100</f>
        <v>100</v>
      </c>
    </row>
    <row r="35" spans="1:42" ht="36" customHeight="1">
      <c r="A35" s="302" t="s">
        <v>284</v>
      </c>
      <c r="B35" s="296">
        <v>1</v>
      </c>
      <c r="C35" s="10"/>
      <c r="D35" s="10"/>
      <c r="E35" s="9"/>
      <c r="F35" s="9"/>
      <c r="G35" s="9"/>
      <c r="H35" s="9"/>
      <c r="J35" s="9"/>
      <c r="K35" s="100"/>
      <c r="L35" s="10">
        <v>8.3333333333333329E-2</v>
      </c>
      <c r="M35" s="10"/>
      <c r="N35" s="11" t="s">
        <v>87</v>
      </c>
      <c r="O35" s="147" t="s">
        <v>279</v>
      </c>
      <c r="P35" s="147" t="s">
        <v>279</v>
      </c>
      <c r="Q35" s="147" t="s">
        <v>281</v>
      </c>
      <c r="R35" s="69">
        <v>3</v>
      </c>
      <c r="S35" s="91">
        <v>1</v>
      </c>
      <c r="T35" s="70">
        <f>SUM(C35:M35)</f>
        <v>8.3333333333333329E-2</v>
      </c>
      <c r="U35" s="70">
        <f>U34+T35</f>
        <v>1.0902777777777777</v>
      </c>
      <c r="V35" s="70">
        <f t="shared" ref="V35" si="19">V34+T35</f>
        <v>18.184027777777786</v>
      </c>
      <c r="W35" s="12">
        <f t="shared" si="10"/>
        <v>1.66</v>
      </c>
      <c r="X35" s="12">
        <f t="shared" si="11"/>
        <v>21.69</v>
      </c>
      <c r="Y35" s="263">
        <f t="shared" si="12"/>
        <v>0.26</v>
      </c>
      <c r="Z35" s="103">
        <f t="shared" si="13"/>
        <v>57.3</v>
      </c>
      <c r="AA35" s="147" t="s">
        <v>279</v>
      </c>
      <c r="AB35" s="147" t="s">
        <v>279</v>
      </c>
      <c r="AC35" s="69">
        <v>3</v>
      </c>
      <c r="AD35" s="69">
        <v>1</v>
      </c>
      <c r="AE35" s="10">
        <v>8.3333333333333329E-2</v>
      </c>
      <c r="AF35" s="70">
        <f>AF34+AE35</f>
        <v>1.0729166666666667</v>
      </c>
      <c r="AG35" s="70">
        <f t="shared" ref="AG35" si="20">AG34+AE35</f>
        <v>13.958333333333343</v>
      </c>
      <c r="AH35" s="12">
        <f t="shared" si="14"/>
        <v>2.19</v>
      </c>
      <c r="AI35" s="12">
        <f t="shared" si="15"/>
        <v>28.14</v>
      </c>
      <c r="AJ35" s="149">
        <f t="shared" si="16"/>
        <v>0.33</v>
      </c>
      <c r="AK35" s="150">
        <f t="shared" si="17"/>
        <v>55.16</v>
      </c>
      <c r="AL35" s="157" t="s">
        <v>98</v>
      </c>
      <c r="AM35" s="9">
        <v>1</v>
      </c>
      <c r="AN35" s="9">
        <v>1</v>
      </c>
      <c r="AO35" s="75">
        <f>AN35/AM35*AJ42099</f>
        <v>0</v>
      </c>
      <c r="AP35" s="75">
        <f t="shared" si="18"/>
        <v>100</v>
      </c>
    </row>
    <row r="36" spans="1:42" ht="36" customHeight="1">
      <c r="A36" s="301" t="s">
        <v>285</v>
      </c>
      <c r="B36" s="296">
        <v>1</v>
      </c>
      <c r="C36" s="9"/>
      <c r="D36" s="10"/>
      <c r="E36" s="100"/>
      <c r="F36" s="10"/>
      <c r="G36" s="101"/>
      <c r="H36" s="295"/>
      <c r="I36" s="261"/>
      <c r="J36" s="296"/>
      <c r="K36" s="13"/>
      <c r="L36" s="10"/>
      <c r="M36" s="10">
        <v>8.3333333333333329E-2</v>
      </c>
      <c r="N36" s="11" t="s">
        <v>87</v>
      </c>
      <c r="O36" s="147" t="s">
        <v>279</v>
      </c>
      <c r="P36" s="147" t="s">
        <v>279</v>
      </c>
      <c r="Q36" s="147" t="s">
        <v>281</v>
      </c>
      <c r="R36" s="103">
        <v>3</v>
      </c>
      <c r="S36" s="91">
        <v>1</v>
      </c>
      <c r="T36" s="70">
        <f>SUM(C36:M36)</f>
        <v>8.3333333333333329E-2</v>
      </c>
      <c r="U36" s="70">
        <f t="shared" ref="U36:U42" si="21">U35+T36</f>
        <v>1.1736111111111109</v>
      </c>
      <c r="V36" s="70">
        <f>V35+T36</f>
        <v>18.267361111111118</v>
      </c>
      <c r="W36" s="12">
        <f t="shared" si="10"/>
        <v>1.66</v>
      </c>
      <c r="X36" s="12">
        <f t="shared" si="11"/>
        <v>23.34</v>
      </c>
      <c r="Y36" s="263">
        <f t="shared" si="12"/>
        <v>0.26</v>
      </c>
      <c r="Z36" s="103">
        <f t="shared" si="13"/>
        <v>57.57</v>
      </c>
      <c r="AA36" s="147" t="s">
        <v>279</v>
      </c>
      <c r="AB36" s="147" t="s">
        <v>279</v>
      </c>
      <c r="AC36" s="103">
        <v>3</v>
      </c>
      <c r="AD36" s="91">
        <v>1</v>
      </c>
      <c r="AE36" s="10">
        <v>8.3333333333333329E-2</v>
      </c>
      <c r="AF36" s="70">
        <f t="shared" ref="AF36:AF42" si="22">AF35+AE36</f>
        <v>1.15625</v>
      </c>
      <c r="AG36" s="70">
        <f>AG35+AE36</f>
        <v>14.041666666666677</v>
      </c>
      <c r="AH36" s="12">
        <f t="shared" si="14"/>
        <v>2.19</v>
      </c>
      <c r="AI36" s="12">
        <f t="shared" si="15"/>
        <v>30.33</v>
      </c>
      <c r="AJ36" s="149">
        <f t="shared" si="16"/>
        <v>0.33</v>
      </c>
      <c r="AK36" s="150">
        <f t="shared" si="17"/>
        <v>55.49</v>
      </c>
      <c r="AL36" s="157" t="s">
        <v>98</v>
      </c>
      <c r="AM36" s="9">
        <v>1</v>
      </c>
      <c r="AN36" s="9">
        <v>1</v>
      </c>
      <c r="AO36" s="75">
        <f t="shared" ref="AO36:AO42" si="23">AN36/AM36*100</f>
        <v>100</v>
      </c>
      <c r="AP36" s="75">
        <f t="shared" si="18"/>
        <v>100</v>
      </c>
    </row>
    <row r="37" spans="1:42" ht="36" customHeight="1">
      <c r="A37" s="301" t="s">
        <v>286</v>
      </c>
      <c r="B37" s="296">
        <v>1</v>
      </c>
      <c r="C37" s="9"/>
      <c r="E37" s="100"/>
      <c r="F37" s="101"/>
      <c r="G37" s="101"/>
      <c r="H37" s="10"/>
      <c r="J37" s="9"/>
      <c r="K37" s="13"/>
      <c r="L37" s="10">
        <v>8.3333333333333329E-2</v>
      </c>
      <c r="M37" s="10">
        <v>8.3333333333333329E-2</v>
      </c>
      <c r="N37" s="11" t="s">
        <v>87</v>
      </c>
      <c r="O37" s="147" t="s">
        <v>287</v>
      </c>
      <c r="P37" s="147" t="s">
        <v>287</v>
      </c>
      <c r="Q37" s="147" t="s">
        <v>281</v>
      </c>
      <c r="R37" s="103">
        <v>3</v>
      </c>
      <c r="S37" s="91">
        <v>1</v>
      </c>
      <c r="T37" s="70">
        <f>SUM(C37:M37)</f>
        <v>0.16666666666666666</v>
      </c>
      <c r="U37" s="70">
        <f t="shared" si="21"/>
        <v>1.3402777777777777</v>
      </c>
      <c r="V37" s="70">
        <f t="shared" ref="V37:V42" si="24">V36+T37</f>
        <v>18.434027777777786</v>
      </c>
      <c r="W37" s="12">
        <f t="shared" si="10"/>
        <v>3.31</v>
      </c>
      <c r="X37" s="12">
        <f t="shared" si="11"/>
        <v>26.66</v>
      </c>
      <c r="Y37" s="263">
        <f t="shared" si="12"/>
        <v>0.53</v>
      </c>
      <c r="Z37" s="103">
        <f t="shared" si="13"/>
        <v>58.09</v>
      </c>
      <c r="AA37" s="147" t="s">
        <v>287</v>
      </c>
      <c r="AB37" s="147" t="s">
        <v>287</v>
      </c>
      <c r="AC37" s="103">
        <v>3</v>
      </c>
      <c r="AD37" s="91">
        <v>1</v>
      </c>
      <c r="AE37" s="10">
        <v>8.3333333333333329E-2</v>
      </c>
      <c r="AF37" s="70">
        <f t="shared" si="22"/>
        <v>1.2395833333333333</v>
      </c>
      <c r="AG37" s="70">
        <f t="shared" ref="AG37:AG42" si="25">AG36+AE37</f>
        <v>14.125000000000011</v>
      </c>
      <c r="AH37" s="12">
        <f t="shared" si="14"/>
        <v>2.19</v>
      </c>
      <c r="AI37" s="12">
        <f t="shared" si="15"/>
        <v>32.51</v>
      </c>
      <c r="AJ37" s="149">
        <f t="shared" si="16"/>
        <v>0.33</v>
      </c>
      <c r="AK37" s="150">
        <f t="shared" si="17"/>
        <v>55.82</v>
      </c>
      <c r="AL37" s="157" t="s">
        <v>98</v>
      </c>
      <c r="AM37" s="9">
        <v>3</v>
      </c>
      <c r="AN37" s="9">
        <v>3</v>
      </c>
      <c r="AO37" s="75">
        <f t="shared" si="23"/>
        <v>100</v>
      </c>
      <c r="AP37" s="75">
        <f t="shared" si="18"/>
        <v>50</v>
      </c>
    </row>
    <row r="38" spans="1:42" ht="36" customHeight="1">
      <c r="A38" s="302" t="s">
        <v>288</v>
      </c>
      <c r="B38" s="296">
        <v>1</v>
      </c>
      <c r="C38" s="9"/>
      <c r="D38" s="10">
        <v>2.0833333333333332E-2</v>
      </c>
      <c r="E38" s="10"/>
      <c r="F38" s="13"/>
      <c r="G38" s="101"/>
      <c r="H38" s="10"/>
      <c r="I38" s="10"/>
      <c r="J38" s="10"/>
      <c r="K38" s="9"/>
      <c r="L38" s="10"/>
      <c r="M38" s="10"/>
      <c r="N38" s="11" t="s">
        <v>87</v>
      </c>
      <c r="O38" s="147" t="s">
        <v>289</v>
      </c>
      <c r="P38" s="147" t="s">
        <v>289</v>
      </c>
      <c r="Q38" s="147" t="s">
        <v>281</v>
      </c>
      <c r="R38" s="103">
        <v>2</v>
      </c>
      <c r="S38" s="91">
        <v>1</v>
      </c>
      <c r="T38" s="70">
        <f>SUM(C38:L38)</f>
        <v>2.0833333333333332E-2</v>
      </c>
      <c r="U38" s="70">
        <f t="shared" si="21"/>
        <v>1.3611111111111109</v>
      </c>
      <c r="V38" s="70">
        <f t="shared" si="24"/>
        <v>18.454861111111118</v>
      </c>
      <c r="W38" s="12">
        <f t="shared" si="10"/>
        <v>0.41</v>
      </c>
      <c r="X38" s="12">
        <f t="shared" si="11"/>
        <v>27.07</v>
      </c>
      <c r="Y38" s="263">
        <f t="shared" si="12"/>
        <v>7.0000000000000007E-2</v>
      </c>
      <c r="Z38" s="103">
        <f t="shared" si="13"/>
        <v>58.16</v>
      </c>
      <c r="AA38" s="147" t="s">
        <v>289</v>
      </c>
      <c r="AB38" s="147" t="s">
        <v>289</v>
      </c>
      <c r="AC38" s="103">
        <v>2</v>
      </c>
      <c r="AD38" s="91">
        <v>1</v>
      </c>
      <c r="AE38" s="10">
        <v>3.125E-2</v>
      </c>
      <c r="AF38" s="70">
        <f t="shared" si="22"/>
        <v>1.2708333333333333</v>
      </c>
      <c r="AG38" s="70">
        <f t="shared" si="25"/>
        <v>14.156250000000011</v>
      </c>
      <c r="AH38" s="12">
        <f t="shared" si="14"/>
        <v>0.82</v>
      </c>
      <c r="AI38" s="12">
        <f t="shared" si="15"/>
        <v>33.33</v>
      </c>
      <c r="AJ38" s="149">
        <f t="shared" si="16"/>
        <v>0.12</v>
      </c>
      <c r="AK38" s="150">
        <f t="shared" si="17"/>
        <v>55.94</v>
      </c>
      <c r="AL38" s="157" t="s">
        <v>98</v>
      </c>
      <c r="AM38" s="9">
        <v>1</v>
      </c>
      <c r="AN38" s="9">
        <v>1</v>
      </c>
      <c r="AO38" s="75">
        <f t="shared" si="23"/>
        <v>100</v>
      </c>
      <c r="AP38" s="75">
        <f t="shared" si="18"/>
        <v>150</v>
      </c>
    </row>
    <row r="39" spans="1:42" ht="36" customHeight="1">
      <c r="A39" s="302" t="s">
        <v>154</v>
      </c>
      <c r="B39" s="296">
        <v>1</v>
      </c>
      <c r="C39" s="9"/>
      <c r="D39" s="10"/>
      <c r="E39" s="100"/>
      <c r="F39" s="10"/>
      <c r="G39" s="10"/>
      <c r="H39" s="9"/>
      <c r="I39" s="10">
        <v>2.0833333333333332E-2</v>
      </c>
      <c r="J39" s="10"/>
      <c r="K39" s="9"/>
      <c r="L39" s="10"/>
      <c r="M39" s="10"/>
      <c r="N39" s="11" t="s">
        <v>87</v>
      </c>
      <c r="O39" s="147" t="s">
        <v>289</v>
      </c>
      <c r="P39" s="147" t="s">
        <v>289</v>
      </c>
      <c r="Q39" s="147" t="s">
        <v>281</v>
      </c>
      <c r="R39" s="103">
        <v>2</v>
      </c>
      <c r="S39" s="91">
        <v>1</v>
      </c>
      <c r="T39" s="70">
        <f>SUM(C39:M39)</f>
        <v>2.0833333333333332E-2</v>
      </c>
      <c r="U39" s="70">
        <f t="shared" si="21"/>
        <v>1.3819444444444442</v>
      </c>
      <c r="V39" s="70">
        <f t="shared" si="24"/>
        <v>18.47569444444445</v>
      </c>
      <c r="W39" s="12">
        <f t="shared" si="10"/>
        <v>0.41</v>
      </c>
      <c r="X39" s="12">
        <f t="shared" si="11"/>
        <v>27.49</v>
      </c>
      <c r="Y39" s="263">
        <f t="shared" si="12"/>
        <v>7.0000000000000007E-2</v>
      </c>
      <c r="Z39" s="103">
        <f t="shared" si="13"/>
        <v>58.22</v>
      </c>
      <c r="AA39" s="147" t="s">
        <v>289</v>
      </c>
      <c r="AB39" s="147" t="s">
        <v>289</v>
      </c>
      <c r="AC39" s="103">
        <v>2</v>
      </c>
      <c r="AD39" s="91">
        <v>1</v>
      </c>
      <c r="AE39" s="10">
        <v>3.125E-2</v>
      </c>
      <c r="AF39" s="70">
        <f t="shared" si="22"/>
        <v>1.3020833333333333</v>
      </c>
      <c r="AG39" s="70">
        <f t="shared" si="25"/>
        <v>14.187500000000011</v>
      </c>
      <c r="AH39" s="12">
        <f t="shared" si="14"/>
        <v>0.82</v>
      </c>
      <c r="AI39" s="12">
        <f t="shared" si="15"/>
        <v>34.15</v>
      </c>
      <c r="AJ39" s="149">
        <f t="shared" si="16"/>
        <v>0.12</v>
      </c>
      <c r="AK39" s="150">
        <f t="shared" si="17"/>
        <v>56.06</v>
      </c>
      <c r="AL39" s="157" t="s">
        <v>98</v>
      </c>
      <c r="AM39" s="9">
        <v>2</v>
      </c>
      <c r="AN39" s="9">
        <v>2</v>
      </c>
      <c r="AO39" s="75">
        <f t="shared" si="23"/>
        <v>100</v>
      </c>
      <c r="AP39" s="75">
        <f t="shared" si="18"/>
        <v>150</v>
      </c>
    </row>
    <row r="40" spans="1:42" ht="36" customHeight="1">
      <c r="A40" s="302" t="s">
        <v>155</v>
      </c>
      <c r="B40" s="296">
        <v>1</v>
      </c>
      <c r="C40" s="9"/>
      <c r="D40" s="10"/>
      <c r="E40" s="100"/>
      <c r="F40" s="10"/>
      <c r="G40" s="13"/>
      <c r="H40" s="10"/>
      <c r="I40" s="10">
        <v>2.0833333333333332E-2</v>
      </c>
      <c r="J40" s="10"/>
      <c r="K40" s="10"/>
      <c r="M40" s="10"/>
      <c r="N40" s="11" t="s">
        <v>87</v>
      </c>
      <c r="O40" s="147" t="s">
        <v>289</v>
      </c>
      <c r="P40" s="147" t="s">
        <v>289</v>
      </c>
      <c r="Q40" s="147" t="s">
        <v>281</v>
      </c>
      <c r="R40" s="103">
        <v>2</v>
      </c>
      <c r="S40" s="91">
        <v>1</v>
      </c>
      <c r="T40" s="70">
        <f>SUM(C40:M40)</f>
        <v>2.0833333333333332E-2</v>
      </c>
      <c r="U40" s="70">
        <f t="shared" si="21"/>
        <v>1.4027777777777775</v>
      </c>
      <c r="V40" s="70">
        <f t="shared" si="24"/>
        <v>18.496527777777782</v>
      </c>
      <c r="W40" s="12">
        <f t="shared" si="10"/>
        <v>0.41</v>
      </c>
      <c r="X40" s="12">
        <f t="shared" si="11"/>
        <v>27.9</v>
      </c>
      <c r="Y40" s="263">
        <f t="shared" si="12"/>
        <v>7.0000000000000007E-2</v>
      </c>
      <c r="Z40" s="103">
        <f t="shared" si="13"/>
        <v>58.29</v>
      </c>
      <c r="AA40" s="147" t="s">
        <v>289</v>
      </c>
      <c r="AB40" s="147" t="s">
        <v>289</v>
      </c>
      <c r="AC40" s="103">
        <v>2</v>
      </c>
      <c r="AD40" s="91">
        <v>1</v>
      </c>
      <c r="AE40" s="10">
        <v>1.3888888888888888E-2</v>
      </c>
      <c r="AF40" s="70">
        <f t="shared" si="22"/>
        <v>1.3159722222222221</v>
      </c>
      <c r="AG40" s="70">
        <f t="shared" si="25"/>
        <v>14.2013888888889</v>
      </c>
      <c r="AH40" s="12">
        <f t="shared" si="14"/>
        <v>0.36</v>
      </c>
      <c r="AI40" s="12">
        <f t="shared" si="15"/>
        <v>34.520000000000003</v>
      </c>
      <c r="AJ40" s="149">
        <f t="shared" si="16"/>
        <v>0.05</v>
      </c>
      <c r="AK40" s="150">
        <f t="shared" si="17"/>
        <v>56.12</v>
      </c>
      <c r="AL40" s="157" t="s">
        <v>98</v>
      </c>
      <c r="AM40" s="9">
        <v>3</v>
      </c>
      <c r="AN40" s="9">
        <v>3</v>
      </c>
      <c r="AO40" s="75">
        <f t="shared" si="23"/>
        <v>100</v>
      </c>
      <c r="AP40" s="75">
        <f t="shared" si="18"/>
        <v>66.666666666666657</v>
      </c>
    </row>
    <row r="41" spans="1:42" ht="36" customHeight="1">
      <c r="A41" s="302" t="s">
        <v>290</v>
      </c>
      <c r="B41" s="296">
        <v>2</v>
      </c>
      <c r="C41" s="9"/>
      <c r="D41" s="10">
        <v>8.3333333333333329E-2</v>
      </c>
      <c r="E41" s="9"/>
      <c r="F41" s="10"/>
      <c r="G41" s="10"/>
      <c r="H41" s="9"/>
      <c r="I41" s="10">
        <v>8.3333333333333329E-2</v>
      </c>
      <c r="J41" s="10"/>
      <c r="K41" s="10"/>
      <c r="L41" s="10"/>
      <c r="M41" s="10"/>
      <c r="N41" s="183" t="s">
        <v>123</v>
      </c>
      <c r="O41" s="147" t="s">
        <v>291</v>
      </c>
      <c r="P41" s="147" t="s">
        <v>291</v>
      </c>
      <c r="Q41" s="147" t="s">
        <v>281</v>
      </c>
      <c r="R41" s="103">
        <v>2</v>
      </c>
      <c r="S41" s="91">
        <v>1</v>
      </c>
      <c r="T41" s="70">
        <f>SUM(C41:M41)</f>
        <v>0.16666666666666666</v>
      </c>
      <c r="U41" s="70">
        <f t="shared" si="21"/>
        <v>1.5694444444444442</v>
      </c>
      <c r="V41" s="70">
        <f t="shared" si="24"/>
        <v>18.66319444444445</v>
      </c>
      <c r="W41" s="12">
        <f t="shared" si="10"/>
        <v>3.31</v>
      </c>
      <c r="X41" s="12">
        <f t="shared" si="11"/>
        <v>31.22</v>
      </c>
      <c r="Y41" s="263">
        <f t="shared" si="12"/>
        <v>0.53</v>
      </c>
      <c r="Z41" s="103">
        <f t="shared" si="13"/>
        <v>58.81</v>
      </c>
      <c r="AA41" s="147" t="s">
        <v>90</v>
      </c>
      <c r="AB41" s="147" t="s">
        <v>90</v>
      </c>
      <c r="AC41" s="103">
        <v>0</v>
      </c>
      <c r="AD41" s="91">
        <v>0</v>
      </c>
      <c r="AE41" s="10">
        <v>0</v>
      </c>
      <c r="AF41" s="70">
        <f t="shared" si="22"/>
        <v>1.3159722222222221</v>
      </c>
      <c r="AG41" s="70">
        <f t="shared" si="25"/>
        <v>14.2013888888889</v>
      </c>
      <c r="AH41" s="12">
        <f t="shared" si="14"/>
        <v>0</v>
      </c>
      <c r="AI41" s="12">
        <f t="shared" si="15"/>
        <v>34.520000000000003</v>
      </c>
      <c r="AJ41" s="149">
        <f t="shared" si="16"/>
        <v>0</v>
      </c>
      <c r="AK41" s="150">
        <f t="shared" si="17"/>
        <v>56.12</v>
      </c>
      <c r="AL41" s="157" t="s">
        <v>98</v>
      </c>
      <c r="AM41" s="9">
        <v>2</v>
      </c>
      <c r="AN41" s="9">
        <v>0</v>
      </c>
      <c r="AO41" s="75">
        <f t="shared" si="23"/>
        <v>0</v>
      </c>
      <c r="AP41" s="75">
        <f t="shared" si="18"/>
        <v>0</v>
      </c>
    </row>
    <row r="42" spans="1:42" ht="36" customHeight="1">
      <c r="A42" s="301" t="s">
        <v>244</v>
      </c>
      <c r="B42" s="296">
        <v>1</v>
      </c>
      <c r="C42" s="9"/>
      <c r="D42" s="10"/>
      <c r="E42" s="100"/>
      <c r="F42" s="10"/>
      <c r="G42" s="13"/>
      <c r="H42" s="10"/>
      <c r="I42" s="10"/>
      <c r="J42" s="10"/>
      <c r="K42" s="9"/>
      <c r="L42" s="10">
        <v>2.0833333333333332E-2</v>
      </c>
      <c r="M42" s="9"/>
      <c r="N42" s="11" t="s">
        <v>87</v>
      </c>
      <c r="O42" s="147" t="s">
        <v>291</v>
      </c>
      <c r="P42" s="147" t="s">
        <v>291</v>
      </c>
      <c r="Q42" s="147" t="s">
        <v>281</v>
      </c>
      <c r="R42" s="103">
        <v>2</v>
      </c>
      <c r="S42" s="91">
        <v>1</v>
      </c>
      <c r="T42" s="70">
        <f>SUM(C42:M42)</f>
        <v>2.0833333333333332E-2</v>
      </c>
      <c r="U42" s="70">
        <f t="shared" si="21"/>
        <v>1.5902777777777775</v>
      </c>
      <c r="V42" s="70">
        <f t="shared" si="24"/>
        <v>18.684027777777782</v>
      </c>
      <c r="W42" s="12">
        <f t="shared" si="10"/>
        <v>0.41</v>
      </c>
      <c r="X42" s="12">
        <f t="shared" si="11"/>
        <v>31.63</v>
      </c>
      <c r="Y42" s="263">
        <f t="shared" si="12"/>
        <v>7.0000000000000007E-2</v>
      </c>
      <c r="Z42" s="103">
        <f t="shared" si="13"/>
        <v>58.88</v>
      </c>
      <c r="AA42" s="147" t="s">
        <v>291</v>
      </c>
      <c r="AB42" s="147" t="s">
        <v>291</v>
      </c>
      <c r="AC42" s="103">
        <v>2</v>
      </c>
      <c r="AD42" s="91">
        <v>1</v>
      </c>
      <c r="AE42" s="10">
        <v>2.0833333333333332E-2</v>
      </c>
      <c r="AF42" s="70">
        <f t="shared" si="22"/>
        <v>1.3368055555555554</v>
      </c>
      <c r="AG42" s="70">
        <f t="shared" si="25"/>
        <v>14.222222222222234</v>
      </c>
      <c r="AH42" s="12">
        <f t="shared" si="14"/>
        <v>0.55000000000000004</v>
      </c>
      <c r="AI42" s="12">
        <f t="shared" si="15"/>
        <v>35.06</v>
      </c>
      <c r="AJ42" s="149">
        <f t="shared" si="16"/>
        <v>0.08</v>
      </c>
      <c r="AK42" s="150">
        <f t="shared" si="17"/>
        <v>56.2</v>
      </c>
      <c r="AL42" s="157" t="s">
        <v>98</v>
      </c>
      <c r="AM42" s="9">
        <v>4</v>
      </c>
      <c r="AN42" s="9">
        <v>4</v>
      </c>
      <c r="AO42" s="75">
        <f t="shared" si="23"/>
        <v>100</v>
      </c>
      <c r="AP42" s="75">
        <f t="shared" si="18"/>
        <v>100</v>
      </c>
    </row>
    <row r="43" spans="1:42" ht="47.4">
      <c r="A43" s="303" t="s">
        <v>91</v>
      </c>
      <c r="B43" s="312"/>
      <c r="C43" s="159">
        <f t="shared" ref="C43:M43" si="26">SUM(C34:C42)</f>
        <v>0</v>
      </c>
      <c r="D43" s="159">
        <f t="shared" si="26"/>
        <v>0.10416666666666666</v>
      </c>
      <c r="E43" s="159">
        <f t="shared" si="26"/>
        <v>0</v>
      </c>
      <c r="F43" s="159">
        <f t="shared" si="26"/>
        <v>2.7777777777777776E-2</v>
      </c>
      <c r="G43" s="159">
        <f t="shared" si="26"/>
        <v>0</v>
      </c>
      <c r="H43" s="159">
        <f t="shared" si="26"/>
        <v>0</v>
      </c>
      <c r="I43" s="159">
        <f t="shared" si="26"/>
        <v>0.125</v>
      </c>
      <c r="J43" s="159">
        <f t="shared" si="26"/>
        <v>0</v>
      </c>
      <c r="K43" s="159">
        <f t="shared" si="26"/>
        <v>0</v>
      </c>
      <c r="L43" s="159">
        <f t="shared" si="26"/>
        <v>0.1875</v>
      </c>
      <c r="M43" s="159">
        <f t="shared" si="26"/>
        <v>0.16666666666666666</v>
      </c>
      <c r="N43" s="159"/>
      <c r="O43" s="158"/>
      <c r="P43" s="158"/>
      <c r="Q43" s="158"/>
      <c r="R43" s="158"/>
      <c r="S43" s="158"/>
      <c r="T43" s="159">
        <f>SUM(T34:T42)</f>
        <v>0.61111111111111105</v>
      </c>
      <c r="U43" s="159">
        <f>U42</f>
        <v>1.5902777777777775</v>
      </c>
      <c r="V43" s="160">
        <f>V42</f>
        <v>18.684027777777782</v>
      </c>
      <c r="W43" s="161">
        <f>ROUND(T43/$T$71*100,2)</f>
        <v>12.15</v>
      </c>
      <c r="X43" s="161">
        <f t="shared" si="11"/>
        <v>31.63</v>
      </c>
      <c r="Y43" s="162">
        <f>ROUND(T43/$U$16*100,2)</f>
        <v>1.93</v>
      </c>
      <c r="Z43" s="163">
        <f>ROUND(V43/$U$16*100,2)</f>
        <v>58.88</v>
      </c>
      <c r="AA43" s="158"/>
      <c r="AB43" s="158"/>
      <c r="AC43" s="158"/>
      <c r="AD43" s="158"/>
      <c r="AE43" s="159">
        <f>SUM(AE34:AE42)</f>
        <v>0.37499999999999994</v>
      </c>
      <c r="AF43" s="159">
        <f>AF42</f>
        <v>1.3368055555555554</v>
      </c>
      <c r="AG43" s="160">
        <f>AG42</f>
        <v>14.222222222222234</v>
      </c>
      <c r="AH43" s="158">
        <f>ROUND(AE43/$AE$71*100,2)</f>
        <v>9.84</v>
      </c>
      <c r="AI43" s="158">
        <f>ROUND(AF43/$AE$71*100,2)</f>
        <v>35.06</v>
      </c>
      <c r="AJ43" s="162">
        <f t="shared" si="16"/>
        <v>1.48</v>
      </c>
      <c r="AK43" s="163">
        <f t="shared" si="17"/>
        <v>56.2</v>
      </c>
      <c r="AL43" s="166"/>
      <c r="AM43" s="158"/>
      <c r="AN43" s="158">
        <f>SUM(AN34:AN42)</f>
        <v>16</v>
      </c>
      <c r="AO43" s="167"/>
      <c r="AP43" s="167"/>
    </row>
    <row r="44" spans="1:42" ht="47.4">
      <c r="A44" s="304" t="s">
        <v>246</v>
      </c>
      <c r="B44" s="354"/>
      <c r="C44" s="354"/>
      <c r="D44" s="354"/>
      <c r="E44" s="354"/>
      <c r="F44" s="354"/>
      <c r="G44" s="354"/>
      <c r="H44" s="354"/>
      <c r="I44" s="354"/>
      <c r="J44" s="354"/>
      <c r="K44" s="354"/>
      <c r="L44" s="354"/>
      <c r="M44" s="354"/>
      <c r="N44" s="354"/>
      <c r="O44" s="354"/>
      <c r="P44" s="354"/>
      <c r="Q44" s="354"/>
      <c r="R44" s="354"/>
      <c r="S44" s="354"/>
      <c r="T44" s="354"/>
      <c r="U44" s="354"/>
      <c r="V44" s="354"/>
      <c r="W44" s="354"/>
      <c r="X44" s="354"/>
      <c r="Y44" s="354"/>
      <c r="Z44" s="354"/>
      <c r="AA44" s="354"/>
      <c r="AB44" s="354"/>
      <c r="AC44" s="354"/>
      <c r="AD44" s="354"/>
      <c r="AE44" s="354"/>
      <c r="AF44" s="354"/>
      <c r="AG44" s="354"/>
      <c r="AH44" s="354"/>
      <c r="AI44" s="354"/>
      <c r="AJ44" s="354"/>
      <c r="AK44" s="354"/>
      <c r="AL44" s="354"/>
      <c r="AM44" s="354"/>
      <c r="AN44" s="354"/>
      <c r="AO44" s="354"/>
      <c r="AP44" s="355"/>
    </row>
    <row r="45" spans="1:42" ht="37.5" customHeight="1">
      <c r="A45" s="305" t="s">
        <v>292</v>
      </c>
      <c r="B45" s="313">
        <v>2</v>
      </c>
      <c r="C45" s="262">
        <v>4.1666666666666664E-2</v>
      </c>
      <c r="D45" s="208"/>
      <c r="E45" s="261"/>
      <c r="F45" s="209"/>
      <c r="G45" s="209"/>
      <c r="H45" s="262">
        <v>4.1666666666666664E-2</v>
      </c>
      <c r="I45" s="209"/>
      <c r="J45" s="261"/>
      <c r="K45" s="262"/>
      <c r="L45" s="209"/>
      <c r="M45" s="209"/>
      <c r="N45" s="11" t="s">
        <v>87</v>
      </c>
      <c r="O45" s="147" t="s">
        <v>279</v>
      </c>
      <c r="P45" s="147" t="s">
        <v>279</v>
      </c>
      <c r="Q45" s="147" t="s">
        <v>281</v>
      </c>
      <c r="R45" s="210">
        <v>5</v>
      </c>
      <c r="S45" s="91">
        <v>1</v>
      </c>
      <c r="T45" s="74">
        <f>SUM(C45:M45)</f>
        <v>8.3333333333333329E-2</v>
      </c>
      <c r="U45" s="70">
        <f>U43+T45</f>
        <v>1.6736111111111107</v>
      </c>
      <c r="V45" s="70">
        <f>V43+T45</f>
        <v>18.767361111111114</v>
      </c>
      <c r="W45" s="12">
        <f t="shared" ref="W45:X48" si="27">ROUND(T45/$T$71*100,2)</f>
        <v>1.66</v>
      </c>
      <c r="X45" s="12">
        <f t="shared" si="27"/>
        <v>33.29</v>
      </c>
      <c r="Y45" s="274">
        <f>ROUND(T45/$U$17*100,2)</f>
        <v>0.26</v>
      </c>
      <c r="Z45" s="210">
        <f>ROUND(V45/$U$17*100,2)</f>
        <v>59.14</v>
      </c>
      <c r="AA45" s="147" t="s">
        <v>279</v>
      </c>
      <c r="AB45" s="147" t="s">
        <v>279</v>
      </c>
      <c r="AC45" s="210">
        <v>5</v>
      </c>
      <c r="AD45" s="91">
        <v>1</v>
      </c>
      <c r="AE45" s="74">
        <v>8.3333333333333329E-2</v>
      </c>
      <c r="AF45" s="70">
        <f>AF43+AE45</f>
        <v>1.4201388888888886</v>
      </c>
      <c r="AG45" s="70">
        <f>AG43+AE45</f>
        <v>14.305555555555568</v>
      </c>
      <c r="AH45" s="12">
        <f t="shared" ref="AH45:AH49" si="28">ROUND(AE45/$AE$71*100,2)</f>
        <v>2.19</v>
      </c>
      <c r="AI45" s="12">
        <f t="shared" ref="AI45:AI49" si="29">ROUND(AF45/$AF$71*100,2)</f>
        <v>37.25</v>
      </c>
      <c r="AJ45" s="149">
        <f>ROUND(AE45/$Y$17*100,2)</f>
        <v>0.33</v>
      </c>
      <c r="AK45" s="150">
        <f>ROUND(AG45/$Y$17*100,2)</f>
        <v>56.53</v>
      </c>
      <c r="AL45" s="212" t="s">
        <v>173</v>
      </c>
      <c r="AM45" s="213">
        <v>50</v>
      </c>
      <c r="AN45" s="214">
        <v>74</v>
      </c>
      <c r="AO45" s="75">
        <f t="shared" ref="AO45:AO48" si="30">AN45/AM45*100</f>
        <v>148</v>
      </c>
      <c r="AP45" s="75">
        <f>AE45/T45*100</f>
        <v>100</v>
      </c>
    </row>
    <row r="46" spans="1:42" ht="37.5" customHeight="1">
      <c r="A46" s="305" t="s">
        <v>293</v>
      </c>
      <c r="B46" s="313">
        <v>3</v>
      </c>
      <c r="C46" s="100"/>
      <c r="D46" s="262">
        <v>8.3333333333333329E-2</v>
      </c>
      <c r="E46" s="262"/>
      <c r="F46" s="209"/>
      <c r="G46" s="209"/>
      <c r="H46" s="261"/>
      <c r="I46" s="262">
        <v>8.3333333333333329E-2</v>
      </c>
      <c r="J46" s="261"/>
      <c r="K46" s="262">
        <v>8.3333333333333329E-2</v>
      </c>
      <c r="L46" s="209"/>
      <c r="M46" s="209"/>
      <c r="N46" s="11" t="s">
        <v>87</v>
      </c>
      <c r="O46" s="147" t="s">
        <v>279</v>
      </c>
      <c r="P46" s="147" t="s">
        <v>294</v>
      </c>
      <c r="Q46" s="147" t="s">
        <v>281</v>
      </c>
      <c r="R46" s="210">
        <v>5</v>
      </c>
      <c r="S46" s="91">
        <v>2</v>
      </c>
      <c r="T46" s="74">
        <f t="shared" ref="T46:T47" si="31">SUM(C46:M46)</f>
        <v>0.25</v>
      </c>
      <c r="U46" s="70">
        <f t="shared" ref="U46:U48" si="32">U45+T46</f>
        <v>1.9236111111111107</v>
      </c>
      <c r="V46" s="70">
        <f t="shared" ref="V46:V48" si="33">V45+T46</f>
        <v>19.017361111111114</v>
      </c>
      <c r="W46" s="12">
        <f t="shared" si="27"/>
        <v>4.97</v>
      </c>
      <c r="X46" s="12">
        <f t="shared" si="27"/>
        <v>38.26</v>
      </c>
      <c r="Y46" s="274">
        <f t="shared" ref="Y46:Y48" si="34">ROUND(T46/$U$17*100,2)</f>
        <v>0.79</v>
      </c>
      <c r="Z46" s="210">
        <f t="shared" ref="Z46:Z48" si="35">ROUND(V46/$U$17*100,2)</f>
        <v>59.93</v>
      </c>
      <c r="AA46" s="147" t="s">
        <v>279</v>
      </c>
      <c r="AB46" s="147" t="s">
        <v>294</v>
      </c>
      <c r="AC46" s="210">
        <v>5</v>
      </c>
      <c r="AD46" s="91">
        <v>1</v>
      </c>
      <c r="AE46" s="74">
        <v>0.18055555555555555</v>
      </c>
      <c r="AF46" s="70">
        <f t="shared" ref="AF46:AF48" si="36">AF45+AE46</f>
        <v>1.6006944444444442</v>
      </c>
      <c r="AG46" s="70">
        <f t="shared" ref="AG46:AG48" si="37">AG45+AE46</f>
        <v>14.486111111111123</v>
      </c>
      <c r="AH46" s="12">
        <f t="shared" si="28"/>
        <v>4.74</v>
      </c>
      <c r="AI46" s="12">
        <f t="shared" si="29"/>
        <v>41.99</v>
      </c>
      <c r="AJ46" s="149">
        <f>ROUND(AE46/$Y$17*100,2)</f>
        <v>0.71</v>
      </c>
      <c r="AK46" s="150">
        <f>ROUND(AG46/$Y$17*100,2)</f>
        <v>57.24</v>
      </c>
      <c r="AL46" s="212" t="s">
        <v>173</v>
      </c>
      <c r="AM46" s="213">
        <v>400</v>
      </c>
      <c r="AN46" s="214">
        <v>446</v>
      </c>
      <c r="AO46" s="75">
        <f t="shared" si="30"/>
        <v>111.5</v>
      </c>
      <c r="AP46" s="75">
        <f t="shared" ref="AP46:AP48" si="38">AE46/T46*100</f>
        <v>72.222222222222214</v>
      </c>
    </row>
    <row r="47" spans="1:42" ht="37.5" customHeight="1">
      <c r="A47" s="305" t="s">
        <v>295</v>
      </c>
      <c r="B47" s="313">
        <v>1</v>
      </c>
      <c r="C47" s="100"/>
      <c r="D47" s="262"/>
      <c r="E47" s="262">
        <v>0.16666666666666666</v>
      </c>
      <c r="F47" s="209"/>
      <c r="G47" s="209"/>
      <c r="H47" s="261"/>
      <c r="I47" s="262"/>
      <c r="J47" s="261"/>
      <c r="K47" s="262"/>
      <c r="L47" s="209"/>
      <c r="M47" s="209"/>
      <c r="N47" s="11" t="s">
        <v>87</v>
      </c>
      <c r="O47" s="147" t="s">
        <v>294</v>
      </c>
      <c r="P47" s="147" t="s">
        <v>294</v>
      </c>
      <c r="Q47" s="147" t="s">
        <v>281</v>
      </c>
      <c r="R47" s="210">
        <v>4</v>
      </c>
      <c r="S47" s="91">
        <v>1</v>
      </c>
      <c r="T47" s="74">
        <f t="shared" si="31"/>
        <v>0.16666666666666666</v>
      </c>
      <c r="U47" s="70">
        <f t="shared" si="32"/>
        <v>2.0902777777777772</v>
      </c>
      <c r="V47" s="70">
        <f t="shared" si="33"/>
        <v>19.184027777777782</v>
      </c>
      <c r="W47" s="12">
        <f t="shared" si="27"/>
        <v>3.31</v>
      </c>
      <c r="X47" s="12">
        <f t="shared" si="27"/>
        <v>41.57</v>
      </c>
      <c r="Y47" s="274">
        <f t="shared" si="34"/>
        <v>0.53</v>
      </c>
      <c r="Z47" s="210">
        <f t="shared" si="35"/>
        <v>60.46</v>
      </c>
      <c r="AA47" s="147" t="s">
        <v>294</v>
      </c>
      <c r="AB47" s="147" t="s">
        <v>294</v>
      </c>
      <c r="AC47" s="210">
        <v>4</v>
      </c>
      <c r="AD47" s="91">
        <v>1</v>
      </c>
      <c r="AE47" s="74">
        <v>0.1388888888888889</v>
      </c>
      <c r="AF47" s="70">
        <f t="shared" si="36"/>
        <v>1.739583333333333</v>
      </c>
      <c r="AG47" s="70">
        <f t="shared" si="37"/>
        <v>14.625000000000012</v>
      </c>
      <c r="AH47" s="12">
        <f t="shared" si="28"/>
        <v>3.64</v>
      </c>
      <c r="AI47" s="12">
        <f t="shared" si="29"/>
        <v>45.63</v>
      </c>
      <c r="AJ47" s="149">
        <f>ROUND(AE47/$Y$17*100,2)</f>
        <v>0.55000000000000004</v>
      </c>
      <c r="AK47" s="150">
        <f>ROUND(AG47/$Y$17*100,2)</f>
        <v>57.79</v>
      </c>
      <c r="AL47" s="212" t="s">
        <v>173</v>
      </c>
      <c r="AM47" s="213">
        <v>200</v>
      </c>
      <c r="AN47" s="214">
        <v>185</v>
      </c>
      <c r="AO47" s="75">
        <f t="shared" si="30"/>
        <v>92.5</v>
      </c>
      <c r="AP47" s="75">
        <f t="shared" si="38"/>
        <v>83.333333333333343</v>
      </c>
    </row>
    <row r="48" spans="1:42" ht="37.5" customHeight="1">
      <c r="A48" s="305" t="s">
        <v>296</v>
      </c>
      <c r="B48" s="313">
        <v>1</v>
      </c>
      <c r="C48" s="262"/>
      <c r="D48" s="208"/>
      <c r="F48" s="209"/>
      <c r="G48" s="209"/>
      <c r="H48" s="262">
        <v>4.1666666666666664E-2</v>
      </c>
      <c r="I48" s="209"/>
      <c r="J48" s="261"/>
      <c r="L48" s="209"/>
      <c r="M48" s="209"/>
      <c r="N48" s="11" t="s">
        <v>87</v>
      </c>
      <c r="O48" s="147" t="s">
        <v>289</v>
      </c>
      <c r="P48" s="147" t="s">
        <v>289</v>
      </c>
      <c r="Q48" s="147" t="s">
        <v>281</v>
      </c>
      <c r="R48" s="210">
        <v>5</v>
      </c>
      <c r="S48" s="91">
        <v>1</v>
      </c>
      <c r="T48" s="74">
        <f>SUM(C48:M48)</f>
        <v>4.1666666666666664E-2</v>
      </c>
      <c r="U48" s="70">
        <f t="shared" si="32"/>
        <v>2.1319444444444438</v>
      </c>
      <c r="V48" s="70">
        <f t="shared" si="33"/>
        <v>19.22569444444445</v>
      </c>
      <c r="W48" s="12">
        <f>ROUND(T48/$T$71*100,2)</f>
        <v>0.83</v>
      </c>
      <c r="X48" s="12">
        <f t="shared" si="27"/>
        <v>42.4</v>
      </c>
      <c r="Y48" s="274">
        <f t="shared" si="34"/>
        <v>0.13</v>
      </c>
      <c r="Z48" s="210">
        <f t="shared" si="35"/>
        <v>60.59</v>
      </c>
      <c r="AA48" s="147" t="s">
        <v>289</v>
      </c>
      <c r="AB48" s="147" t="s">
        <v>289</v>
      </c>
      <c r="AC48" s="210">
        <v>5</v>
      </c>
      <c r="AD48" s="91">
        <v>1</v>
      </c>
      <c r="AE48" s="74">
        <v>1.0416666666666666E-2</v>
      </c>
      <c r="AF48" s="70">
        <f t="shared" si="36"/>
        <v>1.7499999999999998</v>
      </c>
      <c r="AG48" s="70">
        <f t="shared" si="37"/>
        <v>14.635416666666679</v>
      </c>
      <c r="AH48" s="12">
        <f t="shared" si="28"/>
        <v>0.27</v>
      </c>
      <c r="AI48" s="12">
        <f t="shared" si="29"/>
        <v>45.9</v>
      </c>
      <c r="AJ48" s="149">
        <f>ROUND(AE48/$Y$17*100,2)</f>
        <v>0.04</v>
      </c>
      <c r="AK48" s="150">
        <f>ROUND(AG48/$Y$17*100,2)</f>
        <v>57.83</v>
      </c>
      <c r="AL48" s="212" t="s">
        <v>173</v>
      </c>
      <c r="AM48" s="213">
        <v>50</v>
      </c>
      <c r="AN48" s="214">
        <v>33</v>
      </c>
      <c r="AO48" s="75">
        <f t="shared" si="30"/>
        <v>66</v>
      </c>
      <c r="AP48" s="75">
        <f t="shared" si="38"/>
        <v>25</v>
      </c>
    </row>
    <row r="49" spans="1:42" ht="47.4">
      <c r="A49" s="306" t="s">
        <v>91</v>
      </c>
      <c r="B49" s="314"/>
      <c r="C49" s="217">
        <f t="shared" ref="C49:M49" si="39">SUM(C45:C48)</f>
        <v>4.1666666666666664E-2</v>
      </c>
      <c r="D49" s="217">
        <f t="shared" si="39"/>
        <v>8.3333333333333329E-2</v>
      </c>
      <c r="E49" s="217">
        <f t="shared" si="39"/>
        <v>0.16666666666666666</v>
      </c>
      <c r="F49" s="217">
        <f t="shared" si="39"/>
        <v>0</v>
      </c>
      <c r="G49" s="217">
        <f t="shared" si="39"/>
        <v>0</v>
      </c>
      <c r="H49" s="217">
        <f t="shared" si="39"/>
        <v>8.3333333333333329E-2</v>
      </c>
      <c r="I49" s="217">
        <f t="shared" si="39"/>
        <v>8.3333333333333329E-2</v>
      </c>
      <c r="J49" s="217">
        <f t="shared" si="39"/>
        <v>0</v>
      </c>
      <c r="K49" s="217">
        <f t="shared" si="39"/>
        <v>8.3333333333333329E-2</v>
      </c>
      <c r="L49" s="217">
        <f t="shared" si="39"/>
        <v>0</v>
      </c>
      <c r="M49" s="217">
        <f t="shared" si="39"/>
        <v>0</v>
      </c>
      <c r="N49" s="217"/>
      <c r="O49" s="216"/>
      <c r="P49" s="216"/>
      <c r="Q49" s="216"/>
      <c r="R49" s="218"/>
      <c r="S49" s="219"/>
      <c r="T49" s="220">
        <f>SUM(T45:T48)</f>
        <v>0.54166666666666663</v>
      </c>
      <c r="U49" s="220">
        <f>U48</f>
        <v>2.1319444444444438</v>
      </c>
      <c r="V49" s="220">
        <f>V48</f>
        <v>19.22569444444445</v>
      </c>
      <c r="W49" s="219">
        <f>ROUND(T49/$T$71*100,2)</f>
        <v>10.77</v>
      </c>
      <c r="X49" s="218" t="e">
        <f>ROUND(U49/$T$70*100,2)</f>
        <v>#DIV/0!</v>
      </c>
      <c r="Y49" s="222">
        <f>ROUND(T49/$U$16*100,2)</f>
        <v>1.71</v>
      </c>
      <c r="Z49" s="223">
        <f>ROUND(V49/$U$16*100,2)</f>
        <v>60.59</v>
      </c>
      <c r="AA49" s="216"/>
      <c r="AB49" s="216"/>
      <c r="AC49" s="216"/>
      <c r="AD49" s="217"/>
      <c r="AE49" s="217">
        <f>SUM(AE45:AE48)</f>
        <v>0.41319444444444448</v>
      </c>
      <c r="AF49" s="220">
        <f>AF48</f>
        <v>1.7499999999999998</v>
      </c>
      <c r="AG49" s="220">
        <f>AG48</f>
        <v>14.635416666666679</v>
      </c>
      <c r="AH49" s="219">
        <f t="shared" si="28"/>
        <v>10.84</v>
      </c>
      <c r="AI49" s="219">
        <f t="shared" si="29"/>
        <v>45.9</v>
      </c>
      <c r="AJ49" s="275">
        <f>ROUND(AE49/$Y$17*100,2)</f>
        <v>1.63</v>
      </c>
      <c r="AK49" s="224">
        <f>ROUND(AG49/$Y$17*100,2)</f>
        <v>57.83</v>
      </c>
      <c r="AL49" s="227"/>
      <c r="AM49" s="216"/>
      <c r="AN49" s="216"/>
      <c r="AO49" s="228"/>
      <c r="AP49" s="228"/>
    </row>
    <row r="50" spans="1:42" ht="47.4">
      <c r="A50" s="307" t="s">
        <v>253</v>
      </c>
      <c r="B50" s="366"/>
      <c r="C50" s="332"/>
      <c r="D50" s="332"/>
      <c r="E50" s="332"/>
      <c r="F50" s="332"/>
      <c r="G50" s="332"/>
      <c r="H50" s="332"/>
      <c r="I50" s="332"/>
      <c r="J50" s="332"/>
      <c r="K50" s="332"/>
      <c r="L50" s="332"/>
      <c r="M50" s="332"/>
      <c r="N50" s="332"/>
      <c r="O50" s="332"/>
      <c r="P50" s="332"/>
      <c r="Q50" s="332"/>
      <c r="R50" s="332"/>
      <c r="S50" s="332"/>
      <c r="T50" s="332"/>
      <c r="U50" s="332"/>
      <c r="V50" s="332"/>
      <c r="W50" s="332"/>
      <c r="X50" s="332"/>
      <c r="Y50" s="332"/>
      <c r="Z50" s="332"/>
      <c r="AA50" s="332"/>
      <c r="AB50" s="332"/>
      <c r="AC50" s="332"/>
      <c r="AD50" s="332"/>
      <c r="AE50" s="332"/>
      <c r="AF50" s="332"/>
      <c r="AG50" s="332"/>
      <c r="AH50" s="332"/>
      <c r="AI50" s="332"/>
      <c r="AJ50" s="332"/>
      <c r="AK50" s="332"/>
      <c r="AL50" s="332"/>
      <c r="AM50" s="332"/>
      <c r="AN50" s="332"/>
      <c r="AO50" s="332"/>
      <c r="AP50" s="332"/>
    </row>
    <row r="51" spans="1:42" ht="36" customHeight="1">
      <c r="A51" s="308" t="s">
        <v>254</v>
      </c>
      <c r="B51" s="296">
        <v>1</v>
      </c>
      <c r="C51" s="9"/>
      <c r="D51" s="9"/>
      <c r="E51" s="10"/>
      <c r="F51" s="10"/>
      <c r="G51" s="10"/>
      <c r="H51" s="10"/>
      <c r="I51" s="9"/>
      <c r="J51" s="9"/>
      <c r="K51" s="10"/>
      <c r="L51" s="100"/>
      <c r="M51" s="10">
        <v>2.0833333333333332E-2</v>
      </c>
      <c r="N51" s="11" t="s">
        <v>87</v>
      </c>
      <c r="O51" s="147" t="s">
        <v>294</v>
      </c>
      <c r="P51" s="147" t="s">
        <v>294</v>
      </c>
      <c r="Q51" s="147" t="s">
        <v>281</v>
      </c>
      <c r="R51" s="69">
        <v>2</v>
      </c>
      <c r="S51" s="91">
        <v>1</v>
      </c>
      <c r="T51" s="70">
        <f>SUM(C51:M51)</f>
        <v>2.0833333333333332E-2</v>
      </c>
      <c r="U51" s="70">
        <f>U49+T51</f>
        <v>2.1527777777777772</v>
      </c>
      <c r="V51" s="70">
        <f>V49+T51</f>
        <v>19.246527777777782</v>
      </c>
      <c r="W51" s="12">
        <f t="shared" ref="W51:W59" si="40">ROUND(T51/$T$71*100,2)</f>
        <v>0.41</v>
      </c>
      <c r="X51" s="12">
        <f t="shared" ref="X51:X59" si="41">ROUND(U51/$T$71*100,2)</f>
        <v>42.82</v>
      </c>
      <c r="Y51" s="263">
        <f t="shared" ref="Y51:Y58" si="42">ROUND(T51/$U$17*100,2)</f>
        <v>7.0000000000000007E-2</v>
      </c>
      <c r="Z51" s="103">
        <f t="shared" ref="Z51:Z58" si="43">ROUND(V51/$U$17*100,2)</f>
        <v>60.65</v>
      </c>
      <c r="AA51" s="147" t="s">
        <v>294</v>
      </c>
      <c r="AB51" s="147" t="s">
        <v>294</v>
      </c>
      <c r="AC51" s="69">
        <v>2</v>
      </c>
      <c r="AD51" s="69">
        <v>1</v>
      </c>
      <c r="AE51" s="10">
        <v>1.3888888888888888E-2</v>
      </c>
      <c r="AF51" s="70">
        <f>AF49+AE51</f>
        <v>1.7638888888888886</v>
      </c>
      <c r="AG51" s="70">
        <f>AG49+AE51</f>
        <v>14.649305555555568</v>
      </c>
      <c r="AH51" s="12">
        <f t="shared" ref="AH51:AH58" si="44">ROUND(AE51/$AE$71*100,2)</f>
        <v>0.36</v>
      </c>
      <c r="AI51" s="12">
        <f t="shared" ref="AI51:AI58" si="45">ROUND(AF51/$AF$71*100,2)</f>
        <v>46.27</v>
      </c>
      <c r="AJ51" s="149">
        <f t="shared" ref="AJ51:AJ59" si="46">ROUND(AE51/$Y$17*100,2)</f>
        <v>0.05</v>
      </c>
      <c r="AK51" s="150">
        <f t="shared" ref="AK51:AK59" si="47">ROUND(AG51/$Y$17*100,2)</f>
        <v>57.89</v>
      </c>
      <c r="AL51" s="104" t="s">
        <v>89</v>
      </c>
      <c r="AM51" s="105" t="s">
        <v>90</v>
      </c>
      <c r="AN51" s="105" t="s">
        <v>90</v>
      </c>
      <c r="AO51" s="106" t="s">
        <v>90</v>
      </c>
      <c r="AP51" s="75">
        <f t="shared" ref="AP51:AP58" si="48">AE51/T51*100</f>
        <v>66.666666666666657</v>
      </c>
    </row>
    <row r="52" spans="1:42" ht="36" customHeight="1">
      <c r="A52" s="308" t="s">
        <v>255</v>
      </c>
      <c r="B52" s="296">
        <v>1</v>
      </c>
      <c r="C52" s="9"/>
      <c r="D52" s="9"/>
      <c r="E52" s="10"/>
      <c r="F52" s="10"/>
      <c r="G52" s="10"/>
      <c r="H52" s="10"/>
      <c r="I52" s="9"/>
      <c r="J52" s="10"/>
      <c r="K52" s="10"/>
      <c r="L52" s="10">
        <v>2.0833333333333332E-2</v>
      </c>
      <c r="M52" s="10"/>
      <c r="N52" s="11" t="s">
        <v>87</v>
      </c>
      <c r="O52" s="147" t="s">
        <v>294</v>
      </c>
      <c r="P52" s="147" t="s">
        <v>294</v>
      </c>
      <c r="Q52" s="147" t="s">
        <v>281</v>
      </c>
      <c r="R52" s="69">
        <v>2</v>
      </c>
      <c r="S52" s="91">
        <v>1</v>
      </c>
      <c r="T52" s="70">
        <f>SUM(C52:M52)</f>
        <v>2.0833333333333332E-2</v>
      </c>
      <c r="U52" s="70">
        <f t="shared" ref="U52:U58" si="49">U51+T52</f>
        <v>2.1736111111111107</v>
      </c>
      <c r="V52" s="70">
        <f t="shared" ref="V52:V58" si="50">V51+T52</f>
        <v>19.267361111111114</v>
      </c>
      <c r="W52" s="12">
        <f t="shared" si="40"/>
        <v>0.41</v>
      </c>
      <c r="X52" s="12">
        <f t="shared" si="41"/>
        <v>43.23</v>
      </c>
      <c r="Y52" s="263">
        <f t="shared" si="42"/>
        <v>7.0000000000000007E-2</v>
      </c>
      <c r="Z52" s="103">
        <f t="shared" si="43"/>
        <v>60.72</v>
      </c>
      <c r="AA52" s="147" t="s">
        <v>294</v>
      </c>
      <c r="AB52" s="147" t="s">
        <v>294</v>
      </c>
      <c r="AC52" s="69">
        <v>2</v>
      </c>
      <c r="AD52" s="91">
        <v>1</v>
      </c>
      <c r="AE52" s="10">
        <v>1.3888888888888888E-2</v>
      </c>
      <c r="AF52" s="70">
        <f t="shared" ref="AF52:AF58" si="51">AF51+AE52</f>
        <v>1.7777777777777775</v>
      </c>
      <c r="AG52" s="70">
        <f t="shared" ref="AG52:AG58" si="52">AG51+AE52</f>
        <v>14.663194444444457</v>
      </c>
      <c r="AH52" s="12">
        <f t="shared" si="44"/>
        <v>0.36</v>
      </c>
      <c r="AI52" s="12">
        <f t="shared" si="45"/>
        <v>46.63</v>
      </c>
      <c r="AJ52" s="149">
        <f t="shared" si="46"/>
        <v>0.05</v>
      </c>
      <c r="AK52" s="150">
        <f t="shared" si="47"/>
        <v>57.94</v>
      </c>
      <c r="AL52" s="104" t="s">
        <v>89</v>
      </c>
      <c r="AM52" s="9" t="s">
        <v>90</v>
      </c>
      <c r="AN52" s="9" t="s">
        <v>90</v>
      </c>
      <c r="AO52" s="106" t="s">
        <v>90</v>
      </c>
      <c r="AP52" s="75">
        <f t="shared" si="48"/>
        <v>66.666666666666657</v>
      </c>
    </row>
    <row r="53" spans="1:42" ht="36" customHeight="1">
      <c r="A53" s="308" t="s">
        <v>297</v>
      </c>
      <c r="B53" s="296">
        <v>1</v>
      </c>
      <c r="C53" s="9"/>
      <c r="D53" s="9"/>
      <c r="E53" s="10"/>
      <c r="F53" s="10"/>
      <c r="G53" s="10">
        <v>2.7777777777777776E-2</v>
      </c>
      <c r="H53" s="10"/>
      <c r="I53" s="9"/>
      <c r="J53" s="10"/>
      <c r="K53" s="10"/>
      <c r="L53" s="10"/>
      <c r="M53" s="10"/>
      <c r="N53" s="11" t="s">
        <v>87</v>
      </c>
      <c r="O53" s="147" t="s">
        <v>289</v>
      </c>
      <c r="P53" s="147" t="s">
        <v>289</v>
      </c>
      <c r="Q53" s="147" t="s">
        <v>281</v>
      </c>
      <c r="R53" s="69">
        <v>1</v>
      </c>
      <c r="S53" s="91">
        <v>1</v>
      </c>
      <c r="T53" s="70">
        <f>SUM(C53:M53)</f>
        <v>2.7777777777777776E-2</v>
      </c>
      <c r="U53" s="70">
        <f t="shared" si="49"/>
        <v>2.2013888888888884</v>
      </c>
      <c r="V53" s="70">
        <f t="shared" si="50"/>
        <v>19.295138888888893</v>
      </c>
      <c r="W53" s="12">
        <f t="shared" si="40"/>
        <v>0.55000000000000004</v>
      </c>
      <c r="X53" s="12">
        <f t="shared" si="41"/>
        <v>43.78</v>
      </c>
      <c r="Y53" s="263">
        <f t="shared" si="42"/>
        <v>0.09</v>
      </c>
      <c r="Z53" s="103">
        <f t="shared" si="43"/>
        <v>60.81</v>
      </c>
      <c r="AA53" s="147" t="s">
        <v>289</v>
      </c>
      <c r="AB53" s="147" t="s">
        <v>289</v>
      </c>
      <c r="AC53" s="69">
        <v>1</v>
      </c>
      <c r="AD53" s="69">
        <v>1</v>
      </c>
      <c r="AE53" s="10">
        <v>2.0833333333333332E-2</v>
      </c>
      <c r="AF53" s="70">
        <f t="shared" si="51"/>
        <v>1.7986111111111107</v>
      </c>
      <c r="AG53" s="70">
        <f t="shared" si="52"/>
        <v>14.684027777777791</v>
      </c>
      <c r="AH53" s="12">
        <f t="shared" si="44"/>
        <v>0.55000000000000004</v>
      </c>
      <c r="AI53" s="12">
        <f t="shared" si="45"/>
        <v>47.18</v>
      </c>
      <c r="AJ53" s="149">
        <f t="shared" si="46"/>
        <v>0.08</v>
      </c>
      <c r="AK53" s="150">
        <f t="shared" si="47"/>
        <v>58.03</v>
      </c>
      <c r="AL53" s="104" t="s">
        <v>89</v>
      </c>
      <c r="AM53" s="105" t="s">
        <v>90</v>
      </c>
      <c r="AN53" s="105" t="s">
        <v>90</v>
      </c>
      <c r="AO53" s="106" t="s">
        <v>90</v>
      </c>
      <c r="AP53" s="75">
        <f t="shared" si="48"/>
        <v>75</v>
      </c>
    </row>
    <row r="54" spans="1:42" ht="36" customHeight="1">
      <c r="A54" s="308" t="s">
        <v>298</v>
      </c>
      <c r="B54" s="296">
        <v>1</v>
      </c>
      <c r="C54" s="9"/>
      <c r="D54" s="9"/>
      <c r="E54" s="9"/>
      <c r="F54" s="10"/>
      <c r="G54" s="10">
        <v>2.0833333333333332E-2</v>
      </c>
      <c r="H54" s="9"/>
      <c r="I54" s="9"/>
      <c r="J54" s="9"/>
      <c r="K54" s="10"/>
      <c r="L54" s="10"/>
      <c r="M54" s="229"/>
      <c r="N54" s="11" t="s">
        <v>87</v>
      </c>
      <c r="O54" s="147" t="s">
        <v>289</v>
      </c>
      <c r="P54" s="147" t="s">
        <v>289</v>
      </c>
      <c r="Q54" s="147" t="s">
        <v>281</v>
      </c>
      <c r="R54" s="69">
        <v>1</v>
      </c>
      <c r="S54" s="91">
        <v>1</v>
      </c>
      <c r="T54" s="70">
        <f>SUM(C54:L54)</f>
        <v>2.0833333333333332E-2</v>
      </c>
      <c r="U54" s="70">
        <f t="shared" si="49"/>
        <v>2.2222222222222219</v>
      </c>
      <c r="V54" s="70">
        <f t="shared" si="50"/>
        <v>19.315972222222225</v>
      </c>
      <c r="W54" s="12">
        <f t="shared" si="40"/>
        <v>0.41</v>
      </c>
      <c r="X54" s="12">
        <f t="shared" si="41"/>
        <v>44.2</v>
      </c>
      <c r="Y54" s="263">
        <f t="shared" si="42"/>
        <v>7.0000000000000007E-2</v>
      </c>
      <c r="Z54" s="103">
        <f t="shared" si="43"/>
        <v>60.87</v>
      </c>
      <c r="AA54" s="147" t="s">
        <v>289</v>
      </c>
      <c r="AB54" s="147" t="s">
        <v>289</v>
      </c>
      <c r="AC54" s="69">
        <v>1</v>
      </c>
      <c r="AD54" s="91">
        <v>1</v>
      </c>
      <c r="AE54" s="10">
        <v>2.0833333333333332E-2</v>
      </c>
      <c r="AF54" s="70">
        <f t="shared" si="51"/>
        <v>1.819444444444444</v>
      </c>
      <c r="AG54" s="70">
        <f t="shared" si="52"/>
        <v>14.704861111111125</v>
      </c>
      <c r="AH54" s="12">
        <f t="shared" si="44"/>
        <v>0.55000000000000004</v>
      </c>
      <c r="AI54" s="12">
        <f t="shared" si="45"/>
        <v>47.72</v>
      </c>
      <c r="AJ54" s="149">
        <f t="shared" si="46"/>
        <v>0.08</v>
      </c>
      <c r="AK54" s="150">
        <f t="shared" si="47"/>
        <v>58.11</v>
      </c>
      <c r="AL54" s="104" t="s">
        <v>89</v>
      </c>
      <c r="AM54" s="105" t="s">
        <v>90</v>
      </c>
      <c r="AN54" s="105" t="s">
        <v>90</v>
      </c>
      <c r="AO54" s="106" t="s">
        <v>90</v>
      </c>
      <c r="AP54" s="75">
        <f t="shared" si="48"/>
        <v>100</v>
      </c>
    </row>
    <row r="55" spans="1:42" ht="36" customHeight="1">
      <c r="A55" s="308" t="s">
        <v>299</v>
      </c>
      <c r="B55" s="296">
        <v>1</v>
      </c>
      <c r="C55" s="9"/>
      <c r="D55" s="9"/>
      <c r="E55" s="9"/>
      <c r="F55" s="10"/>
      <c r="H55" s="9"/>
      <c r="I55" s="10"/>
      <c r="J55" s="10"/>
      <c r="K55" s="10"/>
      <c r="L55" s="10">
        <v>1.3888888888888888E-2</v>
      </c>
      <c r="M55" s="229"/>
      <c r="N55" s="11" t="s">
        <v>87</v>
      </c>
      <c r="O55" s="147" t="s">
        <v>289</v>
      </c>
      <c r="P55" s="147" t="s">
        <v>289</v>
      </c>
      <c r="Q55" s="147" t="s">
        <v>281</v>
      </c>
      <c r="R55" s="69">
        <v>1</v>
      </c>
      <c r="S55" s="91">
        <v>1</v>
      </c>
      <c r="T55" s="70">
        <f>SUM(C55:L55)</f>
        <v>1.3888888888888888E-2</v>
      </c>
      <c r="U55" s="70">
        <f t="shared" si="49"/>
        <v>2.2361111111111107</v>
      </c>
      <c r="V55" s="70">
        <f t="shared" si="50"/>
        <v>19.329861111111114</v>
      </c>
      <c r="W55" s="12">
        <f t="shared" si="40"/>
        <v>0.28000000000000003</v>
      </c>
      <c r="X55" s="12">
        <f t="shared" si="41"/>
        <v>44.48</v>
      </c>
      <c r="Y55" s="263">
        <f t="shared" si="42"/>
        <v>0.04</v>
      </c>
      <c r="Z55" s="103">
        <f t="shared" si="43"/>
        <v>60.91</v>
      </c>
      <c r="AA55" s="147" t="s">
        <v>289</v>
      </c>
      <c r="AB55" s="147" t="s">
        <v>289</v>
      </c>
      <c r="AC55" s="69">
        <v>1</v>
      </c>
      <c r="AD55" s="91">
        <v>1</v>
      </c>
      <c r="AE55" s="10">
        <v>1.0416666666666666E-2</v>
      </c>
      <c r="AF55" s="70">
        <f t="shared" si="51"/>
        <v>1.8298611111111107</v>
      </c>
      <c r="AG55" s="70">
        <f t="shared" si="52"/>
        <v>14.715277777777791</v>
      </c>
      <c r="AH55" s="12">
        <f t="shared" si="44"/>
        <v>0.27</v>
      </c>
      <c r="AI55" s="12">
        <f t="shared" si="45"/>
        <v>48</v>
      </c>
      <c r="AJ55" s="149">
        <f t="shared" si="46"/>
        <v>0.04</v>
      </c>
      <c r="AK55" s="150">
        <f t="shared" si="47"/>
        <v>58.15</v>
      </c>
      <c r="AL55" s="104" t="s">
        <v>89</v>
      </c>
      <c r="AM55" s="105" t="s">
        <v>90</v>
      </c>
      <c r="AN55" s="105" t="s">
        <v>90</v>
      </c>
      <c r="AO55" s="106" t="s">
        <v>90</v>
      </c>
      <c r="AP55" s="75">
        <f t="shared" si="48"/>
        <v>75</v>
      </c>
    </row>
    <row r="56" spans="1:42" ht="36" customHeight="1">
      <c r="A56" s="308" t="s">
        <v>300</v>
      </c>
      <c r="B56" s="296">
        <v>1</v>
      </c>
      <c r="C56" s="10"/>
      <c r="D56" s="10"/>
      <c r="E56" s="10"/>
      <c r="F56" s="10">
        <v>2.0833333333333332E-2</v>
      </c>
      <c r="G56" s="10"/>
      <c r="H56" s="9"/>
      <c r="I56" s="101"/>
      <c r="J56" s="10"/>
      <c r="K56" s="10"/>
      <c r="L56" s="10"/>
      <c r="M56" s="251"/>
      <c r="N56" s="11" t="s">
        <v>87</v>
      </c>
      <c r="O56" s="147" t="s">
        <v>291</v>
      </c>
      <c r="P56" s="147" t="s">
        <v>291</v>
      </c>
      <c r="Q56" s="147" t="s">
        <v>281</v>
      </c>
      <c r="R56" s="69">
        <v>1</v>
      </c>
      <c r="S56" s="91">
        <v>1</v>
      </c>
      <c r="T56" s="70">
        <f>SUM(C56:M56)</f>
        <v>2.0833333333333332E-2</v>
      </c>
      <c r="U56" s="70">
        <f t="shared" si="49"/>
        <v>2.2569444444444442</v>
      </c>
      <c r="V56" s="70">
        <f t="shared" si="50"/>
        <v>19.350694444444446</v>
      </c>
      <c r="W56" s="12">
        <f t="shared" si="40"/>
        <v>0.41</v>
      </c>
      <c r="X56" s="12">
        <f t="shared" si="41"/>
        <v>44.89</v>
      </c>
      <c r="Y56" s="263">
        <f t="shared" si="42"/>
        <v>7.0000000000000007E-2</v>
      </c>
      <c r="Z56" s="103">
        <f t="shared" si="43"/>
        <v>60.98</v>
      </c>
      <c r="AA56" s="147" t="s">
        <v>291</v>
      </c>
      <c r="AB56" s="147" t="s">
        <v>291</v>
      </c>
      <c r="AC56" s="69">
        <v>1</v>
      </c>
      <c r="AD56" s="91">
        <v>1</v>
      </c>
      <c r="AE56" s="10">
        <v>2.0833333333333332E-2</v>
      </c>
      <c r="AF56" s="70">
        <f t="shared" si="51"/>
        <v>1.850694444444444</v>
      </c>
      <c r="AG56" s="70">
        <f t="shared" si="52"/>
        <v>14.736111111111125</v>
      </c>
      <c r="AH56" s="12">
        <f t="shared" si="44"/>
        <v>0.55000000000000004</v>
      </c>
      <c r="AI56" s="12">
        <f t="shared" si="45"/>
        <v>48.54</v>
      </c>
      <c r="AJ56" s="149">
        <f t="shared" si="46"/>
        <v>0.08</v>
      </c>
      <c r="AK56" s="150">
        <f t="shared" si="47"/>
        <v>58.23</v>
      </c>
      <c r="AL56" s="104" t="s">
        <v>89</v>
      </c>
      <c r="AM56" s="105" t="s">
        <v>90</v>
      </c>
      <c r="AN56" s="105" t="s">
        <v>90</v>
      </c>
      <c r="AO56" s="106" t="s">
        <v>90</v>
      </c>
      <c r="AP56" s="75">
        <f t="shared" si="48"/>
        <v>100</v>
      </c>
    </row>
    <row r="57" spans="1:42" ht="36" customHeight="1">
      <c r="A57" s="308" t="s">
        <v>301</v>
      </c>
      <c r="B57" s="296">
        <v>1</v>
      </c>
      <c r="C57" s="9"/>
      <c r="D57" s="10"/>
      <c r="E57" s="101"/>
      <c r="F57" s="10"/>
      <c r="G57" s="10">
        <v>4.1666666666666664E-2</v>
      </c>
      <c r="H57" s="9"/>
      <c r="I57" s="10"/>
      <c r="J57" s="9"/>
      <c r="K57" s="10"/>
      <c r="L57" s="100"/>
      <c r="M57" s="10"/>
      <c r="N57" s="11" t="s">
        <v>87</v>
      </c>
      <c r="O57" s="147" t="s">
        <v>291</v>
      </c>
      <c r="P57" s="147" t="s">
        <v>291</v>
      </c>
      <c r="Q57" s="147" t="s">
        <v>281</v>
      </c>
      <c r="R57" s="69">
        <v>2</v>
      </c>
      <c r="S57" s="91">
        <v>1</v>
      </c>
      <c r="T57" s="70">
        <f>SUM(C57:M57)</f>
        <v>4.1666666666666664E-2</v>
      </c>
      <c r="U57" s="70">
        <f t="shared" si="49"/>
        <v>2.2986111111111107</v>
      </c>
      <c r="V57" s="70">
        <f t="shared" si="50"/>
        <v>19.392361111111114</v>
      </c>
      <c r="W57" s="12">
        <f>ROUND(T57/$T$71*100,2)</f>
        <v>0.83</v>
      </c>
      <c r="X57" s="12">
        <f t="shared" si="41"/>
        <v>45.72</v>
      </c>
      <c r="Y57" s="263">
        <f t="shared" si="42"/>
        <v>0.13</v>
      </c>
      <c r="Z57" s="103">
        <f t="shared" si="43"/>
        <v>61.11</v>
      </c>
      <c r="AA57" s="147" t="s">
        <v>291</v>
      </c>
      <c r="AB57" s="147" t="s">
        <v>291</v>
      </c>
      <c r="AC57" s="69">
        <v>2</v>
      </c>
      <c r="AD57" s="91">
        <v>1</v>
      </c>
      <c r="AE57" s="10">
        <v>2.0833333333333332E-2</v>
      </c>
      <c r="AF57" s="70">
        <f t="shared" si="51"/>
        <v>1.8715277777777772</v>
      </c>
      <c r="AG57" s="70">
        <f t="shared" si="52"/>
        <v>14.756944444444459</v>
      </c>
      <c r="AH57" s="12">
        <f t="shared" si="44"/>
        <v>0.55000000000000004</v>
      </c>
      <c r="AI57" s="12">
        <f t="shared" si="45"/>
        <v>49.09</v>
      </c>
      <c r="AJ57" s="149">
        <f t="shared" si="46"/>
        <v>0.08</v>
      </c>
      <c r="AK57" s="150">
        <f t="shared" si="47"/>
        <v>58.32</v>
      </c>
      <c r="AL57" s="104" t="s">
        <v>89</v>
      </c>
      <c r="AM57" s="105" t="s">
        <v>90</v>
      </c>
      <c r="AN57" s="105" t="s">
        <v>90</v>
      </c>
      <c r="AO57" s="106" t="s">
        <v>90</v>
      </c>
      <c r="AP57" s="75">
        <f t="shared" si="48"/>
        <v>50</v>
      </c>
    </row>
    <row r="58" spans="1:42" ht="36" customHeight="1">
      <c r="A58" s="308" t="s">
        <v>302</v>
      </c>
      <c r="B58" s="296">
        <v>1</v>
      </c>
      <c r="C58" s="10"/>
      <c r="D58" s="10"/>
      <c r="E58" s="10"/>
      <c r="F58" s="10"/>
      <c r="H58" s="10"/>
      <c r="I58" s="10"/>
      <c r="J58" s="9"/>
      <c r="K58" s="10"/>
      <c r="L58" s="10"/>
      <c r="M58" s="10">
        <v>2.0833333333333332E-2</v>
      </c>
      <c r="N58" s="11" t="s">
        <v>87</v>
      </c>
      <c r="O58" s="147" t="s">
        <v>291</v>
      </c>
      <c r="P58" s="147" t="s">
        <v>291</v>
      </c>
      <c r="Q58" s="147" t="s">
        <v>281</v>
      </c>
      <c r="R58" s="69">
        <v>1</v>
      </c>
      <c r="S58" s="91">
        <v>1</v>
      </c>
      <c r="T58" s="70">
        <f>SUM(C58:M58)</f>
        <v>2.0833333333333332E-2</v>
      </c>
      <c r="U58" s="70">
        <f t="shared" si="49"/>
        <v>2.3194444444444442</v>
      </c>
      <c r="V58" s="70">
        <f t="shared" si="50"/>
        <v>19.413194444444446</v>
      </c>
      <c r="W58" s="12">
        <f t="shared" si="40"/>
        <v>0.41</v>
      </c>
      <c r="X58" s="12">
        <f t="shared" si="41"/>
        <v>46.13</v>
      </c>
      <c r="Y58" s="263">
        <f t="shared" si="42"/>
        <v>7.0000000000000007E-2</v>
      </c>
      <c r="Z58" s="103">
        <f t="shared" si="43"/>
        <v>61.18</v>
      </c>
      <c r="AA58" s="147" t="s">
        <v>291</v>
      </c>
      <c r="AB58" s="147" t="s">
        <v>291</v>
      </c>
      <c r="AC58" s="69">
        <v>1</v>
      </c>
      <c r="AD58" s="91">
        <v>1</v>
      </c>
      <c r="AE58" s="10">
        <v>1.3888888888888888E-2</v>
      </c>
      <c r="AF58" s="70">
        <f t="shared" si="51"/>
        <v>1.8854166666666661</v>
      </c>
      <c r="AG58" s="70">
        <f t="shared" si="52"/>
        <v>14.770833333333348</v>
      </c>
      <c r="AH58" s="12">
        <f t="shared" si="44"/>
        <v>0.36</v>
      </c>
      <c r="AI58" s="12">
        <f t="shared" si="45"/>
        <v>49.45</v>
      </c>
      <c r="AJ58" s="149">
        <f t="shared" si="46"/>
        <v>0.05</v>
      </c>
      <c r="AK58" s="150">
        <f t="shared" si="47"/>
        <v>58.37</v>
      </c>
      <c r="AL58" s="104" t="s">
        <v>89</v>
      </c>
      <c r="AM58" s="105" t="s">
        <v>90</v>
      </c>
      <c r="AN58" s="105" t="s">
        <v>90</v>
      </c>
      <c r="AO58" s="106" t="s">
        <v>90</v>
      </c>
      <c r="AP58" s="75">
        <f t="shared" si="48"/>
        <v>66.666666666666657</v>
      </c>
    </row>
    <row r="59" spans="1:42" ht="47.4">
      <c r="A59" s="309" t="s">
        <v>91</v>
      </c>
      <c r="B59" s="315"/>
      <c r="C59" s="168">
        <f t="shared" ref="C59:M59" si="53">SUM(C51:C58)</f>
        <v>0</v>
      </c>
      <c r="D59" s="168">
        <f t="shared" si="53"/>
        <v>0</v>
      </c>
      <c r="E59" s="168">
        <f t="shared" si="53"/>
        <v>0</v>
      </c>
      <c r="F59" s="168">
        <f t="shared" si="53"/>
        <v>2.0833333333333332E-2</v>
      </c>
      <c r="G59" s="168">
        <f t="shared" si="53"/>
        <v>9.0277777777777762E-2</v>
      </c>
      <c r="H59" s="168">
        <f>SUM(H51:H58)</f>
        <v>0</v>
      </c>
      <c r="I59" s="168">
        <f t="shared" si="53"/>
        <v>0</v>
      </c>
      <c r="J59" s="168">
        <f t="shared" si="53"/>
        <v>0</v>
      </c>
      <c r="K59" s="231">
        <f t="shared" si="53"/>
        <v>0</v>
      </c>
      <c r="L59" s="231">
        <f t="shared" si="53"/>
        <v>3.4722222222222224E-2</v>
      </c>
      <c r="M59" s="168">
        <f t="shared" si="53"/>
        <v>4.1666666666666664E-2</v>
      </c>
      <c r="N59" s="168"/>
      <c r="O59" s="145"/>
      <c r="P59" s="145"/>
      <c r="Q59" s="145"/>
      <c r="R59" s="145"/>
      <c r="S59" s="145"/>
      <c r="T59" s="168">
        <f>SUM(T51:T58)</f>
        <v>0.1875</v>
      </c>
      <c r="U59" s="168">
        <f>U58</f>
        <v>2.3194444444444442</v>
      </c>
      <c r="V59" s="168">
        <f>V58</f>
        <v>19.413194444444446</v>
      </c>
      <c r="W59" s="145">
        <f t="shared" si="40"/>
        <v>3.73</v>
      </c>
      <c r="X59" s="145">
        <f t="shared" si="41"/>
        <v>46.13</v>
      </c>
      <c r="Y59" s="169">
        <f>ROUND(T59/$U$16*100,2)</f>
        <v>0.59</v>
      </c>
      <c r="Z59" s="170">
        <f>ROUND(V59/$U$16*100,2)</f>
        <v>61.18</v>
      </c>
      <c r="AA59" s="145"/>
      <c r="AB59" s="145"/>
      <c r="AC59" s="145"/>
      <c r="AD59" s="145"/>
      <c r="AE59" s="168">
        <f>SUM(AE51:AE58)</f>
        <v>0.13541666666666666</v>
      </c>
      <c r="AF59" s="168">
        <f>AF58</f>
        <v>1.8854166666666661</v>
      </c>
      <c r="AG59" s="168">
        <f>AG58</f>
        <v>14.770833333333348</v>
      </c>
      <c r="AH59" s="145">
        <f>ROUND(AE59/$AE$71*100,2)</f>
        <v>3.55</v>
      </c>
      <c r="AI59" s="145">
        <f>ROUND(AF59/$AE$71*100,2)</f>
        <v>49.45</v>
      </c>
      <c r="AJ59" s="169">
        <f t="shared" si="46"/>
        <v>0.54</v>
      </c>
      <c r="AK59" s="170">
        <f t="shared" si="47"/>
        <v>58.37</v>
      </c>
      <c r="AL59" s="173"/>
      <c r="AM59" s="145"/>
      <c r="AN59" s="145"/>
      <c r="AO59" s="174"/>
      <c r="AP59" s="174"/>
    </row>
    <row r="60" spans="1:42" ht="47.4">
      <c r="A60" s="310" t="s">
        <v>264</v>
      </c>
      <c r="B60" s="367"/>
      <c r="C60" s="360"/>
      <c r="D60" s="360"/>
      <c r="E60" s="360"/>
      <c r="F60" s="360"/>
      <c r="G60" s="360"/>
      <c r="H60" s="360"/>
      <c r="I60" s="360"/>
      <c r="J60" s="360"/>
      <c r="K60" s="360"/>
      <c r="L60" s="360"/>
      <c r="M60" s="360"/>
      <c r="N60" s="360"/>
      <c r="O60" s="360"/>
      <c r="P60" s="360"/>
      <c r="Q60" s="360"/>
      <c r="R60" s="360"/>
      <c r="S60" s="360"/>
      <c r="T60" s="360"/>
      <c r="U60" s="360"/>
      <c r="V60" s="360"/>
      <c r="W60" s="360"/>
      <c r="X60" s="360"/>
      <c r="Y60" s="360"/>
      <c r="Z60" s="360"/>
      <c r="AA60" s="360"/>
      <c r="AB60" s="360"/>
      <c r="AC60" s="360"/>
      <c r="AD60" s="360"/>
      <c r="AE60" s="360"/>
      <c r="AF60" s="360"/>
      <c r="AG60" s="360"/>
      <c r="AH60" s="360"/>
      <c r="AI60" s="360"/>
      <c r="AJ60" s="360"/>
      <c r="AK60" s="360"/>
      <c r="AL60" s="360"/>
      <c r="AM60" s="360"/>
      <c r="AN60" s="360"/>
      <c r="AO60" s="360"/>
      <c r="AP60" s="361"/>
    </row>
    <row r="61" spans="1:42" ht="37.5" customHeight="1">
      <c r="A61" s="311" t="s">
        <v>303</v>
      </c>
      <c r="B61" s="298">
        <v>1</v>
      </c>
      <c r="C61" s="250"/>
      <c r="D61" s="250"/>
      <c r="E61" s="259"/>
      <c r="F61" s="250">
        <v>4.1666666666666664E-2</v>
      </c>
      <c r="G61" s="250"/>
      <c r="H61" s="250"/>
      <c r="I61" s="318"/>
      <c r="J61" s="101"/>
      <c r="K61" s="10"/>
      <c r="L61" s="250">
        <v>4.1666666666666664E-2</v>
      </c>
      <c r="M61" s="250"/>
      <c r="N61" s="11" t="s">
        <v>87</v>
      </c>
      <c r="O61" s="147" t="s">
        <v>289</v>
      </c>
      <c r="P61" s="147" t="s">
        <v>289</v>
      </c>
      <c r="Q61" s="147" t="s">
        <v>281</v>
      </c>
      <c r="R61" s="210">
        <v>2</v>
      </c>
      <c r="S61" s="91">
        <v>1</v>
      </c>
      <c r="T61" s="74">
        <f>SUM(C61:M61)</f>
        <v>8.3333333333333329E-2</v>
      </c>
      <c r="U61" s="70">
        <f>U59+T61</f>
        <v>2.4027777777777777</v>
      </c>
      <c r="V61" s="70">
        <f>V59+T61</f>
        <v>19.496527777777779</v>
      </c>
      <c r="W61" s="207">
        <f>ROUND(T61/$T$71*100,2)</f>
        <v>1.66</v>
      </c>
      <c r="X61" s="211" t="e">
        <f t="shared" ref="X61:X64" si="54">ROUND(U61/$T$60*100,2)</f>
        <v>#DIV/0!</v>
      </c>
      <c r="Y61" s="274">
        <f>ROUND(T61/$U$17*100,2)</f>
        <v>0.26</v>
      </c>
      <c r="Z61" s="210">
        <f>ROUND(V61/$U$17*100,2)</f>
        <v>61.44</v>
      </c>
      <c r="AA61" s="147" t="s">
        <v>289</v>
      </c>
      <c r="AB61" s="147" t="s">
        <v>291</v>
      </c>
      <c r="AC61" s="91">
        <v>2</v>
      </c>
      <c r="AD61" s="91">
        <v>1</v>
      </c>
      <c r="AE61" s="74">
        <v>1.0416666666666666E-2</v>
      </c>
      <c r="AF61" s="70">
        <f>AF59+AE61</f>
        <v>1.8958333333333328</v>
      </c>
      <c r="AG61" s="70">
        <f>AG59+AE61</f>
        <v>14.781250000000014</v>
      </c>
      <c r="AH61" s="12">
        <f t="shared" ref="AH61:AH63" si="55">ROUND(AE61/$AE$71*100,2)</f>
        <v>0.27</v>
      </c>
      <c r="AI61" s="12">
        <f t="shared" ref="AI61:AI63" si="56">ROUND(AF61/$AF$71*100,2)</f>
        <v>49.73</v>
      </c>
      <c r="AJ61" s="149">
        <f>ROUND(AE61/$Y$17*100,2)</f>
        <v>0.04</v>
      </c>
      <c r="AK61" s="150">
        <f>ROUND(AG61/$Y$17*100,2)</f>
        <v>58.41</v>
      </c>
      <c r="AL61" s="237" t="s">
        <v>89</v>
      </c>
      <c r="AM61" s="238" t="s">
        <v>90</v>
      </c>
      <c r="AN61" s="238" t="s">
        <v>90</v>
      </c>
      <c r="AO61" s="106" t="s">
        <v>90</v>
      </c>
      <c r="AP61" s="75">
        <f t="shared" ref="AP61:AP62" si="57">AE61/T61*100</f>
        <v>12.5</v>
      </c>
    </row>
    <row r="62" spans="1:42" ht="37.5" customHeight="1">
      <c r="A62" s="311" t="s">
        <v>304</v>
      </c>
      <c r="B62" s="298">
        <v>1</v>
      </c>
      <c r="C62" s="251"/>
      <c r="D62" s="235"/>
      <c r="E62" s="235"/>
      <c r="F62" s="235"/>
      <c r="G62" s="235"/>
      <c r="H62" s="250"/>
      <c r="I62" s="235"/>
      <c r="J62" s="319">
        <v>8.3333333333333329E-2</v>
      </c>
      <c r="K62" s="320"/>
      <c r="L62" s="235"/>
      <c r="M62" s="319">
        <v>8.3333333333333329E-2</v>
      </c>
      <c r="N62" s="11" t="s">
        <v>87</v>
      </c>
      <c r="O62" s="147" t="s">
        <v>289</v>
      </c>
      <c r="P62" s="147" t="s">
        <v>289</v>
      </c>
      <c r="Q62" s="147" t="s">
        <v>281</v>
      </c>
      <c r="R62" s="210">
        <v>2</v>
      </c>
      <c r="S62" s="91">
        <v>1</v>
      </c>
      <c r="T62" s="74">
        <f>SUM(C62:M62)</f>
        <v>0.16666666666666666</v>
      </c>
      <c r="U62" s="70">
        <f t="shared" ref="U62:U63" si="58">U61+T62</f>
        <v>2.5694444444444442</v>
      </c>
      <c r="V62" s="70">
        <f t="shared" ref="V62:V63" si="59">V61+T62</f>
        <v>19.663194444444446</v>
      </c>
      <c r="W62" s="207">
        <f t="shared" ref="W62:W64" si="60">ROUND(T62/$T$71*100,2)</f>
        <v>3.31</v>
      </c>
      <c r="X62" s="211" t="e">
        <f t="shared" si="54"/>
        <v>#DIV/0!</v>
      </c>
      <c r="Y62" s="274">
        <f>ROUND(T62/$U$17*100,2)</f>
        <v>0.53</v>
      </c>
      <c r="Z62" s="210">
        <f>ROUND(V62/$U$17*100,2)</f>
        <v>61.97</v>
      </c>
      <c r="AA62" s="147" t="s">
        <v>289</v>
      </c>
      <c r="AB62" s="147" t="s">
        <v>289</v>
      </c>
      <c r="AC62" s="91">
        <v>2</v>
      </c>
      <c r="AD62" s="91">
        <v>1</v>
      </c>
      <c r="AE62" s="74">
        <v>4.1666666666666664E-2</v>
      </c>
      <c r="AF62" s="70">
        <f t="shared" ref="AF62:AF63" si="61">AF61+AE62</f>
        <v>1.9374999999999996</v>
      </c>
      <c r="AG62" s="70">
        <f t="shared" ref="AG62:AG63" si="62">AG61+AE62</f>
        <v>14.82291666666668</v>
      </c>
      <c r="AH62" s="12">
        <f t="shared" si="55"/>
        <v>1.0900000000000001</v>
      </c>
      <c r="AI62" s="12">
        <f t="shared" si="56"/>
        <v>50.82</v>
      </c>
      <c r="AJ62" s="149">
        <f>ROUND(AE62/$Y$17*100,2)</f>
        <v>0.16</v>
      </c>
      <c r="AK62" s="150">
        <f>ROUND(AG62/$Y$17*100,2)</f>
        <v>58.58</v>
      </c>
      <c r="AL62" s="237" t="s">
        <v>89</v>
      </c>
      <c r="AM62" s="238" t="s">
        <v>90</v>
      </c>
      <c r="AN62" s="238" t="s">
        <v>90</v>
      </c>
      <c r="AO62" s="106" t="s">
        <v>90</v>
      </c>
      <c r="AP62" s="75">
        <f t="shared" si="57"/>
        <v>25</v>
      </c>
    </row>
    <row r="63" spans="1:42" ht="37.5" customHeight="1">
      <c r="A63" s="311" t="s">
        <v>305</v>
      </c>
      <c r="B63" s="298">
        <v>1</v>
      </c>
      <c r="C63" s="251"/>
      <c r="D63" s="251"/>
      <c r="E63" s="251"/>
      <c r="F63" s="251"/>
      <c r="G63" s="251"/>
      <c r="H63" s="251"/>
      <c r="I63" s="251"/>
      <c r="J63" s="319">
        <v>8.3333333333333329E-2</v>
      </c>
      <c r="K63" s="319">
        <v>8.3333333333333329E-2</v>
      </c>
      <c r="L63" s="251"/>
      <c r="M63" s="251"/>
      <c r="N63" s="11" t="s">
        <v>87</v>
      </c>
      <c r="O63" s="147" t="s">
        <v>291</v>
      </c>
      <c r="P63" s="147" t="s">
        <v>291</v>
      </c>
      <c r="Q63" s="147" t="s">
        <v>281</v>
      </c>
      <c r="R63" s="210">
        <v>2</v>
      </c>
      <c r="S63" s="91">
        <v>1</v>
      </c>
      <c r="T63" s="74">
        <f>SUM(C63:M63)</f>
        <v>0.16666666666666666</v>
      </c>
      <c r="U63" s="70">
        <f t="shared" si="58"/>
        <v>2.7361111111111107</v>
      </c>
      <c r="V63" s="70">
        <f t="shared" si="59"/>
        <v>19.829861111111114</v>
      </c>
      <c r="W63" s="207">
        <f t="shared" si="60"/>
        <v>3.31</v>
      </c>
      <c r="X63" s="211" t="e">
        <f t="shared" si="54"/>
        <v>#DIV/0!</v>
      </c>
      <c r="Y63" s="274">
        <f>ROUND(T63/$U$17*100,2)</f>
        <v>0.53</v>
      </c>
      <c r="Z63" s="210">
        <f>ROUND(V63/$U$17*100,2)</f>
        <v>62.49</v>
      </c>
      <c r="AA63" s="147" t="s">
        <v>289</v>
      </c>
      <c r="AB63" s="147" t="s">
        <v>289</v>
      </c>
      <c r="AC63" s="91">
        <v>2</v>
      </c>
      <c r="AD63" s="91">
        <v>1</v>
      </c>
      <c r="AE63" s="250">
        <v>4.1666666666666664E-2</v>
      </c>
      <c r="AF63" s="70">
        <f t="shared" si="61"/>
        <v>1.9791666666666663</v>
      </c>
      <c r="AG63" s="70">
        <f t="shared" si="62"/>
        <v>14.864583333333346</v>
      </c>
      <c r="AH63" s="12">
        <f t="shared" si="55"/>
        <v>1.0900000000000001</v>
      </c>
      <c r="AI63" s="12">
        <f t="shared" si="56"/>
        <v>51.91</v>
      </c>
      <c r="AJ63" s="149">
        <f>ROUND(AE63/$Y$17*100,2)</f>
        <v>0.16</v>
      </c>
      <c r="AK63" s="150">
        <f>ROUND(AG63/$Y$17*100,2)</f>
        <v>58.74</v>
      </c>
      <c r="AL63" s="237" t="s">
        <v>89</v>
      </c>
      <c r="AM63" s="238" t="s">
        <v>90</v>
      </c>
      <c r="AN63" s="238" t="s">
        <v>90</v>
      </c>
      <c r="AO63" s="106" t="s">
        <v>90</v>
      </c>
      <c r="AP63" s="75">
        <f>AE63/T63*100</f>
        <v>25</v>
      </c>
    </row>
    <row r="64" spans="1:42" ht="47.4">
      <c r="A64" s="317" t="s">
        <v>91</v>
      </c>
      <c r="B64" s="240"/>
      <c r="C64" s="241">
        <f t="shared" ref="C64:M64" si="63">SUM(C61:C63)</f>
        <v>0</v>
      </c>
      <c r="D64" s="241">
        <f t="shared" si="63"/>
        <v>0</v>
      </c>
      <c r="E64" s="241">
        <f t="shared" si="63"/>
        <v>0</v>
      </c>
      <c r="F64" s="241">
        <f t="shared" si="63"/>
        <v>4.1666666666666664E-2</v>
      </c>
      <c r="G64" s="241">
        <f t="shared" si="63"/>
        <v>0</v>
      </c>
      <c r="H64" s="241">
        <f t="shared" si="63"/>
        <v>0</v>
      </c>
      <c r="I64" s="241">
        <f t="shared" si="63"/>
        <v>0</v>
      </c>
      <c r="J64" s="241">
        <f t="shared" si="63"/>
        <v>0.16666666666666666</v>
      </c>
      <c r="K64" s="241">
        <f t="shared" si="63"/>
        <v>8.3333333333333329E-2</v>
      </c>
      <c r="L64" s="241">
        <f t="shared" si="63"/>
        <v>4.1666666666666664E-2</v>
      </c>
      <c r="M64" s="241">
        <f t="shared" si="63"/>
        <v>8.3333333333333329E-2</v>
      </c>
      <c r="N64" s="328"/>
      <c r="O64" s="240"/>
      <c r="P64" s="240"/>
      <c r="Q64" s="240"/>
      <c r="R64" s="240"/>
      <c r="S64" s="240"/>
      <c r="T64" s="241">
        <f>SUM(T61:T63)</f>
        <v>0.41666666666666663</v>
      </c>
      <c r="U64" s="241">
        <f>U63</f>
        <v>2.7361111111111107</v>
      </c>
      <c r="V64" s="241">
        <f>V63</f>
        <v>19.829861111111114</v>
      </c>
      <c r="W64" s="331">
        <f t="shared" si="60"/>
        <v>8.2899999999999991</v>
      </c>
      <c r="X64" s="242" t="e">
        <f t="shared" si="54"/>
        <v>#DIV/0!</v>
      </c>
      <c r="Y64" s="243">
        <f>ROUND(T64/$U$16*100,2)</f>
        <v>1.31</v>
      </c>
      <c r="Z64" s="242">
        <f>ROUND(V64/$U$16*100,2)</f>
        <v>62.49</v>
      </c>
      <c r="AA64" s="240"/>
      <c r="AB64" s="240"/>
      <c r="AC64" s="240"/>
      <c r="AD64" s="241"/>
      <c r="AE64" s="241">
        <f>SUM(AE61:AE63)</f>
        <v>9.375E-2</v>
      </c>
      <c r="AF64" s="241">
        <f>AF63</f>
        <v>1.9791666666666663</v>
      </c>
      <c r="AG64" s="241">
        <f>AG63</f>
        <v>14.864583333333346</v>
      </c>
      <c r="AH64" s="327">
        <f t="shared" ref="AH64" si="64">ROUND(AE64/$AE$71*100,2)</f>
        <v>2.46</v>
      </c>
      <c r="AI64" s="327">
        <f t="shared" ref="AI64" si="65">ROUND(AF64/$AF$71*100,2)</f>
        <v>51.91</v>
      </c>
      <c r="AJ64" s="243">
        <f>ROUND(AE64/$Y$17*100,2)</f>
        <v>0.37</v>
      </c>
      <c r="AK64" s="242">
        <f>ROUND(AG64/$Y$17*100,2)</f>
        <v>58.74</v>
      </c>
      <c r="AL64" s="240"/>
      <c r="AM64" s="240"/>
      <c r="AN64" s="240"/>
      <c r="AO64" s="244"/>
      <c r="AP64" s="244"/>
    </row>
    <row r="65" spans="1:42" ht="47.4">
      <c r="A65" s="299" t="s">
        <v>272</v>
      </c>
      <c r="B65" s="363"/>
      <c r="C65" s="363"/>
      <c r="D65" s="363"/>
      <c r="E65" s="363"/>
      <c r="F65" s="363"/>
      <c r="G65" s="363"/>
      <c r="H65" s="363"/>
      <c r="I65" s="363"/>
      <c r="J65" s="363"/>
      <c r="K65" s="363"/>
      <c r="L65" s="363"/>
      <c r="M65" s="363"/>
      <c r="N65" s="363"/>
      <c r="O65" s="363"/>
      <c r="P65" s="363"/>
      <c r="Q65" s="363"/>
      <c r="R65" s="363"/>
      <c r="S65" s="363"/>
      <c r="T65" s="363"/>
      <c r="U65" s="363"/>
      <c r="V65" s="363"/>
      <c r="W65" s="363"/>
      <c r="X65" s="363"/>
      <c r="Y65" s="363"/>
      <c r="Z65" s="363"/>
      <c r="AA65" s="364"/>
      <c r="AB65" s="364"/>
      <c r="AC65" s="364"/>
      <c r="AD65" s="364"/>
      <c r="AE65" s="364"/>
      <c r="AF65" s="364"/>
      <c r="AG65" s="364"/>
      <c r="AH65" s="364"/>
      <c r="AI65" s="364"/>
      <c r="AJ65" s="363"/>
      <c r="AK65" s="363"/>
      <c r="AL65" s="363"/>
      <c r="AM65" s="363"/>
      <c r="AN65" s="363"/>
      <c r="AO65" s="363"/>
      <c r="AP65" s="363"/>
    </row>
    <row r="66" spans="1:42" ht="37.5" customHeight="1">
      <c r="A66" s="297" t="s">
        <v>306</v>
      </c>
      <c r="B66" s="298">
        <v>11</v>
      </c>
      <c r="C66" s="250">
        <v>4.1666666666666664E-2</v>
      </c>
      <c r="D66" s="250">
        <v>4.1666666666666664E-2</v>
      </c>
      <c r="E66" s="250">
        <v>4.1666666666666664E-2</v>
      </c>
      <c r="F66" s="250">
        <v>4.1666666666666664E-2</v>
      </c>
      <c r="G66" s="250">
        <v>4.1666666666666664E-2</v>
      </c>
      <c r="H66" s="250">
        <v>4.1666666666666664E-2</v>
      </c>
      <c r="I66" s="250">
        <v>4.1666666666666664E-2</v>
      </c>
      <c r="J66" s="250">
        <v>4.1666666666666664E-2</v>
      </c>
      <c r="K66" s="250">
        <v>4.1666666666666664E-2</v>
      </c>
      <c r="L66" s="250">
        <v>4.1666666666666664E-2</v>
      </c>
      <c r="M66" s="250">
        <v>4.1666666666666664E-2</v>
      </c>
      <c r="N66" s="11" t="s">
        <v>87</v>
      </c>
      <c r="O66" s="147" t="s">
        <v>277</v>
      </c>
      <c r="P66" s="147" t="s">
        <v>277</v>
      </c>
      <c r="Q66" s="147" t="s">
        <v>289</v>
      </c>
      <c r="R66" s="103">
        <v>3</v>
      </c>
      <c r="S66" s="91">
        <v>1</v>
      </c>
      <c r="T66" s="70">
        <f>SUM(C66:M66)</f>
        <v>0.45833333333333337</v>
      </c>
      <c r="U66" s="70">
        <f>U64+T66</f>
        <v>3.1944444444444442</v>
      </c>
      <c r="V66" s="70">
        <f>V64+T66</f>
        <v>20.288194444444446</v>
      </c>
      <c r="W66" s="12">
        <f t="shared" ref="W66:X69" si="66">ROUND(T66/$T$71*100,2)</f>
        <v>9.1199999999999992</v>
      </c>
      <c r="X66" s="12">
        <f t="shared" si="66"/>
        <v>63.54</v>
      </c>
      <c r="Y66" s="274">
        <f>ROUND(T66/$U$17*100,2)</f>
        <v>1.44</v>
      </c>
      <c r="Z66" s="210">
        <f>ROUND(V66/$U$17*100,2)</f>
        <v>63.93</v>
      </c>
      <c r="AA66" s="147" t="s">
        <v>289</v>
      </c>
      <c r="AB66" s="147" t="s">
        <v>289</v>
      </c>
      <c r="AC66" s="103">
        <v>3</v>
      </c>
      <c r="AD66" s="91">
        <v>2</v>
      </c>
      <c r="AE66" s="74">
        <v>0.45833333333333331</v>
      </c>
      <c r="AF66" s="70">
        <f>AF64+AE66</f>
        <v>2.4374999999999996</v>
      </c>
      <c r="AG66" s="70">
        <f>AG64+AE66</f>
        <v>15.32291666666668</v>
      </c>
      <c r="AH66" s="12">
        <f t="shared" ref="AH66:AH68" si="67">ROUND(AE66/$AE$71*100,2)</f>
        <v>12.02</v>
      </c>
      <c r="AI66" s="12">
        <f t="shared" ref="AI66:AI68" si="68">ROUND(AF66/$AF$71*100,2)</f>
        <v>63.93</v>
      </c>
      <c r="AJ66" s="149">
        <f>ROUND(AE66/$Y$17*100,2)</f>
        <v>1.81</v>
      </c>
      <c r="AK66" s="150">
        <f>ROUND(AG66/$Y$17*100,2)</f>
        <v>60.55</v>
      </c>
      <c r="AL66" s="237" t="s">
        <v>89</v>
      </c>
      <c r="AM66" s="238" t="s">
        <v>90</v>
      </c>
      <c r="AN66" s="238" t="s">
        <v>90</v>
      </c>
      <c r="AO66" s="106" t="s">
        <v>90</v>
      </c>
      <c r="AP66" s="75">
        <f>AE66/T66*100</f>
        <v>99.999999999999986</v>
      </c>
    </row>
    <row r="67" spans="1:42" ht="37.5" customHeight="1">
      <c r="A67" s="297" t="s">
        <v>307</v>
      </c>
      <c r="B67" s="298">
        <v>11</v>
      </c>
      <c r="C67" s="250">
        <v>8.3333333333333329E-2</v>
      </c>
      <c r="D67" s="250">
        <v>8.3333333333333329E-2</v>
      </c>
      <c r="E67" s="250">
        <v>8.3333333333333329E-2</v>
      </c>
      <c r="F67" s="250">
        <v>8.3333333333333329E-2</v>
      </c>
      <c r="G67" s="250">
        <v>8.3333333333333329E-2</v>
      </c>
      <c r="H67" s="250">
        <v>8.3333333333333329E-2</v>
      </c>
      <c r="I67" s="250">
        <v>8.3333333333333329E-2</v>
      </c>
      <c r="J67" s="250">
        <v>8.3333333333333329E-2</v>
      </c>
      <c r="K67" s="250">
        <v>8.3333333333333329E-2</v>
      </c>
      <c r="L67" s="250">
        <v>8.3333333333333329E-2</v>
      </c>
      <c r="M67" s="250">
        <v>8.3333333333333329E-2</v>
      </c>
      <c r="N67" s="11" t="s">
        <v>87</v>
      </c>
      <c r="O67" s="147" t="s">
        <v>294</v>
      </c>
      <c r="P67" s="147" t="s">
        <v>294</v>
      </c>
      <c r="Q67" s="147" t="s">
        <v>289</v>
      </c>
      <c r="R67" s="103">
        <v>3</v>
      </c>
      <c r="S67" s="91">
        <v>1</v>
      </c>
      <c r="T67" s="70">
        <f>SUM(C67:M67)</f>
        <v>0.91666666666666674</v>
      </c>
      <c r="U67" s="70">
        <f t="shared" ref="U67:U68" si="69">U66+T67</f>
        <v>4.1111111111111107</v>
      </c>
      <c r="V67" s="70">
        <f t="shared" ref="V67:V68" si="70">V66+T67</f>
        <v>21.204861111111114</v>
      </c>
      <c r="W67" s="12">
        <f t="shared" si="66"/>
        <v>18.23</v>
      </c>
      <c r="X67" s="12">
        <f t="shared" si="66"/>
        <v>81.77</v>
      </c>
      <c r="Y67" s="274">
        <f>ROUND(T67/$U$17*100,2)</f>
        <v>2.89</v>
      </c>
      <c r="Z67" s="210">
        <f>ROUND(V67/$U$17*100,2)</f>
        <v>66.819999999999993</v>
      </c>
      <c r="AA67" s="147" t="s">
        <v>289</v>
      </c>
      <c r="AB67" s="147" t="s">
        <v>289</v>
      </c>
      <c r="AC67" s="103">
        <v>3</v>
      </c>
      <c r="AD67" s="91">
        <v>2</v>
      </c>
      <c r="AE67" s="74">
        <v>0.45833333333333331</v>
      </c>
      <c r="AF67" s="70">
        <f t="shared" ref="AF67" si="71">AF66+AE67</f>
        <v>2.895833333333333</v>
      </c>
      <c r="AG67" s="70">
        <f t="shared" ref="AG67:AG68" si="72">AG66+AE67</f>
        <v>15.781250000000014</v>
      </c>
      <c r="AH67" s="12">
        <f t="shared" si="67"/>
        <v>12.02</v>
      </c>
      <c r="AI67" s="12">
        <f t="shared" si="68"/>
        <v>75.959999999999994</v>
      </c>
      <c r="AJ67" s="149">
        <f>ROUND(AE67/$Y$17*100,2)</f>
        <v>1.81</v>
      </c>
      <c r="AK67" s="150">
        <f>ROUND(AG67/$Y$17*100,2)</f>
        <v>62.36</v>
      </c>
      <c r="AL67" s="237" t="s">
        <v>89</v>
      </c>
      <c r="AM67" s="238" t="s">
        <v>90</v>
      </c>
      <c r="AN67" s="238" t="s">
        <v>90</v>
      </c>
      <c r="AO67" s="106" t="s">
        <v>90</v>
      </c>
      <c r="AP67" s="75">
        <f>AE67/T67*100</f>
        <v>49.999999999999993</v>
      </c>
    </row>
    <row r="68" spans="1:42" ht="37.5" customHeight="1">
      <c r="A68" s="297" t="s">
        <v>308</v>
      </c>
      <c r="B68" s="298">
        <v>11</v>
      </c>
      <c r="C68" s="250">
        <v>8.3333333333333329E-2</v>
      </c>
      <c r="D68" s="250">
        <v>8.3333333333333329E-2</v>
      </c>
      <c r="E68" s="250">
        <v>8.3333333333333329E-2</v>
      </c>
      <c r="F68" s="250">
        <v>8.3333333333333329E-2</v>
      </c>
      <c r="G68" s="250">
        <v>8.3333333333333329E-2</v>
      </c>
      <c r="H68" s="250">
        <v>8.3333333333333329E-2</v>
      </c>
      <c r="I68" s="250">
        <v>8.3333333333333329E-2</v>
      </c>
      <c r="J68" s="250">
        <v>8.3333333333333329E-2</v>
      </c>
      <c r="K68" s="250">
        <v>8.3333333333333329E-2</v>
      </c>
      <c r="L68" s="250">
        <v>8.3333333333333329E-2</v>
      </c>
      <c r="M68" s="250">
        <v>8.3333333333333329E-2</v>
      </c>
      <c r="N68" s="11" t="s">
        <v>87</v>
      </c>
      <c r="O68" s="147" t="s">
        <v>287</v>
      </c>
      <c r="P68" s="147" t="s">
        <v>287</v>
      </c>
      <c r="Q68" s="147" t="s">
        <v>289</v>
      </c>
      <c r="R68" s="103">
        <v>3</v>
      </c>
      <c r="S68" s="91">
        <v>1</v>
      </c>
      <c r="T68" s="70">
        <f>SUM(C68:M68)</f>
        <v>0.91666666666666674</v>
      </c>
      <c r="U68" s="70">
        <f t="shared" si="69"/>
        <v>5.0277777777777777</v>
      </c>
      <c r="V68" s="70">
        <f t="shared" si="70"/>
        <v>22.121527777777782</v>
      </c>
      <c r="W68" s="12">
        <f t="shared" si="66"/>
        <v>18.23</v>
      </c>
      <c r="X68" s="12">
        <f t="shared" si="66"/>
        <v>100</v>
      </c>
      <c r="Y68" s="274">
        <f>ROUND(T68/$U$17*100,2)</f>
        <v>2.89</v>
      </c>
      <c r="Z68" s="210">
        <f>ROUND(V68/$U$17*100,2)</f>
        <v>69.709999999999994</v>
      </c>
      <c r="AA68" s="147" t="s">
        <v>289</v>
      </c>
      <c r="AB68" s="147" t="s">
        <v>289</v>
      </c>
      <c r="AC68" s="103">
        <v>3</v>
      </c>
      <c r="AD68" s="91">
        <v>2</v>
      </c>
      <c r="AE68" s="74">
        <v>0.91666666666666663</v>
      </c>
      <c r="AF68" s="70">
        <f>AF67+AE68</f>
        <v>3.8124999999999996</v>
      </c>
      <c r="AG68" s="70">
        <f t="shared" si="72"/>
        <v>16.697916666666682</v>
      </c>
      <c r="AH68" s="12">
        <f t="shared" si="67"/>
        <v>24.04</v>
      </c>
      <c r="AI68" s="12">
        <f t="shared" si="68"/>
        <v>100</v>
      </c>
      <c r="AJ68" s="149">
        <f>ROUND(AE68/$Y$17*100,2)</f>
        <v>3.62</v>
      </c>
      <c r="AK68" s="150">
        <f>ROUND(AG68/$Y$17*100,2)</f>
        <v>65.989999999999995</v>
      </c>
      <c r="AL68" s="237" t="s">
        <v>89</v>
      </c>
      <c r="AM68" s="238" t="s">
        <v>90</v>
      </c>
      <c r="AN68" s="238" t="s">
        <v>90</v>
      </c>
      <c r="AO68" s="106" t="s">
        <v>90</v>
      </c>
      <c r="AP68" s="75">
        <f>AE68/T68*100</f>
        <v>99.999999999999986</v>
      </c>
    </row>
    <row r="69" spans="1:42" ht="47.4">
      <c r="A69" s="300" t="s">
        <v>91</v>
      </c>
      <c r="B69" s="280"/>
      <c r="C69" s="281">
        <f t="shared" ref="C69" si="73">SUM(C66:C68)</f>
        <v>0.20833333333333331</v>
      </c>
      <c r="D69" s="281">
        <f>SUM(D66:D68)</f>
        <v>0.20833333333333331</v>
      </c>
      <c r="E69" s="281">
        <f t="shared" ref="E69:M69" si="74">SUM(E66:E68)</f>
        <v>0.20833333333333331</v>
      </c>
      <c r="F69" s="281">
        <f>SUM(F66:F68)</f>
        <v>0.20833333333333331</v>
      </c>
      <c r="G69" s="281">
        <f>SUM(G66:G68)</f>
        <v>0.20833333333333331</v>
      </c>
      <c r="H69" s="281">
        <f t="shared" si="74"/>
        <v>0.20833333333333331</v>
      </c>
      <c r="I69" s="281">
        <f t="shared" si="74"/>
        <v>0.20833333333333331</v>
      </c>
      <c r="J69" s="281">
        <f t="shared" si="74"/>
        <v>0.20833333333333331</v>
      </c>
      <c r="K69" s="281">
        <f t="shared" si="74"/>
        <v>0.20833333333333331</v>
      </c>
      <c r="L69" s="281">
        <f t="shared" si="74"/>
        <v>0.20833333333333331</v>
      </c>
      <c r="M69" s="281">
        <f t="shared" si="74"/>
        <v>0.20833333333333331</v>
      </c>
      <c r="N69" s="280"/>
      <c r="O69" s="280"/>
      <c r="P69" s="280"/>
      <c r="Q69" s="281"/>
      <c r="R69" s="281"/>
      <c r="S69" s="282"/>
      <c r="T69" s="282">
        <f>SUM(T66:T68)</f>
        <v>2.291666666666667</v>
      </c>
      <c r="U69" s="111">
        <f>U68</f>
        <v>5.0277777777777777</v>
      </c>
      <c r="V69" s="111">
        <f>V68</f>
        <v>22.121527777777782</v>
      </c>
      <c r="W69" s="112">
        <f t="shared" si="66"/>
        <v>45.58</v>
      </c>
      <c r="X69" s="112">
        <f t="shared" si="66"/>
        <v>100</v>
      </c>
      <c r="Y69" s="283">
        <f>ROUND(T69/$U$17*100,2)</f>
        <v>7.22</v>
      </c>
      <c r="Z69" s="284">
        <f>ROUND(V69/$U$17*100,2)</f>
        <v>69.709999999999994</v>
      </c>
      <c r="AA69" s="285"/>
      <c r="AB69" s="285"/>
      <c r="AC69" s="285"/>
      <c r="AD69" s="286"/>
      <c r="AE69" s="282">
        <f>SUM(AE66:AE68)</f>
        <v>1.8333333333333333</v>
      </c>
      <c r="AF69" s="111">
        <f>AF68</f>
        <v>3.8124999999999996</v>
      </c>
      <c r="AG69" s="111">
        <f>AG68</f>
        <v>16.697916666666682</v>
      </c>
      <c r="AH69" s="119">
        <f>ROUND(AE69/$AE$71*100,2)</f>
        <v>48.09</v>
      </c>
      <c r="AI69" s="120">
        <f>ROUND(AF69/$AE$71*100,2)</f>
        <v>100</v>
      </c>
      <c r="AJ69" s="283">
        <f>ROUND(AE69/$Y$17*100,2)</f>
        <v>7.24</v>
      </c>
      <c r="AK69" s="284">
        <f>ROUND(AG69/$Y$17*100,2)</f>
        <v>65.989999999999995</v>
      </c>
      <c r="AL69" s="121"/>
      <c r="AM69" s="121"/>
      <c r="AN69" s="121"/>
      <c r="AO69" s="121"/>
      <c r="AP69" s="121"/>
    </row>
    <row r="70" spans="1:42" s="122" customFormat="1" ht="15" customHeight="1"/>
    <row r="71" spans="1:42" ht="36">
      <c r="A71" s="21" t="s">
        <v>132</v>
      </c>
      <c r="B71" s="22"/>
      <c r="C71" s="123">
        <f t="shared" ref="C71:L71" si="75">C69+C59+C43+C28+C25+C32+C64+C49</f>
        <v>0.39583333333333331</v>
      </c>
      <c r="D71" s="123">
        <f t="shared" si="75"/>
        <v>0.47916666666666669</v>
      </c>
      <c r="E71" s="123">
        <f t="shared" si="75"/>
        <v>0.45833333333333326</v>
      </c>
      <c r="F71" s="123">
        <f t="shared" si="75"/>
        <v>0.38194444444444448</v>
      </c>
      <c r="G71" s="123">
        <f t="shared" si="75"/>
        <v>0.38194444444444442</v>
      </c>
      <c r="H71" s="123">
        <f t="shared" si="75"/>
        <v>0.37499999999999994</v>
      </c>
      <c r="I71" s="123">
        <f t="shared" si="75"/>
        <v>0.5</v>
      </c>
      <c r="J71" s="123">
        <f t="shared" si="75"/>
        <v>0.45833333333333326</v>
      </c>
      <c r="K71" s="123">
        <f t="shared" si="75"/>
        <v>0.45833333333333326</v>
      </c>
      <c r="L71" s="123">
        <f t="shared" si="75"/>
        <v>0.55555555555555547</v>
      </c>
      <c r="M71" s="123">
        <f>M69+M59+M43+M28+M25+M32+M64+M49</f>
        <v>0.58333333333333337</v>
      </c>
      <c r="N71" s="124" t="s">
        <v>91</v>
      </c>
      <c r="O71" s="125">
        <f>SUM(C71:M71)</f>
        <v>5.0277777777777768</v>
      </c>
      <c r="P71" s="23"/>
      <c r="Q71" s="23"/>
      <c r="R71" s="23">
        <f>SUM(R24,R27,R30:R31,R34:R42,R45:R48,R51:R58,R61:R63,R66:R68)</f>
        <v>76</v>
      </c>
      <c r="S71" s="23"/>
      <c r="T71" s="123">
        <f>T69+T59+T43+T28+T25+T32+T64+T49</f>
        <v>5.0277777777777786</v>
      </c>
      <c r="U71" s="123">
        <f>U69</f>
        <v>5.0277777777777777</v>
      </c>
      <c r="V71" s="123">
        <f>V69</f>
        <v>22.121527777777782</v>
      </c>
      <c r="W71" s="23">
        <f>ROUND(T71/$T$71*100,2)</f>
        <v>100</v>
      </c>
      <c r="X71" s="23">
        <f>ROUND(U71/$T$71*100,2)</f>
        <v>100</v>
      </c>
      <c r="Y71" s="126">
        <f>ROUND(T71/$U$16*100,2)</f>
        <v>15.84</v>
      </c>
      <c r="Z71" s="127">
        <f>ROUND(V71/$U$16*100,2)</f>
        <v>69.709999999999994</v>
      </c>
      <c r="AA71" s="23"/>
      <c r="AB71" s="23"/>
      <c r="AC71" s="23">
        <f>SUM(AC24,AC27,AC30:AC31,AC34:AC42,AC45:AC48,AC51:AC58,AC61:AC63,AC66:AC68)</f>
        <v>74</v>
      </c>
      <c r="AD71" s="23"/>
      <c r="AE71" s="123">
        <f>AE69+AE59+AE43+AE28+AE25+AE32+AE64+AE49</f>
        <v>3.8125000000000004</v>
      </c>
      <c r="AF71" s="123">
        <f>AF69</f>
        <v>3.8124999999999996</v>
      </c>
      <c r="AG71" s="123">
        <f>AG69</f>
        <v>16.697916666666682</v>
      </c>
      <c r="AH71" s="23">
        <f>ROUND(AF71/$AE$71*100,2)</f>
        <v>100</v>
      </c>
      <c r="AI71" s="23">
        <f>ROUND(AF71/$AE$71*100,2)</f>
        <v>100</v>
      </c>
      <c r="AJ71" s="287">
        <f>ROUND(AE71/$Y$17*100,2)</f>
        <v>15.07</v>
      </c>
      <c r="AK71" s="288">
        <f>ROUND(AG71/$Y$17*100,2)</f>
        <v>65.989999999999995</v>
      </c>
      <c r="AL71" s="22"/>
      <c r="AM71" s="22"/>
      <c r="AN71" s="22"/>
      <c r="AO71" s="22"/>
      <c r="AP71" s="22"/>
    </row>
    <row r="72" spans="1:42" s="122" customFormat="1">
      <c r="A72" s="130"/>
      <c r="B72" s="130"/>
      <c r="C72" s="130"/>
      <c r="D72" s="130"/>
      <c r="E72" s="130"/>
      <c r="F72" s="130"/>
      <c r="G72" s="130"/>
      <c r="H72" s="130"/>
      <c r="I72" s="130"/>
      <c r="J72" s="130"/>
      <c r="K72" s="130"/>
      <c r="L72" s="130"/>
      <c r="M72" s="130"/>
      <c r="N72" s="131"/>
      <c r="O72" s="130"/>
      <c r="P72" s="130"/>
      <c r="Q72" s="130"/>
      <c r="R72" s="130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0"/>
      <c r="AE72" s="130"/>
      <c r="AF72" s="130"/>
      <c r="AG72" s="130"/>
      <c r="AH72" s="130"/>
      <c r="AI72" s="130"/>
      <c r="AJ72" s="130"/>
      <c r="AK72" s="130"/>
      <c r="AL72" s="130"/>
      <c r="AM72" s="130"/>
      <c r="AN72" s="130"/>
      <c r="AO72" s="130"/>
      <c r="AP72" s="130"/>
    </row>
    <row r="73" spans="1:42" ht="36">
      <c r="A73" s="132" t="s">
        <v>133</v>
      </c>
      <c r="B73" s="24"/>
      <c r="C73" s="133">
        <f t="shared" ref="C73:M73" si="76">(C71/$O$71)*100</f>
        <v>7.8729281767955808</v>
      </c>
      <c r="D73" s="133">
        <f t="shared" si="76"/>
        <v>9.5303867403314939</v>
      </c>
      <c r="E73" s="133">
        <f t="shared" si="76"/>
        <v>9.1160220994475143</v>
      </c>
      <c r="F73" s="133">
        <f t="shared" si="76"/>
        <v>7.5966850828729298</v>
      </c>
      <c r="G73" s="133">
        <f t="shared" si="76"/>
        <v>7.5966850828729298</v>
      </c>
      <c r="H73" s="133">
        <f t="shared" si="76"/>
        <v>7.4585635359116029</v>
      </c>
      <c r="I73" s="133">
        <f t="shared" si="76"/>
        <v>9.9447513812154718</v>
      </c>
      <c r="J73" s="133">
        <f t="shared" si="76"/>
        <v>9.1160220994475143</v>
      </c>
      <c r="K73" s="133">
        <f t="shared" si="76"/>
        <v>9.1160220994475143</v>
      </c>
      <c r="L73" s="133">
        <f t="shared" si="76"/>
        <v>11.049723756906078</v>
      </c>
      <c r="M73" s="133">
        <f t="shared" si="76"/>
        <v>11.602209944751385</v>
      </c>
      <c r="N73" s="134" t="s">
        <v>91</v>
      </c>
      <c r="O73" s="133">
        <f>SUM(C73:M73)</f>
        <v>100.00000000000001</v>
      </c>
      <c r="P73" s="289" t="s">
        <v>134</v>
      </c>
      <c r="Q73" s="290">
        <f>COUNTIF($B$21:AP66,"DONE")</f>
        <v>28</v>
      </c>
      <c r="R73" s="291" t="s">
        <v>135</v>
      </c>
      <c r="S73" s="292">
        <f>COUNTIF($B$21:AP66,"LATE")</f>
        <v>0</v>
      </c>
      <c r="T73" s="293" t="s">
        <v>136</v>
      </c>
      <c r="U73" s="82">
        <f>COUNTIF($B$21:AP66,"CANCLE")</f>
        <v>1</v>
      </c>
      <c r="V73" s="294" t="s">
        <v>137</v>
      </c>
      <c r="W73" s="161">
        <f>SUM(Q73,S73,U73)</f>
        <v>29</v>
      </c>
      <c r="X73" s="122"/>
      <c r="Y73" s="122"/>
      <c r="Z73" s="122"/>
      <c r="AA73" s="122"/>
      <c r="AB73" s="122"/>
      <c r="AC73" s="122"/>
      <c r="AD73" s="122"/>
      <c r="AE73" s="122"/>
      <c r="AF73" s="122"/>
      <c r="AG73" s="122"/>
      <c r="AH73" s="122"/>
      <c r="AI73" s="122"/>
      <c r="AJ73" s="122"/>
      <c r="AK73" s="122"/>
      <c r="AL73" s="122"/>
      <c r="AM73" s="122"/>
      <c r="AN73" s="122"/>
      <c r="AO73" s="122"/>
      <c r="AP73" s="122"/>
    </row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</sheetData>
  <mergeCells count="22">
    <mergeCell ref="B50:AP50"/>
    <mergeCell ref="B60:AP60"/>
    <mergeCell ref="B65:AP65"/>
    <mergeCell ref="AO21:AP21"/>
    <mergeCell ref="B23:AP23"/>
    <mergeCell ref="B26:AP26"/>
    <mergeCell ref="B29:AP29"/>
    <mergeCell ref="B33:AP33"/>
    <mergeCell ref="B44:AP44"/>
    <mergeCell ref="AL21:AN21"/>
    <mergeCell ref="C5:D5"/>
    <mergeCell ref="F8:J8"/>
    <mergeCell ref="B21:N21"/>
    <mergeCell ref="O21:Z21"/>
    <mergeCell ref="AA21:AK21"/>
    <mergeCell ref="A1:AP2"/>
    <mergeCell ref="C3:K3"/>
    <mergeCell ref="L3:N3"/>
    <mergeCell ref="O3:P3"/>
    <mergeCell ref="C4:D4"/>
    <mergeCell ref="L4:N4"/>
    <mergeCell ref="O4:P4"/>
  </mergeCells>
  <conditionalFormatting sqref="AO34:AP36 AP51:AP58 AP45 AO38:AP40">
    <cfRule type="cellIs" dxfId="39" priority="23" operator="greaterThan">
      <formula>100</formula>
    </cfRule>
  </conditionalFormatting>
  <conditionalFormatting sqref="AP24">
    <cfRule type="cellIs" dxfId="38" priority="22" operator="greaterThan">
      <formula>100</formula>
    </cfRule>
  </conditionalFormatting>
  <conditionalFormatting sqref="AP27">
    <cfRule type="cellIs" dxfId="37" priority="21" operator="greaterThan">
      <formula>100</formula>
    </cfRule>
  </conditionalFormatting>
  <conditionalFormatting sqref="AO30:AO31">
    <cfRule type="cellIs" dxfId="36" priority="20" operator="greaterThan">
      <formula>100</formula>
    </cfRule>
  </conditionalFormatting>
  <conditionalFormatting sqref="AP30:AP31">
    <cfRule type="cellIs" dxfId="35" priority="19" operator="greaterThan">
      <formula>100</formula>
    </cfRule>
  </conditionalFormatting>
  <conditionalFormatting sqref="AP66">
    <cfRule type="cellIs" dxfId="34" priority="18" operator="greaterThan">
      <formula>100</formula>
    </cfRule>
  </conditionalFormatting>
  <conditionalFormatting sqref="AO37:AP37">
    <cfRule type="cellIs" dxfId="33" priority="17" operator="greaterThan">
      <formula>100</formula>
    </cfRule>
  </conditionalFormatting>
  <conditionalFormatting sqref="AO41:AP42">
    <cfRule type="cellIs" dxfId="32" priority="14" operator="greaterThan">
      <formula>100</formula>
    </cfRule>
  </conditionalFormatting>
  <conditionalFormatting sqref="AN45">
    <cfRule type="cellIs" dxfId="31" priority="13" operator="greaterThan">
      <formula>100</formula>
    </cfRule>
  </conditionalFormatting>
  <conditionalFormatting sqref="AP61:AP63">
    <cfRule type="cellIs" dxfId="30" priority="12" operator="greaterThan">
      <formula>100</formula>
    </cfRule>
  </conditionalFormatting>
  <conditionalFormatting sqref="AP46:AP48">
    <cfRule type="cellIs" dxfId="29" priority="11" operator="greaterThan">
      <formula>100</formula>
    </cfRule>
  </conditionalFormatting>
  <conditionalFormatting sqref="AP67">
    <cfRule type="cellIs" dxfId="28" priority="9" operator="greaterThan">
      <formula>100</formula>
    </cfRule>
  </conditionalFormatting>
  <conditionalFormatting sqref="AO45:AO48">
    <cfRule type="cellIs" dxfId="27" priority="4" operator="greaterThan">
      <formula>100</formula>
    </cfRule>
  </conditionalFormatting>
  <conditionalFormatting sqref="AP68">
    <cfRule type="cellIs" dxfId="26" priority="3" operator="greaterThan">
      <formula>100</formula>
    </cfRule>
  </conditionalFormatting>
  <pageMargins left="0.25" right="0.25" top="0.75" bottom="0.75" header="0.3" footer="0.3"/>
  <pageSetup paperSize="9" scale="11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BCE42-E374-4B45-8925-6BAF639657A3}">
  <sheetPr>
    <pageSetUpPr fitToPage="1"/>
  </sheetPr>
  <dimension ref="A1:AP109"/>
  <sheetViews>
    <sheetView topLeftCell="D51" zoomScale="34" zoomScaleNormal="40" workbookViewId="0">
      <selection activeCell="Q108" sqref="Q108"/>
    </sheetView>
  </sheetViews>
  <sheetFormatPr defaultRowHeight="13.8"/>
  <cols>
    <col min="1" max="1" width="132.69921875" customWidth="1"/>
    <col min="2" max="42" width="26.59765625" customWidth="1"/>
  </cols>
  <sheetData>
    <row r="1" spans="1:42" ht="36" customHeight="1">
      <c r="A1" s="347" t="s">
        <v>0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  <c r="R1" s="347"/>
      <c r="S1" s="347"/>
      <c r="T1" s="347"/>
      <c r="U1" s="347"/>
      <c r="V1" s="347"/>
      <c r="W1" s="347"/>
      <c r="X1" s="347"/>
      <c r="Y1" s="347"/>
      <c r="Z1" s="347"/>
      <c r="AA1" s="347"/>
      <c r="AB1" s="347"/>
      <c r="AC1" s="347"/>
      <c r="AD1" s="347"/>
      <c r="AE1" s="347"/>
      <c r="AF1" s="347"/>
      <c r="AG1" s="347"/>
      <c r="AH1" s="347"/>
      <c r="AI1" s="347"/>
      <c r="AJ1" s="347"/>
      <c r="AK1" s="347"/>
      <c r="AL1" s="347"/>
      <c r="AM1" s="347"/>
      <c r="AN1" s="347"/>
      <c r="AO1" s="347"/>
      <c r="AP1" s="347"/>
    </row>
    <row r="2" spans="1:42" ht="36" customHeight="1">
      <c r="A2" s="347"/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  <c r="Q2" s="347"/>
      <c r="R2" s="347"/>
      <c r="S2" s="347"/>
      <c r="T2" s="347"/>
      <c r="U2" s="347"/>
      <c r="V2" s="347"/>
      <c r="W2" s="347"/>
      <c r="X2" s="347"/>
      <c r="Y2" s="347"/>
      <c r="Z2" s="347"/>
      <c r="AA2" s="347"/>
      <c r="AB2" s="347"/>
      <c r="AC2" s="347"/>
      <c r="AD2" s="347"/>
      <c r="AE2" s="347"/>
      <c r="AF2" s="347"/>
      <c r="AG2" s="347"/>
      <c r="AH2" s="347"/>
      <c r="AI2" s="347"/>
      <c r="AJ2" s="347"/>
      <c r="AK2" s="347"/>
      <c r="AL2" s="347"/>
      <c r="AM2" s="347"/>
      <c r="AN2" s="347"/>
      <c r="AO2" s="347"/>
      <c r="AP2" s="347"/>
    </row>
    <row r="3" spans="1:42" ht="53.4">
      <c r="A3" s="25"/>
      <c r="B3" s="25"/>
      <c r="C3" s="348" t="s">
        <v>1</v>
      </c>
      <c r="D3" s="348"/>
      <c r="E3" s="348"/>
      <c r="F3" s="348"/>
      <c r="G3" s="348"/>
      <c r="H3" s="348"/>
      <c r="I3" s="348"/>
      <c r="J3" s="348"/>
      <c r="K3" s="348"/>
      <c r="L3" s="349"/>
      <c r="M3" s="349"/>
      <c r="N3" s="349"/>
      <c r="O3" s="348" t="s">
        <v>2</v>
      </c>
      <c r="P3" s="348"/>
      <c r="Q3" s="26"/>
      <c r="R3" s="26"/>
      <c r="S3" s="26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M3" s="25"/>
      <c r="AN3" s="25"/>
      <c r="AO3" s="25"/>
      <c r="AP3" s="25"/>
    </row>
    <row r="4" spans="1:42" ht="53.4">
      <c r="A4" s="27"/>
      <c r="B4" s="27"/>
      <c r="C4" s="342" t="s">
        <v>3</v>
      </c>
      <c r="D4" s="342"/>
      <c r="E4" s="27"/>
      <c r="F4" s="27"/>
      <c r="G4" s="27"/>
      <c r="H4" s="27"/>
      <c r="I4" s="27"/>
      <c r="J4" s="27"/>
      <c r="K4" s="27"/>
      <c r="L4" s="350"/>
      <c r="M4" s="351"/>
      <c r="N4" s="352"/>
      <c r="O4" s="342" t="s">
        <v>4</v>
      </c>
      <c r="P4" s="342"/>
      <c r="Q4" s="28"/>
      <c r="R4" s="28"/>
      <c r="S4" s="28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</row>
    <row r="5" spans="1:42" ht="53.4">
      <c r="A5" s="29"/>
      <c r="B5" s="29"/>
      <c r="C5" s="342" t="s">
        <v>309</v>
      </c>
      <c r="D5" s="342"/>
      <c r="E5" s="27"/>
      <c r="F5" s="27"/>
      <c r="G5" s="27"/>
      <c r="H5" s="27"/>
      <c r="I5" s="27"/>
      <c r="J5" s="27"/>
      <c r="K5" s="27"/>
      <c r="L5" s="27"/>
      <c r="M5" s="27"/>
      <c r="N5" s="27"/>
      <c r="O5" s="30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</row>
    <row r="6" spans="1:42" ht="53.4">
      <c r="A6" s="27"/>
      <c r="B6" s="27"/>
      <c r="C6" s="31" t="s">
        <v>6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146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</row>
    <row r="7" spans="1:42" ht="42">
      <c r="A7" s="32" t="s">
        <v>7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33" t="s">
        <v>8</v>
      </c>
      <c r="P7" s="34"/>
      <c r="Q7" s="33" t="s">
        <v>9</v>
      </c>
      <c r="R7" s="34"/>
      <c r="S7" s="33" t="s">
        <v>10</v>
      </c>
      <c r="T7" s="33"/>
      <c r="U7" s="33" t="s">
        <v>11</v>
      </c>
      <c r="V7" s="35"/>
      <c r="W7" s="33" t="s">
        <v>12</v>
      </c>
      <c r="X7" s="34"/>
      <c r="Y7" s="33" t="s">
        <v>13</v>
      </c>
      <c r="Z7" s="33"/>
      <c r="AA7" s="33" t="s">
        <v>14</v>
      </c>
      <c r="AB7" s="36"/>
      <c r="AC7" s="36" t="s">
        <v>15</v>
      </c>
      <c r="AD7" s="34"/>
      <c r="AE7" s="36" t="s">
        <v>16</v>
      </c>
      <c r="AF7" s="34"/>
      <c r="AG7" s="36" t="s">
        <v>17</v>
      </c>
      <c r="AH7" s="34"/>
      <c r="AI7" s="34"/>
      <c r="AJ7" s="27"/>
      <c r="AK7" s="27"/>
      <c r="AL7" s="27"/>
      <c r="AM7" s="27"/>
      <c r="AN7" s="27"/>
      <c r="AO7" s="27"/>
      <c r="AP7" s="27"/>
    </row>
    <row r="8" spans="1:42" ht="53.4">
      <c r="A8" s="37" t="s">
        <v>18</v>
      </c>
      <c r="B8" s="27"/>
      <c r="D8" s="31"/>
      <c r="E8" s="31"/>
      <c r="F8" s="343" t="s">
        <v>19</v>
      </c>
      <c r="G8" s="343"/>
      <c r="H8" s="343"/>
      <c r="I8" s="343"/>
      <c r="J8" s="343"/>
      <c r="K8" s="31"/>
      <c r="L8" s="31"/>
      <c r="M8" s="31"/>
      <c r="N8" s="27"/>
      <c r="O8" s="38">
        <v>1</v>
      </c>
      <c r="P8" s="34"/>
      <c r="Q8" s="39">
        <v>6.416666666666667</v>
      </c>
      <c r="R8" s="34"/>
      <c r="S8" s="39">
        <v>0</v>
      </c>
      <c r="T8" s="39"/>
      <c r="U8" s="39">
        <v>0</v>
      </c>
      <c r="V8" s="39"/>
      <c r="W8" s="39">
        <v>0</v>
      </c>
      <c r="X8" s="39"/>
      <c r="Y8" s="39">
        <v>0</v>
      </c>
      <c r="Z8" s="39"/>
      <c r="AA8" s="41">
        <f>S10/$U$16*100</f>
        <v>11.029653134916298</v>
      </c>
      <c r="AB8" s="42"/>
      <c r="AC8" s="41">
        <f>U10/$U$16*100</f>
        <v>11.0296531349163</v>
      </c>
      <c r="AD8" s="34"/>
      <c r="AE8" s="41">
        <f>W10/$Y$16*100</f>
        <v>12.01152579582876</v>
      </c>
      <c r="AF8" s="34"/>
      <c r="AG8" s="41">
        <f>Y10/$Y$16*100</f>
        <v>12.011525795828756</v>
      </c>
      <c r="AH8" s="34"/>
      <c r="AI8" s="34"/>
      <c r="AJ8" s="40"/>
      <c r="AK8" s="27"/>
      <c r="AL8" s="27"/>
      <c r="AM8" s="27"/>
      <c r="AN8" s="27"/>
      <c r="AO8" s="27"/>
      <c r="AP8" s="27"/>
    </row>
    <row r="9" spans="1:42" ht="42">
      <c r="A9" s="43" t="s">
        <v>20</v>
      </c>
      <c r="B9" s="27"/>
      <c r="C9" s="34"/>
      <c r="D9" s="44"/>
      <c r="E9" s="35"/>
      <c r="F9" s="35" t="s">
        <v>21</v>
      </c>
      <c r="G9" s="35"/>
      <c r="H9" s="35"/>
      <c r="I9" s="35" t="s">
        <v>22</v>
      </c>
      <c r="J9" s="35"/>
      <c r="K9" s="35"/>
      <c r="L9" s="35"/>
      <c r="M9" s="35"/>
      <c r="N9" s="27"/>
      <c r="O9" s="38">
        <v>2</v>
      </c>
      <c r="P9" s="34"/>
      <c r="Q9" s="39">
        <v>6.416666666666667</v>
      </c>
      <c r="R9" s="34"/>
      <c r="S9" s="39">
        <v>0</v>
      </c>
      <c r="T9" s="39"/>
      <c r="U9" s="39">
        <v>0</v>
      </c>
      <c r="V9" s="39"/>
      <c r="W9" s="39">
        <v>0</v>
      </c>
      <c r="X9" s="39"/>
      <c r="Y9" s="39">
        <v>0</v>
      </c>
      <c r="Z9" s="39"/>
      <c r="AA9" s="41">
        <f>S11/$U$16*100</f>
        <v>10.591968486705333</v>
      </c>
      <c r="AB9" s="42"/>
      <c r="AC9" s="41">
        <f>U11/$U$16*100</f>
        <v>21.621621621621621</v>
      </c>
      <c r="AD9" s="34"/>
      <c r="AE9" s="41">
        <f>W11/$Y$16*100</f>
        <v>10.340285400658615</v>
      </c>
      <c r="AF9" s="34"/>
      <c r="AG9" s="41">
        <f>Y11/$Y$16*100</f>
        <v>22.351811196487372</v>
      </c>
      <c r="AH9" s="34"/>
      <c r="AI9" s="34"/>
      <c r="AJ9" s="40"/>
      <c r="AK9" s="27"/>
      <c r="AL9" s="27"/>
      <c r="AM9" s="27"/>
      <c r="AN9" s="27"/>
      <c r="AO9" s="27"/>
      <c r="AP9" s="27"/>
    </row>
    <row r="10" spans="1:42" ht="42">
      <c r="A10" s="45" t="s">
        <v>23</v>
      </c>
      <c r="B10" s="27"/>
      <c r="C10" s="34"/>
      <c r="D10" s="44"/>
      <c r="E10" s="35"/>
      <c r="F10" s="35" t="s">
        <v>24</v>
      </c>
      <c r="G10" s="35"/>
      <c r="H10" s="35"/>
      <c r="I10" s="35" t="s">
        <v>25</v>
      </c>
      <c r="J10" s="35"/>
      <c r="K10" s="35"/>
      <c r="L10" s="35"/>
      <c r="M10" s="35"/>
      <c r="N10" s="27"/>
      <c r="O10" s="38">
        <v>3</v>
      </c>
      <c r="P10" s="34"/>
      <c r="Q10" s="39">
        <v>6.416666666666667</v>
      </c>
      <c r="R10" s="34"/>
      <c r="S10" s="39">
        <f>'Sprint 3'!T65</f>
        <v>3.5</v>
      </c>
      <c r="T10" s="39"/>
      <c r="U10" s="39">
        <f>'Sprint 3'!V65</f>
        <v>3.5000000000000004</v>
      </c>
      <c r="V10" s="40"/>
      <c r="W10" s="39">
        <f>'Sprint 3'!AE65</f>
        <v>3.0395833333333333</v>
      </c>
      <c r="X10" s="39"/>
      <c r="Y10" s="39">
        <f>'Sprint 3'!AG65</f>
        <v>3.0395833333333329</v>
      </c>
      <c r="Z10" s="39"/>
      <c r="AA10" s="41">
        <f>S12/$U$16*100</f>
        <v>17.56209650946494</v>
      </c>
      <c r="AB10" s="42"/>
      <c r="AC10" s="41">
        <f>U12/$U$16*100</f>
        <v>39.183718131086579</v>
      </c>
      <c r="AD10" s="34"/>
      <c r="AE10" s="41">
        <f>W12/$Y$16*100</f>
        <v>10.304610318331502</v>
      </c>
      <c r="AF10" s="34"/>
      <c r="AG10" s="41">
        <f>Y12/$Y$16*100</f>
        <v>32.656421514818874</v>
      </c>
      <c r="AH10" s="34"/>
      <c r="AI10" s="34"/>
      <c r="AJ10" s="40"/>
      <c r="AK10" s="27"/>
      <c r="AL10" s="27"/>
      <c r="AM10" s="27"/>
      <c r="AN10" s="27"/>
      <c r="AO10" s="27"/>
      <c r="AP10" s="27"/>
    </row>
    <row r="11" spans="1:42" ht="42">
      <c r="A11" s="46" t="s">
        <v>26</v>
      </c>
      <c r="B11" s="47"/>
      <c r="C11" s="34"/>
      <c r="D11" s="44"/>
      <c r="E11" s="35"/>
      <c r="F11" s="35" t="s">
        <v>27</v>
      </c>
      <c r="G11" s="35"/>
      <c r="H11" s="35"/>
      <c r="I11" s="35" t="s">
        <v>28</v>
      </c>
      <c r="J11" s="48"/>
      <c r="K11" s="48"/>
      <c r="L11" s="48"/>
      <c r="M11" s="48"/>
      <c r="N11" s="27"/>
      <c r="O11" s="38">
        <v>4</v>
      </c>
      <c r="P11" s="34"/>
      <c r="Q11" s="39">
        <v>6.416666666666667</v>
      </c>
      <c r="R11" s="34"/>
      <c r="S11" s="39">
        <f>'Sprint 4'!T86</f>
        <v>3.3611111111111112</v>
      </c>
      <c r="T11" s="39"/>
      <c r="U11" s="39">
        <f>'Sprint 4'!V86</f>
        <v>6.8611111111111081</v>
      </c>
      <c r="V11" s="40"/>
      <c r="W11" s="39">
        <f>'Sprint 4'!AE86</f>
        <v>2.6166666666666663</v>
      </c>
      <c r="X11" s="34"/>
      <c r="Y11" s="39">
        <f>'Sprint 4'!AG86</f>
        <v>5.6562499999999991</v>
      </c>
      <c r="Z11" s="39"/>
      <c r="AA11" s="41">
        <f>S13/$U$16*100</f>
        <v>14.684319947477849</v>
      </c>
      <c r="AB11" s="42"/>
      <c r="AC11" s="41">
        <f>U13/$U$16*100</f>
        <v>53.868038078564453</v>
      </c>
      <c r="AD11" s="34"/>
      <c r="AE11" s="41">
        <f>W13/$Y$16*100</f>
        <v>18.262897914379799</v>
      </c>
      <c r="AF11" s="34"/>
      <c r="AG11" s="41">
        <f>Y13/$Y$16*100</f>
        <v>50.919319429198708</v>
      </c>
      <c r="AH11" s="34"/>
      <c r="AI11" s="34"/>
      <c r="AJ11" s="40"/>
      <c r="AK11" s="27"/>
      <c r="AL11" s="27"/>
      <c r="AM11" s="27"/>
      <c r="AN11" s="27"/>
      <c r="AO11" s="27"/>
      <c r="AP11" s="27"/>
    </row>
    <row r="12" spans="1:42" ht="42">
      <c r="A12" s="49" t="s">
        <v>29</v>
      </c>
      <c r="B12" s="50"/>
      <c r="C12" s="34"/>
      <c r="D12" s="44"/>
      <c r="E12" s="35"/>
      <c r="F12" s="35" t="s">
        <v>30</v>
      </c>
      <c r="G12" s="35"/>
      <c r="H12" s="35"/>
      <c r="I12" s="35" t="s">
        <v>31</v>
      </c>
      <c r="J12" s="35"/>
      <c r="K12" s="35"/>
      <c r="L12" s="35"/>
      <c r="M12" s="35"/>
      <c r="N12" s="27"/>
      <c r="O12" s="38">
        <v>5</v>
      </c>
      <c r="P12" s="34"/>
      <c r="Q12" s="39">
        <v>6.416666666666667</v>
      </c>
      <c r="R12" s="34"/>
      <c r="S12" s="39">
        <f>'Sprint 5'!T72</f>
        <v>5.572916666666667</v>
      </c>
      <c r="T12" s="39"/>
      <c r="U12" s="39">
        <f>'Sprint 5'!V72</f>
        <v>12.434027777777782</v>
      </c>
      <c r="V12" s="40"/>
      <c r="W12" s="39">
        <f>'Sprint 5'!AE72</f>
        <v>2.6076388888888884</v>
      </c>
      <c r="X12" s="34"/>
      <c r="Y12" s="39">
        <f>'Sprint 5'!AG72</f>
        <v>8.2638888888888875</v>
      </c>
      <c r="Z12" s="39"/>
      <c r="AA12" s="41">
        <f>S14/$U$16*100</f>
        <v>15.844184265236908</v>
      </c>
      <c r="AB12" s="42"/>
      <c r="AC12" s="41">
        <f>U14/$U$16*100</f>
        <v>69.712222343801329</v>
      </c>
      <c r="AD12" s="34"/>
      <c r="AE12" s="41">
        <f>W14/$Y$16*100</f>
        <v>15.065861690450056</v>
      </c>
      <c r="AF12" s="34"/>
      <c r="AG12" s="41">
        <f>Y14/$Y$16*100</f>
        <v>65.9851811196488</v>
      </c>
      <c r="AH12" s="34"/>
      <c r="AI12" s="34"/>
      <c r="AJ12" s="39"/>
      <c r="AK12" s="27"/>
      <c r="AL12" s="27"/>
      <c r="AM12" s="27"/>
      <c r="AN12" s="27"/>
      <c r="AO12" s="27"/>
      <c r="AP12" s="27"/>
    </row>
    <row r="13" spans="1:42" ht="42">
      <c r="A13" s="51" t="s">
        <v>32</v>
      </c>
      <c r="B13" s="50"/>
      <c r="C13" s="34"/>
      <c r="D13" s="44"/>
      <c r="E13" s="35"/>
      <c r="F13" s="35" t="s">
        <v>33</v>
      </c>
      <c r="G13" s="35"/>
      <c r="H13" s="35"/>
      <c r="I13" s="35" t="s">
        <v>34</v>
      </c>
      <c r="J13" s="35"/>
      <c r="K13" s="35"/>
      <c r="L13" s="35"/>
      <c r="M13" s="35"/>
      <c r="N13" s="27"/>
      <c r="O13" s="38">
        <v>6</v>
      </c>
      <c r="P13" s="34"/>
      <c r="Q13" s="39">
        <v>6.416666666666667</v>
      </c>
      <c r="R13" s="34"/>
      <c r="S13" s="39">
        <f>'Sprint 6'!T77</f>
        <v>4.6597222222222223</v>
      </c>
      <c r="T13" s="39"/>
      <c r="U13" s="39">
        <f>'Sprint 6'!V77</f>
        <v>17.093750000000011</v>
      </c>
      <c r="V13" s="40"/>
      <c r="W13" s="39">
        <f>'Sprint 6'!AE77</f>
        <v>4.6215277777777777</v>
      </c>
      <c r="X13" s="34"/>
      <c r="Y13" s="39">
        <f>'Sprint 6'!AG77</f>
        <v>12.885416666666673</v>
      </c>
      <c r="Z13" s="39"/>
      <c r="AA13" s="41" t="e">
        <f>#REF!/$U$16*100</f>
        <v>#REF!</v>
      </c>
      <c r="AB13" s="42"/>
      <c r="AC13" s="41" t="e">
        <f>#REF!/$U$16*100</f>
        <v>#REF!</v>
      </c>
      <c r="AD13" s="34"/>
      <c r="AE13" s="41" t="e">
        <f>#REF!/$Y$16*100</f>
        <v>#REF!</v>
      </c>
      <c r="AF13" s="34"/>
      <c r="AG13" s="41" t="e">
        <f>#REF!/$Y$16*100</f>
        <v>#REF!</v>
      </c>
      <c r="AH13" s="34"/>
      <c r="AI13" s="34"/>
      <c r="AJ13" s="39"/>
      <c r="AK13" s="27"/>
      <c r="AL13" s="27"/>
      <c r="AM13" s="27"/>
      <c r="AN13" s="27"/>
      <c r="AO13" s="27"/>
      <c r="AP13" s="27"/>
    </row>
    <row r="14" spans="1:42" ht="42">
      <c r="A14" s="52" t="s">
        <v>35</v>
      </c>
      <c r="B14" s="27"/>
      <c r="C14" s="48"/>
      <c r="D14" s="48"/>
      <c r="E14" s="48"/>
      <c r="F14" s="48"/>
      <c r="G14" s="48"/>
      <c r="H14" s="48"/>
      <c r="I14" s="35" t="s">
        <v>36</v>
      </c>
      <c r="J14" s="35"/>
      <c r="K14" s="35"/>
      <c r="L14" s="35"/>
      <c r="M14" s="35"/>
      <c r="N14" s="27"/>
      <c r="O14" s="38">
        <v>7</v>
      </c>
      <c r="P14" s="34"/>
      <c r="Q14" s="39">
        <v>6.416666666666667</v>
      </c>
      <c r="R14" s="34"/>
      <c r="S14" s="39">
        <f>'Sprint 7'!T71</f>
        <v>5.0277777777777786</v>
      </c>
      <c r="T14" s="39"/>
      <c r="U14" s="39">
        <f>'Sprint 7'!V71</f>
        <v>22.121527777777782</v>
      </c>
      <c r="V14" s="40"/>
      <c r="W14" s="39">
        <f>'Sprint 7'!AE71</f>
        <v>3.8125000000000004</v>
      </c>
      <c r="X14" s="34"/>
      <c r="Y14" s="39">
        <f>'Sprint 7'!AG71</f>
        <v>16.697916666666682</v>
      </c>
      <c r="Z14" s="39"/>
      <c r="AA14" s="41" t="e">
        <f>#REF!/$U$16*100</f>
        <v>#REF!</v>
      </c>
      <c r="AB14" s="42"/>
      <c r="AC14" s="41" t="e">
        <f>#REF!/$U$16*100</f>
        <v>#REF!</v>
      </c>
      <c r="AD14" s="34"/>
      <c r="AE14" s="41" t="e">
        <f>#REF!/$Y$16*100</f>
        <v>#REF!</v>
      </c>
      <c r="AF14" s="34"/>
      <c r="AG14" s="41" t="e">
        <f>#REF!/$Y$16*100</f>
        <v>#REF!</v>
      </c>
      <c r="AH14" s="34"/>
      <c r="AI14" s="34"/>
      <c r="AJ14" s="39"/>
      <c r="AK14" s="27"/>
      <c r="AL14" s="27"/>
      <c r="AM14" s="27"/>
      <c r="AN14" s="27"/>
      <c r="AO14" s="27"/>
      <c r="AP14" s="27"/>
    </row>
    <row r="15" spans="1:42" ht="38.4">
      <c r="A15" s="53" t="s">
        <v>37</v>
      </c>
      <c r="B15" s="27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27"/>
      <c r="O15" s="38">
        <v>8</v>
      </c>
      <c r="P15" s="34"/>
      <c r="Q15" s="39">
        <v>6.416666666666667</v>
      </c>
      <c r="R15" s="34"/>
      <c r="S15" s="39">
        <f>'Sprint 8'!T78</f>
        <v>5.6666666666666661</v>
      </c>
      <c r="T15" s="39"/>
      <c r="U15" s="39">
        <f>'Sprint 8'!V78</f>
        <v>27.788194444444432</v>
      </c>
      <c r="V15" s="40"/>
      <c r="W15" s="39">
        <f>'Sprint 8'!AE78</f>
        <v>5.1284722222222223</v>
      </c>
      <c r="X15" s="34"/>
      <c r="Y15" s="39">
        <f>'Sprint 8'!AG78</f>
        <v>21.8263888888889</v>
      </c>
      <c r="Z15" s="39"/>
      <c r="AA15" s="41">
        <f t="shared" ref="AA15:AA17" si="0">S15/$U$16*100</f>
        <v>17.857533647007337</v>
      </c>
      <c r="AB15" s="42"/>
      <c r="AC15" s="41">
        <f t="shared" ref="AC15:AC17" si="1">U15/$U$16*100</f>
        <v>87.569755990808616</v>
      </c>
      <c r="AD15" s="34"/>
      <c r="AE15" s="41">
        <f t="shared" ref="AE15:AE17" si="2">W15/$Y$16*100</f>
        <v>20.266190998902303</v>
      </c>
      <c r="AF15" s="34"/>
      <c r="AG15" s="41">
        <f t="shared" ref="AG15:AG17" si="3">Y15/$Y$16*100</f>
        <v>86.251372118551089</v>
      </c>
      <c r="AH15" s="34"/>
      <c r="AI15" s="34"/>
      <c r="AJ15" s="55" t="s">
        <v>38</v>
      </c>
      <c r="AL15" s="56" t="s">
        <v>39</v>
      </c>
      <c r="AM15" s="27"/>
      <c r="AN15" s="57" t="s">
        <v>40</v>
      </c>
      <c r="AO15" s="57"/>
      <c r="AP15" s="58"/>
    </row>
    <row r="16" spans="1:42" ht="42">
      <c r="A16" s="59" t="s">
        <v>41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60">
        <v>9</v>
      </c>
      <c r="P16" s="34"/>
      <c r="Q16" s="39">
        <v>6.416666666666667</v>
      </c>
      <c r="R16" s="34"/>
      <c r="S16" s="39">
        <f>'Sprint 9'!T65</f>
        <v>3.9444444444444446</v>
      </c>
      <c r="T16" s="39"/>
      <c r="U16" s="39">
        <f>'Sprint 9'!V65</f>
        <v>31.732638888888875</v>
      </c>
      <c r="V16" s="39"/>
      <c r="W16" s="39">
        <f>'Sprint 9'!AE65</f>
        <v>3.479166666666667</v>
      </c>
      <c r="X16" s="39"/>
      <c r="Y16" s="39">
        <f>'Sprint 9'!AG65</f>
        <v>25.305555555555557</v>
      </c>
      <c r="Z16" s="61"/>
      <c r="AA16" s="41">
        <f t="shared" si="0"/>
        <v>12.430244009191384</v>
      </c>
      <c r="AB16" s="42"/>
      <c r="AC16" s="41">
        <f t="shared" si="1"/>
        <v>100</v>
      </c>
      <c r="AD16" s="34"/>
      <c r="AE16" s="41">
        <f t="shared" si="2"/>
        <v>13.748627881448957</v>
      </c>
      <c r="AF16" s="34"/>
      <c r="AG16" s="41">
        <f t="shared" si="3"/>
        <v>100</v>
      </c>
      <c r="AH16" s="34"/>
      <c r="AI16" s="34"/>
      <c r="AJ16" s="39"/>
      <c r="AK16" s="27"/>
      <c r="AL16" s="56" t="s">
        <v>42</v>
      </c>
      <c r="AM16" s="27"/>
      <c r="AN16" s="57" t="s">
        <v>43</v>
      </c>
      <c r="AO16" s="57"/>
      <c r="AP16" s="58"/>
    </row>
    <row r="17" spans="1:42" ht="42">
      <c r="A17" s="62" t="s">
        <v>44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33" t="s">
        <v>45</v>
      </c>
      <c r="P17" s="34"/>
      <c r="Q17" s="61">
        <f>SUM(Q8:Q16)</f>
        <v>57.749999999999993</v>
      </c>
      <c r="R17" s="34"/>
      <c r="S17" s="61">
        <f>SUM(S10:S16)</f>
        <v>31.732638888888886</v>
      </c>
      <c r="T17" s="39"/>
      <c r="U17" s="39">
        <f>U16</f>
        <v>31.732638888888875</v>
      </c>
      <c r="V17" s="63"/>
      <c r="W17" s="61">
        <f>SUM(W10:W16)</f>
        <v>25.305555555555557</v>
      </c>
      <c r="X17" s="34"/>
      <c r="Y17" s="39">
        <f>Y16</f>
        <v>25.305555555555557</v>
      </c>
      <c r="Z17" s="61"/>
      <c r="AA17" s="41">
        <f t="shared" si="0"/>
        <v>100.00000000000004</v>
      </c>
      <c r="AB17" s="42"/>
      <c r="AC17" s="41">
        <f t="shared" si="1"/>
        <v>100</v>
      </c>
      <c r="AD17" s="34"/>
      <c r="AE17" s="41">
        <f t="shared" si="2"/>
        <v>100</v>
      </c>
      <c r="AG17" s="41">
        <f t="shared" si="3"/>
        <v>100</v>
      </c>
      <c r="AH17" s="34"/>
      <c r="AI17" s="64"/>
      <c r="AJ17" s="39"/>
      <c r="AK17" s="27"/>
      <c r="AL17" s="56" t="s">
        <v>46</v>
      </c>
      <c r="AM17" s="27"/>
      <c r="AN17" s="57" t="s">
        <v>47</v>
      </c>
      <c r="AO17" s="57"/>
      <c r="AP17" s="58"/>
    </row>
    <row r="18" spans="1:42" ht="36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65"/>
    </row>
    <row r="19" spans="1:42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58"/>
    </row>
    <row r="20" spans="1:42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</row>
    <row r="21" spans="1:42" ht="36">
      <c r="A21" s="1" t="s">
        <v>48</v>
      </c>
      <c r="B21" s="345" t="s">
        <v>49</v>
      </c>
      <c r="C21" s="345"/>
      <c r="D21" s="345"/>
      <c r="E21" s="345"/>
      <c r="F21" s="345"/>
      <c r="G21" s="345"/>
      <c r="H21" s="345"/>
      <c r="I21" s="345"/>
      <c r="J21" s="345"/>
      <c r="K21" s="345"/>
      <c r="L21" s="345"/>
      <c r="M21" s="345"/>
      <c r="N21" s="345"/>
      <c r="O21" s="346" t="s">
        <v>50</v>
      </c>
      <c r="P21" s="346"/>
      <c r="Q21" s="346"/>
      <c r="R21" s="346"/>
      <c r="S21" s="346"/>
      <c r="T21" s="346"/>
      <c r="U21" s="346"/>
      <c r="V21" s="346"/>
      <c r="W21" s="346"/>
      <c r="X21" s="346"/>
      <c r="Y21" s="346"/>
      <c r="Z21" s="346"/>
      <c r="AA21" s="341" t="s">
        <v>51</v>
      </c>
      <c r="AB21" s="341"/>
      <c r="AC21" s="341"/>
      <c r="AD21" s="341"/>
      <c r="AE21" s="341"/>
      <c r="AF21" s="341"/>
      <c r="AG21" s="341"/>
      <c r="AH21" s="341"/>
      <c r="AI21" s="341"/>
      <c r="AJ21" s="341"/>
      <c r="AK21" s="341"/>
      <c r="AL21" s="335" t="s">
        <v>52</v>
      </c>
      <c r="AM21" s="335"/>
      <c r="AN21" s="335"/>
      <c r="AO21" s="336" t="s">
        <v>53</v>
      </c>
      <c r="AP21" s="336"/>
    </row>
    <row r="22" spans="1:42" ht="36">
      <c r="A22" s="2" t="s">
        <v>54</v>
      </c>
      <c r="B22" s="3" t="s">
        <v>55</v>
      </c>
      <c r="C22" s="3" t="s">
        <v>56</v>
      </c>
      <c r="D22" s="3" t="s">
        <v>57</v>
      </c>
      <c r="E22" s="3" t="s">
        <v>58</v>
      </c>
      <c r="F22" s="3" t="s">
        <v>59</v>
      </c>
      <c r="G22" s="3" t="s">
        <v>60</v>
      </c>
      <c r="H22" s="3" t="s">
        <v>61</v>
      </c>
      <c r="I22" s="3" t="s">
        <v>62</v>
      </c>
      <c r="J22" s="3" t="s">
        <v>63</v>
      </c>
      <c r="K22" s="3" t="s">
        <v>64</v>
      </c>
      <c r="L22" s="3" t="s">
        <v>65</v>
      </c>
      <c r="M22" s="3" t="s">
        <v>66</v>
      </c>
      <c r="N22" s="3" t="s">
        <v>67</v>
      </c>
      <c r="O22" s="4" t="s">
        <v>68</v>
      </c>
      <c r="P22" s="4" t="s">
        <v>69</v>
      </c>
      <c r="Q22" s="4" t="s">
        <v>70</v>
      </c>
      <c r="R22" s="4" t="s">
        <v>71</v>
      </c>
      <c r="S22" s="4" t="s">
        <v>72</v>
      </c>
      <c r="T22" s="4" t="s">
        <v>73</v>
      </c>
      <c r="U22" s="4" t="s">
        <v>74</v>
      </c>
      <c r="V22" s="4" t="s">
        <v>75</v>
      </c>
      <c r="W22" s="4" t="s">
        <v>76</v>
      </c>
      <c r="X22" s="4" t="s">
        <v>77</v>
      </c>
      <c r="Y22" s="4" t="s">
        <v>14</v>
      </c>
      <c r="Z22" s="4" t="s">
        <v>15</v>
      </c>
      <c r="AA22" s="5" t="s">
        <v>68</v>
      </c>
      <c r="AB22" s="5" t="s">
        <v>69</v>
      </c>
      <c r="AC22" s="5" t="s">
        <v>71</v>
      </c>
      <c r="AD22" s="5" t="s">
        <v>72</v>
      </c>
      <c r="AE22" s="5" t="s">
        <v>73</v>
      </c>
      <c r="AF22" s="5" t="s">
        <v>74</v>
      </c>
      <c r="AG22" s="5" t="s">
        <v>75</v>
      </c>
      <c r="AH22" s="5" t="s">
        <v>78</v>
      </c>
      <c r="AI22" s="5" t="s">
        <v>79</v>
      </c>
      <c r="AJ22" s="5" t="s">
        <v>16</v>
      </c>
      <c r="AK22" s="5" t="s">
        <v>17</v>
      </c>
      <c r="AL22" s="6" t="s">
        <v>80</v>
      </c>
      <c r="AM22" s="6" t="s">
        <v>81</v>
      </c>
      <c r="AN22" s="6" t="s">
        <v>82</v>
      </c>
      <c r="AO22" s="7" t="s">
        <v>83</v>
      </c>
      <c r="AP22" s="7" t="s">
        <v>84</v>
      </c>
    </row>
    <row r="23" spans="1:42" ht="47.4">
      <c r="A23" s="8" t="s">
        <v>85</v>
      </c>
      <c r="B23" s="337"/>
      <c r="C23" s="337"/>
      <c r="D23" s="337"/>
      <c r="E23" s="337"/>
      <c r="F23" s="337"/>
      <c r="G23" s="337"/>
      <c r="H23" s="337"/>
      <c r="I23" s="337"/>
      <c r="J23" s="337"/>
      <c r="K23" s="337"/>
      <c r="L23" s="337"/>
      <c r="M23" s="337"/>
      <c r="N23" s="337"/>
      <c r="O23" s="337"/>
      <c r="P23" s="337"/>
      <c r="Q23" s="337"/>
      <c r="R23" s="337"/>
      <c r="S23" s="337"/>
      <c r="T23" s="337"/>
      <c r="U23" s="337"/>
      <c r="V23" s="337"/>
      <c r="W23" s="337"/>
      <c r="X23" s="337"/>
      <c r="Y23" s="337"/>
      <c r="Z23" s="337"/>
      <c r="AA23" s="337"/>
      <c r="AB23" s="337"/>
      <c r="AC23" s="337"/>
      <c r="AD23" s="337"/>
      <c r="AE23" s="337"/>
      <c r="AF23" s="337"/>
      <c r="AG23" s="337"/>
      <c r="AH23" s="337"/>
      <c r="AI23" s="337"/>
      <c r="AJ23" s="337"/>
      <c r="AK23" s="337"/>
      <c r="AL23" s="337"/>
      <c r="AM23" s="337"/>
      <c r="AN23" s="337"/>
      <c r="AO23" s="337"/>
      <c r="AP23" s="337"/>
    </row>
    <row r="24" spans="1:42" ht="36">
      <c r="A24" s="67" t="s">
        <v>310</v>
      </c>
      <c r="B24" s="9">
        <v>11</v>
      </c>
      <c r="C24" s="10">
        <v>4.1666666666666664E-2</v>
      </c>
      <c r="D24" s="10">
        <v>4.1666666666666664E-2</v>
      </c>
      <c r="E24" s="10">
        <v>4.1666666666666664E-2</v>
      </c>
      <c r="F24" s="10">
        <v>4.1666666666666664E-2</v>
      </c>
      <c r="G24" s="10">
        <v>4.1666666666666664E-2</v>
      </c>
      <c r="H24" s="10">
        <v>4.1666666666666664E-2</v>
      </c>
      <c r="I24" s="10">
        <v>4.1666666666666664E-2</v>
      </c>
      <c r="J24" s="10">
        <v>4.1666666666666664E-2</v>
      </c>
      <c r="K24" s="10">
        <v>4.1666666666666664E-2</v>
      </c>
      <c r="L24" s="10">
        <v>4.1666666666666664E-2</v>
      </c>
      <c r="M24" s="10">
        <v>4.1666666666666664E-2</v>
      </c>
      <c r="N24" s="11" t="s">
        <v>87</v>
      </c>
      <c r="O24" s="147" t="s">
        <v>311</v>
      </c>
      <c r="P24" s="147" t="s">
        <v>311</v>
      </c>
      <c r="Q24" s="147" t="s">
        <v>311</v>
      </c>
      <c r="R24" s="103">
        <v>3</v>
      </c>
      <c r="S24" s="69">
        <v>1</v>
      </c>
      <c r="T24" s="70">
        <f>SUM(C24:M24)</f>
        <v>0.45833333333333337</v>
      </c>
      <c r="U24" s="71">
        <f>T24</f>
        <v>0.45833333333333337</v>
      </c>
      <c r="V24" s="148">
        <f>T24+U14</f>
        <v>22.579861111111114</v>
      </c>
      <c r="W24" s="12">
        <f>ROUND(T24/$T$78*100,2)</f>
        <v>8.09</v>
      </c>
      <c r="X24" s="12">
        <f>ROUND(U24/$T$78*100,2)</f>
        <v>8.09</v>
      </c>
      <c r="Y24" s="263">
        <f>ROUND(T24/$U$17*100,2)</f>
        <v>1.44</v>
      </c>
      <c r="Z24" s="103">
        <f>ROUND(V24/$U$17*100,2)</f>
        <v>71.16</v>
      </c>
      <c r="AA24" s="147" t="s">
        <v>311</v>
      </c>
      <c r="AB24" s="147" t="s">
        <v>311</v>
      </c>
      <c r="AC24" s="103">
        <v>3</v>
      </c>
      <c r="AD24" s="69">
        <v>1</v>
      </c>
      <c r="AE24" s="10">
        <v>0.45833333333333331</v>
      </c>
      <c r="AF24" s="71">
        <f>AE24</f>
        <v>0.45833333333333331</v>
      </c>
      <c r="AG24" s="148">
        <f>AE24+Y14</f>
        <v>17.156250000000014</v>
      </c>
      <c r="AH24" s="12">
        <f>ROUND(AE24/$AE$78*100,2)</f>
        <v>8.94</v>
      </c>
      <c r="AI24" s="12">
        <f>ROUND(AF24/$AF$78*100,2)</f>
        <v>8.94</v>
      </c>
      <c r="AJ24" s="149">
        <f>ROUND(AE24/$Y$17*100,2)</f>
        <v>1.81</v>
      </c>
      <c r="AK24" s="150">
        <f>ROUND(AG24/$Y$17*100,2)</f>
        <v>67.8</v>
      </c>
      <c r="AL24" s="104" t="s">
        <v>89</v>
      </c>
      <c r="AM24" s="105" t="s">
        <v>90</v>
      </c>
      <c r="AN24" s="105" t="s">
        <v>90</v>
      </c>
      <c r="AO24" s="106" t="s">
        <v>90</v>
      </c>
      <c r="AP24" s="75">
        <f>AE24/T24*100</f>
        <v>99.999999999999986</v>
      </c>
    </row>
    <row r="25" spans="1:42" ht="47.4">
      <c r="A25" s="14" t="s">
        <v>91</v>
      </c>
      <c r="B25" s="15"/>
      <c r="C25" s="76">
        <f t="shared" ref="C25:M25" si="4">SUM(C24:C24)</f>
        <v>4.1666666666666664E-2</v>
      </c>
      <c r="D25" s="76">
        <f t="shared" si="4"/>
        <v>4.1666666666666664E-2</v>
      </c>
      <c r="E25" s="76">
        <f t="shared" si="4"/>
        <v>4.1666666666666664E-2</v>
      </c>
      <c r="F25" s="76">
        <f t="shared" si="4"/>
        <v>4.1666666666666664E-2</v>
      </c>
      <c r="G25" s="76">
        <f t="shared" si="4"/>
        <v>4.1666666666666664E-2</v>
      </c>
      <c r="H25" s="76">
        <f t="shared" si="4"/>
        <v>4.1666666666666664E-2</v>
      </c>
      <c r="I25" s="76">
        <f t="shared" si="4"/>
        <v>4.1666666666666664E-2</v>
      </c>
      <c r="J25" s="76">
        <f t="shared" si="4"/>
        <v>4.1666666666666664E-2</v>
      </c>
      <c r="K25" s="76">
        <f t="shared" si="4"/>
        <v>4.1666666666666664E-2</v>
      </c>
      <c r="L25" s="76">
        <f t="shared" si="4"/>
        <v>4.1666666666666664E-2</v>
      </c>
      <c r="M25" s="76">
        <f t="shared" si="4"/>
        <v>4.1666666666666664E-2</v>
      </c>
      <c r="N25" s="15"/>
      <c r="O25" s="15"/>
      <c r="P25" s="15"/>
      <c r="Q25" s="15"/>
      <c r="R25" s="15"/>
      <c r="S25" s="15"/>
      <c r="T25" s="76">
        <f>SUM(T24:T24)</f>
        <v>0.45833333333333337</v>
      </c>
      <c r="U25" s="76">
        <f>U24</f>
        <v>0.45833333333333337</v>
      </c>
      <c r="V25" s="76">
        <f>V24</f>
        <v>22.579861111111114</v>
      </c>
      <c r="W25" s="15">
        <f>ROUND(T25/$T$78*100,2)</f>
        <v>8.09</v>
      </c>
      <c r="X25" s="15">
        <f>ROUND(U25/$T$78*100,2)</f>
        <v>8.09</v>
      </c>
      <c r="Y25" s="77">
        <f>ROUND(T25/$U$16*100,2)</f>
        <v>1.44</v>
      </c>
      <c r="Z25" s="78">
        <f>ROUND(V25/$U$16*100,2)</f>
        <v>71.16</v>
      </c>
      <c r="AA25" s="15"/>
      <c r="AB25" s="15"/>
      <c r="AC25" s="15"/>
      <c r="AD25" s="15"/>
      <c r="AE25" s="76">
        <f>SUM(AE24:AE24)</f>
        <v>0.45833333333333331</v>
      </c>
      <c r="AF25" s="76">
        <f>AF24</f>
        <v>0.45833333333333331</v>
      </c>
      <c r="AG25" s="76">
        <f>AG24</f>
        <v>17.156250000000014</v>
      </c>
      <c r="AH25" s="15">
        <f>ROUND(AE25/$AE$78*100,2)</f>
        <v>8.94</v>
      </c>
      <c r="AI25" s="15">
        <f>ROUND(AF25/$AE$78*100,2)</f>
        <v>8.94</v>
      </c>
      <c r="AJ25" s="77">
        <f>ROUND(AE25/$Y$17*100,2)</f>
        <v>1.81</v>
      </c>
      <c r="AK25" s="78">
        <f>ROUND(AG25/$Y$17*100,2)</f>
        <v>67.8</v>
      </c>
      <c r="AL25" s="16"/>
      <c r="AM25" s="15"/>
      <c r="AN25" s="15"/>
      <c r="AO25" s="15"/>
      <c r="AP25" s="15"/>
    </row>
    <row r="26" spans="1:42" ht="47.4">
      <c r="A26" s="79" t="s">
        <v>92</v>
      </c>
      <c r="B26" s="338"/>
      <c r="C26" s="338"/>
      <c r="D26" s="338"/>
      <c r="E26" s="338"/>
      <c r="F26" s="338"/>
      <c r="G26" s="338"/>
      <c r="H26" s="338"/>
      <c r="I26" s="338"/>
      <c r="J26" s="338"/>
      <c r="K26" s="338"/>
      <c r="L26" s="338"/>
      <c r="M26" s="338"/>
      <c r="N26" s="338"/>
      <c r="O26" s="338"/>
      <c r="P26" s="338"/>
      <c r="Q26" s="338"/>
      <c r="R26" s="338"/>
      <c r="S26" s="338"/>
      <c r="T26" s="338"/>
      <c r="U26" s="338"/>
      <c r="V26" s="338"/>
      <c r="W26" s="338"/>
      <c r="X26" s="338"/>
      <c r="Y26" s="338"/>
      <c r="Z26" s="338"/>
      <c r="AA26" s="338"/>
      <c r="AB26" s="338"/>
      <c r="AC26" s="338"/>
      <c r="AD26" s="338"/>
      <c r="AE26" s="338"/>
      <c r="AF26" s="338"/>
      <c r="AG26" s="338"/>
      <c r="AH26" s="338"/>
      <c r="AI26" s="338"/>
      <c r="AJ26" s="338"/>
      <c r="AK26" s="338"/>
      <c r="AL26" s="338"/>
      <c r="AM26" s="338"/>
      <c r="AN26" s="338"/>
      <c r="AO26" s="338"/>
      <c r="AP26" s="338"/>
    </row>
    <row r="27" spans="1:42" ht="36">
      <c r="A27" s="80" t="s">
        <v>312</v>
      </c>
      <c r="B27" s="9">
        <v>11</v>
      </c>
      <c r="C27" s="10">
        <v>4.1666666666666664E-2</v>
      </c>
      <c r="D27" s="10">
        <v>4.1666666666666664E-2</v>
      </c>
      <c r="E27" s="10">
        <v>4.1666666666666664E-2</v>
      </c>
      <c r="F27" s="10">
        <v>4.1666666666666664E-2</v>
      </c>
      <c r="G27" s="10">
        <v>4.1666666666666664E-2</v>
      </c>
      <c r="H27" s="10">
        <v>4.1666666666666664E-2</v>
      </c>
      <c r="I27" s="10">
        <v>4.1666666666666664E-2</v>
      </c>
      <c r="J27" s="10">
        <v>4.1666666666666664E-2</v>
      </c>
      <c r="K27" s="10">
        <v>4.1666666666666664E-2</v>
      </c>
      <c r="L27" s="10">
        <v>4.1666666666666664E-2</v>
      </c>
      <c r="M27" s="10">
        <v>4.1666666666666664E-2</v>
      </c>
      <c r="N27" s="11" t="s">
        <v>87</v>
      </c>
      <c r="O27" s="147" t="s">
        <v>313</v>
      </c>
      <c r="P27" s="147" t="s">
        <v>313</v>
      </c>
      <c r="Q27" s="147" t="s">
        <v>313</v>
      </c>
      <c r="R27" s="103">
        <v>3</v>
      </c>
      <c r="S27" s="69">
        <v>1</v>
      </c>
      <c r="T27" s="70">
        <f>SUM(C27:M27)</f>
        <v>0.45833333333333337</v>
      </c>
      <c r="U27" s="81">
        <f>U25+T27</f>
        <v>0.91666666666666674</v>
      </c>
      <c r="V27" s="81">
        <f>V25+T27</f>
        <v>23.038194444444446</v>
      </c>
      <c r="W27" s="12">
        <f>ROUND(T27/$T$78*100,2)</f>
        <v>8.09</v>
      </c>
      <c r="X27" s="12">
        <f>ROUND(U27/$T$78*100,2)</f>
        <v>16.18</v>
      </c>
      <c r="Y27" s="263">
        <f>ROUND(T27/$U$17*100,2)</f>
        <v>1.44</v>
      </c>
      <c r="Z27" s="103">
        <f>ROUND(V27/$U$17*100,2)</f>
        <v>72.599999999999994</v>
      </c>
      <c r="AA27" s="147" t="s">
        <v>313</v>
      </c>
      <c r="AB27" s="147" t="s">
        <v>313</v>
      </c>
      <c r="AC27" s="103">
        <v>3</v>
      </c>
      <c r="AD27" s="69">
        <v>1</v>
      </c>
      <c r="AE27" s="10">
        <v>0.45833333333333331</v>
      </c>
      <c r="AF27" s="81">
        <f>AF25+AE27</f>
        <v>0.91666666666666663</v>
      </c>
      <c r="AG27" s="81">
        <f>AG25+AE27</f>
        <v>17.614583333333346</v>
      </c>
      <c r="AH27" s="12">
        <f>ROUND(AE27/$AE$78*100,2)</f>
        <v>8.94</v>
      </c>
      <c r="AI27" s="12">
        <f>ROUND(AF27/$AF$78*100,2)</f>
        <v>17.87</v>
      </c>
      <c r="AJ27" s="149">
        <f>ROUND(AE27/$Y$17*100,2)</f>
        <v>1.81</v>
      </c>
      <c r="AK27" s="150">
        <f>ROUND(AG27/$Y$17*100,2)</f>
        <v>69.61</v>
      </c>
      <c r="AL27" s="104" t="s">
        <v>89</v>
      </c>
      <c r="AM27" s="105" t="s">
        <v>90</v>
      </c>
      <c r="AN27" s="105" t="s">
        <v>90</v>
      </c>
      <c r="AO27" s="106" t="s">
        <v>90</v>
      </c>
      <c r="AP27" s="75">
        <f>AE27/T27*100</f>
        <v>99.999999999999986</v>
      </c>
    </row>
    <row r="28" spans="1:42" ht="47.4">
      <c r="A28" s="17" t="s">
        <v>91</v>
      </c>
      <c r="B28" s="82"/>
      <c r="C28" s="83">
        <f t="shared" ref="C28:M28" si="5">SUM(C27:C27)</f>
        <v>4.1666666666666664E-2</v>
      </c>
      <c r="D28" s="83">
        <f t="shared" si="5"/>
        <v>4.1666666666666664E-2</v>
      </c>
      <c r="E28" s="83">
        <f t="shared" si="5"/>
        <v>4.1666666666666664E-2</v>
      </c>
      <c r="F28" s="83">
        <f t="shared" si="5"/>
        <v>4.1666666666666664E-2</v>
      </c>
      <c r="G28" s="83">
        <f t="shared" si="5"/>
        <v>4.1666666666666664E-2</v>
      </c>
      <c r="H28" s="83">
        <f t="shared" si="5"/>
        <v>4.1666666666666664E-2</v>
      </c>
      <c r="I28" s="83">
        <f t="shared" si="5"/>
        <v>4.1666666666666664E-2</v>
      </c>
      <c r="J28" s="83">
        <f t="shared" si="5"/>
        <v>4.1666666666666664E-2</v>
      </c>
      <c r="K28" s="83">
        <f t="shared" si="5"/>
        <v>4.1666666666666664E-2</v>
      </c>
      <c r="L28" s="83">
        <f t="shared" si="5"/>
        <v>4.1666666666666664E-2</v>
      </c>
      <c r="M28" s="83">
        <f t="shared" si="5"/>
        <v>4.1666666666666664E-2</v>
      </c>
      <c r="N28" s="82"/>
      <c r="O28" s="82"/>
      <c r="P28" s="82"/>
      <c r="Q28" s="82"/>
      <c r="R28" s="82"/>
      <c r="S28" s="82"/>
      <c r="T28" s="84">
        <f>SUM(T27:T27)</f>
        <v>0.45833333333333337</v>
      </c>
      <c r="U28" s="84">
        <f>U27</f>
        <v>0.91666666666666674</v>
      </c>
      <c r="V28" s="84">
        <f>V27</f>
        <v>23.038194444444446</v>
      </c>
      <c r="W28" s="82">
        <f>ROUND(T28/$T$78*100,2)</f>
        <v>8.09</v>
      </c>
      <c r="X28" s="82">
        <f>ROUND(U28/$T$78*100,2)</f>
        <v>16.18</v>
      </c>
      <c r="Y28" s="264">
        <f>ROUND(T28/$U$17*100,2)</f>
        <v>1.44</v>
      </c>
      <c r="Z28" s="265">
        <f>ROUND(V28/$U$17*100,2)</f>
        <v>72.599999999999994</v>
      </c>
      <c r="AA28" s="82"/>
      <c r="AB28" s="82"/>
      <c r="AC28" s="82"/>
      <c r="AD28" s="82"/>
      <c r="AE28" s="84">
        <f>SUM(AE27)</f>
        <v>0.45833333333333331</v>
      </c>
      <c r="AF28" s="84">
        <f>AF27</f>
        <v>0.91666666666666663</v>
      </c>
      <c r="AG28" s="84">
        <f>AG27</f>
        <v>17.614583333333346</v>
      </c>
      <c r="AH28" s="82">
        <f>ROUND(AE28/$AE$78*100,2)</f>
        <v>8.94</v>
      </c>
      <c r="AI28" s="82">
        <f>ROUND(AF28/$AE$78*100,2)</f>
        <v>17.87</v>
      </c>
      <c r="AJ28" s="264">
        <f>ROUND(AE28/$Y$17*100,2)</f>
        <v>1.81</v>
      </c>
      <c r="AK28" s="265">
        <f>ROUND(AG28/$Y$17*100,2)</f>
        <v>69.61</v>
      </c>
      <c r="AL28" s="85"/>
      <c r="AM28" s="82"/>
      <c r="AN28" s="82"/>
      <c r="AO28" s="82"/>
      <c r="AP28" s="82"/>
    </row>
    <row r="29" spans="1:42" ht="47.4">
      <c r="A29" s="266" t="s">
        <v>95</v>
      </c>
      <c r="B29" s="365"/>
      <c r="C29" s="365"/>
      <c r="D29" s="365"/>
      <c r="E29" s="365"/>
      <c r="F29" s="365"/>
      <c r="G29" s="365"/>
      <c r="H29" s="365"/>
      <c r="I29" s="365"/>
      <c r="J29" s="365"/>
      <c r="K29" s="365"/>
      <c r="L29" s="365"/>
      <c r="M29" s="365"/>
      <c r="N29" s="365"/>
      <c r="O29" s="365"/>
      <c r="P29" s="365"/>
      <c r="Q29" s="365"/>
      <c r="R29" s="365"/>
      <c r="S29" s="365"/>
      <c r="T29" s="365"/>
      <c r="U29" s="365"/>
      <c r="V29" s="365"/>
      <c r="W29" s="365"/>
      <c r="X29" s="365"/>
      <c r="Y29" s="365"/>
      <c r="Z29" s="365"/>
      <c r="AA29" s="365"/>
      <c r="AB29" s="365"/>
      <c r="AC29" s="365"/>
      <c r="AD29" s="365"/>
      <c r="AE29" s="365"/>
      <c r="AF29" s="365"/>
      <c r="AG29" s="365"/>
      <c r="AH29" s="365"/>
      <c r="AI29" s="365"/>
      <c r="AJ29" s="365"/>
      <c r="AK29" s="365"/>
      <c r="AL29" s="365"/>
      <c r="AM29" s="365"/>
      <c r="AN29" s="365"/>
      <c r="AO29" s="365"/>
      <c r="AP29" s="365"/>
    </row>
    <row r="30" spans="1:42" ht="36">
      <c r="A30" s="87" t="s">
        <v>314</v>
      </c>
      <c r="B30" s="9">
        <v>1</v>
      </c>
      <c r="C30" s="13">
        <v>2.7777777777777776E-2</v>
      </c>
      <c r="D30" s="267"/>
      <c r="E30" s="267"/>
      <c r="F30" s="13"/>
      <c r="G30" s="267"/>
      <c r="H30" s="267"/>
      <c r="I30" s="267"/>
      <c r="J30" s="267"/>
      <c r="K30" s="101"/>
      <c r="L30" s="267"/>
      <c r="M30" s="267"/>
      <c r="N30" s="11" t="s">
        <v>87</v>
      </c>
      <c r="O30" s="147" t="s">
        <v>311</v>
      </c>
      <c r="P30" s="147" t="s">
        <v>311</v>
      </c>
      <c r="Q30" s="147" t="s">
        <v>315</v>
      </c>
      <c r="R30" s="91">
        <v>2</v>
      </c>
      <c r="S30" s="91">
        <v>1</v>
      </c>
      <c r="T30" s="70">
        <f>SUM(C30:M30)</f>
        <v>2.7777777777777776E-2</v>
      </c>
      <c r="U30" s="70">
        <f>U28+T30</f>
        <v>0.94444444444444453</v>
      </c>
      <c r="V30" s="70">
        <f>V28+T30</f>
        <v>23.065972222222225</v>
      </c>
      <c r="W30" s="12">
        <f t="shared" ref="W30:X32" si="6">ROUND(T30/$T$78*100,2)</f>
        <v>0.49</v>
      </c>
      <c r="X30" s="12">
        <f t="shared" si="6"/>
        <v>16.670000000000002</v>
      </c>
      <c r="Y30" s="263">
        <f>ROUND(T30/$U$17*100,2)</f>
        <v>0.09</v>
      </c>
      <c r="Z30" s="103">
        <f>ROUND(V30/$U$17*100,2)</f>
        <v>72.69</v>
      </c>
      <c r="AA30" s="147" t="s">
        <v>311</v>
      </c>
      <c r="AB30" s="147" t="s">
        <v>311</v>
      </c>
      <c r="AC30" s="91">
        <v>2</v>
      </c>
      <c r="AD30" s="91">
        <v>1</v>
      </c>
      <c r="AE30" s="10">
        <v>1.7361111111111112E-2</v>
      </c>
      <c r="AF30" s="70">
        <f>AF28+AE30</f>
        <v>0.93402777777777779</v>
      </c>
      <c r="AG30" s="70">
        <f>AG28+AE30</f>
        <v>17.631944444444457</v>
      </c>
      <c r="AH30" s="12">
        <f t="shared" ref="AH30:AH31" si="7">ROUND(AE30/$AE$78*100,2)</f>
        <v>0.34</v>
      </c>
      <c r="AI30" s="12">
        <f t="shared" ref="AI30:AI31" si="8">ROUND(AF30/$AF$78*100,2)</f>
        <v>18.21</v>
      </c>
      <c r="AJ30" s="149">
        <f>ROUND(AE30/$Y$17*100,2)</f>
        <v>7.0000000000000007E-2</v>
      </c>
      <c r="AK30" s="150">
        <f>ROUND(AG30/$Y$17*100,2)</f>
        <v>69.680000000000007</v>
      </c>
      <c r="AL30" s="157" t="s">
        <v>98</v>
      </c>
      <c r="AM30" s="91">
        <v>7</v>
      </c>
      <c r="AN30" s="91">
        <v>7</v>
      </c>
      <c r="AO30" s="75">
        <f>AN30/AM30*100</f>
        <v>100</v>
      </c>
      <c r="AP30" s="75">
        <f>AE30/T30*100</f>
        <v>62.500000000000014</v>
      </c>
    </row>
    <row r="31" spans="1:42" ht="36">
      <c r="A31" s="268" t="s">
        <v>316</v>
      </c>
      <c r="B31" s="9">
        <v>1</v>
      </c>
      <c r="C31" s="13">
        <v>3.4722222222222224E-2</v>
      </c>
      <c r="D31" s="267"/>
      <c r="E31" s="267"/>
      <c r="F31" s="267"/>
      <c r="G31" s="267"/>
      <c r="H31" s="267"/>
      <c r="I31" s="267"/>
      <c r="J31" s="267"/>
      <c r="K31" s="267"/>
      <c r="L31" s="267"/>
      <c r="M31" s="267"/>
      <c r="N31" s="11" t="s">
        <v>87</v>
      </c>
      <c r="O31" s="147" t="s">
        <v>313</v>
      </c>
      <c r="P31" s="147" t="s">
        <v>313</v>
      </c>
      <c r="Q31" s="147" t="s">
        <v>315</v>
      </c>
      <c r="R31" s="91">
        <v>2</v>
      </c>
      <c r="S31" s="91">
        <v>1</v>
      </c>
      <c r="T31" s="70">
        <f>SUM(C31:M31)</f>
        <v>3.4722222222222224E-2</v>
      </c>
      <c r="U31" s="70">
        <f>U30+T31</f>
        <v>0.97916666666666674</v>
      </c>
      <c r="V31" s="70">
        <f>V30+T31</f>
        <v>23.100694444444446</v>
      </c>
      <c r="W31" s="12">
        <f t="shared" si="6"/>
        <v>0.61</v>
      </c>
      <c r="X31" s="12">
        <f t="shared" si="6"/>
        <v>17.28</v>
      </c>
      <c r="Y31" s="263">
        <f>ROUND(T31/$U$17*100,2)</f>
        <v>0.11</v>
      </c>
      <c r="Z31" s="103">
        <f>ROUND(V31/$U$17*100,2)</f>
        <v>72.8</v>
      </c>
      <c r="AA31" s="147" t="s">
        <v>313</v>
      </c>
      <c r="AB31" s="147" t="s">
        <v>313</v>
      </c>
      <c r="AC31" s="91">
        <v>2</v>
      </c>
      <c r="AD31" s="91">
        <v>1</v>
      </c>
      <c r="AE31" s="10">
        <v>1.7361111111111112E-2</v>
      </c>
      <c r="AF31" s="70">
        <f>AF30+AE31</f>
        <v>0.95138888888888895</v>
      </c>
      <c r="AG31" s="70">
        <f>AG30+AE31</f>
        <v>17.649305555555568</v>
      </c>
      <c r="AH31" s="12">
        <f t="shared" si="7"/>
        <v>0.34</v>
      </c>
      <c r="AI31" s="12">
        <f t="shared" si="8"/>
        <v>18.55</v>
      </c>
      <c r="AJ31" s="149">
        <f>ROUND(AE31/$Y$17*100,2)</f>
        <v>7.0000000000000007E-2</v>
      </c>
      <c r="AK31" s="150">
        <f>ROUND(AG31/$Y$17*100,2)</f>
        <v>69.739999999999995</v>
      </c>
      <c r="AL31" s="157" t="s">
        <v>98</v>
      </c>
      <c r="AM31" s="91">
        <v>6</v>
      </c>
      <c r="AN31" s="91">
        <v>6</v>
      </c>
      <c r="AO31" s="75">
        <f>AN31/AM31*100</f>
        <v>100</v>
      </c>
      <c r="AP31" s="75">
        <f>AE31/T31*100</f>
        <v>50</v>
      </c>
    </row>
    <row r="32" spans="1:42" ht="47.4">
      <c r="A32" s="269" t="s">
        <v>91</v>
      </c>
      <c r="B32" s="96"/>
      <c r="C32" s="270">
        <f t="shared" ref="C32:M32" si="9">SUM(C30:C31)</f>
        <v>6.25E-2</v>
      </c>
      <c r="D32" s="270">
        <f t="shared" si="9"/>
        <v>0</v>
      </c>
      <c r="E32" s="270">
        <f t="shared" si="9"/>
        <v>0</v>
      </c>
      <c r="F32" s="270">
        <f t="shared" si="9"/>
        <v>0</v>
      </c>
      <c r="G32" s="270">
        <f t="shared" si="9"/>
        <v>0</v>
      </c>
      <c r="H32" s="270">
        <f t="shared" si="9"/>
        <v>0</v>
      </c>
      <c r="I32" s="270">
        <f t="shared" si="9"/>
        <v>0</v>
      </c>
      <c r="J32" s="270">
        <f t="shared" si="9"/>
        <v>0</v>
      </c>
      <c r="K32" s="270">
        <f t="shared" si="9"/>
        <v>0</v>
      </c>
      <c r="L32" s="270">
        <f t="shared" si="9"/>
        <v>0</v>
      </c>
      <c r="M32" s="270">
        <f t="shared" si="9"/>
        <v>0</v>
      </c>
      <c r="N32" s="96"/>
      <c r="O32" s="96"/>
      <c r="P32" s="96"/>
      <c r="Q32" s="96"/>
      <c r="R32" s="96"/>
      <c r="S32" s="96"/>
      <c r="T32" s="270">
        <f>SUM(T30:T31)</f>
        <v>6.25E-2</v>
      </c>
      <c r="U32" s="270">
        <f>U31</f>
        <v>0.97916666666666674</v>
      </c>
      <c r="V32" s="270">
        <f>V31</f>
        <v>23.100694444444446</v>
      </c>
      <c r="W32" s="96">
        <f t="shared" si="6"/>
        <v>1.1000000000000001</v>
      </c>
      <c r="X32" s="96">
        <f t="shared" si="6"/>
        <v>17.28</v>
      </c>
      <c r="Y32" s="271">
        <f>ROUND(T32/$U$16*100,2)</f>
        <v>0.2</v>
      </c>
      <c r="Z32" s="272">
        <f>ROUND(V32/$U$16*100,2)</f>
        <v>72.8</v>
      </c>
      <c r="AA32" s="96"/>
      <c r="AB32" s="96"/>
      <c r="AC32" s="96"/>
      <c r="AD32" s="96"/>
      <c r="AE32" s="270">
        <f>SUM(AE30:AE31)</f>
        <v>3.4722222222222224E-2</v>
      </c>
      <c r="AF32" s="270">
        <f>AF31</f>
        <v>0.95138888888888895</v>
      </c>
      <c r="AG32" s="270">
        <f>AG31</f>
        <v>17.649305555555568</v>
      </c>
      <c r="AH32" s="96">
        <f>ROUND(AE32/$AE$78*100,2)</f>
        <v>0.68</v>
      </c>
      <c r="AI32" s="96">
        <f>ROUND(AF32/$AE$78*100,2)</f>
        <v>18.55</v>
      </c>
      <c r="AJ32" s="271">
        <f>ROUND(AE32/$Y$17*100,2)</f>
        <v>0.14000000000000001</v>
      </c>
      <c r="AK32" s="272">
        <f>ROUND(AG32/$Y$17*100,2)</f>
        <v>69.739999999999995</v>
      </c>
      <c r="AL32" s="273"/>
      <c r="AM32" s="96"/>
      <c r="AN32" s="96"/>
      <c r="AO32" s="96"/>
      <c r="AP32" s="96"/>
    </row>
    <row r="33" spans="1:42" ht="47.4">
      <c r="A33" s="316" t="s">
        <v>100</v>
      </c>
      <c r="B33" s="340"/>
      <c r="C33" s="340"/>
      <c r="D33" s="340"/>
      <c r="E33" s="340"/>
      <c r="F33" s="340"/>
      <c r="G33" s="340"/>
      <c r="H33" s="340"/>
      <c r="I33" s="368"/>
      <c r="J33" s="340"/>
      <c r="K33" s="340"/>
      <c r="L33" s="340"/>
      <c r="M33" s="340"/>
      <c r="N33" s="340"/>
      <c r="O33" s="340"/>
      <c r="P33" s="340"/>
      <c r="Q33" s="340"/>
      <c r="R33" s="340"/>
      <c r="S33" s="340"/>
      <c r="T33" s="340"/>
      <c r="U33" s="340"/>
      <c r="V33" s="340"/>
      <c r="W33" s="340"/>
      <c r="X33" s="340"/>
      <c r="Y33" s="340"/>
      <c r="Z33" s="340"/>
      <c r="AA33" s="340"/>
      <c r="AB33" s="340"/>
      <c r="AC33" s="340"/>
      <c r="AD33" s="340"/>
      <c r="AE33" s="340"/>
      <c r="AF33" s="340"/>
      <c r="AG33" s="340"/>
      <c r="AH33" s="340"/>
      <c r="AI33" s="340"/>
      <c r="AJ33" s="340"/>
      <c r="AK33" s="340"/>
      <c r="AL33" s="340"/>
      <c r="AM33" s="340"/>
      <c r="AN33" s="340"/>
      <c r="AO33" s="340"/>
      <c r="AP33" s="340"/>
    </row>
    <row r="34" spans="1:42" ht="36" customHeight="1">
      <c r="A34" s="302" t="s">
        <v>317</v>
      </c>
      <c r="B34" s="296">
        <v>1</v>
      </c>
      <c r="C34" s="10"/>
      <c r="D34" s="10"/>
      <c r="E34" s="10"/>
      <c r="F34" s="10"/>
      <c r="G34" s="9"/>
      <c r="H34" s="255"/>
      <c r="I34" s="101"/>
      <c r="J34" s="250"/>
      <c r="K34" s="9"/>
      <c r="L34" s="10">
        <v>8.3333333333333329E-2</v>
      </c>
      <c r="M34" s="10"/>
      <c r="N34" s="11" t="s">
        <v>87</v>
      </c>
      <c r="O34" s="147" t="s">
        <v>311</v>
      </c>
      <c r="P34" s="147" t="s">
        <v>311</v>
      </c>
      <c r="Q34" s="147" t="s">
        <v>315</v>
      </c>
      <c r="R34" s="69">
        <v>3</v>
      </c>
      <c r="S34" s="91">
        <v>1</v>
      </c>
      <c r="T34" s="70">
        <f>SUM(C34:M34)</f>
        <v>8.3333333333333329E-2</v>
      </c>
      <c r="U34" s="81">
        <f>U32+T34</f>
        <v>1.0625</v>
      </c>
      <c r="V34" s="70">
        <f>V32+T34</f>
        <v>23.184027777777779</v>
      </c>
      <c r="W34" s="12">
        <f t="shared" ref="W34:X40" si="10">ROUND(T34/$T$78*100,2)</f>
        <v>1.47</v>
      </c>
      <c r="X34" s="12">
        <f t="shared" si="10"/>
        <v>18.75</v>
      </c>
      <c r="Y34" s="263">
        <f t="shared" ref="Y34:Y40" si="11">ROUND(T34/$U$17*100,2)</f>
        <v>0.26</v>
      </c>
      <c r="Z34" s="103">
        <f t="shared" ref="Z34:Z40" si="12">ROUND(V34/$U$17*100,2)</f>
        <v>73.06</v>
      </c>
      <c r="AA34" s="147" t="s">
        <v>311</v>
      </c>
      <c r="AB34" s="147" t="s">
        <v>311</v>
      </c>
      <c r="AC34" s="103">
        <v>3</v>
      </c>
      <c r="AD34" s="91">
        <v>1</v>
      </c>
      <c r="AE34" s="10">
        <v>8.3333333333333329E-2</v>
      </c>
      <c r="AF34" s="81">
        <f>AF32+AE34</f>
        <v>1.0347222222222223</v>
      </c>
      <c r="AG34" s="70">
        <f>AG32+AE34</f>
        <v>17.7326388888889</v>
      </c>
      <c r="AH34" s="12">
        <f t="shared" ref="AH34:AH47" si="13">ROUND(AE34/$AE$78*100,2)</f>
        <v>1.62</v>
      </c>
      <c r="AI34" s="12">
        <f t="shared" ref="AI34:AI47" si="14">ROUND(AF34/$AF$78*100,2)</f>
        <v>20.18</v>
      </c>
      <c r="AJ34" s="149">
        <f t="shared" ref="AJ34:AJ48" si="15">ROUND(AE34/$Y$17*100,2)</f>
        <v>0.33</v>
      </c>
      <c r="AK34" s="150">
        <f t="shared" ref="AK34:AK48" si="16">ROUND(AG34/$Y$17*100,2)</f>
        <v>70.069999999999993</v>
      </c>
      <c r="AL34" s="157" t="s">
        <v>98</v>
      </c>
      <c r="AM34" s="9">
        <v>1</v>
      </c>
      <c r="AN34" s="9">
        <v>1</v>
      </c>
      <c r="AO34" s="75">
        <f>AN34/AM34*100</f>
        <v>100</v>
      </c>
      <c r="AP34" s="75">
        <f t="shared" ref="AP34:AP40" si="17">AE34/T34*100</f>
        <v>100</v>
      </c>
    </row>
    <row r="35" spans="1:42" ht="36" customHeight="1">
      <c r="A35" s="301" t="s">
        <v>318</v>
      </c>
      <c r="B35" s="296">
        <v>1</v>
      </c>
      <c r="C35" s="10"/>
      <c r="D35" s="10"/>
      <c r="E35" s="9"/>
      <c r="F35" s="9"/>
      <c r="G35" s="9"/>
      <c r="H35" s="9"/>
      <c r="J35" s="9"/>
      <c r="K35" s="100"/>
      <c r="L35" s="10"/>
      <c r="M35" s="10">
        <v>8.3333333333333329E-2</v>
      </c>
      <c r="N35" s="11" t="s">
        <v>87</v>
      </c>
      <c r="O35" s="147" t="s">
        <v>311</v>
      </c>
      <c r="P35" s="147" t="s">
        <v>311</v>
      </c>
      <c r="Q35" s="147" t="s">
        <v>315</v>
      </c>
      <c r="R35" s="69">
        <v>3</v>
      </c>
      <c r="S35" s="91">
        <v>1</v>
      </c>
      <c r="T35" s="70">
        <f>SUM(C35:M35)</f>
        <v>8.3333333333333329E-2</v>
      </c>
      <c r="U35" s="70">
        <f>U34+T35</f>
        <v>1.1458333333333333</v>
      </c>
      <c r="V35" s="70">
        <f>V34+T35</f>
        <v>23.267361111111111</v>
      </c>
      <c r="W35" s="12">
        <f t="shared" si="10"/>
        <v>1.47</v>
      </c>
      <c r="X35" s="12">
        <f t="shared" si="10"/>
        <v>20.22</v>
      </c>
      <c r="Y35" s="263">
        <f t="shared" si="11"/>
        <v>0.26</v>
      </c>
      <c r="Z35" s="103">
        <f t="shared" si="12"/>
        <v>73.319999999999993</v>
      </c>
      <c r="AA35" s="147" t="s">
        <v>311</v>
      </c>
      <c r="AB35" s="147" t="s">
        <v>311</v>
      </c>
      <c r="AC35" s="69">
        <v>3</v>
      </c>
      <c r="AD35" s="69">
        <v>1</v>
      </c>
      <c r="AE35" s="10">
        <v>6.25E-2</v>
      </c>
      <c r="AF35" s="70">
        <f>AF34+AE35</f>
        <v>1.0972222222222223</v>
      </c>
      <c r="AG35" s="70">
        <f>AG34+AE35</f>
        <v>17.7951388888889</v>
      </c>
      <c r="AH35" s="12">
        <f t="shared" si="13"/>
        <v>1.22</v>
      </c>
      <c r="AI35" s="12">
        <f t="shared" si="14"/>
        <v>21.39</v>
      </c>
      <c r="AJ35" s="149">
        <f t="shared" si="15"/>
        <v>0.25</v>
      </c>
      <c r="AK35" s="150">
        <f t="shared" si="16"/>
        <v>70.319999999999993</v>
      </c>
      <c r="AL35" s="157" t="s">
        <v>98</v>
      </c>
      <c r="AM35" s="9">
        <v>1</v>
      </c>
      <c r="AN35" s="9">
        <v>1</v>
      </c>
      <c r="AO35" s="75">
        <f>AN35/AM35*AJ42106</f>
        <v>0</v>
      </c>
      <c r="AP35" s="75">
        <f t="shared" si="17"/>
        <v>75</v>
      </c>
    </row>
    <row r="36" spans="1:42" ht="36" customHeight="1">
      <c r="A36" s="301" t="s">
        <v>319</v>
      </c>
      <c r="B36" s="296">
        <v>2</v>
      </c>
      <c r="C36" s="9"/>
      <c r="D36" s="10"/>
      <c r="E36" s="100"/>
      <c r="F36" s="10"/>
      <c r="G36" s="101"/>
      <c r="H36" s="295"/>
      <c r="I36" s="261"/>
      <c r="J36" s="296"/>
      <c r="K36" s="13"/>
      <c r="L36" s="10">
        <v>8.3333333333333329E-2</v>
      </c>
      <c r="M36" s="10">
        <v>8.3333333333333329E-2</v>
      </c>
      <c r="N36" s="11" t="s">
        <v>87</v>
      </c>
      <c r="O36" s="147" t="s">
        <v>311</v>
      </c>
      <c r="P36" s="147" t="s">
        <v>311</v>
      </c>
      <c r="Q36" s="147" t="s">
        <v>315</v>
      </c>
      <c r="R36" s="103">
        <v>3</v>
      </c>
      <c r="S36" s="91">
        <v>1</v>
      </c>
      <c r="T36" s="70">
        <f>SUM(C36:M36)</f>
        <v>0.16666666666666666</v>
      </c>
      <c r="U36" s="70">
        <f t="shared" ref="U36:U47" si="18">U35+T36</f>
        <v>1.3125</v>
      </c>
      <c r="V36" s="70">
        <f t="shared" ref="V36:V47" si="19">V35+T36</f>
        <v>23.434027777777779</v>
      </c>
      <c r="W36" s="12">
        <f t="shared" si="10"/>
        <v>2.94</v>
      </c>
      <c r="X36" s="12">
        <f t="shared" si="10"/>
        <v>23.16</v>
      </c>
      <c r="Y36" s="263">
        <f t="shared" si="11"/>
        <v>0.53</v>
      </c>
      <c r="Z36" s="103">
        <f t="shared" si="12"/>
        <v>73.849999999999994</v>
      </c>
      <c r="AA36" s="147" t="s">
        <v>311</v>
      </c>
      <c r="AB36" s="147" t="s">
        <v>311</v>
      </c>
      <c r="AC36" s="103">
        <v>3</v>
      </c>
      <c r="AD36" s="91">
        <v>1</v>
      </c>
      <c r="AE36" s="10">
        <v>0.16666666666666666</v>
      </c>
      <c r="AF36" s="70">
        <f t="shared" ref="AF36:AF47" si="20">AF35+AE36</f>
        <v>1.2638888888888891</v>
      </c>
      <c r="AG36" s="70">
        <f t="shared" ref="AG36:AG47" si="21">AG35+AE36</f>
        <v>17.961805555555568</v>
      </c>
      <c r="AH36" s="12">
        <f t="shared" si="13"/>
        <v>3.25</v>
      </c>
      <c r="AI36" s="12">
        <f t="shared" si="14"/>
        <v>24.64</v>
      </c>
      <c r="AJ36" s="149">
        <f t="shared" si="15"/>
        <v>0.66</v>
      </c>
      <c r="AK36" s="150">
        <f t="shared" si="16"/>
        <v>70.98</v>
      </c>
      <c r="AL36" s="157" t="s">
        <v>98</v>
      </c>
      <c r="AM36" s="9">
        <v>2</v>
      </c>
      <c r="AN36" s="9">
        <v>2</v>
      </c>
      <c r="AO36" s="75">
        <f>AN36/AM36*100</f>
        <v>100</v>
      </c>
      <c r="AP36" s="75">
        <f t="shared" si="17"/>
        <v>100</v>
      </c>
    </row>
    <row r="37" spans="1:42" ht="36" customHeight="1">
      <c r="A37" s="301" t="s">
        <v>320</v>
      </c>
      <c r="B37" s="296">
        <v>1</v>
      </c>
      <c r="C37" s="9"/>
      <c r="E37" s="100"/>
      <c r="F37" s="10">
        <v>6.25E-2</v>
      </c>
      <c r="G37" s="101"/>
      <c r="H37" s="10"/>
      <c r="J37" s="9"/>
      <c r="K37" s="13"/>
      <c r="L37" s="10"/>
      <c r="M37" s="10"/>
      <c r="N37" s="11" t="s">
        <v>87</v>
      </c>
      <c r="O37" s="147" t="s">
        <v>313</v>
      </c>
      <c r="P37" s="147" t="s">
        <v>313</v>
      </c>
      <c r="Q37" s="147" t="s">
        <v>315</v>
      </c>
      <c r="R37" s="103">
        <v>2</v>
      </c>
      <c r="S37" s="91">
        <v>1</v>
      </c>
      <c r="T37" s="70">
        <f>SUM(C37:M37)</f>
        <v>6.25E-2</v>
      </c>
      <c r="U37" s="70">
        <f t="shared" si="18"/>
        <v>1.375</v>
      </c>
      <c r="V37" s="70">
        <f t="shared" si="19"/>
        <v>23.496527777777779</v>
      </c>
      <c r="W37" s="12">
        <f t="shared" si="10"/>
        <v>1.1000000000000001</v>
      </c>
      <c r="X37" s="12">
        <f t="shared" si="10"/>
        <v>24.26</v>
      </c>
      <c r="Y37" s="263">
        <f t="shared" si="11"/>
        <v>0.2</v>
      </c>
      <c r="Z37" s="103">
        <f t="shared" si="12"/>
        <v>74.05</v>
      </c>
      <c r="AA37" s="147" t="s">
        <v>313</v>
      </c>
      <c r="AB37" s="147" t="s">
        <v>313</v>
      </c>
      <c r="AC37" s="103">
        <v>2</v>
      </c>
      <c r="AD37" s="91">
        <v>1</v>
      </c>
      <c r="AE37" s="10">
        <v>6.25E-2</v>
      </c>
      <c r="AF37" s="70">
        <f t="shared" si="20"/>
        <v>1.3263888888888891</v>
      </c>
      <c r="AG37" s="70">
        <f t="shared" si="21"/>
        <v>18.024305555555568</v>
      </c>
      <c r="AH37" s="12">
        <f t="shared" si="13"/>
        <v>1.22</v>
      </c>
      <c r="AI37" s="12">
        <f t="shared" si="14"/>
        <v>25.86</v>
      </c>
      <c r="AJ37" s="149">
        <f t="shared" si="15"/>
        <v>0.25</v>
      </c>
      <c r="AK37" s="150">
        <f t="shared" si="16"/>
        <v>71.23</v>
      </c>
      <c r="AL37" s="157" t="s">
        <v>98</v>
      </c>
      <c r="AM37" s="9">
        <v>3</v>
      </c>
      <c r="AN37" s="9">
        <v>5</v>
      </c>
      <c r="AO37" s="75">
        <f>AN37/AM37*100</f>
        <v>166.66666666666669</v>
      </c>
      <c r="AP37" s="75">
        <f t="shared" si="17"/>
        <v>100</v>
      </c>
    </row>
    <row r="38" spans="1:42" ht="36" customHeight="1">
      <c r="A38" s="302" t="s">
        <v>321</v>
      </c>
      <c r="B38" s="296">
        <v>1</v>
      </c>
      <c r="C38" s="9"/>
      <c r="D38" s="10"/>
      <c r="E38" s="10"/>
      <c r="F38" s="13"/>
      <c r="G38" s="101"/>
      <c r="H38" s="10"/>
      <c r="I38" s="10">
        <v>2.0833333333333332E-2</v>
      </c>
      <c r="J38" s="10"/>
      <c r="K38" s="9"/>
      <c r="L38" s="10"/>
      <c r="M38" s="10"/>
      <c r="N38" s="183" t="s">
        <v>123</v>
      </c>
      <c r="O38" s="147" t="s">
        <v>313</v>
      </c>
      <c r="P38" s="147" t="s">
        <v>313</v>
      </c>
      <c r="Q38" s="147" t="s">
        <v>315</v>
      </c>
      <c r="R38" s="103">
        <v>2</v>
      </c>
      <c r="S38" s="91">
        <v>1</v>
      </c>
      <c r="T38" s="70">
        <f>SUM(C38:L38)</f>
        <v>2.0833333333333332E-2</v>
      </c>
      <c r="U38" s="70">
        <f t="shared" si="18"/>
        <v>1.3958333333333333</v>
      </c>
      <c r="V38" s="70">
        <f t="shared" si="19"/>
        <v>23.517361111111111</v>
      </c>
      <c r="W38" s="12">
        <f t="shared" si="10"/>
        <v>0.37</v>
      </c>
      <c r="X38" s="12">
        <f t="shared" si="10"/>
        <v>24.63</v>
      </c>
      <c r="Y38" s="263">
        <f t="shared" si="11"/>
        <v>7.0000000000000007E-2</v>
      </c>
      <c r="Z38" s="103">
        <f t="shared" si="12"/>
        <v>74.11</v>
      </c>
      <c r="AA38" s="147" t="s">
        <v>90</v>
      </c>
      <c r="AB38" s="147" t="s">
        <v>90</v>
      </c>
      <c r="AC38" s="103">
        <v>0</v>
      </c>
      <c r="AD38" s="91">
        <v>0</v>
      </c>
      <c r="AE38" s="10">
        <v>0</v>
      </c>
      <c r="AF38" s="70">
        <f t="shared" si="20"/>
        <v>1.3263888888888891</v>
      </c>
      <c r="AG38" s="70">
        <f t="shared" si="21"/>
        <v>18.024305555555568</v>
      </c>
      <c r="AH38" s="12">
        <f t="shared" si="13"/>
        <v>0</v>
      </c>
      <c r="AI38" s="12">
        <f t="shared" si="14"/>
        <v>25.86</v>
      </c>
      <c r="AJ38" s="149">
        <f t="shared" si="15"/>
        <v>0</v>
      </c>
      <c r="AK38" s="150">
        <f t="shared" si="16"/>
        <v>71.23</v>
      </c>
      <c r="AL38" s="157" t="s">
        <v>98</v>
      </c>
      <c r="AM38" s="9">
        <v>1</v>
      </c>
      <c r="AN38" s="9">
        <v>0</v>
      </c>
      <c r="AO38" s="75">
        <f>AN38/AM38*100</f>
        <v>0</v>
      </c>
      <c r="AP38" s="75">
        <f t="shared" si="17"/>
        <v>0</v>
      </c>
    </row>
    <row r="39" spans="1:42" ht="36" customHeight="1">
      <c r="A39" s="302" t="s">
        <v>322</v>
      </c>
      <c r="B39" s="296">
        <v>1</v>
      </c>
      <c r="C39" s="9"/>
      <c r="D39" s="10"/>
      <c r="E39" s="100"/>
      <c r="F39" s="10"/>
      <c r="G39" s="10"/>
      <c r="H39" s="9"/>
      <c r="I39" s="10">
        <v>2.0833333333333332E-2</v>
      </c>
      <c r="J39" s="10"/>
      <c r="K39" s="9"/>
      <c r="L39" s="10"/>
      <c r="M39" s="10"/>
      <c r="N39" s="11" t="s">
        <v>87</v>
      </c>
      <c r="O39" s="147" t="s">
        <v>313</v>
      </c>
      <c r="P39" s="147" t="s">
        <v>313</v>
      </c>
      <c r="Q39" s="147" t="s">
        <v>315</v>
      </c>
      <c r="R39" s="103">
        <v>2</v>
      </c>
      <c r="S39" s="91">
        <v>1</v>
      </c>
      <c r="T39" s="70">
        <f>SUM(C39:M39)</f>
        <v>2.0833333333333332E-2</v>
      </c>
      <c r="U39" s="70">
        <f t="shared" si="18"/>
        <v>1.4166666666666665</v>
      </c>
      <c r="V39" s="70">
        <f t="shared" si="19"/>
        <v>23.538194444444443</v>
      </c>
      <c r="W39" s="12">
        <f t="shared" si="10"/>
        <v>0.37</v>
      </c>
      <c r="X39" s="12">
        <f t="shared" si="10"/>
        <v>25</v>
      </c>
      <c r="Y39" s="263">
        <f t="shared" si="11"/>
        <v>7.0000000000000007E-2</v>
      </c>
      <c r="Z39" s="103">
        <f t="shared" si="12"/>
        <v>74.180000000000007</v>
      </c>
      <c r="AA39" s="147" t="s">
        <v>313</v>
      </c>
      <c r="AB39" s="147" t="s">
        <v>313</v>
      </c>
      <c r="AC39" s="103">
        <v>2</v>
      </c>
      <c r="AD39" s="91">
        <v>1</v>
      </c>
      <c r="AE39" s="10">
        <v>2.0833333333333332E-2</v>
      </c>
      <c r="AF39" s="70">
        <f t="shared" si="20"/>
        <v>1.3472222222222223</v>
      </c>
      <c r="AG39" s="70">
        <f t="shared" si="21"/>
        <v>18.0451388888889</v>
      </c>
      <c r="AH39" s="12">
        <f t="shared" si="13"/>
        <v>0.41</v>
      </c>
      <c r="AI39" s="12">
        <f t="shared" si="14"/>
        <v>26.27</v>
      </c>
      <c r="AJ39" s="149">
        <f t="shared" si="15"/>
        <v>0.08</v>
      </c>
      <c r="AK39" s="150">
        <f t="shared" si="16"/>
        <v>71.31</v>
      </c>
      <c r="AL39" s="157" t="s">
        <v>98</v>
      </c>
      <c r="AM39" s="9">
        <v>2</v>
      </c>
      <c r="AN39" s="9">
        <v>4</v>
      </c>
      <c r="AO39" s="75">
        <f>AN39/AM39*100</f>
        <v>200</v>
      </c>
      <c r="AP39" s="75">
        <f t="shared" si="17"/>
        <v>100</v>
      </c>
    </row>
    <row r="40" spans="1:42" ht="36" customHeight="1">
      <c r="A40" s="302" t="s">
        <v>323</v>
      </c>
      <c r="B40" s="296">
        <v>2</v>
      </c>
      <c r="C40" s="10">
        <v>8.3333333333333329E-2</v>
      </c>
      <c r="D40" s="10"/>
      <c r="E40" s="100"/>
      <c r="F40" s="10"/>
      <c r="G40" s="10">
        <v>8.3333333333333329E-2</v>
      </c>
      <c r="H40" s="10"/>
      <c r="J40" s="10"/>
      <c r="K40" s="10"/>
      <c r="M40" s="10"/>
      <c r="N40" s="11" t="s">
        <v>87</v>
      </c>
      <c r="O40" s="147" t="s">
        <v>324</v>
      </c>
      <c r="P40" s="147" t="s">
        <v>324</v>
      </c>
      <c r="Q40" s="147" t="s">
        <v>315</v>
      </c>
      <c r="R40" s="103">
        <v>2</v>
      </c>
      <c r="S40" s="91">
        <v>1</v>
      </c>
      <c r="T40" s="70">
        <f>SUM(C40:M40)</f>
        <v>0.16666666666666666</v>
      </c>
      <c r="U40" s="70">
        <f t="shared" si="18"/>
        <v>1.5833333333333333</v>
      </c>
      <c r="V40" s="70">
        <f t="shared" si="19"/>
        <v>23.704861111111111</v>
      </c>
      <c r="W40" s="12">
        <f t="shared" si="10"/>
        <v>2.94</v>
      </c>
      <c r="X40" s="12">
        <f t="shared" si="10"/>
        <v>27.94</v>
      </c>
      <c r="Y40" s="263">
        <f t="shared" si="11"/>
        <v>0.53</v>
      </c>
      <c r="Z40" s="103">
        <f t="shared" si="12"/>
        <v>74.7</v>
      </c>
      <c r="AA40" s="147" t="s">
        <v>324</v>
      </c>
      <c r="AB40" s="147" t="s">
        <v>325</v>
      </c>
      <c r="AC40" s="103">
        <v>2</v>
      </c>
      <c r="AD40" s="91">
        <v>1</v>
      </c>
      <c r="AE40" s="10">
        <v>0.25</v>
      </c>
      <c r="AF40" s="70">
        <f t="shared" si="20"/>
        <v>1.5972222222222223</v>
      </c>
      <c r="AG40" s="70">
        <f t="shared" si="21"/>
        <v>18.2951388888889</v>
      </c>
      <c r="AH40" s="12">
        <f t="shared" si="13"/>
        <v>4.87</v>
      </c>
      <c r="AI40" s="12">
        <f t="shared" si="14"/>
        <v>31.14</v>
      </c>
      <c r="AJ40" s="149">
        <f t="shared" si="15"/>
        <v>0.99</v>
      </c>
      <c r="AK40" s="150">
        <f t="shared" si="16"/>
        <v>72.3</v>
      </c>
      <c r="AL40" s="157" t="s">
        <v>98</v>
      </c>
      <c r="AM40" s="9">
        <v>20</v>
      </c>
      <c r="AN40" s="9">
        <v>25</v>
      </c>
      <c r="AO40" s="75">
        <f>AN40/AM40*100</f>
        <v>125</v>
      </c>
      <c r="AP40" s="75">
        <f t="shared" si="17"/>
        <v>150</v>
      </c>
    </row>
    <row r="41" spans="1:42" ht="36" customHeight="1">
      <c r="A41" s="301" t="s">
        <v>326</v>
      </c>
      <c r="B41" s="296">
        <v>2</v>
      </c>
      <c r="C41" s="9"/>
      <c r="D41" s="10">
        <v>8.3333333333333329E-2</v>
      </c>
      <c r="E41" s="100"/>
      <c r="F41" s="10"/>
      <c r="G41" s="13"/>
      <c r="H41" s="10"/>
      <c r="I41" s="10">
        <v>8.3333333333333329E-2</v>
      </c>
      <c r="J41" s="10"/>
      <c r="K41" s="9"/>
      <c r="L41" s="10"/>
      <c r="M41" s="9"/>
      <c r="N41" s="11" t="s">
        <v>87</v>
      </c>
      <c r="O41" s="147" t="s">
        <v>324</v>
      </c>
      <c r="P41" s="147" t="s">
        <v>324</v>
      </c>
      <c r="Q41" s="147" t="s">
        <v>315</v>
      </c>
      <c r="R41" s="103">
        <v>2</v>
      </c>
      <c r="S41" s="91">
        <v>1</v>
      </c>
      <c r="T41" s="70">
        <f t="shared" ref="T41:T43" si="22">SUM(C41:M41)</f>
        <v>0.16666666666666666</v>
      </c>
      <c r="U41" s="70">
        <f t="shared" si="18"/>
        <v>1.75</v>
      </c>
      <c r="V41" s="70">
        <f t="shared" si="19"/>
        <v>23.871527777777779</v>
      </c>
      <c r="W41" s="12">
        <f t="shared" ref="W41:W44" si="23">ROUND(T41/$T$78*100,2)</f>
        <v>2.94</v>
      </c>
      <c r="X41" s="12">
        <f t="shared" ref="X41:X44" si="24">ROUND(U41/$T$78*100,2)</f>
        <v>30.88</v>
      </c>
      <c r="Y41" s="263">
        <f t="shared" ref="Y41:Y44" si="25">ROUND(T41/$U$17*100,2)</f>
        <v>0.53</v>
      </c>
      <c r="Z41" s="103">
        <f t="shared" ref="Z41:Z44" si="26">ROUND(V41/$U$17*100,2)</f>
        <v>75.23</v>
      </c>
      <c r="AA41" s="147" t="s">
        <v>324</v>
      </c>
      <c r="AB41" s="147" t="s">
        <v>324</v>
      </c>
      <c r="AC41" s="103">
        <v>2</v>
      </c>
      <c r="AD41" s="91">
        <v>1</v>
      </c>
      <c r="AE41" s="10">
        <v>0.16666666666666666</v>
      </c>
      <c r="AF41" s="70">
        <f t="shared" si="20"/>
        <v>1.7638888888888891</v>
      </c>
      <c r="AG41" s="70">
        <f t="shared" si="21"/>
        <v>18.461805555555568</v>
      </c>
      <c r="AH41" s="12">
        <f t="shared" si="13"/>
        <v>3.25</v>
      </c>
      <c r="AI41" s="12">
        <f t="shared" si="14"/>
        <v>34.39</v>
      </c>
      <c r="AJ41" s="149">
        <f t="shared" si="15"/>
        <v>0.66</v>
      </c>
      <c r="AK41" s="150">
        <f t="shared" si="16"/>
        <v>72.959999999999994</v>
      </c>
      <c r="AL41" s="157" t="s">
        <v>98</v>
      </c>
      <c r="AM41" s="9">
        <v>5</v>
      </c>
      <c r="AN41" s="9">
        <v>5</v>
      </c>
      <c r="AO41" s="75">
        <f t="shared" ref="AO41:AO44" si="27">AN41/AM41*100</f>
        <v>100</v>
      </c>
      <c r="AP41" s="75">
        <f t="shared" ref="AP41:AP44" si="28">AE41/T41*100</f>
        <v>100</v>
      </c>
    </row>
    <row r="42" spans="1:42" ht="36" customHeight="1">
      <c r="A42" s="301" t="s">
        <v>327</v>
      </c>
      <c r="B42" s="296">
        <v>1</v>
      </c>
      <c r="C42" s="9"/>
      <c r="D42" s="10"/>
      <c r="E42" s="10"/>
      <c r="F42" s="10">
        <v>2.0833333333333332E-2</v>
      </c>
      <c r="G42" s="13"/>
      <c r="H42" s="10"/>
      <c r="I42" s="10"/>
      <c r="J42" s="10"/>
      <c r="K42" s="9"/>
      <c r="L42" s="10"/>
      <c r="M42" s="9"/>
      <c r="N42" s="11" t="s">
        <v>87</v>
      </c>
      <c r="O42" s="147" t="s">
        <v>324</v>
      </c>
      <c r="P42" s="147" t="s">
        <v>324</v>
      </c>
      <c r="Q42" s="147" t="s">
        <v>315</v>
      </c>
      <c r="R42" s="103">
        <v>2</v>
      </c>
      <c r="S42" s="91">
        <v>1</v>
      </c>
      <c r="T42" s="70">
        <f t="shared" si="22"/>
        <v>2.0833333333333332E-2</v>
      </c>
      <c r="U42" s="70">
        <f t="shared" si="18"/>
        <v>1.7708333333333333</v>
      </c>
      <c r="V42" s="70">
        <f t="shared" si="19"/>
        <v>23.892361111111111</v>
      </c>
      <c r="W42" s="12">
        <f t="shared" si="23"/>
        <v>0.37</v>
      </c>
      <c r="X42" s="12">
        <f t="shared" si="24"/>
        <v>31.25</v>
      </c>
      <c r="Y42" s="263">
        <f t="shared" si="25"/>
        <v>7.0000000000000007E-2</v>
      </c>
      <c r="Z42" s="103">
        <f t="shared" si="26"/>
        <v>75.290000000000006</v>
      </c>
      <c r="AA42" s="147" t="s">
        <v>324</v>
      </c>
      <c r="AB42" s="147" t="s">
        <v>324</v>
      </c>
      <c r="AC42" s="103">
        <v>2</v>
      </c>
      <c r="AD42" s="91">
        <v>1</v>
      </c>
      <c r="AE42" s="10">
        <v>2.0833333333333332E-2</v>
      </c>
      <c r="AF42" s="70">
        <f t="shared" si="20"/>
        <v>1.7847222222222223</v>
      </c>
      <c r="AG42" s="70">
        <f t="shared" si="21"/>
        <v>18.4826388888889</v>
      </c>
      <c r="AH42" s="12">
        <f t="shared" si="13"/>
        <v>0.41</v>
      </c>
      <c r="AI42" s="12">
        <f t="shared" si="14"/>
        <v>34.799999999999997</v>
      </c>
      <c r="AJ42" s="149">
        <f t="shared" si="15"/>
        <v>0.08</v>
      </c>
      <c r="AK42" s="150">
        <f t="shared" si="16"/>
        <v>73.040000000000006</v>
      </c>
      <c r="AL42" s="157" t="s">
        <v>98</v>
      </c>
      <c r="AM42" s="9">
        <v>1</v>
      </c>
      <c r="AN42" s="9">
        <v>1</v>
      </c>
      <c r="AO42" s="75">
        <f t="shared" si="27"/>
        <v>100</v>
      </c>
      <c r="AP42" s="75">
        <f t="shared" si="28"/>
        <v>100</v>
      </c>
    </row>
    <row r="43" spans="1:42" ht="36" customHeight="1">
      <c r="A43" s="301" t="s">
        <v>387</v>
      </c>
      <c r="B43" s="296">
        <v>4</v>
      </c>
      <c r="C43" s="9"/>
      <c r="E43" s="100"/>
      <c r="F43" s="10"/>
      <c r="G43" s="13"/>
      <c r="H43" s="10">
        <v>0.33333333333333331</v>
      </c>
      <c r="I43" s="10"/>
      <c r="J43" s="10">
        <v>0.33333333333333331</v>
      </c>
      <c r="K43" s="9"/>
      <c r="L43" s="10">
        <v>0.33333333333333331</v>
      </c>
      <c r="M43" s="10">
        <v>0.33333333333333331</v>
      </c>
      <c r="N43" s="11" t="s">
        <v>87</v>
      </c>
      <c r="O43" s="147" t="s">
        <v>324</v>
      </c>
      <c r="P43" s="147" t="s">
        <v>328</v>
      </c>
      <c r="Q43" s="147" t="s">
        <v>315</v>
      </c>
      <c r="R43" s="103">
        <v>4</v>
      </c>
      <c r="S43" s="91">
        <v>3</v>
      </c>
      <c r="T43" s="70">
        <f t="shared" si="22"/>
        <v>1.3333333333333333</v>
      </c>
      <c r="U43" s="70">
        <f t="shared" si="18"/>
        <v>3.1041666666666665</v>
      </c>
      <c r="V43" s="70">
        <f t="shared" si="19"/>
        <v>25.225694444444443</v>
      </c>
      <c r="W43" s="12">
        <f t="shared" si="23"/>
        <v>23.53</v>
      </c>
      <c r="X43" s="12">
        <f t="shared" si="24"/>
        <v>54.78</v>
      </c>
      <c r="Y43" s="263">
        <f t="shared" si="25"/>
        <v>4.2</v>
      </c>
      <c r="Z43" s="103">
        <f t="shared" si="26"/>
        <v>79.489999999999995</v>
      </c>
      <c r="AA43" s="147" t="s">
        <v>324</v>
      </c>
      <c r="AB43" s="147" t="s">
        <v>328</v>
      </c>
      <c r="AC43" s="103">
        <v>4</v>
      </c>
      <c r="AD43" s="91">
        <v>1</v>
      </c>
      <c r="AE43" s="10">
        <v>0.79166666666666663</v>
      </c>
      <c r="AF43" s="70">
        <f t="shared" si="20"/>
        <v>2.5763888888888888</v>
      </c>
      <c r="AG43" s="70">
        <f t="shared" si="21"/>
        <v>19.274305555555568</v>
      </c>
      <c r="AH43" s="12">
        <f t="shared" si="13"/>
        <v>15.44</v>
      </c>
      <c r="AI43" s="12">
        <f t="shared" si="14"/>
        <v>50.24</v>
      </c>
      <c r="AJ43" s="149">
        <f t="shared" si="15"/>
        <v>3.13</v>
      </c>
      <c r="AK43" s="150">
        <f t="shared" si="16"/>
        <v>76.17</v>
      </c>
      <c r="AL43" s="157" t="s">
        <v>98</v>
      </c>
      <c r="AM43" s="9">
        <v>200</v>
      </c>
      <c r="AN43" s="9">
        <v>286</v>
      </c>
      <c r="AO43" s="75">
        <f t="shared" si="27"/>
        <v>143</v>
      </c>
      <c r="AP43" s="75">
        <f t="shared" si="28"/>
        <v>59.375</v>
      </c>
    </row>
    <row r="44" spans="1:42" ht="36" customHeight="1">
      <c r="A44" s="301" t="s">
        <v>329</v>
      </c>
      <c r="B44" s="296">
        <v>3</v>
      </c>
      <c r="C44" s="9"/>
      <c r="D44" s="10"/>
      <c r="E44" s="100"/>
      <c r="F44" s="10">
        <v>0.125</v>
      </c>
      <c r="G44" s="10">
        <v>0.125</v>
      </c>
      <c r="H44" s="10"/>
      <c r="I44" s="10"/>
      <c r="J44" s="10"/>
      <c r="K44" s="9"/>
      <c r="L44" s="10">
        <v>0.125</v>
      </c>
      <c r="N44" s="11" t="s">
        <v>87</v>
      </c>
      <c r="O44" s="147" t="s">
        <v>325</v>
      </c>
      <c r="P44" s="147" t="s">
        <v>325</v>
      </c>
      <c r="Q44" s="147" t="s">
        <v>315</v>
      </c>
      <c r="R44" s="103">
        <v>4</v>
      </c>
      <c r="S44" s="91">
        <v>1</v>
      </c>
      <c r="T44" s="70">
        <f>SUM(C44:L44)</f>
        <v>0.375</v>
      </c>
      <c r="U44" s="70">
        <f t="shared" si="18"/>
        <v>3.4791666666666665</v>
      </c>
      <c r="V44" s="70">
        <f t="shared" si="19"/>
        <v>25.600694444444443</v>
      </c>
      <c r="W44" s="12">
        <f t="shared" si="23"/>
        <v>6.62</v>
      </c>
      <c r="X44" s="12">
        <f t="shared" si="24"/>
        <v>61.4</v>
      </c>
      <c r="Y44" s="263">
        <f t="shared" si="25"/>
        <v>1.18</v>
      </c>
      <c r="Z44" s="103">
        <f t="shared" si="26"/>
        <v>80.680000000000007</v>
      </c>
      <c r="AA44" s="147" t="s">
        <v>325</v>
      </c>
      <c r="AB44" s="147" t="s">
        <v>328</v>
      </c>
      <c r="AC44" s="103">
        <v>4</v>
      </c>
      <c r="AD44" s="91">
        <v>1</v>
      </c>
      <c r="AE44" s="10">
        <v>0.375</v>
      </c>
      <c r="AF44" s="70">
        <f t="shared" si="20"/>
        <v>2.9513888888888888</v>
      </c>
      <c r="AG44" s="70">
        <f t="shared" si="21"/>
        <v>19.649305555555568</v>
      </c>
      <c r="AH44" s="12">
        <f t="shared" si="13"/>
        <v>7.31</v>
      </c>
      <c r="AI44" s="12">
        <f t="shared" si="14"/>
        <v>57.55</v>
      </c>
      <c r="AJ44" s="149">
        <f t="shared" si="15"/>
        <v>1.48</v>
      </c>
      <c r="AK44" s="150">
        <f t="shared" si="16"/>
        <v>77.650000000000006</v>
      </c>
      <c r="AL44" s="157" t="s">
        <v>98</v>
      </c>
      <c r="AM44" s="9">
        <v>500</v>
      </c>
      <c r="AN44" s="9">
        <v>532</v>
      </c>
      <c r="AO44" s="75">
        <f t="shared" si="27"/>
        <v>106.4</v>
      </c>
      <c r="AP44" s="75">
        <f t="shared" si="28"/>
        <v>100</v>
      </c>
    </row>
    <row r="45" spans="1:42" ht="36" customHeight="1">
      <c r="A45" s="301" t="s">
        <v>330</v>
      </c>
      <c r="B45" s="296">
        <v>3</v>
      </c>
      <c r="C45" s="9"/>
      <c r="D45" s="10">
        <v>0.125</v>
      </c>
      <c r="E45" s="10">
        <v>0.125</v>
      </c>
      <c r="F45" s="10"/>
      <c r="G45" s="13"/>
      <c r="H45" s="10"/>
      <c r="I45" s="10">
        <v>0.125</v>
      </c>
      <c r="J45" s="10"/>
      <c r="K45" s="9"/>
      <c r="L45" s="10"/>
      <c r="M45" s="9"/>
      <c r="N45" s="11" t="s">
        <v>87</v>
      </c>
      <c r="O45" s="147" t="s">
        <v>325</v>
      </c>
      <c r="P45" s="147" t="s">
        <v>328</v>
      </c>
      <c r="Q45" s="147" t="s">
        <v>315</v>
      </c>
      <c r="R45" s="103">
        <v>3</v>
      </c>
      <c r="S45" s="91">
        <v>2</v>
      </c>
      <c r="T45" s="70">
        <f>SUM(C45:M45)</f>
        <v>0.375</v>
      </c>
      <c r="U45" s="70">
        <f t="shared" si="18"/>
        <v>3.8541666666666665</v>
      </c>
      <c r="V45" s="70">
        <f t="shared" si="19"/>
        <v>25.975694444444443</v>
      </c>
      <c r="W45" s="12">
        <f t="shared" ref="W45:X48" si="29">ROUND(T45/$T$78*100,2)</f>
        <v>6.62</v>
      </c>
      <c r="X45" s="12">
        <f t="shared" si="29"/>
        <v>68.010000000000005</v>
      </c>
      <c r="Y45" s="263">
        <f>ROUND(T45/$U$17*100,2)</f>
        <v>1.18</v>
      </c>
      <c r="Z45" s="103">
        <f>ROUND(V45/$U$17*100,2)</f>
        <v>81.86</v>
      </c>
      <c r="AA45" s="147" t="s">
        <v>325</v>
      </c>
      <c r="AB45" s="147" t="s">
        <v>328</v>
      </c>
      <c r="AC45" s="103">
        <v>2</v>
      </c>
      <c r="AD45" s="91">
        <v>1</v>
      </c>
      <c r="AE45" s="10">
        <v>0.19097222222222221</v>
      </c>
      <c r="AF45" s="70">
        <f t="shared" si="20"/>
        <v>3.1423611111111112</v>
      </c>
      <c r="AG45" s="70">
        <f t="shared" si="21"/>
        <v>19.840277777777789</v>
      </c>
      <c r="AH45" s="12">
        <f t="shared" si="13"/>
        <v>3.72</v>
      </c>
      <c r="AI45" s="12">
        <f t="shared" si="14"/>
        <v>61.27</v>
      </c>
      <c r="AJ45" s="149">
        <f t="shared" si="15"/>
        <v>0.75</v>
      </c>
      <c r="AK45" s="150">
        <f t="shared" si="16"/>
        <v>78.400000000000006</v>
      </c>
      <c r="AL45" s="157" t="s">
        <v>98</v>
      </c>
      <c r="AM45" s="9">
        <v>50</v>
      </c>
      <c r="AN45" s="9">
        <v>68</v>
      </c>
      <c r="AO45" s="75">
        <f>AN45/AM45*100</f>
        <v>136</v>
      </c>
      <c r="AP45" s="75">
        <f>AE45/T45*100</f>
        <v>50.925925925925917</v>
      </c>
    </row>
    <row r="46" spans="1:42" ht="36" customHeight="1">
      <c r="A46" s="302" t="s">
        <v>331</v>
      </c>
      <c r="B46" s="296">
        <v>1</v>
      </c>
      <c r="C46" s="9"/>
      <c r="D46" s="10">
        <v>4.1666666666666664E-2</v>
      </c>
      <c r="E46" s="100"/>
      <c r="F46" s="10"/>
      <c r="G46" s="13"/>
      <c r="H46" s="10"/>
      <c r="I46" s="10"/>
      <c r="J46" s="10"/>
      <c r="K46" s="9"/>
      <c r="L46" s="10"/>
      <c r="M46" s="9"/>
      <c r="N46" s="183" t="s">
        <v>123</v>
      </c>
      <c r="O46" s="147" t="s">
        <v>332</v>
      </c>
      <c r="P46" s="147" t="s">
        <v>332</v>
      </c>
      <c r="Q46" s="147" t="s">
        <v>315</v>
      </c>
      <c r="R46" s="103">
        <v>2</v>
      </c>
      <c r="S46" s="91">
        <v>1</v>
      </c>
      <c r="T46" s="70">
        <f t="shared" ref="T46:T47" si="30">SUM(C46:M46)</f>
        <v>4.1666666666666664E-2</v>
      </c>
      <c r="U46" s="70">
        <f t="shared" si="18"/>
        <v>3.895833333333333</v>
      </c>
      <c r="V46" s="70">
        <f t="shared" si="19"/>
        <v>26.017361111111111</v>
      </c>
      <c r="W46" s="12">
        <f t="shared" si="29"/>
        <v>0.74</v>
      </c>
      <c r="X46" s="12">
        <f t="shared" si="29"/>
        <v>68.75</v>
      </c>
      <c r="Y46" s="263">
        <f t="shared" ref="Y46:Y47" si="31">ROUND(T46/$U$17*100,2)</f>
        <v>0.13</v>
      </c>
      <c r="Z46" s="103">
        <f t="shared" ref="Z46:Z47" si="32">ROUND(V46/$U$17*100,2)</f>
        <v>81.99</v>
      </c>
      <c r="AA46" s="147" t="s">
        <v>90</v>
      </c>
      <c r="AB46" s="147" t="s">
        <v>90</v>
      </c>
      <c r="AC46" s="103">
        <v>0</v>
      </c>
      <c r="AD46" s="91">
        <v>0</v>
      </c>
      <c r="AE46" s="10">
        <v>0</v>
      </c>
      <c r="AF46" s="70">
        <f t="shared" si="20"/>
        <v>3.1423611111111112</v>
      </c>
      <c r="AG46" s="70">
        <f t="shared" si="21"/>
        <v>19.840277777777789</v>
      </c>
      <c r="AH46" s="12">
        <f t="shared" si="13"/>
        <v>0</v>
      </c>
      <c r="AI46" s="12">
        <f t="shared" si="14"/>
        <v>61.27</v>
      </c>
      <c r="AJ46" s="149">
        <f t="shared" si="15"/>
        <v>0</v>
      </c>
      <c r="AK46" s="150">
        <f t="shared" si="16"/>
        <v>78.400000000000006</v>
      </c>
      <c r="AL46" s="157" t="s">
        <v>98</v>
      </c>
      <c r="AM46" s="9">
        <v>4</v>
      </c>
      <c r="AN46" s="9">
        <v>0</v>
      </c>
      <c r="AO46" s="75">
        <f t="shared" ref="AO46:AO47" si="33">AN46/AM46*100</f>
        <v>0</v>
      </c>
      <c r="AP46" s="75">
        <f t="shared" ref="AP46:AP47" si="34">AE46/T46*100</f>
        <v>0</v>
      </c>
    </row>
    <row r="47" spans="1:42" ht="36" customHeight="1">
      <c r="A47" s="301" t="s">
        <v>333</v>
      </c>
      <c r="B47" s="296">
        <v>1</v>
      </c>
      <c r="C47" s="9"/>
      <c r="D47" s="10"/>
      <c r="E47" s="100"/>
      <c r="F47" s="10"/>
      <c r="G47" s="13"/>
      <c r="H47" s="10"/>
      <c r="I47" s="10"/>
      <c r="J47" s="10"/>
      <c r="K47" s="9"/>
      <c r="L47" s="10">
        <v>2.0833333333333332E-2</v>
      </c>
      <c r="M47" s="9"/>
      <c r="N47" s="11" t="s">
        <v>87</v>
      </c>
      <c r="O47" s="147" t="s">
        <v>332</v>
      </c>
      <c r="P47" s="147" t="s">
        <v>332</v>
      </c>
      <c r="Q47" s="147" t="s">
        <v>315</v>
      </c>
      <c r="R47" s="103">
        <v>2</v>
      </c>
      <c r="S47" s="91">
        <v>1</v>
      </c>
      <c r="T47" s="70">
        <f t="shared" si="30"/>
        <v>2.0833333333333332E-2</v>
      </c>
      <c r="U47" s="70">
        <f t="shared" si="18"/>
        <v>3.9166666666666665</v>
      </c>
      <c r="V47" s="70">
        <f t="shared" si="19"/>
        <v>26.038194444444443</v>
      </c>
      <c r="W47" s="12">
        <f t="shared" si="29"/>
        <v>0.37</v>
      </c>
      <c r="X47" s="12">
        <f t="shared" si="29"/>
        <v>69.12</v>
      </c>
      <c r="Y47" s="263">
        <f t="shared" si="31"/>
        <v>7.0000000000000007E-2</v>
      </c>
      <c r="Z47" s="103">
        <f t="shared" si="32"/>
        <v>82.05</v>
      </c>
      <c r="AA47" s="147" t="s">
        <v>332</v>
      </c>
      <c r="AB47" s="147" t="s">
        <v>332</v>
      </c>
      <c r="AC47" s="103">
        <v>2</v>
      </c>
      <c r="AD47" s="91">
        <v>1</v>
      </c>
      <c r="AE47" s="10">
        <v>2.0833333333333332E-2</v>
      </c>
      <c r="AF47" s="70">
        <f t="shared" si="20"/>
        <v>3.1631944444444446</v>
      </c>
      <c r="AG47" s="70">
        <f t="shared" si="21"/>
        <v>19.861111111111121</v>
      </c>
      <c r="AH47" s="12">
        <f t="shared" si="13"/>
        <v>0.41</v>
      </c>
      <c r="AI47" s="12">
        <f t="shared" si="14"/>
        <v>61.68</v>
      </c>
      <c r="AJ47" s="149">
        <f t="shared" si="15"/>
        <v>0.08</v>
      </c>
      <c r="AK47" s="150">
        <f t="shared" si="16"/>
        <v>78.489999999999995</v>
      </c>
      <c r="AL47" s="157" t="s">
        <v>98</v>
      </c>
      <c r="AM47" s="9">
        <v>4</v>
      </c>
      <c r="AN47" s="9">
        <v>4</v>
      </c>
      <c r="AO47" s="75">
        <f t="shared" si="33"/>
        <v>100</v>
      </c>
      <c r="AP47" s="75">
        <f t="shared" si="34"/>
        <v>100</v>
      </c>
    </row>
    <row r="48" spans="1:42" ht="47.4">
      <c r="A48" s="303" t="s">
        <v>91</v>
      </c>
      <c r="B48" s="312"/>
      <c r="C48" s="159">
        <f t="shared" ref="C48:L48" si="35">SUM(C34:C47)</f>
        <v>8.3333333333333329E-2</v>
      </c>
      <c r="D48" s="159">
        <f t="shared" si="35"/>
        <v>0.24999999999999997</v>
      </c>
      <c r="E48" s="159">
        <f t="shared" si="35"/>
        <v>0.125</v>
      </c>
      <c r="F48" s="159">
        <f t="shared" si="35"/>
        <v>0.20833333333333331</v>
      </c>
      <c r="G48" s="159">
        <f t="shared" si="35"/>
        <v>0.20833333333333331</v>
      </c>
      <c r="H48" s="159">
        <f t="shared" si="35"/>
        <v>0.33333333333333331</v>
      </c>
      <c r="I48" s="159">
        <f t="shared" si="35"/>
        <v>0.25</v>
      </c>
      <c r="J48" s="159">
        <f t="shared" si="35"/>
        <v>0.33333333333333331</v>
      </c>
      <c r="K48" s="159">
        <f t="shared" si="35"/>
        <v>0</v>
      </c>
      <c r="L48" s="159">
        <f t="shared" si="35"/>
        <v>0.64583333333333337</v>
      </c>
      <c r="M48" s="159">
        <f>SUM(M34:M47)</f>
        <v>0.5</v>
      </c>
      <c r="N48" s="159"/>
      <c r="O48" s="158"/>
      <c r="P48" s="158"/>
      <c r="Q48" s="158"/>
      <c r="R48" s="158"/>
      <c r="S48" s="158"/>
      <c r="T48" s="159">
        <f>SUM(T34:T47)</f>
        <v>2.9375</v>
      </c>
      <c r="U48" s="159">
        <f>U47</f>
        <v>3.9166666666666665</v>
      </c>
      <c r="V48" s="159">
        <f>V47</f>
        <v>26.038194444444443</v>
      </c>
      <c r="W48" s="161">
        <f t="shared" si="29"/>
        <v>51.84</v>
      </c>
      <c r="X48" s="161">
        <f t="shared" si="29"/>
        <v>69.12</v>
      </c>
      <c r="Y48" s="162">
        <f>ROUND(T48/$U$16*100,2)</f>
        <v>9.26</v>
      </c>
      <c r="Z48" s="163">
        <f>ROUND(V48/$U$16*100,2)</f>
        <v>82.05</v>
      </c>
      <c r="AA48" s="158"/>
      <c r="AB48" s="158"/>
      <c r="AC48" s="158"/>
      <c r="AD48" s="158"/>
      <c r="AE48" s="159">
        <f>SUM(AE34:AE47)</f>
        <v>2.2118055555555558</v>
      </c>
      <c r="AF48" s="159">
        <f>AF47</f>
        <v>3.1631944444444446</v>
      </c>
      <c r="AG48" s="159">
        <f>AG47</f>
        <v>19.861111111111121</v>
      </c>
      <c r="AH48" s="158">
        <f>ROUND(AE48/$AE$78*100,2)</f>
        <v>43.13</v>
      </c>
      <c r="AI48" s="158">
        <f>ROUND(AF48/$AE$78*100,2)</f>
        <v>61.68</v>
      </c>
      <c r="AJ48" s="162">
        <f t="shared" si="15"/>
        <v>8.74</v>
      </c>
      <c r="AK48" s="163">
        <f t="shared" si="16"/>
        <v>78.489999999999995</v>
      </c>
      <c r="AL48" s="166"/>
      <c r="AM48" s="158"/>
      <c r="AN48" s="158">
        <f>SUM(AN34:AN47)</f>
        <v>934</v>
      </c>
      <c r="AO48" s="167"/>
      <c r="AP48" s="167"/>
    </row>
    <row r="49" spans="1:42" ht="47.4">
      <c r="A49" s="304" t="s">
        <v>246</v>
      </c>
      <c r="B49" s="354"/>
      <c r="C49" s="354"/>
      <c r="D49" s="354"/>
      <c r="E49" s="354"/>
      <c r="F49" s="354"/>
      <c r="G49" s="354"/>
      <c r="H49" s="354"/>
      <c r="I49" s="354"/>
      <c r="J49" s="354"/>
      <c r="K49" s="354"/>
      <c r="L49" s="354"/>
      <c r="M49" s="354"/>
      <c r="N49" s="354"/>
      <c r="O49" s="354"/>
      <c r="P49" s="354"/>
      <c r="Q49" s="354"/>
      <c r="R49" s="354"/>
      <c r="S49" s="354"/>
      <c r="T49" s="354"/>
      <c r="U49" s="354"/>
      <c r="V49" s="354"/>
      <c r="W49" s="354"/>
      <c r="X49" s="354"/>
      <c r="Y49" s="354"/>
      <c r="Z49" s="354"/>
      <c r="AA49" s="354"/>
      <c r="AB49" s="354"/>
      <c r="AC49" s="354"/>
      <c r="AD49" s="354"/>
      <c r="AE49" s="354"/>
      <c r="AF49" s="354"/>
      <c r="AG49" s="354"/>
      <c r="AH49" s="354"/>
      <c r="AI49" s="354"/>
      <c r="AJ49" s="354"/>
      <c r="AK49" s="354"/>
      <c r="AL49" s="354"/>
      <c r="AM49" s="354"/>
      <c r="AN49" s="354"/>
      <c r="AO49" s="354"/>
      <c r="AP49" s="355"/>
    </row>
    <row r="50" spans="1:42" ht="37.5" customHeight="1">
      <c r="A50" s="305" t="s">
        <v>334</v>
      </c>
      <c r="B50" s="313">
        <v>1</v>
      </c>
      <c r="C50" s="262">
        <v>8.3333333333333329E-2</v>
      </c>
      <c r="D50" s="208"/>
      <c r="E50" s="261"/>
      <c r="F50" s="209"/>
      <c r="G50" s="209"/>
      <c r="H50" s="262"/>
      <c r="I50" s="209"/>
      <c r="J50" s="261"/>
      <c r="K50" s="262"/>
      <c r="L50" s="209"/>
      <c r="M50" s="209"/>
      <c r="N50" s="11" t="s">
        <v>87</v>
      </c>
      <c r="O50" s="147" t="s">
        <v>313</v>
      </c>
      <c r="P50" s="147" t="s">
        <v>313</v>
      </c>
      <c r="Q50" s="147" t="s">
        <v>315</v>
      </c>
      <c r="R50" s="210">
        <v>5</v>
      </c>
      <c r="S50" s="91">
        <v>1</v>
      </c>
      <c r="T50" s="74">
        <f>SUM(C50:M50)</f>
        <v>8.3333333333333329E-2</v>
      </c>
      <c r="U50" s="81">
        <f>U48+T50</f>
        <v>4</v>
      </c>
      <c r="V50" s="70">
        <f>V48+T50</f>
        <v>26.121527777777775</v>
      </c>
      <c r="W50" s="12">
        <f t="shared" ref="W50:X53" si="36">ROUND(T50/$T$78*100,2)</f>
        <v>1.47</v>
      </c>
      <c r="X50" s="12">
        <f t="shared" si="36"/>
        <v>70.59</v>
      </c>
      <c r="Y50" s="274">
        <f>ROUND(T50/$U$17*100,2)</f>
        <v>0.26</v>
      </c>
      <c r="Z50" s="210">
        <f>ROUND(V50/$U$17*100,2)</f>
        <v>82.32</v>
      </c>
      <c r="AA50" s="147" t="s">
        <v>313</v>
      </c>
      <c r="AB50" s="147" t="s">
        <v>313</v>
      </c>
      <c r="AC50" s="210">
        <v>5</v>
      </c>
      <c r="AD50" s="91">
        <v>1</v>
      </c>
      <c r="AE50" s="74">
        <v>0.1388888888888889</v>
      </c>
      <c r="AF50" s="81">
        <f>AF48+AE50</f>
        <v>3.3020833333333335</v>
      </c>
      <c r="AG50" s="70">
        <f>AG48+AE50</f>
        <v>20.000000000000011</v>
      </c>
      <c r="AH50" s="12">
        <f t="shared" ref="AH50:AH53" si="37">ROUND(AE50/$AE$78*100,2)</f>
        <v>2.71</v>
      </c>
      <c r="AI50" s="12">
        <f t="shared" ref="AI50:AI53" si="38">ROUND(AF50/$AF$78*100,2)</f>
        <v>64.39</v>
      </c>
      <c r="AJ50" s="149">
        <f>ROUND(AE50/$Y$17*100,2)</f>
        <v>0.55000000000000004</v>
      </c>
      <c r="AK50" s="150">
        <f>ROUND(AG50/$Y$17*100,2)</f>
        <v>79.03</v>
      </c>
      <c r="AL50" s="212" t="s">
        <v>173</v>
      </c>
      <c r="AM50" s="213">
        <v>400</v>
      </c>
      <c r="AN50" s="214">
        <v>421</v>
      </c>
      <c r="AO50" s="75">
        <f t="shared" ref="AO50:AO53" si="39">AN50/AM50*100</f>
        <v>105.25</v>
      </c>
      <c r="AP50" s="75">
        <f>AE50/T50*100</f>
        <v>166.66666666666669</v>
      </c>
    </row>
    <row r="51" spans="1:42" ht="37.5" customHeight="1">
      <c r="A51" s="305" t="s">
        <v>335</v>
      </c>
      <c r="B51" s="313">
        <v>2</v>
      </c>
      <c r="C51" s="262">
        <v>6.25E-2</v>
      </c>
      <c r="D51" s="262"/>
      <c r="E51" s="262">
        <v>6.25E-2</v>
      </c>
      <c r="F51" s="209"/>
      <c r="G51" s="209"/>
      <c r="H51" s="261"/>
      <c r="I51" s="262"/>
      <c r="J51" s="261"/>
      <c r="K51" s="262"/>
      <c r="L51" s="209"/>
      <c r="M51" s="209"/>
      <c r="N51" s="11" t="s">
        <v>87</v>
      </c>
      <c r="O51" s="147" t="s">
        <v>313</v>
      </c>
      <c r="P51" s="147" t="s">
        <v>324</v>
      </c>
      <c r="Q51" s="147" t="s">
        <v>315</v>
      </c>
      <c r="R51" s="210">
        <v>5</v>
      </c>
      <c r="S51" s="91">
        <v>2</v>
      </c>
      <c r="T51" s="74">
        <f t="shared" ref="T51:T52" si="40">SUM(C51:M51)</f>
        <v>0.125</v>
      </c>
      <c r="U51" s="70">
        <f t="shared" ref="U51:U53" si="41">U50+T51</f>
        <v>4.125</v>
      </c>
      <c r="V51" s="70">
        <f t="shared" ref="V51:V53" si="42">V50+T51</f>
        <v>26.246527777777775</v>
      </c>
      <c r="W51" s="12">
        <f t="shared" si="36"/>
        <v>2.21</v>
      </c>
      <c r="X51" s="12">
        <f t="shared" si="36"/>
        <v>72.790000000000006</v>
      </c>
      <c r="Y51" s="274">
        <f t="shared" ref="Y51:Y53" si="43">ROUND(T51/$U$17*100,2)</f>
        <v>0.39</v>
      </c>
      <c r="Z51" s="210">
        <f t="shared" ref="Z51:Z53" si="44">ROUND(V51/$U$17*100,2)</f>
        <v>82.71</v>
      </c>
      <c r="AA51" s="147" t="s">
        <v>313</v>
      </c>
      <c r="AB51" s="147" t="s">
        <v>328</v>
      </c>
      <c r="AC51" s="210">
        <v>5</v>
      </c>
      <c r="AD51" s="91">
        <v>1</v>
      </c>
      <c r="AE51" s="74">
        <v>0.54166666666666663</v>
      </c>
      <c r="AF51" s="70">
        <f t="shared" ref="AF51:AF53" si="45">AF50+AE51</f>
        <v>3.84375</v>
      </c>
      <c r="AG51" s="70">
        <f t="shared" ref="AG51:AG53" si="46">AG50+AE51</f>
        <v>20.541666666666679</v>
      </c>
      <c r="AH51" s="12">
        <f t="shared" si="37"/>
        <v>10.56</v>
      </c>
      <c r="AI51" s="12">
        <f t="shared" si="38"/>
        <v>74.95</v>
      </c>
      <c r="AJ51" s="149">
        <f>ROUND(AE51/$Y$17*100,2)</f>
        <v>2.14</v>
      </c>
      <c r="AK51" s="150">
        <f>ROUND(AG51/$Y$17*100,2)</f>
        <v>81.17</v>
      </c>
      <c r="AL51" s="212" t="s">
        <v>173</v>
      </c>
      <c r="AM51" s="213">
        <v>300</v>
      </c>
      <c r="AN51" s="214">
        <v>245</v>
      </c>
      <c r="AO51" s="75">
        <f t="shared" si="39"/>
        <v>81.666666666666671</v>
      </c>
      <c r="AP51" s="75">
        <f t="shared" ref="AP51:AP53" si="47">AE51/T51*100</f>
        <v>433.33333333333331</v>
      </c>
    </row>
    <row r="52" spans="1:42" ht="37.5" customHeight="1">
      <c r="A52" s="305" t="s">
        <v>336</v>
      </c>
      <c r="B52" s="313">
        <v>2</v>
      </c>
      <c r="C52" s="100"/>
      <c r="D52" s="262">
        <v>4.1666666666666664E-2</v>
      </c>
      <c r="E52" s="262">
        <v>4.1666666666666664E-2</v>
      </c>
      <c r="F52" s="209"/>
      <c r="G52" s="209"/>
      <c r="H52" s="261"/>
      <c r="I52" s="262"/>
      <c r="J52" s="261"/>
      <c r="K52" s="262"/>
      <c r="L52" s="209"/>
      <c r="M52" s="209"/>
      <c r="N52" s="11" t="s">
        <v>87</v>
      </c>
      <c r="O52" s="147" t="s">
        <v>313</v>
      </c>
      <c r="P52" s="147" t="s">
        <v>313</v>
      </c>
      <c r="Q52" s="147" t="s">
        <v>315</v>
      </c>
      <c r="R52" s="210">
        <v>4</v>
      </c>
      <c r="S52" s="91">
        <v>1</v>
      </c>
      <c r="T52" s="74">
        <f t="shared" si="40"/>
        <v>8.3333333333333329E-2</v>
      </c>
      <c r="U52" s="70">
        <f t="shared" si="41"/>
        <v>4.208333333333333</v>
      </c>
      <c r="V52" s="70">
        <f t="shared" si="42"/>
        <v>26.329861111111107</v>
      </c>
      <c r="W52" s="12">
        <f t="shared" si="36"/>
        <v>1.47</v>
      </c>
      <c r="X52" s="12">
        <f t="shared" si="36"/>
        <v>74.260000000000005</v>
      </c>
      <c r="Y52" s="274">
        <f t="shared" si="43"/>
        <v>0.26</v>
      </c>
      <c r="Z52" s="210">
        <f t="shared" si="44"/>
        <v>82.97</v>
      </c>
      <c r="AA52" s="147" t="s">
        <v>313</v>
      </c>
      <c r="AB52" s="147" t="s">
        <v>313</v>
      </c>
      <c r="AC52" s="210">
        <v>4</v>
      </c>
      <c r="AD52" s="91">
        <v>1</v>
      </c>
      <c r="AE52" s="74">
        <v>3.4722222222222224E-2</v>
      </c>
      <c r="AF52" s="70">
        <f t="shared" si="45"/>
        <v>3.8784722222222223</v>
      </c>
      <c r="AG52" s="70">
        <f t="shared" si="46"/>
        <v>20.5763888888889</v>
      </c>
      <c r="AH52" s="12">
        <f t="shared" si="37"/>
        <v>0.68</v>
      </c>
      <c r="AI52" s="12">
        <f t="shared" si="38"/>
        <v>75.63</v>
      </c>
      <c r="AJ52" s="149">
        <f>ROUND(AE52/$Y$17*100,2)</f>
        <v>0.14000000000000001</v>
      </c>
      <c r="AK52" s="150">
        <f>ROUND(AG52/$Y$17*100,2)</f>
        <v>81.31</v>
      </c>
      <c r="AL52" s="212" t="s">
        <v>173</v>
      </c>
      <c r="AM52" s="213">
        <v>50</v>
      </c>
      <c r="AN52" s="214">
        <v>32</v>
      </c>
      <c r="AO52" s="75">
        <f t="shared" si="39"/>
        <v>64</v>
      </c>
      <c r="AP52" s="75">
        <f t="shared" si="47"/>
        <v>41.666666666666671</v>
      </c>
    </row>
    <row r="53" spans="1:42" ht="37.5" customHeight="1">
      <c r="A53" s="305" t="s">
        <v>337</v>
      </c>
      <c r="B53" s="313">
        <v>1</v>
      </c>
      <c r="C53" s="262"/>
      <c r="D53" s="208"/>
      <c r="F53" s="209"/>
      <c r="G53" s="209"/>
      <c r="I53" s="209"/>
      <c r="J53" s="261"/>
      <c r="K53" s="262">
        <v>6.25E-2</v>
      </c>
      <c r="L53" s="209"/>
      <c r="M53" s="209"/>
      <c r="N53" s="11" t="s">
        <v>87</v>
      </c>
      <c r="O53" s="147" t="s">
        <v>313</v>
      </c>
      <c r="P53" s="147" t="s">
        <v>313</v>
      </c>
      <c r="Q53" s="147" t="s">
        <v>315</v>
      </c>
      <c r="R53" s="210">
        <v>5</v>
      </c>
      <c r="S53" s="91">
        <v>1</v>
      </c>
      <c r="T53" s="74">
        <f>SUM(C53:M53)</f>
        <v>6.25E-2</v>
      </c>
      <c r="U53" s="70">
        <f t="shared" si="41"/>
        <v>4.270833333333333</v>
      </c>
      <c r="V53" s="70">
        <f t="shared" si="42"/>
        <v>26.392361111111107</v>
      </c>
      <c r="W53" s="12">
        <f t="shared" si="36"/>
        <v>1.1000000000000001</v>
      </c>
      <c r="X53" s="12">
        <f t="shared" si="36"/>
        <v>75.37</v>
      </c>
      <c r="Y53" s="274">
        <f t="shared" si="43"/>
        <v>0.2</v>
      </c>
      <c r="Z53" s="210">
        <f t="shared" si="44"/>
        <v>83.17</v>
      </c>
      <c r="AA53" s="147" t="s">
        <v>313</v>
      </c>
      <c r="AB53" s="147" t="s">
        <v>313</v>
      </c>
      <c r="AC53" s="210">
        <v>5</v>
      </c>
      <c r="AD53" s="91">
        <v>1</v>
      </c>
      <c r="AE53" s="74">
        <v>3.4722222222222224E-2</v>
      </c>
      <c r="AF53" s="70">
        <f t="shared" si="45"/>
        <v>3.9131944444444446</v>
      </c>
      <c r="AG53" s="70">
        <f t="shared" si="46"/>
        <v>20.611111111111121</v>
      </c>
      <c r="AH53" s="12">
        <f t="shared" si="37"/>
        <v>0.68</v>
      </c>
      <c r="AI53" s="12">
        <f t="shared" si="38"/>
        <v>76.3</v>
      </c>
      <c r="AJ53" s="149">
        <f>ROUND(AE53/$Y$17*100,2)</f>
        <v>0.14000000000000001</v>
      </c>
      <c r="AK53" s="150">
        <f>ROUND(AG53/$Y$17*100,2)</f>
        <v>81.45</v>
      </c>
      <c r="AL53" s="212" t="s">
        <v>173</v>
      </c>
      <c r="AM53" s="213">
        <v>50</v>
      </c>
      <c r="AN53" s="214">
        <v>25</v>
      </c>
      <c r="AO53" s="75">
        <f t="shared" si="39"/>
        <v>50</v>
      </c>
      <c r="AP53" s="75">
        <f t="shared" si="47"/>
        <v>55.555555555555557</v>
      </c>
    </row>
    <row r="54" spans="1:42" ht="47.4">
      <c r="A54" s="306" t="s">
        <v>91</v>
      </c>
      <c r="B54" s="314"/>
      <c r="C54" s="217">
        <f t="shared" ref="C54:K54" si="48">SUM(C50:C53)</f>
        <v>0.14583333333333331</v>
      </c>
      <c r="D54" s="217">
        <f t="shared" si="48"/>
        <v>4.1666666666666664E-2</v>
      </c>
      <c r="E54" s="217">
        <f t="shared" si="48"/>
        <v>0.10416666666666666</v>
      </c>
      <c r="F54" s="217">
        <f t="shared" si="48"/>
        <v>0</v>
      </c>
      <c r="G54" s="217">
        <f t="shared" si="48"/>
        <v>0</v>
      </c>
      <c r="H54" s="217">
        <f t="shared" si="48"/>
        <v>0</v>
      </c>
      <c r="I54" s="217">
        <f t="shared" si="48"/>
        <v>0</v>
      </c>
      <c r="J54" s="217">
        <f t="shared" si="48"/>
        <v>0</v>
      </c>
      <c r="K54" s="217">
        <f t="shared" si="48"/>
        <v>6.25E-2</v>
      </c>
      <c r="L54" s="217">
        <f>SUM(L50:L53)</f>
        <v>0</v>
      </c>
      <c r="M54" s="217">
        <f>SUM(M50:M53)</f>
        <v>0</v>
      </c>
      <c r="N54" s="217"/>
      <c r="O54" s="216"/>
      <c r="P54" s="216"/>
      <c r="Q54" s="216"/>
      <c r="R54" s="218"/>
      <c r="S54" s="219"/>
      <c r="T54" s="220">
        <f>SUM(T50:T53)</f>
        <v>0.35416666666666663</v>
      </c>
      <c r="U54" s="220">
        <f>U53</f>
        <v>4.270833333333333</v>
      </c>
      <c r="V54" s="220">
        <f>V53</f>
        <v>26.392361111111107</v>
      </c>
      <c r="W54" s="219">
        <f t="shared" ref="W54" si="49">ROUND(T54/$T$78*100,2)</f>
        <v>6.25</v>
      </c>
      <c r="X54" s="219">
        <f t="shared" ref="X54" si="50">ROUND(U54/$T$78*100,2)</f>
        <v>75.37</v>
      </c>
      <c r="Y54" s="222">
        <f>ROUND(T54/$U$16*100,2)</f>
        <v>1.1200000000000001</v>
      </c>
      <c r="Z54" s="223">
        <f>ROUND(V54/$U$16*100,2)</f>
        <v>83.17</v>
      </c>
      <c r="AA54" s="216"/>
      <c r="AB54" s="216"/>
      <c r="AC54" s="216"/>
      <c r="AD54" s="217"/>
      <c r="AE54" s="217">
        <f>SUM(AE50:AE53)</f>
        <v>0.75</v>
      </c>
      <c r="AF54" s="220">
        <f>AF53</f>
        <v>3.9131944444444446</v>
      </c>
      <c r="AG54" s="220">
        <f>AG53</f>
        <v>20.611111111111121</v>
      </c>
      <c r="AH54" s="219">
        <f t="shared" ref="AH54" si="51">ROUND(AE54/$AE$78*100,2)</f>
        <v>14.62</v>
      </c>
      <c r="AI54" s="219">
        <f t="shared" ref="AI54" si="52">ROUND(AF54/$AF$78*100,2)</f>
        <v>76.3</v>
      </c>
      <c r="AJ54" s="275">
        <f>ROUND(AE54/$Y$17*100,2)</f>
        <v>2.96</v>
      </c>
      <c r="AK54" s="224">
        <f>ROUND(AG54/$Y$17*100,2)</f>
        <v>81.45</v>
      </c>
      <c r="AL54" s="227"/>
      <c r="AM54" s="216"/>
      <c r="AN54" s="216"/>
      <c r="AO54" s="228"/>
      <c r="AP54" s="228"/>
    </row>
    <row r="55" spans="1:42" ht="47.4">
      <c r="A55" s="307" t="s">
        <v>253</v>
      </c>
      <c r="B55" s="366"/>
      <c r="C55" s="332"/>
      <c r="D55" s="332"/>
      <c r="E55" s="332"/>
      <c r="F55" s="332"/>
      <c r="G55" s="332"/>
      <c r="H55" s="332"/>
      <c r="I55" s="332"/>
      <c r="J55" s="332"/>
      <c r="K55" s="332"/>
      <c r="L55" s="332"/>
      <c r="M55" s="332"/>
      <c r="N55" s="332"/>
      <c r="O55" s="332"/>
      <c r="P55" s="332"/>
      <c r="Q55" s="332"/>
      <c r="R55" s="332"/>
      <c r="S55" s="332"/>
      <c r="T55" s="332"/>
      <c r="U55" s="332"/>
      <c r="V55" s="332"/>
      <c r="W55" s="332"/>
      <c r="X55" s="332"/>
      <c r="Y55" s="332"/>
      <c r="Z55" s="332"/>
      <c r="AA55" s="332"/>
      <c r="AB55" s="332"/>
      <c r="AC55" s="332"/>
      <c r="AD55" s="332"/>
      <c r="AE55" s="332"/>
      <c r="AF55" s="332"/>
      <c r="AG55" s="332"/>
      <c r="AH55" s="332"/>
      <c r="AI55" s="332"/>
      <c r="AJ55" s="332"/>
      <c r="AK55" s="332"/>
      <c r="AL55" s="332"/>
      <c r="AM55" s="332"/>
      <c r="AN55" s="332"/>
      <c r="AO55" s="332"/>
      <c r="AP55" s="332"/>
    </row>
    <row r="56" spans="1:42" ht="36" customHeight="1">
      <c r="A56" s="308" t="s">
        <v>254</v>
      </c>
      <c r="B56" s="296">
        <v>1</v>
      </c>
      <c r="C56" s="9"/>
      <c r="D56" s="9"/>
      <c r="E56" s="10"/>
      <c r="F56" s="10"/>
      <c r="G56" s="10"/>
      <c r="H56" s="10"/>
      <c r="I56" s="9"/>
      <c r="J56" s="9"/>
      <c r="K56" s="10"/>
      <c r="L56" s="100"/>
      <c r="M56" s="10">
        <v>2.0833333333333332E-2</v>
      </c>
      <c r="N56" s="11" t="s">
        <v>87</v>
      </c>
      <c r="O56" s="147" t="s">
        <v>311</v>
      </c>
      <c r="P56" s="147" t="s">
        <v>311</v>
      </c>
      <c r="Q56" s="147" t="s">
        <v>315</v>
      </c>
      <c r="R56" s="69">
        <v>2</v>
      </c>
      <c r="S56" s="91">
        <v>1</v>
      </c>
      <c r="T56" s="70">
        <f>SUM(C56:M56)</f>
        <v>2.0833333333333332E-2</v>
      </c>
      <c r="U56" s="81">
        <f>U54+T56</f>
        <v>4.2916666666666661</v>
      </c>
      <c r="V56" s="70">
        <f>V54+T56</f>
        <v>26.413194444444439</v>
      </c>
      <c r="W56" s="12">
        <f t="shared" ref="W56:X62" si="53">ROUND(T56/$T$78*100,2)</f>
        <v>0.37</v>
      </c>
      <c r="X56" s="12">
        <f t="shared" si="53"/>
        <v>75.739999999999995</v>
      </c>
      <c r="Y56" s="263">
        <f t="shared" ref="Y56:Y62" si="54">ROUND(T56/$U$17*100,2)</f>
        <v>7.0000000000000007E-2</v>
      </c>
      <c r="Z56" s="103">
        <f t="shared" ref="Z56:Z62" si="55">ROUND(V56/$U$17*100,2)</f>
        <v>83.24</v>
      </c>
      <c r="AA56" s="147" t="s">
        <v>311</v>
      </c>
      <c r="AB56" s="147" t="s">
        <v>311</v>
      </c>
      <c r="AC56" s="69">
        <v>2</v>
      </c>
      <c r="AD56" s="69">
        <v>1</v>
      </c>
      <c r="AE56" s="10">
        <v>1.3888888888888888E-2</v>
      </c>
      <c r="AF56" s="81">
        <f>AF54+AE56</f>
        <v>3.9270833333333335</v>
      </c>
      <c r="AG56" s="70">
        <f>AG54+AE56</f>
        <v>20.625000000000011</v>
      </c>
      <c r="AH56" s="12">
        <f t="shared" ref="AH56:AH69" si="56">ROUND(AE56/$AE$78*100,2)</f>
        <v>0.27</v>
      </c>
      <c r="AI56" s="12">
        <f t="shared" ref="AI56:AI69" si="57">ROUND(AF56/$AF$78*100,2)</f>
        <v>76.569999999999993</v>
      </c>
      <c r="AJ56" s="149">
        <f t="shared" ref="AJ56:AJ70" si="58">ROUND(AE56/$Y$17*100,2)</f>
        <v>0.05</v>
      </c>
      <c r="AK56" s="150">
        <f t="shared" ref="AK56:AK70" si="59">ROUND(AG56/$Y$17*100,2)</f>
        <v>81.5</v>
      </c>
      <c r="AL56" s="104" t="s">
        <v>89</v>
      </c>
      <c r="AM56" s="105" t="s">
        <v>90</v>
      </c>
      <c r="AN56" s="105" t="s">
        <v>90</v>
      </c>
      <c r="AO56" s="106" t="s">
        <v>90</v>
      </c>
      <c r="AP56" s="75">
        <f t="shared" ref="AP56:AP62" si="60">AE56/T56*100</f>
        <v>66.666666666666657</v>
      </c>
    </row>
    <row r="57" spans="1:42" ht="36" customHeight="1">
      <c r="A57" s="308" t="s">
        <v>255</v>
      </c>
      <c r="B57" s="296">
        <v>1</v>
      </c>
      <c r="C57" s="9"/>
      <c r="D57" s="9"/>
      <c r="E57" s="10"/>
      <c r="F57" s="10"/>
      <c r="G57" s="256"/>
      <c r="H57" s="10"/>
      <c r="I57" s="9"/>
      <c r="J57" s="10"/>
      <c r="K57" s="10"/>
      <c r="L57" s="10">
        <v>2.0833333333333332E-2</v>
      </c>
      <c r="M57" s="10"/>
      <c r="N57" s="11" t="s">
        <v>87</v>
      </c>
      <c r="O57" s="147" t="s">
        <v>311</v>
      </c>
      <c r="P57" s="147" t="s">
        <v>311</v>
      </c>
      <c r="Q57" s="147" t="s">
        <v>315</v>
      </c>
      <c r="R57" s="69">
        <v>2</v>
      </c>
      <c r="S57" s="91">
        <v>1</v>
      </c>
      <c r="T57" s="70">
        <f>SUM(C57:M57)</f>
        <v>2.0833333333333332E-2</v>
      </c>
      <c r="U57" s="70">
        <f t="shared" ref="U57:U69" si="61">U56+T57</f>
        <v>4.3124999999999991</v>
      </c>
      <c r="V57" s="70">
        <f t="shared" ref="V57:V69" si="62">V56+T57</f>
        <v>26.434027777777771</v>
      </c>
      <c r="W57" s="12">
        <f t="shared" si="53"/>
        <v>0.37</v>
      </c>
      <c r="X57" s="12">
        <f t="shared" si="53"/>
        <v>76.099999999999994</v>
      </c>
      <c r="Y57" s="263">
        <f t="shared" si="54"/>
        <v>7.0000000000000007E-2</v>
      </c>
      <c r="Z57" s="103">
        <f t="shared" si="55"/>
        <v>83.3</v>
      </c>
      <c r="AA57" s="147" t="s">
        <v>311</v>
      </c>
      <c r="AB57" s="147" t="s">
        <v>311</v>
      </c>
      <c r="AC57" s="69">
        <v>2</v>
      </c>
      <c r="AD57" s="91">
        <v>1</v>
      </c>
      <c r="AE57" s="10">
        <v>1.3888888888888888E-2</v>
      </c>
      <c r="AF57" s="70">
        <f t="shared" ref="AF57:AF69" si="63">AF56+AE57</f>
        <v>3.9409722222222223</v>
      </c>
      <c r="AG57" s="70">
        <f t="shared" ref="AG57:AG69" si="64">AG56+AE57</f>
        <v>20.6388888888889</v>
      </c>
      <c r="AH57" s="12">
        <f t="shared" si="56"/>
        <v>0.27</v>
      </c>
      <c r="AI57" s="12">
        <f t="shared" si="57"/>
        <v>76.84</v>
      </c>
      <c r="AJ57" s="149">
        <f t="shared" si="58"/>
        <v>0.05</v>
      </c>
      <c r="AK57" s="150">
        <f t="shared" si="59"/>
        <v>81.56</v>
      </c>
      <c r="AL57" s="104" t="s">
        <v>89</v>
      </c>
      <c r="AM57" s="9" t="s">
        <v>90</v>
      </c>
      <c r="AN57" s="9" t="s">
        <v>90</v>
      </c>
      <c r="AO57" s="106" t="s">
        <v>90</v>
      </c>
      <c r="AP57" s="75">
        <f t="shared" si="60"/>
        <v>66.666666666666657</v>
      </c>
    </row>
    <row r="58" spans="1:42" ht="36" customHeight="1">
      <c r="A58" s="308" t="s">
        <v>338</v>
      </c>
      <c r="B58" s="296">
        <v>1</v>
      </c>
      <c r="C58" s="9"/>
      <c r="D58" s="9"/>
      <c r="E58" s="10"/>
      <c r="F58" s="295"/>
      <c r="G58" s="101"/>
      <c r="H58" s="250"/>
      <c r="I58" s="9"/>
      <c r="J58" s="10">
        <v>2.0833333333333332E-2</v>
      </c>
      <c r="K58" s="10"/>
      <c r="L58" s="10"/>
      <c r="M58" s="10"/>
      <c r="N58" s="11" t="s">
        <v>87</v>
      </c>
      <c r="O58" s="147" t="s">
        <v>313</v>
      </c>
      <c r="P58" s="147" t="s">
        <v>313</v>
      </c>
      <c r="Q58" s="147" t="s">
        <v>315</v>
      </c>
      <c r="R58" s="69">
        <v>1</v>
      </c>
      <c r="S58" s="91">
        <v>1</v>
      </c>
      <c r="T58" s="70">
        <f>SUM(C58:M58)</f>
        <v>2.0833333333333332E-2</v>
      </c>
      <c r="U58" s="70">
        <f t="shared" si="61"/>
        <v>4.3333333333333321</v>
      </c>
      <c r="V58" s="70">
        <f t="shared" si="62"/>
        <v>26.454861111111104</v>
      </c>
      <c r="W58" s="12">
        <f t="shared" si="53"/>
        <v>0.37</v>
      </c>
      <c r="X58" s="12">
        <f t="shared" si="53"/>
        <v>76.47</v>
      </c>
      <c r="Y58" s="263">
        <f t="shared" si="54"/>
        <v>7.0000000000000007E-2</v>
      </c>
      <c r="Z58" s="103">
        <f t="shared" si="55"/>
        <v>83.37</v>
      </c>
      <c r="AA58" s="147" t="s">
        <v>313</v>
      </c>
      <c r="AB58" s="147" t="s">
        <v>313</v>
      </c>
      <c r="AC58" s="69">
        <v>1</v>
      </c>
      <c r="AD58" s="69">
        <v>1</v>
      </c>
      <c r="AE58" s="10">
        <v>2.0833333333333332E-2</v>
      </c>
      <c r="AF58" s="70">
        <f t="shared" si="63"/>
        <v>3.9618055555555558</v>
      </c>
      <c r="AG58" s="70">
        <f t="shared" si="64"/>
        <v>20.659722222222232</v>
      </c>
      <c r="AH58" s="12">
        <f t="shared" si="56"/>
        <v>0.41</v>
      </c>
      <c r="AI58" s="12">
        <f t="shared" si="57"/>
        <v>77.25</v>
      </c>
      <c r="AJ58" s="149">
        <f t="shared" si="58"/>
        <v>0.08</v>
      </c>
      <c r="AK58" s="150">
        <f t="shared" si="59"/>
        <v>81.64</v>
      </c>
      <c r="AL58" s="104" t="s">
        <v>89</v>
      </c>
      <c r="AM58" s="105" t="s">
        <v>90</v>
      </c>
      <c r="AN58" s="105" t="s">
        <v>90</v>
      </c>
      <c r="AO58" s="106" t="s">
        <v>90</v>
      </c>
      <c r="AP58" s="75">
        <f t="shared" si="60"/>
        <v>100</v>
      </c>
    </row>
    <row r="59" spans="1:42" ht="36" customHeight="1">
      <c r="A59" s="308" t="s">
        <v>339</v>
      </c>
      <c r="B59" s="296">
        <v>1</v>
      </c>
      <c r="C59" s="9"/>
      <c r="D59" s="9"/>
      <c r="E59" s="9"/>
      <c r="F59" s="295"/>
      <c r="G59" s="101"/>
      <c r="H59" s="296"/>
      <c r="I59" s="9"/>
      <c r="J59" s="10">
        <v>2.0833333333333332E-2</v>
      </c>
      <c r="K59" s="10"/>
      <c r="L59" s="10"/>
      <c r="M59" s="229"/>
      <c r="N59" s="11" t="s">
        <v>87</v>
      </c>
      <c r="O59" s="147" t="s">
        <v>313</v>
      </c>
      <c r="P59" s="147" t="s">
        <v>313</v>
      </c>
      <c r="Q59" s="147" t="s">
        <v>315</v>
      </c>
      <c r="R59" s="69">
        <v>1</v>
      </c>
      <c r="S59" s="91">
        <v>1</v>
      </c>
      <c r="T59" s="70">
        <f>SUM(C59:L59)</f>
        <v>2.0833333333333332E-2</v>
      </c>
      <c r="U59" s="70">
        <f t="shared" si="61"/>
        <v>4.3541666666666652</v>
      </c>
      <c r="V59" s="70">
        <f t="shared" si="62"/>
        <v>26.475694444444436</v>
      </c>
      <c r="W59" s="12">
        <f t="shared" si="53"/>
        <v>0.37</v>
      </c>
      <c r="X59" s="12">
        <f t="shared" si="53"/>
        <v>76.84</v>
      </c>
      <c r="Y59" s="263">
        <f t="shared" si="54"/>
        <v>7.0000000000000007E-2</v>
      </c>
      <c r="Z59" s="103">
        <f t="shared" si="55"/>
        <v>83.43</v>
      </c>
      <c r="AA59" s="147" t="s">
        <v>313</v>
      </c>
      <c r="AB59" s="147" t="s">
        <v>313</v>
      </c>
      <c r="AC59" s="69">
        <v>1</v>
      </c>
      <c r="AD59" s="91">
        <v>1</v>
      </c>
      <c r="AE59" s="10">
        <v>2.0833333333333332E-2</v>
      </c>
      <c r="AF59" s="70">
        <f t="shared" si="63"/>
        <v>3.9826388888888893</v>
      </c>
      <c r="AG59" s="70">
        <f t="shared" si="64"/>
        <v>20.680555555555564</v>
      </c>
      <c r="AH59" s="12">
        <f t="shared" si="56"/>
        <v>0.41</v>
      </c>
      <c r="AI59" s="12">
        <f t="shared" si="57"/>
        <v>77.66</v>
      </c>
      <c r="AJ59" s="149">
        <f t="shared" si="58"/>
        <v>0.08</v>
      </c>
      <c r="AK59" s="150">
        <f t="shared" si="59"/>
        <v>81.72</v>
      </c>
      <c r="AL59" s="104" t="s">
        <v>89</v>
      </c>
      <c r="AM59" s="105" t="s">
        <v>90</v>
      </c>
      <c r="AN59" s="105" t="s">
        <v>90</v>
      </c>
      <c r="AO59" s="106" t="s">
        <v>90</v>
      </c>
      <c r="AP59" s="75">
        <f t="shared" si="60"/>
        <v>100</v>
      </c>
    </row>
    <row r="60" spans="1:42" ht="36" customHeight="1">
      <c r="A60" s="308" t="s">
        <v>340</v>
      </c>
      <c r="B60" s="296">
        <v>1</v>
      </c>
      <c r="C60" s="9"/>
      <c r="D60" s="9"/>
      <c r="E60" s="9"/>
      <c r="F60" s="10"/>
      <c r="G60" s="10">
        <v>4.1666666666666664E-2</v>
      </c>
      <c r="H60" s="9"/>
      <c r="I60" s="10"/>
      <c r="J60" s="10"/>
      <c r="K60" s="10"/>
      <c r="L60" s="10"/>
      <c r="M60" s="229"/>
      <c r="N60" s="11" t="s">
        <v>87</v>
      </c>
      <c r="O60" s="147" t="s">
        <v>324</v>
      </c>
      <c r="P60" s="147" t="s">
        <v>324</v>
      </c>
      <c r="Q60" s="147" t="s">
        <v>315</v>
      </c>
      <c r="R60" s="69">
        <v>1</v>
      </c>
      <c r="S60" s="91">
        <v>1</v>
      </c>
      <c r="T60" s="70">
        <f>SUM(C60:L60)</f>
        <v>4.1666666666666664E-2</v>
      </c>
      <c r="U60" s="70">
        <f t="shared" si="61"/>
        <v>4.3958333333333321</v>
      </c>
      <c r="V60" s="70">
        <f t="shared" si="62"/>
        <v>26.517361111111104</v>
      </c>
      <c r="W60" s="12">
        <f t="shared" si="53"/>
        <v>0.74</v>
      </c>
      <c r="X60" s="12">
        <f t="shared" si="53"/>
        <v>77.569999999999993</v>
      </c>
      <c r="Y60" s="263">
        <f t="shared" si="54"/>
        <v>0.13</v>
      </c>
      <c r="Z60" s="103">
        <f t="shared" si="55"/>
        <v>83.56</v>
      </c>
      <c r="AA60" s="147" t="s">
        <v>325</v>
      </c>
      <c r="AB60" s="147" t="s">
        <v>325</v>
      </c>
      <c r="AC60" s="69">
        <v>1</v>
      </c>
      <c r="AD60" s="91">
        <v>1</v>
      </c>
      <c r="AE60" s="10">
        <v>4.1666666666666664E-2</v>
      </c>
      <c r="AF60" s="70">
        <f t="shared" si="63"/>
        <v>4.0243055555555562</v>
      </c>
      <c r="AG60" s="70">
        <f t="shared" si="64"/>
        <v>20.722222222222232</v>
      </c>
      <c r="AH60" s="12">
        <f t="shared" si="56"/>
        <v>0.81</v>
      </c>
      <c r="AI60" s="12">
        <f t="shared" si="57"/>
        <v>78.47</v>
      </c>
      <c r="AJ60" s="149">
        <f t="shared" si="58"/>
        <v>0.16</v>
      </c>
      <c r="AK60" s="150">
        <f t="shared" si="59"/>
        <v>81.89</v>
      </c>
      <c r="AL60" s="104" t="s">
        <v>89</v>
      </c>
      <c r="AM60" s="105" t="s">
        <v>90</v>
      </c>
      <c r="AN60" s="105" t="s">
        <v>90</v>
      </c>
      <c r="AO60" s="106" t="s">
        <v>90</v>
      </c>
      <c r="AP60" s="75">
        <f t="shared" si="60"/>
        <v>100</v>
      </c>
    </row>
    <row r="61" spans="1:42" ht="36" customHeight="1">
      <c r="A61" s="308" t="s">
        <v>300</v>
      </c>
      <c r="B61" s="296">
        <v>1</v>
      </c>
      <c r="C61" s="10"/>
      <c r="D61" s="10"/>
      <c r="E61" s="10"/>
      <c r="G61" s="256"/>
      <c r="H61" s="9"/>
      <c r="I61" s="101"/>
      <c r="J61" s="10"/>
      <c r="K61" s="10">
        <v>2.0833333333333332E-2</v>
      </c>
      <c r="L61" s="10"/>
      <c r="M61" s="251"/>
      <c r="N61" s="11" t="s">
        <v>87</v>
      </c>
      <c r="O61" s="147" t="s">
        <v>324</v>
      </c>
      <c r="P61" s="147" t="s">
        <v>324</v>
      </c>
      <c r="Q61" s="147" t="s">
        <v>315</v>
      </c>
      <c r="R61" s="69">
        <v>1</v>
      </c>
      <c r="S61" s="91">
        <v>1</v>
      </c>
      <c r="T61" s="70">
        <f>SUM(C61:M61)</f>
        <v>2.0833333333333332E-2</v>
      </c>
      <c r="U61" s="70">
        <f t="shared" si="61"/>
        <v>4.4166666666666652</v>
      </c>
      <c r="V61" s="70">
        <f t="shared" si="62"/>
        <v>26.538194444444436</v>
      </c>
      <c r="W61" s="12">
        <f t="shared" si="53"/>
        <v>0.37</v>
      </c>
      <c r="X61" s="12">
        <f t="shared" si="53"/>
        <v>77.94</v>
      </c>
      <c r="Y61" s="263">
        <f t="shared" si="54"/>
        <v>7.0000000000000007E-2</v>
      </c>
      <c r="Z61" s="103">
        <f t="shared" si="55"/>
        <v>83.63</v>
      </c>
      <c r="AA61" s="147" t="s">
        <v>324</v>
      </c>
      <c r="AB61" s="147" t="s">
        <v>324</v>
      </c>
      <c r="AC61" s="69">
        <v>1</v>
      </c>
      <c r="AD61" s="91">
        <v>1</v>
      </c>
      <c r="AE61" s="10">
        <v>1.3888888888888888E-2</v>
      </c>
      <c r="AF61" s="70">
        <f t="shared" si="63"/>
        <v>4.0381944444444455</v>
      </c>
      <c r="AG61" s="70">
        <f t="shared" si="64"/>
        <v>20.736111111111121</v>
      </c>
      <c r="AH61" s="12">
        <f t="shared" si="56"/>
        <v>0.27</v>
      </c>
      <c r="AI61" s="12">
        <f t="shared" si="57"/>
        <v>78.739999999999995</v>
      </c>
      <c r="AJ61" s="149">
        <f t="shared" si="58"/>
        <v>0.05</v>
      </c>
      <c r="AK61" s="150">
        <f t="shared" si="59"/>
        <v>81.94</v>
      </c>
      <c r="AL61" s="104" t="s">
        <v>89</v>
      </c>
      <c r="AM61" s="105" t="s">
        <v>90</v>
      </c>
      <c r="AN61" s="105" t="s">
        <v>90</v>
      </c>
      <c r="AO61" s="106" t="s">
        <v>90</v>
      </c>
      <c r="AP61" s="75">
        <f t="shared" si="60"/>
        <v>66.666666666666657</v>
      </c>
    </row>
    <row r="62" spans="1:42" ht="36" customHeight="1">
      <c r="A62" s="308" t="s">
        <v>341</v>
      </c>
      <c r="B62" s="296">
        <v>1</v>
      </c>
      <c r="C62" s="9"/>
      <c r="D62" s="10"/>
      <c r="E62" s="101"/>
      <c r="F62" s="295"/>
      <c r="G62" s="101"/>
      <c r="H62" s="296"/>
      <c r="I62" s="10"/>
      <c r="J62" s="9"/>
      <c r="K62" s="10">
        <v>8.3333333333333329E-2</v>
      </c>
      <c r="L62" s="100"/>
      <c r="M62" s="10"/>
      <c r="N62" s="11" t="s">
        <v>87</v>
      </c>
      <c r="O62" s="147" t="s">
        <v>328</v>
      </c>
      <c r="P62" s="147" t="s">
        <v>328</v>
      </c>
      <c r="Q62" s="147" t="s">
        <v>315</v>
      </c>
      <c r="R62" s="69">
        <v>2</v>
      </c>
      <c r="S62" s="91">
        <v>1</v>
      </c>
      <c r="T62" s="70">
        <f>SUM(C62:M62)</f>
        <v>8.3333333333333329E-2</v>
      </c>
      <c r="U62" s="70">
        <f t="shared" si="61"/>
        <v>4.4999999999999982</v>
      </c>
      <c r="V62" s="70">
        <f t="shared" si="62"/>
        <v>26.621527777777768</v>
      </c>
      <c r="W62" s="12">
        <f t="shared" si="53"/>
        <v>1.47</v>
      </c>
      <c r="X62" s="12">
        <f t="shared" si="53"/>
        <v>79.41</v>
      </c>
      <c r="Y62" s="263">
        <f t="shared" si="54"/>
        <v>0.26</v>
      </c>
      <c r="Z62" s="103">
        <f t="shared" si="55"/>
        <v>83.89</v>
      </c>
      <c r="AA62" s="147" t="s">
        <v>328</v>
      </c>
      <c r="AB62" s="147" t="s">
        <v>328</v>
      </c>
      <c r="AC62" s="69">
        <v>2</v>
      </c>
      <c r="AD62" s="91">
        <v>1</v>
      </c>
      <c r="AE62" s="10">
        <v>0.10416666666666667</v>
      </c>
      <c r="AF62" s="70">
        <f t="shared" si="63"/>
        <v>4.1423611111111125</v>
      </c>
      <c r="AG62" s="70">
        <f t="shared" si="64"/>
        <v>20.840277777777789</v>
      </c>
      <c r="AH62" s="12">
        <f t="shared" si="56"/>
        <v>2.0299999999999998</v>
      </c>
      <c r="AI62" s="12">
        <f t="shared" si="57"/>
        <v>80.77</v>
      </c>
      <c r="AJ62" s="149">
        <f t="shared" si="58"/>
        <v>0.41</v>
      </c>
      <c r="AK62" s="150">
        <f t="shared" si="59"/>
        <v>82.35</v>
      </c>
      <c r="AL62" s="104" t="s">
        <v>89</v>
      </c>
      <c r="AM62" s="105" t="s">
        <v>90</v>
      </c>
      <c r="AN62" s="105" t="s">
        <v>90</v>
      </c>
      <c r="AO62" s="106" t="s">
        <v>90</v>
      </c>
      <c r="AP62" s="75">
        <f t="shared" si="60"/>
        <v>125.00000000000003</v>
      </c>
    </row>
    <row r="63" spans="1:42" ht="36" customHeight="1">
      <c r="A63" s="308" t="s">
        <v>261</v>
      </c>
      <c r="B63" s="296">
        <v>1</v>
      </c>
      <c r="C63" s="10"/>
      <c r="D63" s="10">
        <v>2.0833333333333332E-2</v>
      </c>
      <c r="E63" s="10"/>
      <c r="F63" s="295"/>
      <c r="G63" s="101"/>
      <c r="H63" s="250"/>
      <c r="I63" s="10"/>
      <c r="J63" s="9"/>
      <c r="K63" s="10"/>
      <c r="L63" s="10"/>
      <c r="M63" s="10"/>
      <c r="N63" s="183" t="s">
        <v>123</v>
      </c>
      <c r="O63" s="147" t="s">
        <v>332</v>
      </c>
      <c r="P63" s="147" t="s">
        <v>332</v>
      </c>
      <c r="Q63" s="147" t="s">
        <v>315</v>
      </c>
      <c r="R63" s="69">
        <v>1</v>
      </c>
      <c r="S63" s="91">
        <v>1</v>
      </c>
      <c r="T63" s="70">
        <f t="shared" ref="T63:T66" si="65">SUM(C63:M63)</f>
        <v>2.0833333333333332E-2</v>
      </c>
      <c r="U63" s="70">
        <f t="shared" si="61"/>
        <v>4.5208333333333313</v>
      </c>
      <c r="V63" s="70">
        <f t="shared" si="62"/>
        <v>26.6423611111111</v>
      </c>
      <c r="W63" s="12">
        <f t="shared" ref="W63:W66" si="66">ROUND(T63/$T$78*100,2)</f>
        <v>0.37</v>
      </c>
      <c r="X63" s="12">
        <f t="shared" ref="X63:X66" si="67">ROUND(U63/$T$78*100,2)</f>
        <v>79.78</v>
      </c>
      <c r="Y63" s="263">
        <f t="shared" ref="Y63:Y66" si="68">ROUND(T63/$U$17*100,2)</f>
        <v>7.0000000000000007E-2</v>
      </c>
      <c r="Z63" s="103">
        <f t="shared" ref="Z63:Z66" si="69">ROUND(V63/$U$17*100,2)</f>
        <v>83.96</v>
      </c>
      <c r="AA63" s="147" t="s">
        <v>90</v>
      </c>
      <c r="AB63" s="147" t="s">
        <v>90</v>
      </c>
      <c r="AC63" s="69">
        <v>0</v>
      </c>
      <c r="AD63" s="91">
        <v>1</v>
      </c>
      <c r="AE63" s="10">
        <v>0</v>
      </c>
      <c r="AF63" s="70">
        <f t="shared" si="63"/>
        <v>4.1423611111111125</v>
      </c>
      <c r="AG63" s="70">
        <f t="shared" si="64"/>
        <v>20.840277777777789</v>
      </c>
      <c r="AH63" s="12">
        <f t="shared" si="56"/>
        <v>0</v>
      </c>
      <c r="AI63" s="12">
        <f t="shared" si="57"/>
        <v>80.77</v>
      </c>
      <c r="AJ63" s="149">
        <f t="shared" si="58"/>
        <v>0</v>
      </c>
      <c r="AK63" s="150">
        <f t="shared" si="59"/>
        <v>82.35</v>
      </c>
      <c r="AL63" s="104" t="s">
        <v>89</v>
      </c>
      <c r="AM63" s="105" t="s">
        <v>90</v>
      </c>
      <c r="AN63" s="105" t="s">
        <v>90</v>
      </c>
      <c r="AO63" s="106" t="s">
        <v>90</v>
      </c>
      <c r="AP63" s="75">
        <f t="shared" ref="AP63:AP66" si="70">AE63/T63*100</f>
        <v>0</v>
      </c>
    </row>
    <row r="64" spans="1:42" ht="36" customHeight="1">
      <c r="A64" s="308" t="s">
        <v>342</v>
      </c>
      <c r="B64" s="296">
        <v>1</v>
      </c>
      <c r="C64" s="10"/>
      <c r="D64" s="10"/>
      <c r="E64" s="10"/>
      <c r="F64" s="10">
        <v>8.3333333333333329E-2</v>
      </c>
      <c r="G64" s="101"/>
      <c r="H64" s="250"/>
      <c r="I64" s="10"/>
      <c r="J64" s="9"/>
      <c r="K64" s="10"/>
      <c r="L64" s="10"/>
      <c r="M64" s="10"/>
      <c r="N64" s="11" t="s">
        <v>87</v>
      </c>
      <c r="O64" s="147" t="s">
        <v>332</v>
      </c>
      <c r="P64" s="147" t="s">
        <v>332</v>
      </c>
      <c r="Q64" s="147" t="s">
        <v>315</v>
      </c>
      <c r="R64" s="69">
        <v>3</v>
      </c>
      <c r="S64" s="91">
        <v>1</v>
      </c>
      <c r="T64" s="70">
        <f t="shared" si="65"/>
        <v>8.3333333333333329E-2</v>
      </c>
      <c r="U64" s="70">
        <f t="shared" si="61"/>
        <v>4.6041666666666643</v>
      </c>
      <c r="V64" s="70">
        <f t="shared" si="62"/>
        <v>26.725694444444432</v>
      </c>
      <c r="W64" s="12">
        <f t="shared" si="66"/>
        <v>1.47</v>
      </c>
      <c r="X64" s="12">
        <f t="shared" si="67"/>
        <v>81.25</v>
      </c>
      <c r="Y64" s="263">
        <f t="shared" si="68"/>
        <v>0.26</v>
      </c>
      <c r="Z64" s="103">
        <f t="shared" si="69"/>
        <v>84.22</v>
      </c>
      <c r="AA64" s="147" t="s">
        <v>332</v>
      </c>
      <c r="AB64" s="147" t="s">
        <v>332</v>
      </c>
      <c r="AC64" s="69">
        <v>1</v>
      </c>
      <c r="AD64" s="91">
        <v>1</v>
      </c>
      <c r="AE64" s="10">
        <v>1.3888888888888888E-2</v>
      </c>
      <c r="AF64" s="70">
        <f t="shared" si="63"/>
        <v>4.1562500000000018</v>
      </c>
      <c r="AG64" s="70">
        <f t="shared" si="64"/>
        <v>20.854166666666679</v>
      </c>
      <c r="AH64" s="12">
        <f t="shared" si="56"/>
        <v>0.27</v>
      </c>
      <c r="AI64" s="12">
        <f t="shared" si="57"/>
        <v>81.040000000000006</v>
      </c>
      <c r="AJ64" s="149">
        <f t="shared" si="58"/>
        <v>0.05</v>
      </c>
      <c r="AK64" s="150">
        <f t="shared" si="59"/>
        <v>82.41</v>
      </c>
      <c r="AL64" s="104" t="s">
        <v>89</v>
      </c>
      <c r="AM64" s="105" t="s">
        <v>90</v>
      </c>
      <c r="AN64" s="105" t="s">
        <v>90</v>
      </c>
      <c r="AO64" s="106" t="s">
        <v>90</v>
      </c>
      <c r="AP64" s="75">
        <f t="shared" si="70"/>
        <v>16.666666666666664</v>
      </c>
    </row>
    <row r="65" spans="1:42" ht="36" customHeight="1">
      <c r="A65" s="308" t="s">
        <v>343</v>
      </c>
      <c r="B65" s="296">
        <v>1</v>
      </c>
      <c r="C65" s="10"/>
      <c r="D65" s="10"/>
      <c r="E65" s="10"/>
      <c r="F65" s="295"/>
      <c r="G65" s="10">
        <v>2.7777777777777776E-2</v>
      </c>
      <c r="H65" s="250"/>
      <c r="I65" s="10"/>
      <c r="J65" s="9"/>
      <c r="K65" s="10"/>
      <c r="L65" s="10"/>
      <c r="M65" s="10"/>
      <c r="N65" s="11" t="s">
        <v>87</v>
      </c>
      <c r="O65" s="147" t="s">
        <v>332</v>
      </c>
      <c r="P65" s="147" t="s">
        <v>332</v>
      </c>
      <c r="Q65" s="147" t="s">
        <v>315</v>
      </c>
      <c r="R65" s="69">
        <v>1</v>
      </c>
      <c r="S65" s="91">
        <v>1</v>
      </c>
      <c r="T65" s="70">
        <f t="shared" si="65"/>
        <v>2.7777777777777776E-2</v>
      </c>
      <c r="U65" s="70">
        <f t="shared" si="61"/>
        <v>4.631944444444442</v>
      </c>
      <c r="V65" s="70">
        <f t="shared" si="62"/>
        <v>26.753472222222211</v>
      </c>
      <c r="W65" s="12">
        <f t="shared" si="66"/>
        <v>0.49</v>
      </c>
      <c r="X65" s="12">
        <f t="shared" si="67"/>
        <v>81.739999999999995</v>
      </c>
      <c r="Y65" s="263">
        <f t="shared" si="68"/>
        <v>0.09</v>
      </c>
      <c r="Z65" s="103">
        <f t="shared" si="69"/>
        <v>84.31</v>
      </c>
      <c r="AA65" s="147" t="s">
        <v>332</v>
      </c>
      <c r="AB65" s="147" t="s">
        <v>332</v>
      </c>
      <c r="AC65" s="69">
        <v>1</v>
      </c>
      <c r="AD65" s="91">
        <v>1</v>
      </c>
      <c r="AE65" s="10">
        <v>1.3888888888888888E-2</v>
      </c>
      <c r="AF65" s="70">
        <f t="shared" si="63"/>
        <v>4.1701388888888911</v>
      </c>
      <c r="AG65" s="70">
        <f t="shared" si="64"/>
        <v>20.868055555555568</v>
      </c>
      <c r="AH65" s="12">
        <f t="shared" si="56"/>
        <v>0.27</v>
      </c>
      <c r="AI65" s="12">
        <f t="shared" si="57"/>
        <v>81.31</v>
      </c>
      <c r="AJ65" s="149">
        <f t="shared" si="58"/>
        <v>0.05</v>
      </c>
      <c r="AK65" s="150">
        <f t="shared" si="59"/>
        <v>82.46</v>
      </c>
      <c r="AL65" s="104" t="s">
        <v>89</v>
      </c>
      <c r="AM65" s="105" t="s">
        <v>90</v>
      </c>
      <c r="AN65" s="105" t="s">
        <v>90</v>
      </c>
      <c r="AO65" s="106" t="s">
        <v>90</v>
      </c>
      <c r="AP65" s="75">
        <f t="shared" si="70"/>
        <v>50</v>
      </c>
    </row>
    <row r="66" spans="1:42" ht="36" customHeight="1">
      <c r="A66" s="308" t="s">
        <v>344</v>
      </c>
      <c r="B66" s="296">
        <v>1</v>
      </c>
      <c r="C66" s="10"/>
      <c r="D66" s="10"/>
      <c r="E66" s="10"/>
      <c r="F66" s="295"/>
      <c r="G66" s="101"/>
      <c r="H66" s="250"/>
      <c r="I66" s="262">
        <v>4.1666666666666664E-2</v>
      </c>
      <c r="J66" s="9"/>
      <c r="K66" s="10"/>
      <c r="L66" s="10"/>
      <c r="M66" s="10"/>
      <c r="N66" s="183" t="s">
        <v>123</v>
      </c>
      <c r="O66" s="147" t="s">
        <v>332</v>
      </c>
      <c r="P66" s="147" t="s">
        <v>332</v>
      </c>
      <c r="Q66" s="147" t="s">
        <v>315</v>
      </c>
      <c r="R66" s="69">
        <v>1</v>
      </c>
      <c r="S66" s="91">
        <v>1</v>
      </c>
      <c r="T66" s="70">
        <f t="shared" si="65"/>
        <v>4.1666666666666664E-2</v>
      </c>
      <c r="U66" s="70">
        <f t="shared" si="61"/>
        <v>4.6736111111111089</v>
      </c>
      <c r="V66" s="70">
        <f t="shared" si="62"/>
        <v>26.795138888888879</v>
      </c>
      <c r="W66" s="12">
        <f t="shared" si="66"/>
        <v>0.74</v>
      </c>
      <c r="X66" s="12">
        <f t="shared" si="67"/>
        <v>82.48</v>
      </c>
      <c r="Y66" s="263">
        <f t="shared" si="68"/>
        <v>0.13</v>
      </c>
      <c r="Z66" s="103">
        <f t="shared" si="69"/>
        <v>84.44</v>
      </c>
      <c r="AA66" s="147" t="s">
        <v>90</v>
      </c>
      <c r="AB66" s="147" t="s">
        <v>90</v>
      </c>
      <c r="AC66" s="69">
        <v>0</v>
      </c>
      <c r="AD66" s="91">
        <v>1</v>
      </c>
      <c r="AE66" s="10">
        <v>0</v>
      </c>
      <c r="AF66" s="70">
        <f t="shared" si="63"/>
        <v>4.1701388888888911</v>
      </c>
      <c r="AG66" s="70">
        <f t="shared" si="64"/>
        <v>20.868055555555568</v>
      </c>
      <c r="AH66" s="12">
        <f t="shared" si="56"/>
        <v>0</v>
      </c>
      <c r="AI66" s="12">
        <f t="shared" si="57"/>
        <v>81.31</v>
      </c>
      <c r="AJ66" s="149">
        <f t="shared" si="58"/>
        <v>0</v>
      </c>
      <c r="AK66" s="150">
        <f t="shared" si="59"/>
        <v>82.46</v>
      </c>
      <c r="AL66" s="104" t="s">
        <v>89</v>
      </c>
      <c r="AM66" s="105" t="s">
        <v>90</v>
      </c>
      <c r="AN66" s="105" t="s">
        <v>90</v>
      </c>
      <c r="AO66" s="106" t="s">
        <v>90</v>
      </c>
      <c r="AP66" s="75">
        <f t="shared" si="70"/>
        <v>0</v>
      </c>
    </row>
    <row r="67" spans="1:42" ht="36" customHeight="1">
      <c r="A67" s="308" t="s">
        <v>345</v>
      </c>
      <c r="B67" s="296">
        <v>1</v>
      </c>
      <c r="C67" s="10"/>
      <c r="D67" s="10"/>
      <c r="E67" s="10"/>
      <c r="F67" s="295"/>
      <c r="G67" s="101"/>
      <c r="H67" s="250"/>
      <c r="I67" s="10"/>
      <c r="J67" s="262">
        <v>4.1666666666666664E-2</v>
      </c>
      <c r="K67" s="10"/>
      <c r="L67" s="10"/>
      <c r="M67" s="10"/>
      <c r="N67" s="11" t="s">
        <v>87</v>
      </c>
      <c r="O67" s="147" t="s">
        <v>332</v>
      </c>
      <c r="P67" s="147" t="s">
        <v>332</v>
      </c>
      <c r="Q67" s="147" t="s">
        <v>315</v>
      </c>
      <c r="R67" s="69">
        <v>3</v>
      </c>
      <c r="S67" s="91">
        <v>1</v>
      </c>
      <c r="T67" s="70">
        <f>SUM(C67:M67)</f>
        <v>4.1666666666666664E-2</v>
      </c>
      <c r="U67" s="70">
        <f t="shared" si="61"/>
        <v>4.7152777777777759</v>
      </c>
      <c r="V67" s="70">
        <f t="shared" si="62"/>
        <v>26.836805555555546</v>
      </c>
      <c r="W67" s="12">
        <f t="shared" ref="W67:X70" si="71">ROUND(T67/$T$78*100,2)</f>
        <v>0.74</v>
      </c>
      <c r="X67" s="12">
        <f t="shared" si="71"/>
        <v>83.21</v>
      </c>
      <c r="Y67" s="263">
        <f>ROUND(T67/$U$17*100,2)</f>
        <v>0.13</v>
      </c>
      <c r="Z67" s="103">
        <f>ROUND(V67/$U$17*100,2)</f>
        <v>84.57</v>
      </c>
      <c r="AA67" s="147" t="s">
        <v>332</v>
      </c>
      <c r="AB67" s="147" t="s">
        <v>332</v>
      </c>
      <c r="AC67" s="69">
        <v>1</v>
      </c>
      <c r="AD67" s="91">
        <v>1</v>
      </c>
      <c r="AE67" s="10">
        <v>1.3888888888888888E-2</v>
      </c>
      <c r="AF67" s="70">
        <f t="shared" si="63"/>
        <v>4.1840277777777803</v>
      </c>
      <c r="AG67" s="70">
        <f t="shared" si="64"/>
        <v>20.881944444444457</v>
      </c>
      <c r="AH67" s="12">
        <f t="shared" si="56"/>
        <v>0.27</v>
      </c>
      <c r="AI67" s="12">
        <f t="shared" si="57"/>
        <v>81.58</v>
      </c>
      <c r="AJ67" s="149">
        <f t="shared" si="58"/>
        <v>0.05</v>
      </c>
      <c r="AK67" s="150">
        <f t="shared" si="59"/>
        <v>82.52</v>
      </c>
      <c r="AL67" s="104" t="s">
        <v>89</v>
      </c>
      <c r="AM67" s="105" t="s">
        <v>90</v>
      </c>
      <c r="AN67" s="105" t="s">
        <v>90</v>
      </c>
      <c r="AO67" s="106" t="s">
        <v>90</v>
      </c>
      <c r="AP67" s="75">
        <f>AE67/T67*100</f>
        <v>33.333333333333329</v>
      </c>
    </row>
    <row r="68" spans="1:42" ht="36" customHeight="1">
      <c r="A68" s="308" t="s">
        <v>346</v>
      </c>
      <c r="B68" s="296">
        <v>1</v>
      </c>
      <c r="C68" s="10"/>
      <c r="D68" s="10"/>
      <c r="E68" s="10"/>
      <c r="F68" s="295"/>
      <c r="G68" s="101"/>
      <c r="H68" s="250"/>
      <c r="I68" s="10"/>
      <c r="J68" s="9"/>
      <c r="K68" s="10"/>
      <c r="L68" s="10">
        <v>1.3888888888888888E-2</v>
      </c>
      <c r="N68" s="11" t="s">
        <v>87</v>
      </c>
      <c r="O68" s="147" t="s">
        <v>332</v>
      </c>
      <c r="P68" s="147" t="s">
        <v>332</v>
      </c>
      <c r="Q68" s="147" t="s">
        <v>315</v>
      </c>
      <c r="R68" s="69">
        <v>1</v>
      </c>
      <c r="S68" s="91">
        <v>1</v>
      </c>
      <c r="T68" s="70">
        <f>SUM(C68:L68)</f>
        <v>1.3888888888888888E-2</v>
      </c>
      <c r="U68" s="70">
        <f t="shared" si="61"/>
        <v>4.7291666666666652</v>
      </c>
      <c r="V68" s="70">
        <f t="shared" si="62"/>
        <v>26.850694444444436</v>
      </c>
      <c r="W68" s="12">
        <f t="shared" si="71"/>
        <v>0.25</v>
      </c>
      <c r="X68" s="12">
        <f t="shared" si="71"/>
        <v>83.46</v>
      </c>
      <c r="Y68" s="263">
        <f>ROUND(T68/$U$17*100,2)</f>
        <v>0.04</v>
      </c>
      <c r="Z68" s="103">
        <f>ROUND(V68/$U$17*100,2)</f>
        <v>84.62</v>
      </c>
      <c r="AA68" s="147" t="s">
        <v>332</v>
      </c>
      <c r="AB68" s="147" t="s">
        <v>332</v>
      </c>
      <c r="AC68" s="69">
        <v>1</v>
      </c>
      <c r="AD68" s="91">
        <v>1</v>
      </c>
      <c r="AE68" s="10">
        <v>1.3888888888888888E-2</v>
      </c>
      <c r="AF68" s="70">
        <f t="shared" si="63"/>
        <v>4.1979166666666696</v>
      </c>
      <c r="AG68" s="70">
        <f t="shared" si="64"/>
        <v>20.895833333333346</v>
      </c>
      <c r="AH68" s="12">
        <f t="shared" si="56"/>
        <v>0.27</v>
      </c>
      <c r="AI68" s="12">
        <f t="shared" si="57"/>
        <v>81.86</v>
      </c>
      <c r="AJ68" s="149">
        <f t="shared" si="58"/>
        <v>0.05</v>
      </c>
      <c r="AK68" s="150">
        <f t="shared" si="59"/>
        <v>82.57</v>
      </c>
      <c r="AL68" s="104" t="s">
        <v>89</v>
      </c>
      <c r="AM68" s="105" t="s">
        <v>90</v>
      </c>
      <c r="AN68" s="105" t="s">
        <v>90</v>
      </c>
      <c r="AO68" s="106" t="s">
        <v>90</v>
      </c>
      <c r="AP68" s="75">
        <f>AE68/T68*100</f>
        <v>100</v>
      </c>
    </row>
    <row r="69" spans="1:42" ht="36" customHeight="1">
      <c r="A69" s="308" t="s">
        <v>347</v>
      </c>
      <c r="B69" s="296">
        <v>1</v>
      </c>
      <c r="C69" s="10"/>
      <c r="D69" s="10"/>
      <c r="E69" s="10"/>
      <c r="F69" s="295"/>
      <c r="G69" s="101"/>
      <c r="H69" s="250"/>
      <c r="I69" s="10"/>
      <c r="J69" s="9"/>
      <c r="K69" s="10"/>
      <c r="L69" s="10"/>
      <c r="M69" s="10">
        <v>2.0833333333333332E-2</v>
      </c>
      <c r="N69" s="11" t="s">
        <v>87</v>
      </c>
      <c r="O69" s="147" t="s">
        <v>332</v>
      </c>
      <c r="P69" s="147" t="s">
        <v>332</v>
      </c>
      <c r="Q69" s="147" t="s">
        <v>315</v>
      </c>
      <c r="R69" s="69">
        <v>1</v>
      </c>
      <c r="S69" s="91">
        <v>1</v>
      </c>
      <c r="T69" s="70">
        <f>SUM(C69:M69)</f>
        <v>2.0833333333333332E-2</v>
      </c>
      <c r="U69" s="70">
        <f t="shared" si="61"/>
        <v>4.7499999999999982</v>
      </c>
      <c r="V69" s="70">
        <f t="shared" si="62"/>
        <v>26.871527777777768</v>
      </c>
      <c r="W69" s="12">
        <f t="shared" si="71"/>
        <v>0.37</v>
      </c>
      <c r="X69" s="12">
        <f t="shared" si="71"/>
        <v>83.82</v>
      </c>
      <c r="Y69" s="263">
        <f>ROUND(T69/$U$17*100,2)</f>
        <v>7.0000000000000007E-2</v>
      </c>
      <c r="Z69" s="103">
        <f>ROUND(V69/$U$17*100,2)</f>
        <v>84.68</v>
      </c>
      <c r="AA69" s="147" t="s">
        <v>332</v>
      </c>
      <c r="AB69" s="147" t="s">
        <v>332</v>
      </c>
      <c r="AC69" s="69">
        <v>1</v>
      </c>
      <c r="AD69" s="91">
        <v>1</v>
      </c>
      <c r="AE69" s="10">
        <v>1.3888888888888888E-2</v>
      </c>
      <c r="AF69" s="70">
        <f t="shared" si="63"/>
        <v>4.2118055555555589</v>
      </c>
      <c r="AG69" s="70">
        <f t="shared" si="64"/>
        <v>20.909722222222236</v>
      </c>
      <c r="AH69" s="12">
        <f t="shared" si="56"/>
        <v>0.27</v>
      </c>
      <c r="AI69" s="12">
        <f t="shared" si="57"/>
        <v>82.13</v>
      </c>
      <c r="AJ69" s="149">
        <f t="shared" si="58"/>
        <v>0.05</v>
      </c>
      <c r="AK69" s="150">
        <f t="shared" si="59"/>
        <v>82.63</v>
      </c>
      <c r="AL69" s="104" t="s">
        <v>89</v>
      </c>
      <c r="AM69" s="105" t="s">
        <v>90</v>
      </c>
      <c r="AN69" s="105" t="s">
        <v>90</v>
      </c>
      <c r="AO69" s="106" t="s">
        <v>90</v>
      </c>
      <c r="AP69" s="75">
        <f>AE69/T69*100</f>
        <v>66.666666666666657</v>
      </c>
    </row>
    <row r="70" spans="1:42" ht="47.4">
      <c r="A70" s="309" t="s">
        <v>91</v>
      </c>
      <c r="B70" s="315"/>
      <c r="C70" s="168">
        <f t="shared" ref="C70:L70" si="72">SUM(C56:C69)</f>
        <v>0</v>
      </c>
      <c r="D70" s="168">
        <f t="shared" si="72"/>
        <v>2.0833333333333332E-2</v>
      </c>
      <c r="E70" s="168">
        <f t="shared" si="72"/>
        <v>0</v>
      </c>
      <c r="F70" s="168">
        <f t="shared" si="72"/>
        <v>8.3333333333333329E-2</v>
      </c>
      <c r="G70" s="168">
        <f t="shared" si="72"/>
        <v>6.9444444444444448E-2</v>
      </c>
      <c r="H70" s="168">
        <f t="shared" si="72"/>
        <v>0</v>
      </c>
      <c r="I70" s="168">
        <f t="shared" si="72"/>
        <v>4.1666666666666664E-2</v>
      </c>
      <c r="J70" s="168">
        <f t="shared" si="72"/>
        <v>8.3333333333333329E-2</v>
      </c>
      <c r="K70" s="168">
        <f t="shared" si="72"/>
        <v>0.10416666666666666</v>
      </c>
      <c r="L70" s="168">
        <f t="shared" si="72"/>
        <v>3.4722222222222224E-2</v>
      </c>
      <c r="M70" s="168">
        <f>SUM(M56:M69)</f>
        <v>4.1666666666666664E-2</v>
      </c>
      <c r="N70" s="168"/>
      <c r="O70" s="145"/>
      <c r="P70" s="145"/>
      <c r="Q70" s="145"/>
      <c r="R70" s="145"/>
      <c r="S70" s="145"/>
      <c r="T70" s="168">
        <f>SUM(T56:T69)</f>
        <v>0.47916666666666669</v>
      </c>
      <c r="U70" s="168">
        <f>U69</f>
        <v>4.7499999999999982</v>
      </c>
      <c r="V70" s="168">
        <f>V69</f>
        <v>26.871527777777768</v>
      </c>
      <c r="W70" s="145">
        <f t="shared" si="71"/>
        <v>8.4600000000000009</v>
      </c>
      <c r="X70" s="145">
        <f t="shared" si="71"/>
        <v>83.82</v>
      </c>
      <c r="Y70" s="169">
        <f>ROUND(T70/$U$16*100,2)</f>
        <v>1.51</v>
      </c>
      <c r="Z70" s="170">
        <f>ROUND(V70/$U$16*100,2)</f>
        <v>84.68</v>
      </c>
      <c r="AA70" s="145"/>
      <c r="AB70" s="145"/>
      <c r="AC70" s="145"/>
      <c r="AD70" s="145"/>
      <c r="AE70" s="168">
        <f>SUM(AE56:AE69)</f>
        <v>0.29861111111111116</v>
      </c>
      <c r="AF70" s="168">
        <f>AF69</f>
        <v>4.2118055555555589</v>
      </c>
      <c r="AG70" s="168">
        <f>AG69</f>
        <v>20.909722222222236</v>
      </c>
      <c r="AH70" s="145">
        <f>ROUND(AE70/$AE$78*100,2)</f>
        <v>5.82</v>
      </c>
      <c r="AI70" s="145">
        <f>ROUND(AF70/$AE$78*100,2)</f>
        <v>82.13</v>
      </c>
      <c r="AJ70" s="169">
        <f t="shared" si="58"/>
        <v>1.18</v>
      </c>
      <c r="AK70" s="170">
        <f t="shared" si="59"/>
        <v>82.63</v>
      </c>
      <c r="AL70" s="173"/>
      <c r="AM70" s="145"/>
      <c r="AN70" s="145"/>
      <c r="AO70" s="174"/>
      <c r="AP70" s="174"/>
    </row>
    <row r="71" spans="1:42" ht="47.4">
      <c r="A71" s="310" t="s">
        <v>264</v>
      </c>
      <c r="B71" s="367"/>
      <c r="C71" s="360"/>
      <c r="D71" s="360"/>
      <c r="E71" s="360"/>
      <c r="F71" s="360"/>
      <c r="G71" s="360"/>
      <c r="H71" s="360"/>
      <c r="I71" s="360"/>
      <c r="J71" s="360"/>
      <c r="K71" s="360"/>
      <c r="L71" s="360"/>
      <c r="M71" s="360"/>
      <c r="N71" s="360"/>
      <c r="O71" s="360"/>
      <c r="P71" s="360"/>
      <c r="Q71" s="360"/>
      <c r="R71" s="360"/>
      <c r="S71" s="360"/>
      <c r="T71" s="360"/>
      <c r="U71" s="360"/>
      <c r="V71" s="360"/>
      <c r="W71" s="360"/>
      <c r="X71" s="360"/>
      <c r="Y71" s="360"/>
      <c r="Z71" s="360"/>
      <c r="AA71" s="360"/>
      <c r="AB71" s="360"/>
      <c r="AC71" s="360"/>
      <c r="AD71" s="360"/>
      <c r="AE71" s="360"/>
      <c r="AF71" s="360"/>
      <c r="AG71" s="360"/>
      <c r="AH71" s="360"/>
      <c r="AI71" s="360"/>
      <c r="AJ71" s="360"/>
      <c r="AK71" s="360"/>
      <c r="AL71" s="360"/>
      <c r="AM71" s="360"/>
      <c r="AN71" s="360"/>
      <c r="AO71" s="360"/>
      <c r="AP71" s="361"/>
    </row>
    <row r="72" spans="1:42" ht="37.5" customHeight="1">
      <c r="A72" s="311" t="s">
        <v>348</v>
      </c>
      <c r="B72" s="298">
        <v>11</v>
      </c>
      <c r="C72" s="250">
        <v>4.1666666666666664E-2</v>
      </c>
      <c r="D72" s="250">
        <v>4.1666666666666664E-2</v>
      </c>
      <c r="E72" s="250">
        <v>4.1666666666666664E-2</v>
      </c>
      <c r="F72" s="250">
        <v>4.1666666666666664E-2</v>
      </c>
      <c r="G72" s="250">
        <v>4.1666666666666664E-2</v>
      </c>
      <c r="H72" s="250">
        <v>4.1666666666666664E-2</v>
      </c>
      <c r="I72" s="250">
        <v>4.1666666666666664E-2</v>
      </c>
      <c r="J72" s="250">
        <v>4.1666666666666664E-2</v>
      </c>
      <c r="K72" s="250">
        <v>4.1666666666666664E-2</v>
      </c>
      <c r="L72" s="250">
        <v>4.1666666666666664E-2</v>
      </c>
      <c r="M72" s="250">
        <v>4.1666666666666664E-2</v>
      </c>
      <c r="N72" s="11" t="s">
        <v>87</v>
      </c>
      <c r="O72" s="147" t="s">
        <v>332</v>
      </c>
      <c r="P72" s="147" t="s">
        <v>332</v>
      </c>
      <c r="Q72" s="147" t="s">
        <v>315</v>
      </c>
      <c r="R72" s="210">
        <v>2</v>
      </c>
      <c r="S72" s="91">
        <v>1</v>
      </c>
      <c r="T72" s="74">
        <f>SUM(C72:M72)</f>
        <v>0.45833333333333337</v>
      </c>
      <c r="U72" s="81">
        <f>U70+T72</f>
        <v>5.2083333333333313</v>
      </c>
      <c r="V72" s="70">
        <f>V70+T72</f>
        <v>27.3298611111111</v>
      </c>
      <c r="W72" s="12">
        <f t="shared" ref="W72" si="73">ROUND(T72/$T$78*100,2)</f>
        <v>8.09</v>
      </c>
      <c r="X72" s="12">
        <f t="shared" ref="X72" si="74">ROUND(U72/$T$78*100,2)</f>
        <v>91.91</v>
      </c>
      <c r="Y72" s="274">
        <f>ROUND(T72/$U$17*100,2)</f>
        <v>1.44</v>
      </c>
      <c r="Z72" s="210">
        <f>ROUND(V72/$U$17*100,2)</f>
        <v>86.13</v>
      </c>
      <c r="AA72" s="147" t="s">
        <v>332</v>
      </c>
      <c r="AB72" s="147" t="s">
        <v>332</v>
      </c>
      <c r="AC72" s="91">
        <v>2</v>
      </c>
      <c r="AD72" s="91">
        <v>1</v>
      </c>
      <c r="AE72" s="74">
        <v>0.45833333333333331</v>
      </c>
      <c r="AF72" s="81">
        <f>AF70+AE72</f>
        <v>4.6701388888888919</v>
      </c>
      <c r="AG72" s="70">
        <f>AG70+AE72</f>
        <v>21.368055555555568</v>
      </c>
      <c r="AH72" s="12">
        <f>ROUND(AE72/$AE$78*100,2)</f>
        <v>8.94</v>
      </c>
      <c r="AI72" s="12">
        <f>ROUND(AF72/$AF$78*100,2)</f>
        <v>91.06</v>
      </c>
      <c r="AJ72" s="149">
        <f>ROUND(AE72/$Y$17*100,2)</f>
        <v>1.81</v>
      </c>
      <c r="AK72" s="150">
        <f>ROUND(AG72/$Y$17*100,2)</f>
        <v>84.44</v>
      </c>
      <c r="AL72" s="237" t="s">
        <v>89</v>
      </c>
      <c r="AM72" s="238" t="s">
        <v>90</v>
      </c>
      <c r="AN72" s="238" t="s">
        <v>90</v>
      </c>
      <c r="AO72" s="106" t="s">
        <v>90</v>
      </c>
      <c r="AP72" s="75">
        <f t="shared" ref="AP72" si="75">AE72/T72*100</f>
        <v>99.999999999999986</v>
      </c>
    </row>
    <row r="73" spans="1:42" ht="47.4">
      <c r="A73" s="317" t="s">
        <v>91</v>
      </c>
      <c r="B73" s="240"/>
      <c r="C73" s="241">
        <f t="shared" ref="C73:M73" si="76">SUM(C72:C72)</f>
        <v>4.1666666666666664E-2</v>
      </c>
      <c r="D73" s="241">
        <f t="shared" si="76"/>
        <v>4.1666666666666664E-2</v>
      </c>
      <c r="E73" s="241">
        <f t="shared" si="76"/>
        <v>4.1666666666666664E-2</v>
      </c>
      <c r="F73" s="241">
        <f t="shared" si="76"/>
        <v>4.1666666666666664E-2</v>
      </c>
      <c r="G73" s="241">
        <f t="shared" si="76"/>
        <v>4.1666666666666664E-2</v>
      </c>
      <c r="H73" s="241">
        <f t="shared" si="76"/>
        <v>4.1666666666666664E-2</v>
      </c>
      <c r="I73" s="241">
        <f t="shared" si="76"/>
        <v>4.1666666666666664E-2</v>
      </c>
      <c r="J73" s="241">
        <f t="shared" si="76"/>
        <v>4.1666666666666664E-2</v>
      </c>
      <c r="K73" s="241">
        <f t="shared" si="76"/>
        <v>4.1666666666666664E-2</v>
      </c>
      <c r="L73" s="241">
        <f t="shared" si="76"/>
        <v>4.1666666666666664E-2</v>
      </c>
      <c r="M73" s="241">
        <f t="shared" si="76"/>
        <v>4.1666666666666664E-2</v>
      </c>
      <c r="N73" s="328"/>
      <c r="O73" s="240"/>
      <c r="P73" s="240"/>
      <c r="Q73" s="240"/>
      <c r="R73" s="240"/>
      <c r="S73" s="240"/>
      <c r="T73" s="241">
        <f>SUM(T72:T72)</f>
        <v>0.45833333333333337</v>
      </c>
      <c r="U73" s="241">
        <f>U72</f>
        <v>5.2083333333333313</v>
      </c>
      <c r="V73" s="241">
        <f>V72</f>
        <v>27.3298611111111</v>
      </c>
      <c r="W73" s="327">
        <f t="shared" ref="W73" si="77">ROUND(T73/$T$78*100,2)</f>
        <v>8.09</v>
      </c>
      <c r="X73" s="327">
        <f t="shared" ref="X73" si="78">ROUND(U73/$T$78*100,2)</f>
        <v>91.91</v>
      </c>
      <c r="Y73" s="243">
        <f>ROUND(T73/$U$16*100,2)</f>
        <v>1.44</v>
      </c>
      <c r="Z73" s="242">
        <f>ROUND(V73/$U$16*100,2)</f>
        <v>86.13</v>
      </c>
      <c r="AA73" s="240"/>
      <c r="AB73" s="240"/>
      <c r="AC73" s="240"/>
      <c r="AD73" s="241"/>
      <c r="AE73" s="241">
        <f>SUM(AE72:AE72)</f>
        <v>0.45833333333333331</v>
      </c>
      <c r="AF73" s="241">
        <f>AF72</f>
        <v>4.6701388888888919</v>
      </c>
      <c r="AG73" s="241">
        <f>AG72</f>
        <v>21.368055555555568</v>
      </c>
      <c r="AH73" s="327">
        <f>ROUND(AE73/$AE$78*100,2)</f>
        <v>8.94</v>
      </c>
      <c r="AI73" s="327">
        <f>ROUND(AF73/$AF$78*100,2)</f>
        <v>91.06</v>
      </c>
      <c r="AJ73" s="243">
        <f>ROUND(AE73/$Y$17*100,2)</f>
        <v>1.81</v>
      </c>
      <c r="AK73" s="242">
        <f>ROUND(AG73/$Y$17*100,2)</f>
        <v>84.44</v>
      </c>
      <c r="AL73" s="240"/>
      <c r="AM73" s="240"/>
      <c r="AN73" s="240"/>
      <c r="AO73" s="244"/>
      <c r="AP73" s="244"/>
    </row>
    <row r="74" spans="1:42" ht="47.4">
      <c r="A74" s="299" t="s">
        <v>272</v>
      </c>
      <c r="B74" s="363"/>
      <c r="C74" s="363"/>
      <c r="D74" s="363"/>
      <c r="E74" s="363"/>
      <c r="F74" s="363"/>
      <c r="G74" s="363"/>
      <c r="H74" s="363"/>
      <c r="I74" s="363"/>
      <c r="J74" s="363"/>
      <c r="K74" s="363"/>
      <c r="L74" s="363"/>
      <c r="M74" s="363"/>
      <c r="N74" s="363"/>
      <c r="O74" s="363"/>
      <c r="P74" s="363"/>
      <c r="Q74" s="363"/>
      <c r="R74" s="363"/>
      <c r="S74" s="363"/>
      <c r="T74" s="363"/>
      <c r="U74" s="363"/>
      <c r="V74" s="363"/>
      <c r="W74" s="363"/>
      <c r="X74" s="363"/>
      <c r="Y74" s="363"/>
      <c r="Z74" s="363"/>
      <c r="AA74" s="364"/>
      <c r="AB74" s="364"/>
      <c r="AC74" s="364"/>
      <c r="AD74" s="364"/>
      <c r="AE74" s="364"/>
      <c r="AF74" s="364"/>
      <c r="AG74" s="364"/>
      <c r="AH74" s="364"/>
      <c r="AI74" s="364"/>
      <c r="AJ74" s="363"/>
      <c r="AK74" s="363"/>
      <c r="AL74" s="363"/>
      <c r="AM74" s="363"/>
      <c r="AN74" s="363"/>
      <c r="AO74" s="363"/>
      <c r="AP74" s="363"/>
    </row>
    <row r="75" spans="1:42" ht="37.5" customHeight="1">
      <c r="A75" s="297" t="s">
        <v>349</v>
      </c>
      <c r="B75" s="298">
        <v>11</v>
      </c>
      <c r="C75" s="250">
        <v>4.1666666666666664E-2</v>
      </c>
      <c r="D75" s="250">
        <v>4.1666666666666664E-2</v>
      </c>
      <c r="E75" s="250">
        <v>4.1666666666666664E-2</v>
      </c>
      <c r="F75" s="250">
        <v>4.1666666666666664E-2</v>
      </c>
      <c r="G75" s="250">
        <v>4.1666666666666664E-2</v>
      </c>
      <c r="H75" s="250">
        <v>4.1666666666666664E-2</v>
      </c>
      <c r="I75" s="250">
        <v>4.1666666666666664E-2</v>
      </c>
      <c r="J75" s="250">
        <v>4.1666666666666664E-2</v>
      </c>
      <c r="K75" s="250">
        <v>4.1666666666666664E-2</v>
      </c>
      <c r="L75" s="250">
        <v>4.1666666666666664E-2</v>
      </c>
      <c r="M75" s="250">
        <v>4.1666666666666664E-2</v>
      </c>
      <c r="N75" s="11" t="s">
        <v>87</v>
      </c>
      <c r="O75" s="147" t="s">
        <v>325</v>
      </c>
      <c r="P75" s="147" t="s">
        <v>325</v>
      </c>
      <c r="Q75" s="147" t="s">
        <v>315</v>
      </c>
      <c r="R75" s="103">
        <v>3</v>
      </c>
      <c r="S75" s="91">
        <v>1</v>
      </c>
      <c r="T75" s="70">
        <f>SUM(C75:M75)</f>
        <v>0.45833333333333337</v>
      </c>
      <c r="U75" s="81">
        <f>U73+T75</f>
        <v>5.6666666666666643</v>
      </c>
      <c r="V75" s="70">
        <f>V73+T75</f>
        <v>27.788194444444432</v>
      </c>
      <c r="W75" s="12">
        <f>ROUND(T75/$T$78*100,2)</f>
        <v>8.09</v>
      </c>
      <c r="X75" s="12">
        <f>ROUND(U75/$T$78*100,2)</f>
        <v>100</v>
      </c>
      <c r="Y75" s="274">
        <f>ROUND(T75/$U$17*100,2)</f>
        <v>1.44</v>
      </c>
      <c r="Z75" s="210">
        <f>ROUND(V75/$U$17*100,2)</f>
        <v>87.57</v>
      </c>
      <c r="AA75" s="147" t="s">
        <v>325</v>
      </c>
      <c r="AB75" s="147" t="s">
        <v>325</v>
      </c>
      <c r="AC75" s="103">
        <v>3</v>
      </c>
      <c r="AD75" s="91">
        <v>2</v>
      </c>
      <c r="AE75" s="74">
        <v>0.45833333333333331</v>
      </c>
      <c r="AF75" s="81">
        <f>AF73+AE75</f>
        <v>5.128472222222225</v>
      </c>
      <c r="AG75" s="70">
        <f>AG73+AE75</f>
        <v>21.8263888888889</v>
      </c>
      <c r="AH75" s="12">
        <f>ROUND(AE75/$AE$78*100,2)</f>
        <v>8.94</v>
      </c>
      <c r="AI75" s="12">
        <f>ROUND(AF75/$AF$78*100,2)</f>
        <v>100</v>
      </c>
      <c r="AJ75" s="149">
        <f>ROUND(AE75/$Y$17*100,2)</f>
        <v>1.81</v>
      </c>
      <c r="AK75" s="150">
        <f>ROUND(AG75/$Y$17*100,2)</f>
        <v>86.25</v>
      </c>
      <c r="AL75" s="237" t="s">
        <v>89</v>
      </c>
      <c r="AM75" s="238" t="s">
        <v>90</v>
      </c>
      <c r="AN75" s="238" t="s">
        <v>90</v>
      </c>
      <c r="AO75" s="106" t="s">
        <v>90</v>
      </c>
      <c r="AP75" s="75">
        <f>AE75/T75*100</f>
        <v>99.999999999999986</v>
      </c>
    </row>
    <row r="76" spans="1:42" ht="47.4">
      <c r="A76" s="300" t="s">
        <v>91</v>
      </c>
      <c r="B76" s="280"/>
      <c r="C76" s="281">
        <f t="shared" ref="C76:M76" si="79">SUM(C75:C75)</f>
        <v>4.1666666666666664E-2</v>
      </c>
      <c r="D76" s="281">
        <f t="shared" si="79"/>
        <v>4.1666666666666664E-2</v>
      </c>
      <c r="E76" s="281">
        <f t="shared" si="79"/>
        <v>4.1666666666666664E-2</v>
      </c>
      <c r="F76" s="281">
        <f t="shared" si="79"/>
        <v>4.1666666666666664E-2</v>
      </c>
      <c r="G76" s="281">
        <f t="shared" si="79"/>
        <v>4.1666666666666664E-2</v>
      </c>
      <c r="H76" s="281">
        <f t="shared" si="79"/>
        <v>4.1666666666666664E-2</v>
      </c>
      <c r="I76" s="281">
        <f t="shared" si="79"/>
        <v>4.1666666666666664E-2</v>
      </c>
      <c r="J76" s="281">
        <f t="shared" si="79"/>
        <v>4.1666666666666664E-2</v>
      </c>
      <c r="K76" s="281">
        <f t="shared" si="79"/>
        <v>4.1666666666666664E-2</v>
      </c>
      <c r="L76" s="281">
        <f t="shared" si="79"/>
        <v>4.1666666666666664E-2</v>
      </c>
      <c r="M76" s="281">
        <f t="shared" si="79"/>
        <v>4.1666666666666664E-2</v>
      </c>
      <c r="N76" s="280"/>
      <c r="O76" s="280"/>
      <c r="P76" s="280"/>
      <c r="Q76" s="281"/>
      <c r="R76" s="281"/>
      <c r="S76" s="282"/>
      <c r="T76" s="282">
        <f>SUM(T75:T75)</f>
        <v>0.45833333333333337</v>
      </c>
      <c r="U76" s="111">
        <f>U75</f>
        <v>5.6666666666666643</v>
      </c>
      <c r="V76" s="111">
        <f>V75</f>
        <v>27.788194444444432</v>
      </c>
      <c r="W76" s="112">
        <f>ROUND(T76/$T$78*100,2)</f>
        <v>8.09</v>
      </c>
      <c r="X76" s="112">
        <f>ROUND(U76/$T$78*100,2)</f>
        <v>100</v>
      </c>
      <c r="Y76" s="283">
        <f>ROUND(T76/$U$17*100,2)</f>
        <v>1.44</v>
      </c>
      <c r="Z76" s="284">
        <f>ROUND(V76/$U$17*100,2)</f>
        <v>87.57</v>
      </c>
      <c r="AA76" s="285"/>
      <c r="AB76" s="285"/>
      <c r="AC76" s="285"/>
      <c r="AD76" s="286"/>
      <c r="AE76" s="282">
        <f>SUM(AE75:AE75)</f>
        <v>0.45833333333333331</v>
      </c>
      <c r="AF76" s="111">
        <f>AF75</f>
        <v>5.128472222222225</v>
      </c>
      <c r="AG76" s="111">
        <f>AG75</f>
        <v>21.8263888888889</v>
      </c>
      <c r="AH76" s="119">
        <f>ROUND(AE76/$AE$78*100,2)</f>
        <v>8.94</v>
      </c>
      <c r="AI76" s="120">
        <f>ROUND(AF76/$AE$78*100,2)</f>
        <v>100</v>
      </c>
      <c r="AJ76" s="283">
        <f>ROUND(AE76/$Y$17*100,2)</f>
        <v>1.81</v>
      </c>
      <c r="AK76" s="284">
        <f>ROUND(AG76/$Y$17*100,2)</f>
        <v>86.25</v>
      </c>
      <c r="AL76" s="121"/>
      <c r="AM76" s="121"/>
      <c r="AN76" s="121"/>
      <c r="AO76" s="121"/>
      <c r="AP76" s="121"/>
    </row>
    <row r="77" spans="1:42" s="122" customFormat="1" ht="15" customHeight="1"/>
    <row r="78" spans="1:42" ht="36">
      <c r="A78" s="21" t="s">
        <v>132</v>
      </c>
      <c r="B78" s="22"/>
      <c r="C78" s="123">
        <f t="shared" ref="C78:L78" si="80">C76+C70+C48+C28+C25+C32+C73+C54</f>
        <v>0.45833333333333331</v>
      </c>
      <c r="D78" s="123">
        <f t="shared" si="80"/>
        <v>0.47916666666666674</v>
      </c>
      <c r="E78" s="123">
        <f t="shared" si="80"/>
        <v>0.39583333333333326</v>
      </c>
      <c r="F78" s="123">
        <f t="shared" si="80"/>
        <v>0.45833333333333337</v>
      </c>
      <c r="G78" s="123">
        <f t="shared" si="80"/>
        <v>0.44444444444444448</v>
      </c>
      <c r="H78" s="123">
        <f t="shared" si="80"/>
        <v>0.5</v>
      </c>
      <c r="I78" s="123">
        <f t="shared" si="80"/>
        <v>0.45833333333333337</v>
      </c>
      <c r="J78" s="123">
        <f t="shared" si="80"/>
        <v>0.58333333333333326</v>
      </c>
      <c r="K78" s="123">
        <f t="shared" si="80"/>
        <v>0.33333333333333331</v>
      </c>
      <c r="L78" s="123">
        <f t="shared" si="80"/>
        <v>0.84722222222222221</v>
      </c>
      <c r="M78" s="123">
        <f>M76+M70+M48+M28+M25+M32+M73+M54</f>
        <v>0.70833333333333326</v>
      </c>
      <c r="N78" s="124" t="s">
        <v>91</v>
      </c>
      <c r="O78" s="125">
        <f>SUM(C78:M78)</f>
        <v>5.6666666666666661</v>
      </c>
      <c r="P78" s="23"/>
      <c r="Q78" s="23"/>
      <c r="R78" s="23">
        <f>SUM(R24,R27,R30:R31,R34:R47,R50:R53,R56:R69,R72:R72,R75:R75)</f>
        <v>91</v>
      </c>
      <c r="S78" s="23"/>
      <c r="T78" s="123">
        <f>T76+T70+T48+T28+T25+T32+T73+T54</f>
        <v>5.6666666666666661</v>
      </c>
      <c r="U78" s="123">
        <f>U76</f>
        <v>5.6666666666666643</v>
      </c>
      <c r="V78" s="123">
        <f>V76</f>
        <v>27.788194444444432</v>
      </c>
      <c r="W78" s="23">
        <f>ROUND(T78/$T$78*100,2)</f>
        <v>100</v>
      </c>
      <c r="X78" s="23">
        <f>ROUND(U78/$T$78*100,2)</f>
        <v>100</v>
      </c>
      <c r="Y78" s="126">
        <f>ROUND(T78/$U$16*100,2)</f>
        <v>17.86</v>
      </c>
      <c r="Z78" s="127">
        <f>ROUND(V78/$U$16*100,2)</f>
        <v>87.57</v>
      </c>
      <c r="AA78" s="23"/>
      <c r="AB78" s="23"/>
      <c r="AC78" s="23">
        <f>SUM(AC24,AC27,AC30:AC31,AC34:AC47,AC50:AC53,AC56:AC69,AC72:AC72,AC75:AC75)</f>
        <v>80</v>
      </c>
      <c r="AD78" s="23"/>
      <c r="AE78" s="123">
        <f>AE76+AE70+AE48+AE28+AE25+AE32+AE73+AE54</f>
        <v>5.1284722222222223</v>
      </c>
      <c r="AF78" s="123">
        <f>AF76</f>
        <v>5.128472222222225</v>
      </c>
      <c r="AG78" s="123">
        <f>AG76</f>
        <v>21.8263888888889</v>
      </c>
      <c r="AH78" s="23">
        <f>ROUND(AF78/$AE$78*100,2)</f>
        <v>100</v>
      </c>
      <c r="AI78" s="23">
        <f>ROUND(AF78/$AE$78*100,2)</f>
        <v>100</v>
      </c>
      <c r="AJ78" s="287">
        <f>ROUND(AE78/$Y$17*100,2)</f>
        <v>20.27</v>
      </c>
      <c r="AK78" s="288">
        <f>ROUND(AG78/$Y$17*100,2)</f>
        <v>86.25</v>
      </c>
      <c r="AL78" s="22"/>
      <c r="AM78" s="22"/>
      <c r="AN78" s="22"/>
      <c r="AO78" s="22"/>
      <c r="AP78" s="22"/>
    </row>
    <row r="79" spans="1:42" s="122" customFormat="1">
      <c r="A79" s="130"/>
      <c r="B79" s="130"/>
      <c r="C79" s="130"/>
      <c r="D79" s="130"/>
      <c r="E79" s="130"/>
      <c r="F79" s="130"/>
      <c r="G79" s="130"/>
      <c r="H79" s="130"/>
      <c r="I79" s="130"/>
      <c r="J79" s="130"/>
      <c r="K79" s="130"/>
      <c r="L79" s="130"/>
      <c r="M79" s="130"/>
      <c r="N79" s="131"/>
      <c r="O79" s="130"/>
      <c r="P79" s="130"/>
      <c r="Q79" s="130"/>
      <c r="R79" s="130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0"/>
      <c r="AE79" s="130"/>
      <c r="AF79" s="130"/>
      <c r="AG79" s="130"/>
      <c r="AH79" s="130"/>
      <c r="AI79" s="130"/>
      <c r="AJ79" s="130"/>
      <c r="AK79" s="130"/>
      <c r="AL79" s="130"/>
      <c r="AM79" s="130"/>
      <c r="AN79" s="130"/>
      <c r="AO79" s="130"/>
      <c r="AP79" s="130"/>
    </row>
    <row r="80" spans="1:42" ht="36">
      <c r="A80" s="132" t="s">
        <v>133</v>
      </c>
      <c r="B80" s="24"/>
      <c r="C80" s="133">
        <f t="shared" ref="C80:M80" si="81">(C78/$O$78)*100</f>
        <v>8.0882352941176467</v>
      </c>
      <c r="D80" s="133">
        <f t="shared" si="81"/>
        <v>8.4558823529411775</v>
      </c>
      <c r="E80" s="133">
        <f t="shared" si="81"/>
        <v>6.985294117647058</v>
      </c>
      <c r="F80" s="133">
        <f t="shared" si="81"/>
        <v>8.0882352941176485</v>
      </c>
      <c r="G80" s="133">
        <f t="shared" si="81"/>
        <v>7.8431372549019622</v>
      </c>
      <c r="H80" s="133">
        <f t="shared" si="81"/>
        <v>8.8235294117647065</v>
      </c>
      <c r="I80" s="133">
        <f t="shared" si="81"/>
        <v>8.0882352941176485</v>
      </c>
      <c r="J80" s="133">
        <f t="shared" si="81"/>
        <v>10.294117647058822</v>
      </c>
      <c r="K80" s="133">
        <f t="shared" si="81"/>
        <v>5.882352941176471</v>
      </c>
      <c r="L80" s="133">
        <f t="shared" si="81"/>
        <v>14.950980392156865</v>
      </c>
      <c r="M80" s="133">
        <f t="shared" si="81"/>
        <v>12.5</v>
      </c>
      <c r="N80" s="134" t="s">
        <v>91</v>
      </c>
      <c r="O80" s="133">
        <f>SUM(C80:M80)</f>
        <v>100.00000000000001</v>
      </c>
      <c r="P80" s="289" t="s">
        <v>134</v>
      </c>
      <c r="Q80" s="290">
        <f>COUNTIF($B$21:AP75,"DONE")</f>
        <v>34</v>
      </c>
      <c r="R80" s="291" t="s">
        <v>135</v>
      </c>
      <c r="S80" s="292">
        <f>COUNTIF($B$21:AP75,"LATE")</f>
        <v>0</v>
      </c>
      <c r="T80" s="293" t="s">
        <v>136</v>
      </c>
      <c r="U80" s="82">
        <f>COUNTIF($B$21:AP75,"CANCLE")</f>
        <v>4</v>
      </c>
      <c r="V80" s="294" t="s">
        <v>137</v>
      </c>
      <c r="W80" s="161">
        <f>SUM(Q80,S80,U80)</f>
        <v>38</v>
      </c>
      <c r="X80" s="122"/>
      <c r="Y80" s="122"/>
      <c r="Z80" s="122"/>
      <c r="AA80" s="122"/>
      <c r="AB80" s="122"/>
      <c r="AC80" s="122"/>
      <c r="AD80" s="122"/>
      <c r="AE80" s="122"/>
      <c r="AF80" s="122"/>
      <c r="AG80" s="122"/>
      <c r="AH80" s="122"/>
      <c r="AI80" s="122"/>
      <c r="AJ80" s="122"/>
      <c r="AK80" s="122"/>
      <c r="AL80" s="122"/>
      <c r="AM80" s="122"/>
      <c r="AN80" s="122"/>
      <c r="AO80" s="122"/>
      <c r="AP80" s="122"/>
    </row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</sheetData>
  <mergeCells count="22">
    <mergeCell ref="B55:AP55"/>
    <mergeCell ref="B71:AP71"/>
    <mergeCell ref="B74:AP74"/>
    <mergeCell ref="AO21:AP21"/>
    <mergeCell ref="B23:AP23"/>
    <mergeCell ref="B26:AP26"/>
    <mergeCell ref="B29:AP29"/>
    <mergeCell ref="B33:AP33"/>
    <mergeCell ref="B49:AP49"/>
    <mergeCell ref="AL21:AN21"/>
    <mergeCell ref="C5:D5"/>
    <mergeCell ref="F8:J8"/>
    <mergeCell ref="B21:N21"/>
    <mergeCell ref="O21:Z21"/>
    <mergeCell ref="AA21:AK21"/>
    <mergeCell ref="A1:AP2"/>
    <mergeCell ref="C3:K3"/>
    <mergeCell ref="L3:N3"/>
    <mergeCell ref="O3:P3"/>
    <mergeCell ref="C4:D4"/>
    <mergeCell ref="L4:N4"/>
    <mergeCell ref="O4:P4"/>
  </mergeCells>
  <conditionalFormatting sqref="AO34:AP36 AP56:AP62 AP50 AO38:AP40 AP67">
    <cfRule type="cellIs" dxfId="25" priority="20" operator="greaterThan">
      <formula>100</formula>
    </cfRule>
  </conditionalFormatting>
  <conditionalFormatting sqref="AP24">
    <cfRule type="cellIs" dxfId="24" priority="19" operator="greaterThan">
      <formula>100</formula>
    </cfRule>
  </conditionalFormatting>
  <conditionalFormatting sqref="AP27">
    <cfRule type="cellIs" dxfId="23" priority="18" operator="greaterThan">
      <formula>100</formula>
    </cfRule>
  </conditionalFormatting>
  <conditionalFormatting sqref="AO30:AO31">
    <cfRule type="cellIs" dxfId="22" priority="17" operator="greaterThan">
      <formula>100</formula>
    </cfRule>
  </conditionalFormatting>
  <conditionalFormatting sqref="AP30:AP31">
    <cfRule type="cellIs" dxfId="21" priority="16" operator="greaterThan">
      <formula>100</formula>
    </cfRule>
  </conditionalFormatting>
  <conditionalFormatting sqref="AP75">
    <cfRule type="cellIs" dxfId="20" priority="15" operator="greaterThan">
      <formula>100</formula>
    </cfRule>
  </conditionalFormatting>
  <conditionalFormatting sqref="AO37:AP37">
    <cfRule type="cellIs" dxfId="19" priority="14" operator="greaterThan">
      <formula>100</formula>
    </cfRule>
  </conditionalFormatting>
  <conditionalFormatting sqref="AO45:AP45">
    <cfRule type="cellIs" dxfId="18" priority="13" operator="greaterThan">
      <formula>100</formula>
    </cfRule>
  </conditionalFormatting>
  <conditionalFormatting sqref="AN50">
    <cfRule type="cellIs" dxfId="17" priority="12" operator="greaterThan">
      <formula>100</formula>
    </cfRule>
  </conditionalFormatting>
  <conditionalFormatting sqref="AP72">
    <cfRule type="cellIs" dxfId="16" priority="11" operator="greaterThan">
      <formula>100</formula>
    </cfRule>
  </conditionalFormatting>
  <conditionalFormatting sqref="AP51:AP53">
    <cfRule type="cellIs" dxfId="15" priority="10" operator="greaterThan">
      <formula>100</formula>
    </cfRule>
  </conditionalFormatting>
  <conditionalFormatting sqref="AO50:AO53">
    <cfRule type="cellIs" dxfId="14" priority="8" operator="greaterThan">
      <formula>100</formula>
    </cfRule>
  </conditionalFormatting>
  <conditionalFormatting sqref="AO41:AP44">
    <cfRule type="cellIs" dxfId="13" priority="5" operator="greaterThan">
      <formula>100</formula>
    </cfRule>
  </conditionalFormatting>
  <conditionalFormatting sqref="AO46:AP47">
    <cfRule type="cellIs" dxfId="12" priority="4" operator="greaterThan">
      <formula>100</formula>
    </cfRule>
  </conditionalFormatting>
  <conditionalFormatting sqref="AP63:AP66">
    <cfRule type="cellIs" dxfId="11" priority="3" operator="greaterThan">
      <formula>100</formula>
    </cfRule>
  </conditionalFormatting>
  <conditionalFormatting sqref="AP68">
    <cfRule type="cellIs" dxfId="10" priority="2" operator="greaterThan">
      <formula>100</formula>
    </cfRule>
  </conditionalFormatting>
  <conditionalFormatting sqref="AP69">
    <cfRule type="cellIs" dxfId="9" priority="1" operator="greaterThan">
      <formula>100</formula>
    </cfRule>
  </conditionalFormatting>
  <pageMargins left="0.25" right="0.25" top="0.75" bottom="0.75" header="0.3" footer="0.3"/>
  <pageSetup paperSize="9" scale="11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1E027-E9FC-4D2F-B976-9B8F9B334456}">
  <sheetPr>
    <pageSetUpPr fitToPage="1"/>
  </sheetPr>
  <dimension ref="A1:AP96"/>
  <sheetViews>
    <sheetView tabSelected="1" view="pageBreakPreview" topLeftCell="V43" zoomScale="34" zoomScaleNormal="29" zoomScaleSheetLayoutView="34" workbookViewId="0">
      <selection activeCell="AG67" sqref="AG67:AH67"/>
    </sheetView>
  </sheetViews>
  <sheetFormatPr defaultRowHeight="13.8"/>
  <cols>
    <col min="1" max="1" width="132.69921875" customWidth="1"/>
    <col min="2" max="42" width="26.59765625" customWidth="1"/>
  </cols>
  <sheetData>
    <row r="1" spans="1:42" ht="36" customHeight="1">
      <c r="A1" s="347" t="s">
        <v>0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  <c r="R1" s="347"/>
      <c r="S1" s="347"/>
      <c r="T1" s="347"/>
      <c r="U1" s="347"/>
      <c r="V1" s="347"/>
      <c r="W1" s="347"/>
      <c r="X1" s="347"/>
      <c r="Y1" s="347"/>
      <c r="Z1" s="347"/>
      <c r="AA1" s="347"/>
      <c r="AB1" s="347"/>
      <c r="AC1" s="347"/>
      <c r="AD1" s="347"/>
      <c r="AE1" s="347"/>
      <c r="AF1" s="347"/>
      <c r="AG1" s="347"/>
      <c r="AH1" s="347"/>
      <c r="AI1" s="347"/>
      <c r="AJ1" s="347"/>
      <c r="AK1" s="347"/>
      <c r="AL1" s="347"/>
      <c r="AM1" s="347"/>
      <c r="AN1" s="347"/>
      <c r="AO1" s="347"/>
      <c r="AP1" s="347"/>
    </row>
    <row r="2" spans="1:42" ht="36" customHeight="1">
      <c r="A2" s="347"/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  <c r="Q2" s="347"/>
      <c r="R2" s="347"/>
      <c r="S2" s="347"/>
      <c r="T2" s="347"/>
      <c r="U2" s="347"/>
      <c r="V2" s="347"/>
      <c r="W2" s="347"/>
      <c r="X2" s="347"/>
      <c r="Y2" s="347"/>
      <c r="Z2" s="347"/>
      <c r="AA2" s="347"/>
      <c r="AB2" s="347"/>
      <c r="AC2" s="347"/>
      <c r="AD2" s="347"/>
      <c r="AE2" s="347"/>
      <c r="AF2" s="347"/>
      <c r="AG2" s="347"/>
      <c r="AH2" s="347"/>
      <c r="AI2" s="347"/>
      <c r="AJ2" s="347"/>
      <c r="AK2" s="347"/>
      <c r="AL2" s="347"/>
      <c r="AM2" s="347"/>
      <c r="AN2" s="347"/>
      <c r="AO2" s="347"/>
      <c r="AP2" s="347"/>
    </row>
    <row r="3" spans="1:42" ht="53.4">
      <c r="A3" s="25"/>
      <c r="B3" s="25"/>
      <c r="C3" s="348" t="s">
        <v>1</v>
      </c>
      <c r="D3" s="348"/>
      <c r="E3" s="348"/>
      <c r="F3" s="348"/>
      <c r="G3" s="348"/>
      <c r="H3" s="348"/>
      <c r="I3" s="348"/>
      <c r="J3" s="348"/>
      <c r="K3" s="348"/>
      <c r="L3" s="349"/>
      <c r="M3" s="349"/>
      <c r="N3" s="349"/>
      <c r="O3" s="348" t="s">
        <v>2</v>
      </c>
      <c r="P3" s="348"/>
      <c r="Q3" s="26"/>
      <c r="R3" s="26"/>
      <c r="S3" s="26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M3" s="25"/>
      <c r="AN3" s="25"/>
      <c r="AO3" s="25"/>
      <c r="AP3" s="25"/>
    </row>
    <row r="4" spans="1:42" ht="53.4">
      <c r="A4" s="27"/>
      <c r="B4" s="27"/>
      <c r="C4" s="342" t="s">
        <v>3</v>
      </c>
      <c r="D4" s="342"/>
      <c r="E4" s="27"/>
      <c r="F4" s="27"/>
      <c r="G4" s="27"/>
      <c r="H4" s="27"/>
      <c r="I4" s="27"/>
      <c r="J4" s="27"/>
      <c r="K4" s="27"/>
      <c r="L4" s="350"/>
      <c r="M4" s="351"/>
      <c r="N4" s="352"/>
      <c r="O4" s="342" t="s">
        <v>4</v>
      </c>
      <c r="P4" s="342"/>
      <c r="Q4" s="28"/>
      <c r="R4" s="28"/>
      <c r="S4" s="28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</row>
    <row r="5" spans="1:42" ht="53.4">
      <c r="A5" s="29"/>
      <c r="B5" s="29"/>
      <c r="C5" s="342" t="s">
        <v>350</v>
      </c>
      <c r="D5" s="342"/>
      <c r="E5" s="27"/>
      <c r="F5" s="27"/>
      <c r="G5" s="27"/>
      <c r="H5" s="27"/>
      <c r="I5" s="27"/>
      <c r="J5" s="27"/>
      <c r="K5" s="27"/>
      <c r="L5" s="27"/>
      <c r="M5" s="27"/>
      <c r="N5" s="27"/>
      <c r="O5" s="30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</row>
    <row r="6" spans="1:42" ht="53.4">
      <c r="A6" s="27"/>
      <c r="B6" s="27"/>
      <c r="C6" s="31" t="s">
        <v>6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146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</row>
    <row r="7" spans="1:42" ht="42">
      <c r="A7" s="32" t="s">
        <v>7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33" t="s">
        <v>8</v>
      </c>
      <c r="P7" s="34"/>
      <c r="Q7" s="33" t="s">
        <v>9</v>
      </c>
      <c r="R7" s="34"/>
      <c r="S7" s="33" t="s">
        <v>10</v>
      </c>
      <c r="T7" s="33"/>
      <c r="U7" s="33" t="s">
        <v>11</v>
      </c>
      <c r="V7" s="35"/>
      <c r="W7" s="33" t="s">
        <v>12</v>
      </c>
      <c r="X7" s="34"/>
      <c r="Y7" s="33" t="s">
        <v>13</v>
      </c>
      <c r="Z7" s="33"/>
      <c r="AA7" s="33" t="s">
        <v>14</v>
      </c>
      <c r="AB7" s="36"/>
      <c r="AC7" s="36" t="s">
        <v>15</v>
      </c>
      <c r="AD7" s="34"/>
      <c r="AE7" s="36" t="s">
        <v>16</v>
      </c>
      <c r="AF7" s="34"/>
      <c r="AG7" s="36" t="s">
        <v>17</v>
      </c>
      <c r="AH7" s="34"/>
      <c r="AI7" s="34"/>
      <c r="AJ7" s="27"/>
      <c r="AK7" s="27"/>
      <c r="AL7" s="27"/>
      <c r="AM7" s="27"/>
      <c r="AN7" s="27"/>
      <c r="AO7" s="27"/>
      <c r="AP7" s="27"/>
    </row>
    <row r="8" spans="1:42" ht="53.4">
      <c r="A8" s="37" t="s">
        <v>18</v>
      </c>
      <c r="B8" s="27"/>
      <c r="D8" s="31"/>
      <c r="E8" s="31"/>
      <c r="F8" s="343" t="s">
        <v>19</v>
      </c>
      <c r="G8" s="343"/>
      <c r="H8" s="343"/>
      <c r="I8" s="343"/>
      <c r="J8" s="343"/>
      <c r="K8" s="31"/>
      <c r="L8" s="31"/>
      <c r="M8" s="31"/>
      <c r="N8" s="27"/>
      <c r="O8" s="38">
        <v>1</v>
      </c>
      <c r="P8" s="34"/>
      <c r="Q8" s="39">
        <v>6.416666666666667</v>
      </c>
      <c r="R8" s="34"/>
      <c r="S8" s="39">
        <v>0</v>
      </c>
      <c r="T8" s="39"/>
      <c r="U8" s="39">
        <v>0</v>
      </c>
      <c r="V8" s="39"/>
      <c r="W8" s="39">
        <v>0</v>
      </c>
      <c r="X8" s="39"/>
      <c r="Y8" s="39">
        <v>0</v>
      </c>
      <c r="Z8" s="39"/>
      <c r="AA8" s="41">
        <f>S8/$U$16*100</f>
        <v>0</v>
      </c>
      <c r="AB8" s="42"/>
      <c r="AC8" s="41">
        <f>U8/$U$16*100</f>
        <v>0</v>
      </c>
      <c r="AD8" s="34"/>
      <c r="AE8" s="41">
        <f t="shared" ref="AE8:AE17" si="0">W8/$Y$16*100</f>
        <v>0</v>
      </c>
      <c r="AF8" s="34"/>
      <c r="AG8" s="41">
        <f t="shared" ref="AG8:AG17" si="1">Y8/$Y$16*100</f>
        <v>0</v>
      </c>
      <c r="AH8" s="34"/>
      <c r="AI8" s="34"/>
      <c r="AJ8" s="40"/>
      <c r="AK8" s="27"/>
      <c r="AL8" s="27"/>
      <c r="AM8" s="27"/>
      <c r="AN8" s="27"/>
      <c r="AO8" s="27"/>
      <c r="AP8" s="27"/>
    </row>
    <row r="9" spans="1:42" ht="42">
      <c r="A9" s="43" t="s">
        <v>20</v>
      </c>
      <c r="B9" s="27"/>
      <c r="C9" s="34"/>
      <c r="D9" s="44"/>
      <c r="E9" s="35"/>
      <c r="F9" s="35" t="s">
        <v>21</v>
      </c>
      <c r="G9" s="35"/>
      <c r="H9" s="35"/>
      <c r="I9" s="35" t="s">
        <v>22</v>
      </c>
      <c r="J9" s="35"/>
      <c r="K9" s="35"/>
      <c r="L9" s="35"/>
      <c r="M9" s="35"/>
      <c r="N9" s="27"/>
      <c r="O9" s="38">
        <v>2</v>
      </c>
      <c r="P9" s="34"/>
      <c r="Q9" s="39">
        <v>6.416666666666667</v>
      </c>
      <c r="R9" s="34"/>
      <c r="S9" s="39">
        <v>0</v>
      </c>
      <c r="T9" s="39"/>
      <c r="U9" s="39">
        <v>0</v>
      </c>
      <c r="V9" s="39"/>
      <c r="W9" s="39">
        <v>0</v>
      </c>
      <c r="X9" s="39"/>
      <c r="Y9" s="39">
        <v>0</v>
      </c>
      <c r="Z9" s="39"/>
      <c r="AA9" s="41">
        <f t="shared" ref="AA9:AA16" si="2">S9/$U$16*100</f>
        <v>0</v>
      </c>
      <c r="AB9" s="42"/>
      <c r="AC9" s="41">
        <f t="shared" ref="AC9:AC17" si="3">U9/$U$16*100</f>
        <v>0</v>
      </c>
      <c r="AD9" s="34"/>
      <c r="AE9" s="41">
        <f t="shared" si="0"/>
        <v>0</v>
      </c>
      <c r="AF9" s="34"/>
      <c r="AG9" s="41">
        <f t="shared" si="1"/>
        <v>0</v>
      </c>
      <c r="AH9" s="34"/>
      <c r="AI9" s="34"/>
      <c r="AJ9" s="40"/>
      <c r="AK9" s="27"/>
      <c r="AL9" s="27"/>
      <c r="AM9" s="27"/>
      <c r="AN9" s="27"/>
      <c r="AO9" s="27"/>
      <c r="AP9" s="27"/>
    </row>
    <row r="10" spans="1:42" ht="42">
      <c r="A10" s="45" t="s">
        <v>23</v>
      </c>
      <c r="B10" s="27"/>
      <c r="C10" s="34"/>
      <c r="D10" s="44"/>
      <c r="E10" s="35"/>
      <c r="F10" s="35" t="s">
        <v>24</v>
      </c>
      <c r="G10" s="35"/>
      <c r="H10" s="35"/>
      <c r="I10" s="35" t="s">
        <v>25</v>
      </c>
      <c r="J10" s="35"/>
      <c r="K10" s="35"/>
      <c r="L10" s="35"/>
      <c r="M10" s="35"/>
      <c r="N10" s="27"/>
      <c r="O10" s="38">
        <v>3</v>
      </c>
      <c r="P10" s="34"/>
      <c r="Q10" s="39">
        <v>6.416666666666667</v>
      </c>
      <c r="R10" s="34"/>
      <c r="S10" s="39">
        <f>'Sprint 3'!T65</f>
        <v>3.5</v>
      </c>
      <c r="T10" s="39"/>
      <c r="U10" s="39">
        <f>'Sprint 3'!V65</f>
        <v>3.5000000000000004</v>
      </c>
      <c r="V10" s="40"/>
      <c r="W10" s="39">
        <f>'Sprint 3'!AE65</f>
        <v>3.0395833333333333</v>
      </c>
      <c r="X10" s="39"/>
      <c r="Y10" s="39">
        <f>'Sprint 3'!AG65</f>
        <v>3.0395833333333329</v>
      </c>
      <c r="Z10" s="39"/>
      <c r="AA10" s="41">
        <f t="shared" si="2"/>
        <v>11.029653134916298</v>
      </c>
      <c r="AB10" s="42"/>
      <c r="AC10" s="41">
        <f t="shared" si="3"/>
        <v>11.0296531349163</v>
      </c>
      <c r="AD10" s="34"/>
      <c r="AE10" s="41">
        <f t="shared" si="0"/>
        <v>12.01152579582876</v>
      </c>
      <c r="AF10" s="34"/>
      <c r="AG10" s="41">
        <f t="shared" si="1"/>
        <v>12.011525795828756</v>
      </c>
      <c r="AH10" s="34"/>
      <c r="AI10" s="34"/>
      <c r="AJ10" s="40"/>
      <c r="AK10" s="27"/>
      <c r="AL10" s="27"/>
      <c r="AM10" s="27"/>
      <c r="AN10" s="27"/>
      <c r="AO10" s="27"/>
      <c r="AP10" s="27"/>
    </row>
    <row r="11" spans="1:42" ht="42">
      <c r="A11" s="46" t="s">
        <v>26</v>
      </c>
      <c r="B11" s="47"/>
      <c r="C11" s="34"/>
      <c r="D11" s="44"/>
      <c r="E11" s="35"/>
      <c r="F11" s="35" t="s">
        <v>27</v>
      </c>
      <c r="G11" s="35"/>
      <c r="H11" s="35"/>
      <c r="I11" s="35" t="s">
        <v>28</v>
      </c>
      <c r="J11" s="48"/>
      <c r="K11" s="48"/>
      <c r="L11" s="48"/>
      <c r="M11" s="48"/>
      <c r="N11" s="27"/>
      <c r="O11" s="38">
        <v>4</v>
      </c>
      <c r="P11" s="34"/>
      <c r="Q11" s="39">
        <v>6.416666666666667</v>
      </c>
      <c r="R11" s="34"/>
      <c r="S11" s="39">
        <f>'Sprint 4'!T86</f>
        <v>3.3611111111111112</v>
      </c>
      <c r="T11" s="39"/>
      <c r="U11" s="39">
        <f>'Sprint 4'!V86</f>
        <v>6.8611111111111081</v>
      </c>
      <c r="V11" s="40"/>
      <c r="W11" s="39">
        <f>'Sprint 4'!AE86</f>
        <v>2.6166666666666663</v>
      </c>
      <c r="X11" s="34"/>
      <c r="Y11" s="39">
        <f>'Sprint 4'!AG86</f>
        <v>5.6562499999999991</v>
      </c>
      <c r="Z11" s="39"/>
      <c r="AA11" s="41">
        <f t="shared" si="2"/>
        <v>10.591968486705333</v>
      </c>
      <c r="AB11" s="42"/>
      <c r="AC11" s="41">
        <f t="shared" si="3"/>
        <v>21.621621621621621</v>
      </c>
      <c r="AD11" s="34"/>
      <c r="AE11" s="41">
        <f t="shared" si="0"/>
        <v>10.340285400658615</v>
      </c>
      <c r="AF11" s="34"/>
      <c r="AG11" s="41">
        <f t="shared" si="1"/>
        <v>22.351811196487372</v>
      </c>
      <c r="AH11" s="34"/>
      <c r="AI11" s="34"/>
      <c r="AJ11" s="40"/>
      <c r="AK11" s="27"/>
      <c r="AL11" s="27"/>
      <c r="AM11" s="27"/>
      <c r="AN11" s="27"/>
      <c r="AO11" s="27"/>
      <c r="AP11" s="27"/>
    </row>
    <row r="12" spans="1:42" ht="42">
      <c r="A12" s="49" t="s">
        <v>29</v>
      </c>
      <c r="B12" s="50"/>
      <c r="C12" s="34"/>
      <c r="D12" s="44"/>
      <c r="E12" s="35"/>
      <c r="F12" s="35" t="s">
        <v>30</v>
      </c>
      <c r="G12" s="35"/>
      <c r="H12" s="35"/>
      <c r="I12" s="35" t="s">
        <v>31</v>
      </c>
      <c r="J12" s="35"/>
      <c r="K12" s="35"/>
      <c r="L12" s="35"/>
      <c r="M12" s="35"/>
      <c r="N12" s="27"/>
      <c r="O12" s="38">
        <v>5</v>
      </c>
      <c r="P12" s="34"/>
      <c r="Q12" s="39">
        <v>6.416666666666667</v>
      </c>
      <c r="R12" s="34"/>
      <c r="S12" s="39">
        <f>'Sprint 5'!T72</f>
        <v>5.572916666666667</v>
      </c>
      <c r="T12" s="39"/>
      <c r="U12" s="39">
        <f>'Sprint 5'!V72</f>
        <v>12.434027777777782</v>
      </c>
      <c r="V12" s="40"/>
      <c r="W12" s="39">
        <f>'Sprint 5'!AE72</f>
        <v>2.6076388888888884</v>
      </c>
      <c r="X12" s="34"/>
      <c r="Y12" s="39">
        <f>'Sprint 5'!AG72</f>
        <v>8.2638888888888875</v>
      </c>
      <c r="Z12" s="39"/>
      <c r="AA12" s="41">
        <f t="shared" si="2"/>
        <v>17.56209650946494</v>
      </c>
      <c r="AB12" s="42"/>
      <c r="AC12" s="41">
        <f t="shared" si="3"/>
        <v>39.183718131086579</v>
      </c>
      <c r="AD12" s="34"/>
      <c r="AE12" s="41">
        <f t="shared" si="0"/>
        <v>10.304610318331502</v>
      </c>
      <c r="AF12" s="34"/>
      <c r="AG12" s="41">
        <f t="shared" si="1"/>
        <v>32.656421514818874</v>
      </c>
      <c r="AH12" s="34"/>
      <c r="AI12" s="34"/>
      <c r="AJ12" s="39"/>
      <c r="AK12" s="27"/>
      <c r="AL12" s="27"/>
      <c r="AM12" s="27"/>
      <c r="AN12" s="27"/>
      <c r="AO12" s="27"/>
      <c r="AP12" s="27"/>
    </row>
    <row r="13" spans="1:42" ht="42">
      <c r="A13" s="51" t="s">
        <v>32</v>
      </c>
      <c r="B13" s="50"/>
      <c r="C13" s="34"/>
      <c r="D13" s="44"/>
      <c r="E13" s="35"/>
      <c r="F13" s="35" t="s">
        <v>33</v>
      </c>
      <c r="G13" s="35"/>
      <c r="H13" s="35"/>
      <c r="I13" s="35" t="s">
        <v>34</v>
      </c>
      <c r="J13" s="35"/>
      <c r="K13" s="35"/>
      <c r="L13" s="35"/>
      <c r="M13" s="35"/>
      <c r="N13" s="27"/>
      <c r="O13" s="38">
        <v>6</v>
      </c>
      <c r="P13" s="34"/>
      <c r="Q13" s="39">
        <v>6.416666666666667</v>
      </c>
      <c r="R13" s="34"/>
      <c r="S13" s="39">
        <f>'Sprint 6'!T77</f>
        <v>4.6597222222222223</v>
      </c>
      <c r="T13" s="39"/>
      <c r="U13" s="39">
        <f>'Sprint 6'!V77</f>
        <v>17.093750000000011</v>
      </c>
      <c r="V13" s="40"/>
      <c r="W13" s="39">
        <f>'Sprint 6'!AE77</f>
        <v>4.6215277777777777</v>
      </c>
      <c r="X13" s="34"/>
      <c r="Y13" s="39">
        <f>'Sprint 6'!AG77</f>
        <v>12.885416666666673</v>
      </c>
      <c r="Z13" s="39"/>
      <c r="AA13" s="41">
        <f t="shared" si="2"/>
        <v>14.684319947477849</v>
      </c>
      <c r="AB13" s="42"/>
      <c r="AC13" s="41">
        <f t="shared" si="3"/>
        <v>53.868038078564453</v>
      </c>
      <c r="AD13" s="34"/>
      <c r="AE13" s="41">
        <f t="shared" si="0"/>
        <v>18.262897914379799</v>
      </c>
      <c r="AF13" s="34"/>
      <c r="AG13" s="41">
        <f t="shared" si="1"/>
        <v>50.919319429198708</v>
      </c>
      <c r="AH13" s="34"/>
      <c r="AI13" s="34"/>
      <c r="AJ13" s="39"/>
      <c r="AK13" s="27"/>
      <c r="AL13" s="27"/>
      <c r="AM13" s="27"/>
      <c r="AN13" s="27"/>
      <c r="AO13" s="27"/>
      <c r="AP13" s="27"/>
    </row>
    <row r="14" spans="1:42" ht="42">
      <c r="A14" s="52" t="s">
        <v>35</v>
      </c>
      <c r="B14" s="27"/>
      <c r="C14" s="48"/>
      <c r="D14" s="48"/>
      <c r="E14" s="48"/>
      <c r="F14" s="48"/>
      <c r="G14" s="48"/>
      <c r="H14" s="48"/>
      <c r="I14" s="35" t="s">
        <v>36</v>
      </c>
      <c r="J14" s="35"/>
      <c r="K14" s="35"/>
      <c r="L14" s="35"/>
      <c r="M14" s="35"/>
      <c r="N14" s="27"/>
      <c r="O14" s="38">
        <v>7</v>
      </c>
      <c r="P14" s="34"/>
      <c r="Q14" s="39">
        <v>6.416666666666667</v>
      </c>
      <c r="R14" s="34"/>
      <c r="S14" s="39">
        <f>'Sprint 7'!T71</f>
        <v>5.0277777777777786</v>
      </c>
      <c r="T14" s="39"/>
      <c r="U14" s="39">
        <f>'Sprint 7'!V71</f>
        <v>22.121527777777782</v>
      </c>
      <c r="V14" s="40"/>
      <c r="W14" s="39">
        <f>'Sprint 7'!AE71</f>
        <v>3.8125000000000004</v>
      </c>
      <c r="X14" s="34"/>
      <c r="Y14" s="39">
        <f>'Sprint 7'!AG71</f>
        <v>16.697916666666682</v>
      </c>
      <c r="Z14" s="39"/>
      <c r="AA14" s="41">
        <f t="shared" si="2"/>
        <v>15.844184265236908</v>
      </c>
      <c r="AB14" s="42"/>
      <c r="AC14" s="41">
        <f t="shared" si="3"/>
        <v>69.712222343801329</v>
      </c>
      <c r="AD14" s="34"/>
      <c r="AE14" s="41">
        <f t="shared" si="0"/>
        <v>15.065861690450056</v>
      </c>
      <c r="AF14" s="34"/>
      <c r="AG14" s="41">
        <f t="shared" si="1"/>
        <v>65.9851811196488</v>
      </c>
      <c r="AH14" s="34"/>
      <c r="AI14" s="34"/>
      <c r="AJ14" s="39"/>
      <c r="AK14" s="27"/>
      <c r="AL14" s="27"/>
      <c r="AM14" s="27"/>
      <c r="AN14" s="27"/>
      <c r="AO14" s="27"/>
      <c r="AP14" s="27"/>
    </row>
    <row r="15" spans="1:42" ht="38.4">
      <c r="A15" s="53" t="s">
        <v>37</v>
      </c>
      <c r="B15" s="27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27"/>
      <c r="O15" s="38">
        <v>8</v>
      </c>
      <c r="P15" s="34"/>
      <c r="Q15" s="39">
        <v>6.416666666666667</v>
      </c>
      <c r="R15" s="34"/>
      <c r="S15" s="39">
        <f>'Sprint 8'!T78</f>
        <v>5.6666666666666661</v>
      </c>
      <c r="T15" s="39"/>
      <c r="U15" s="39">
        <f>'Sprint 8'!V78</f>
        <v>27.788194444444432</v>
      </c>
      <c r="V15" s="40"/>
      <c r="W15" s="39">
        <f>'Sprint 8'!AE78</f>
        <v>5.1284722222222223</v>
      </c>
      <c r="X15" s="34"/>
      <c r="Y15" s="39">
        <f>'Sprint 8'!AG78</f>
        <v>21.8263888888889</v>
      </c>
      <c r="Z15" s="39"/>
      <c r="AA15" s="41">
        <f t="shared" si="2"/>
        <v>17.857533647007337</v>
      </c>
      <c r="AB15" s="42"/>
      <c r="AC15" s="41">
        <f t="shared" si="3"/>
        <v>87.569755990808616</v>
      </c>
      <c r="AD15" s="34"/>
      <c r="AE15" s="41">
        <f t="shared" si="0"/>
        <v>20.266190998902303</v>
      </c>
      <c r="AF15" s="34"/>
      <c r="AG15" s="41">
        <f t="shared" si="1"/>
        <v>86.251372118551089</v>
      </c>
      <c r="AH15" s="34"/>
      <c r="AI15" s="34"/>
      <c r="AJ15" s="55" t="s">
        <v>38</v>
      </c>
      <c r="AL15" s="56" t="s">
        <v>39</v>
      </c>
      <c r="AM15" s="27"/>
      <c r="AN15" s="57" t="s">
        <v>40</v>
      </c>
      <c r="AO15" s="57"/>
      <c r="AP15" s="58"/>
    </row>
    <row r="16" spans="1:42" ht="42">
      <c r="A16" s="59" t="s">
        <v>41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60">
        <v>9</v>
      </c>
      <c r="P16" s="34"/>
      <c r="Q16" s="39">
        <v>6.416666666666667</v>
      </c>
      <c r="R16" s="34"/>
      <c r="S16" s="39">
        <f>'Sprint 9'!T65</f>
        <v>3.9444444444444446</v>
      </c>
      <c r="T16" s="39"/>
      <c r="U16" s="39">
        <f>'Sprint 9'!V65</f>
        <v>31.732638888888875</v>
      </c>
      <c r="V16" s="39"/>
      <c r="W16" s="39">
        <f>'Sprint 9'!AE65</f>
        <v>3.479166666666667</v>
      </c>
      <c r="X16" s="39"/>
      <c r="Y16" s="39">
        <f>'Sprint 9'!AG65</f>
        <v>25.305555555555557</v>
      </c>
      <c r="Z16" s="61"/>
      <c r="AA16" s="41">
        <f t="shared" si="2"/>
        <v>12.430244009191384</v>
      </c>
      <c r="AB16" s="42"/>
      <c r="AC16" s="41">
        <f t="shared" si="3"/>
        <v>100</v>
      </c>
      <c r="AD16" s="34"/>
      <c r="AE16" s="41">
        <f t="shared" si="0"/>
        <v>13.748627881448957</v>
      </c>
      <c r="AF16" s="34"/>
      <c r="AG16" s="41">
        <f t="shared" si="1"/>
        <v>100</v>
      </c>
      <c r="AH16" s="34"/>
      <c r="AI16" s="34"/>
      <c r="AJ16" s="39"/>
      <c r="AK16" s="27"/>
      <c r="AL16" s="56" t="s">
        <v>42</v>
      </c>
      <c r="AM16" s="27"/>
      <c r="AN16" s="57" t="s">
        <v>43</v>
      </c>
      <c r="AO16" s="57"/>
      <c r="AP16" s="58"/>
    </row>
    <row r="17" spans="1:42" ht="42">
      <c r="A17" s="62" t="s">
        <v>44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33" t="s">
        <v>45</v>
      </c>
      <c r="P17" s="34"/>
      <c r="Q17" s="61">
        <f>SUM(Q8:Q16)</f>
        <v>57.749999999999993</v>
      </c>
      <c r="R17" s="34"/>
      <c r="S17" s="61">
        <f>SUM(S8:S16)</f>
        <v>31.732638888888886</v>
      </c>
      <c r="T17" s="39"/>
      <c r="U17" s="39">
        <f>U16</f>
        <v>31.732638888888875</v>
      </c>
      <c r="V17" s="63"/>
      <c r="W17" s="61">
        <f>SUM(W8:W16)</f>
        <v>25.305555555555557</v>
      </c>
      <c r="X17" s="34"/>
      <c r="Y17" s="39">
        <f>Y16</f>
        <v>25.305555555555557</v>
      </c>
      <c r="Z17" s="61"/>
      <c r="AA17" s="41">
        <f>S17/$U$16*100</f>
        <v>100.00000000000004</v>
      </c>
      <c r="AB17" s="42"/>
      <c r="AC17" s="41">
        <f t="shared" si="3"/>
        <v>100</v>
      </c>
      <c r="AD17" s="34"/>
      <c r="AE17" s="41">
        <f t="shared" si="0"/>
        <v>100</v>
      </c>
      <c r="AG17" s="41">
        <f t="shared" si="1"/>
        <v>100</v>
      </c>
      <c r="AH17" s="34"/>
      <c r="AI17" s="64"/>
      <c r="AJ17" s="39"/>
      <c r="AK17" s="27"/>
      <c r="AL17" s="56" t="s">
        <v>46</v>
      </c>
      <c r="AM17" s="27"/>
      <c r="AN17" s="57" t="s">
        <v>47</v>
      </c>
      <c r="AO17" s="57"/>
      <c r="AP17" s="58"/>
    </row>
    <row r="18" spans="1:42" ht="36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65"/>
    </row>
    <row r="19" spans="1:42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58"/>
    </row>
    <row r="20" spans="1:42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</row>
    <row r="21" spans="1:42" ht="36">
      <c r="A21" s="1" t="s">
        <v>48</v>
      </c>
      <c r="B21" s="345" t="s">
        <v>49</v>
      </c>
      <c r="C21" s="345"/>
      <c r="D21" s="345"/>
      <c r="E21" s="345"/>
      <c r="F21" s="345"/>
      <c r="G21" s="345"/>
      <c r="H21" s="345"/>
      <c r="I21" s="345"/>
      <c r="J21" s="345"/>
      <c r="K21" s="345"/>
      <c r="L21" s="345"/>
      <c r="M21" s="345"/>
      <c r="N21" s="345"/>
      <c r="O21" s="346" t="s">
        <v>50</v>
      </c>
      <c r="P21" s="346"/>
      <c r="Q21" s="346"/>
      <c r="R21" s="346"/>
      <c r="S21" s="346"/>
      <c r="T21" s="346"/>
      <c r="U21" s="346"/>
      <c r="V21" s="346"/>
      <c r="W21" s="346"/>
      <c r="X21" s="346"/>
      <c r="Y21" s="346"/>
      <c r="Z21" s="346"/>
      <c r="AA21" s="341" t="s">
        <v>51</v>
      </c>
      <c r="AB21" s="341"/>
      <c r="AC21" s="341"/>
      <c r="AD21" s="341"/>
      <c r="AE21" s="341"/>
      <c r="AF21" s="341"/>
      <c r="AG21" s="341"/>
      <c r="AH21" s="341"/>
      <c r="AI21" s="341"/>
      <c r="AJ21" s="341"/>
      <c r="AK21" s="341"/>
      <c r="AL21" s="335" t="s">
        <v>52</v>
      </c>
      <c r="AM21" s="335"/>
      <c r="AN21" s="335"/>
      <c r="AO21" s="336" t="s">
        <v>53</v>
      </c>
      <c r="AP21" s="336"/>
    </row>
    <row r="22" spans="1:42" ht="36">
      <c r="A22" s="2" t="s">
        <v>54</v>
      </c>
      <c r="B22" s="3" t="s">
        <v>55</v>
      </c>
      <c r="C22" s="3" t="s">
        <v>56</v>
      </c>
      <c r="D22" s="3" t="s">
        <v>57</v>
      </c>
      <c r="E22" s="3" t="s">
        <v>58</v>
      </c>
      <c r="F22" s="3" t="s">
        <v>59</v>
      </c>
      <c r="G22" s="3" t="s">
        <v>60</v>
      </c>
      <c r="H22" s="3" t="s">
        <v>61</v>
      </c>
      <c r="I22" s="3" t="s">
        <v>62</v>
      </c>
      <c r="J22" s="3" t="s">
        <v>63</v>
      </c>
      <c r="K22" s="3" t="s">
        <v>64</v>
      </c>
      <c r="L22" s="3" t="s">
        <v>65</v>
      </c>
      <c r="M22" s="3" t="s">
        <v>66</v>
      </c>
      <c r="N22" s="3" t="s">
        <v>67</v>
      </c>
      <c r="O22" s="4" t="s">
        <v>68</v>
      </c>
      <c r="P22" s="4" t="s">
        <v>69</v>
      </c>
      <c r="Q22" s="4" t="s">
        <v>70</v>
      </c>
      <c r="R22" s="4" t="s">
        <v>71</v>
      </c>
      <c r="S22" s="4" t="s">
        <v>72</v>
      </c>
      <c r="T22" s="4" t="s">
        <v>73</v>
      </c>
      <c r="U22" s="4" t="s">
        <v>74</v>
      </c>
      <c r="V22" s="4" t="s">
        <v>75</v>
      </c>
      <c r="W22" s="4" t="s">
        <v>76</v>
      </c>
      <c r="X22" s="4" t="s">
        <v>77</v>
      </c>
      <c r="Y22" s="4" t="s">
        <v>14</v>
      </c>
      <c r="Z22" s="4" t="s">
        <v>15</v>
      </c>
      <c r="AA22" s="5" t="s">
        <v>68</v>
      </c>
      <c r="AB22" s="5" t="s">
        <v>69</v>
      </c>
      <c r="AC22" s="5" t="s">
        <v>71</v>
      </c>
      <c r="AD22" s="5" t="s">
        <v>72</v>
      </c>
      <c r="AE22" s="5" t="s">
        <v>73</v>
      </c>
      <c r="AF22" s="5" t="s">
        <v>74</v>
      </c>
      <c r="AG22" s="5" t="s">
        <v>75</v>
      </c>
      <c r="AH22" s="5" t="s">
        <v>78</v>
      </c>
      <c r="AI22" s="5" t="s">
        <v>79</v>
      </c>
      <c r="AJ22" s="5" t="s">
        <v>16</v>
      </c>
      <c r="AK22" s="5" t="s">
        <v>17</v>
      </c>
      <c r="AL22" s="6" t="s">
        <v>80</v>
      </c>
      <c r="AM22" s="6" t="s">
        <v>81</v>
      </c>
      <c r="AN22" s="6" t="s">
        <v>82</v>
      </c>
      <c r="AO22" s="7" t="s">
        <v>83</v>
      </c>
      <c r="AP22" s="7" t="s">
        <v>84</v>
      </c>
    </row>
    <row r="23" spans="1:42" ht="47.4">
      <c r="A23" s="8" t="s">
        <v>85</v>
      </c>
      <c r="B23" s="337"/>
      <c r="C23" s="337"/>
      <c r="D23" s="337"/>
      <c r="E23" s="337"/>
      <c r="F23" s="337"/>
      <c r="G23" s="337"/>
      <c r="H23" s="337"/>
      <c r="I23" s="337"/>
      <c r="J23" s="337"/>
      <c r="K23" s="337"/>
      <c r="L23" s="337"/>
      <c r="M23" s="337"/>
      <c r="N23" s="337"/>
      <c r="O23" s="337"/>
      <c r="P23" s="337"/>
      <c r="Q23" s="337"/>
      <c r="R23" s="337"/>
      <c r="S23" s="337"/>
      <c r="T23" s="337"/>
      <c r="U23" s="337"/>
      <c r="V23" s="337"/>
      <c r="W23" s="337"/>
      <c r="X23" s="337"/>
      <c r="Y23" s="337"/>
      <c r="Z23" s="337"/>
      <c r="AA23" s="337"/>
      <c r="AB23" s="337"/>
      <c r="AC23" s="337"/>
      <c r="AD23" s="337"/>
      <c r="AE23" s="337"/>
      <c r="AF23" s="337"/>
      <c r="AG23" s="337"/>
      <c r="AH23" s="337"/>
      <c r="AI23" s="337"/>
      <c r="AJ23" s="337"/>
      <c r="AK23" s="337"/>
      <c r="AL23" s="337"/>
      <c r="AM23" s="337"/>
      <c r="AN23" s="337"/>
      <c r="AO23" s="337"/>
      <c r="AP23" s="337"/>
    </row>
    <row r="24" spans="1:42" ht="36">
      <c r="A24" s="67" t="s">
        <v>310</v>
      </c>
      <c r="B24" s="9">
        <v>11</v>
      </c>
      <c r="C24" s="10">
        <v>4.1666666666666664E-2</v>
      </c>
      <c r="D24" s="10">
        <v>4.1666666666666664E-2</v>
      </c>
      <c r="E24" s="10">
        <v>4.1666666666666664E-2</v>
      </c>
      <c r="F24" s="10">
        <v>4.1666666666666664E-2</v>
      </c>
      <c r="G24" s="10">
        <v>4.1666666666666664E-2</v>
      </c>
      <c r="H24" s="10">
        <v>4.1666666666666664E-2</v>
      </c>
      <c r="I24" s="10">
        <v>4.1666666666666664E-2</v>
      </c>
      <c r="J24" s="10">
        <v>4.1666666666666664E-2</v>
      </c>
      <c r="K24" s="10">
        <v>4.1666666666666664E-2</v>
      </c>
      <c r="L24" s="10">
        <v>4.1666666666666664E-2</v>
      </c>
      <c r="M24" s="10">
        <v>4.1666666666666664E-2</v>
      </c>
      <c r="N24" s="11" t="s">
        <v>87</v>
      </c>
      <c r="O24" s="147" t="s">
        <v>351</v>
      </c>
      <c r="P24" s="147" t="s">
        <v>351</v>
      </c>
      <c r="Q24" s="147" t="s">
        <v>351</v>
      </c>
      <c r="R24" s="103">
        <v>3</v>
      </c>
      <c r="S24" s="69">
        <v>1</v>
      </c>
      <c r="T24" s="70">
        <f>SUM(C24:M24)</f>
        <v>0.45833333333333337</v>
      </c>
      <c r="U24" s="71">
        <f>T24</f>
        <v>0.45833333333333337</v>
      </c>
      <c r="V24" s="148">
        <f>T24+U15</f>
        <v>28.246527777777764</v>
      </c>
      <c r="W24" s="12">
        <f>ROUND(T24/$T$65*100,2)</f>
        <v>11.62</v>
      </c>
      <c r="X24" s="12">
        <f>ROUND(U24/$T$65*100,2)</f>
        <v>11.62</v>
      </c>
      <c r="Y24" s="263">
        <f>ROUND(T24/$U$17*100,2)</f>
        <v>1.44</v>
      </c>
      <c r="Z24" s="103">
        <f>ROUND(V24/$U$17*100,2)</f>
        <v>89.01</v>
      </c>
      <c r="AA24" s="147" t="s">
        <v>351</v>
      </c>
      <c r="AB24" s="147" t="s">
        <v>351</v>
      </c>
      <c r="AC24" s="103">
        <v>3</v>
      </c>
      <c r="AD24" s="69">
        <v>1</v>
      </c>
      <c r="AE24" s="10">
        <v>0.45833333333333331</v>
      </c>
      <c r="AF24" s="71">
        <f>AE24</f>
        <v>0.45833333333333331</v>
      </c>
      <c r="AG24" s="148">
        <f>AE24+Y15</f>
        <v>22.284722222222232</v>
      </c>
      <c r="AH24" s="12">
        <f>ROUND(AE24/$AE$65*100,2)</f>
        <v>13.17</v>
      </c>
      <c r="AI24" s="12">
        <f>ROUND(AF24/$AF$65*100,2)</f>
        <v>13.17</v>
      </c>
      <c r="AJ24" s="149">
        <f>ROUND(AE24/$Y$17*100,2)</f>
        <v>1.81</v>
      </c>
      <c r="AK24" s="150">
        <f>ROUND(AG24/$Y$17*100,2)</f>
        <v>88.06</v>
      </c>
      <c r="AL24" s="104" t="s">
        <v>89</v>
      </c>
      <c r="AM24" s="105" t="s">
        <v>90</v>
      </c>
      <c r="AN24" s="105" t="s">
        <v>90</v>
      </c>
      <c r="AO24" s="106" t="s">
        <v>90</v>
      </c>
      <c r="AP24" s="75">
        <f>AE24/T24*100</f>
        <v>99.999999999999986</v>
      </c>
    </row>
    <row r="25" spans="1:42" ht="47.4">
      <c r="A25" s="14" t="s">
        <v>91</v>
      </c>
      <c r="B25" s="15"/>
      <c r="C25" s="76">
        <f t="shared" ref="C25:L25" si="4">SUM(C24:C24)</f>
        <v>4.1666666666666664E-2</v>
      </c>
      <c r="D25" s="76">
        <f t="shared" si="4"/>
        <v>4.1666666666666664E-2</v>
      </c>
      <c r="E25" s="76">
        <f t="shared" si="4"/>
        <v>4.1666666666666664E-2</v>
      </c>
      <c r="F25" s="76">
        <f t="shared" si="4"/>
        <v>4.1666666666666664E-2</v>
      </c>
      <c r="G25" s="76">
        <f t="shared" si="4"/>
        <v>4.1666666666666664E-2</v>
      </c>
      <c r="H25" s="76">
        <f t="shared" si="4"/>
        <v>4.1666666666666664E-2</v>
      </c>
      <c r="I25" s="76">
        <f t="shared" si="4"/>
        <v>4.1666666666666664E-2</v>
      </c>
      <c r="J25" s="76">
        <f t="shared" si="4"/>
        <v>4.1666666666666664E-2</v>
      </c>
      <c r="K25" s="76">
        <f t="shared" si="4"/>
        <v>4.1666666666666664E-2</v>
      </c>
      <c r="L25" s="76">
        <f t="shared" si="4"/>
        <v>4.1666666666666664E-2</v>
      </c>
      <c r="M25" s="76">
        <f>SUM(M24:M24)</f>
        <v>4.1666666666666664E-2</v>
      </c>
      <c r="N25" s="15"/>
      <c r="O25" s="15"/>
      <c r="P25" s="15"/>
      <c r="Q25" s="15"/>
      <c r="R25" s="15"/>
      <c r="S25" s="15"/>
      <c r="T25" s="76">
        <f>SUM(T24:T24)</f>
        <v>0.45833333333333337</v>
      </c>
      <c r="U25" s="76">
        <f>U24</f>
        <v>0.45833333333333337</v>
      </c>
      <c r="V25" s="76">
        <f>V24</f>
        <v>28.246527777777764</v>
      </c>
      <c r="W25" s="15">
        <f>ROUND(T25/$T$65*100,2)</f>
        <v>11.62</v>
      </c>
      <c r="X25" s="15">
        <f>ROUND(U25/$T$65*100,2)</f>
        <v>11.62</v>
      </c>
      <c r="Y25" s="77">
        <f>ROUND(T25/$U$16*100,2)</f>
        <v>1.44</v>
      </c>
      <c r="Z25" s="78">
        <f>ROUND(V25/$U$16*100,2)</f>
        <v>89.01</v>
      </c>
      <c r="AA25" s="15"/>
      <c r="AB25" s="15"/>
      <c r="AC25" s="15"/>
      <c r="AD25" s="15"/>
      <c r="AE25" s="76">
        <f>SUM(AE24:AE24)</f>
        <v>0.45833333333333331</v>
      </c>
      <c r="AF25" s="76">
        <f>AF24</f>
        <v>0.45833333333333331</v>
      </c>
      <c r="AG25" s="76">
        <f>AG24</f>
        <v>22.284722222222232</v>
      </c>
      <c r="AH25" s="15">
        <f>ROUND(AE25/$AE$65*100,2)</f>
        <v>13.17</v>
      </c>
      <c r="AI25" s="15">
        <f>ROUND(AF25/$AE$65*100,2)</f>
        <v>13.17</v>
      </c>
      <c r="AJ25" s="77">
        <f>ROUND(AE25/$Y$17*100,2)</f>
        <v>1.81</v>
      </c>
      <c r="AK25" s="78">
        <f>ROUND(AG25/$Y$17*100,2)</f>
        <v>88.06</v>
      </c>
      <c r="AL25" s="16"/>
      <c r="AM25" s="15"/>
      <c r="AN25" s="15"/>
      <c r="AO25" s="15"/>
      <c r="AP25" s="15"/>
    </row>
    <row r="26" spans="1:42" ht="47.4">
      <c r="A26" s="79" t="s">
        <v>92</v>
      </c>
      <c r="B26" s="338"/>
      <c r="C26" s="338"/>
      <c r="D26" s="338"/>
      <c r="E26" s="338"/>
      <c r="F26" s="338"/>
      <c r="G26" s="338"/>
      <c r="H26" s="338"/>
      <c r="I26" s="338"/>
      <c r="J26" s="338"/>
      <c r="K26" s="338"/>
      <c r="L26" s="338"/>
      <c r="M26" s="338"/>
      <c r="N26" s="338"/>
      <c r="O26" s="338"/>
      <c r="P26" s="338"/>
      <c r="Q26" s="338"/>
      <c r="R26" s="338"/>
      <c r="S26" s="338"/>
      <c r="T26" s="338"/>
      <c r="U26" s="338"/>
      <c r="V26" s="338"/>
      <c r="W26" s="338"/>
      <c r="X26" s="338"/>
      <c r="Y26" s="338"/>
      <c r="Z26" s="338"/>
      <c r="AA26" s="338"/>
      <c r="AB26" s="338"/>
      <c r="AC26" s="338"/>
      <c r="AD26" s="338"/>
      <c r="AE26" s="338"/>
      <c r="AF26" s="338"/>
      <c r="AG26" s="338"/>
      <c r="AH26" s="338"/>
      <c r="AI26" s="338"/>
      <c r="AJ26" s="338"/>
      <c r="AK26" s="338"/>
      <c r="AL26" s="338"/>
      <c r="AM26" s="338"/>
      <c r="AN26" s="338"/>
      <c r="AO26" s="338"/>
      <c r="AP26" s="338"/>
    </row>
    <row r="27" spans="1:42" ht="36">
      <c r="A27" s="80" t="s">
        <v>312</v>
      </c>
      <c r="B27" s="9">
        <v>11</v>
      </c>
      <c r="C27" s="10">
        <v>4.1666666666666664E-2</v>
      </c>
      <c r="D27" s="10">
        <v>4.1666666666666664E-2</v>
      </c>
      <c r="E27" s="10">
        <v>4.1666666666666664E-2</v>
      </c>
      <c r="F27" s="10">
        <v>4.1666666666666664E-2</v>
      </c>
      <c r="G27" s="10">
        <v>4.1666666666666664E-2</v>
      </c>
      <c r="H27" s="10">
        <v>4.1666666666666664E-2</v>
      </c>
      <c r="I27" s="10">
        <v>4.1666666666666664E-2</v>
      </c>
      <c r="J27" s="10">
        <v>4.1666666666666664E-2</v>
      </c>
      <c r="K27" s="10">
        <v>4.1666666666666664E-2</v>
      </c>
      <c r="L27" s="10">
        <v>4.1666666666666664E-2</v>
      </c>
      <c r="M27" s="10">
        <v>4.1666666666666664E-2</v>
      </c>
      <c r="N27" s="11" t="s">
        <v>87</v>
      </c>
      <c r="O27" s="147" t="s">
        <v>352</v>
      </c>
      <c r="P27" s="147" t="s">
        <v>352</v>
      </c>
      <c r="Q27" s="147" t="s">
        <v>352</v>
      </c>
      <c r="R27" s="103">
        <v>3</v>
      </c>
      <c r="S27" s="69">
        <v>1</v>
      </c>
      <c r="T27" s="70">
        <f>SUM(C27:M27)</f>
        <v>0.45833333333333337</v>
      </c>
      <c r="U27" s="81">
        <f>U25+T27</f>
        <v>0.91666666666666674</v>
      </c>
      <c r="V27" s="81">
        <f>V25+T27</f>
        <v>28.704861111111097</v>
      </c>
      <c r="W27" s="12">
        <f>ROUND(T27/$T$65*100,2)</f>
        <v>11.62</v>
      </c>
      <c r="X27" s="12">
        <f>ROUND(U27/$T$65*100,2)</f>
        <v>23.24</v>
      </c>
      <c r="Y27" s="263">
        <f>ROUND(T27/$U$17*100,2)</f>
        <v>1.44</v>
      </c>
      <c r="Z27" s="103">
        <f>ROUND(V27/$U$17*100,2)</f>
        <v>90.46</v>
      </c>
      <c r="AA27" s="147" t="s">
        <v>352</v>
      </c>
      <c r="AB27" s="147" t="s">
        <v>352</v>
      </c>
      <c r="AC27" s="103">
        <v>3</v>
      </c>
      <c r="AD27" s="69">
        <v>1</v>
      </c>
      <c r="AE27" s="10">
        <v>0.45833333333333331</v>
      </c>
      <c r="AF27" s="81">
        <f>AF25+AE27</f>
        <v>0.91666666666666663</v>
      </c>
      <c r="AG27" s="81">
        <f>AG25+AE27</f>
        <v>22.743055555555564</v>
      </c>
      <c r="AH27" s="12">
        <f>ROUND(AE27/$AE$65*100,2)</f>
        <v>13.17</v>
      </c>
      <c r="AI27" s="12">
        <f>ROUND(AF27/$AF$65*100,2)</f>
        <v>26.35</v>
      </c>
      <c r="AJ27" s="149">
        <f>ROUND(AE27/$Y$17*100,2)</f>
        <v>1.81</v>
      </c>
      <c r="AK27" s="150">
        <f>ROUND(AG27/$Y$17*100,2)</f>
        <v>89.87</v>
      </c>
      <c r="AL27" s="104" t="s">
        <v>89</v>
      </c>
      <c r="AM27" s="105" t="s">
        <v>90</v>
      </c>
      <c r="AN27" s="105" t="s">
        <v>90</v>
      </c>
      <c r="AO27" s="106" t="s">
        <v>90</v>
      </c>
      <c r="AP27" s="75">
        <f>AE27/T27*100</f>
        <v>99.999999999999986</v>
      </c>
    </row>
    <row r="28" spans="1:42" ht="47.4">
      <c r="A28" s="17" t="s">
        <v>91</v>
      </c>
      <c r="B28" s="82"/>
      <c r="C28" s="83">
        <f t="shared" ref="C28:L28" si="5">SUM(C27:C27)</f>
        <v>4.1666666666666664E-2</v>
      </c>
      <c r="D28" s="83">
        <f t="shared" si="5"/>
        <v>4.1666666666666664E-2</v>
      </c>
      <c r="E28" s="83">
        <f t="shared" si="5"/>
        <v>4.1666666666666664E-2</v>
      </c>
      <c r="F28" s="83">
        <f t="shared" si="5"/>
        <v>4.1666666666666664E-2</v>
      </c>
      <c r="G28" s="83">
        <f t="shared" si="5"/>
        <v>4.1666666666666664E-2</v>
      </c>
      <c r="H28" s="83">
        <f t="shared" si="5"/>
        <v>4.1666666666666664E-2</v>
      </c>
      <c r="I28" s="83">
        <f t="shared" si="5"/>
        <v>4.1666666666666664E-2</v>
      </c>
      <c r="J28" s="83">
        <f t="shared" si="5"/>
        <v>4.1666666666666664E-2</v>
      </c>
      <c r="K28" s="83">
        <f t="shared" si="5"/>
        <v>4.1666666666666664E-2</v>
      </c>
      <c r="L28" s="83">
        <f t="shared" si="5"/>
        <v>4.1666666666666664E-2</v>
      </c>
      <c r="M28" s="83">
        <f>SUM(M27:M27)</f>
        <v>4.1666666666666664E-2</v>
      </c>
      <c r="N28" s="82"/>
      <c r="O28" s="82"/>
      <c r="P28" s="82"/>
      <c r="Q28" s="82"/>
      <c r="R28" s="82"/>
      <c r="S28" s="82"/>
      <c r="T28" s="84">
        <f>SUM(T27:T27)</f>
        <v>0.45833333333333337</v>
      </c>
      <c r="U28" s="84">
        <f>U27</f>
        <v>0.91666666666666674</v>
      </c>
      <c r="V28" s="84">
        <f>V27</f>
        <v>28.704861111111097</v>
      </c>
      <c r="W28" s="82">
        <f>ROUND(T28/$T$65*100,2)</f>
        <v>11.62</v>
      </c>
      <c r="X28" s="82">
        <f>ROUND(U28/$T$65*100,2)</f>
        <v>23.24</v>
      </c>
      <c r="Y28" s="264">
        <f>ROUND(T28/$U$17*100,2)</f>
        <v>1.44</v>
      </c>
      <c r="Z28" s="265">
        <f>ROUND(V28/$U$17*100,2)</f>
        <v>90.46</v>
      </c>
      <c r="AA28" s="82"/>
      <c r="AB28" s="82"/>
      <c r="AC28" s="82"/>
      <c r="AD28" s="82"/>
      <c r="AE28" s="84">
        <f>SUM(AE27)</f>
        <v>0.45833333333333331</v>
      </c>
      <c r="AF28" s="84">
        <f>AF27</f>
        <v>0.91666666666666663</v>
      </c>
      <c r="AG28" s="84">
        <f>AG27</f>
        <v>22.743055555555564</v>
      </c>
      <c r="AH28" s="82">
        <f>ROUND(AE28/$AE$65*100,2)</f>
        <v>13.17</v>
      </c>
      <c r="AI28" s="82">
        <f>ROUND(AF28/$AE$65*100,2)</f>
        <v>26.35</v>
      </c>
      <c r="AJ28" s="264">
        <f>ROUND(AE28/$Y$17*100,2)</f>
        <v>1.81</v>
      </c>
      <c r="AK28" s="265">
        <f>ROUND(AG28/$Y$17*100,2)</f>
        <v>89.87</v>
      </c>
      <c r="AL28" s="85"/>
      <c r="AM28" s="82"/>
      <c r="AN28" s="82"/>
      <c r="AO28" s="82"/>
      <c r="AP28" s="82"/>
    </row>
    <row r="29" spans="1:42" ht="47.4">
      <c r="A29" s="316" t="s">
        <v>369</v>
      </c>
      <c r="B29" s="340"/>
      <c r="C29" s="340"/>
      <c r="D29" s="340"/>
      <c r="E29" s="340"/>
      <c r="F29" s="340"/>
      <c r="G29" s="340"/>
      <c r="H29" s="340"/>
      <c r="I29" s="368"/>
      <c r="J29" s="340"/>
      <c r="K29" s="340"/>
      <c r="L29" s="340"/>
      <c r="M29" s="340"/>
      <c r="N29" s="340"/>
      <c r="O29" s="340"/>
      <c r="P29" s="340"/>
      <c r="Q29" s="340"/>
      <c r="R29" s="340"/>
      <c r="S29" s="340"/>
      <c r="T29" s="340"/>
      <c r="U29" s="340"/>
      <c r="V29" s="340"/>
      <c r="W29" s="340"/>
      <c r="X29" s="340"/>
      <c r="Y29" s="340"/>
      <c r="Z29" s="340"/>
      <c r="AA29" s="340"/>
      <c r="AB29" s="340"/>
      <c r="AC29" s="340"/>
      <c r="AD29" s="340"/>
      <c r="AE29" s="340"/>
      <c r="AF29" s="340"/>
      <c r="AG29" s="340"/>
      <c r="AH29" s="340"/>
      <c r="AI29" s="340"/>
      <c r="AJ29" s="340"/>
      <c r="AK29" s="340"/>
      <c r="AL29" s="340"/>
      <c r="AM29" s="340"/>
      <c r="AN29" s="340"/>
      <c r="AO29" s="340"/>
      <c r="AP29" s="340"/>
    </row>
    <row r="30" spans="1:42" ht="36" customHeight="1">
      <c r="A30" s="302" t="s">
        <v>370</v>
      </c>
      <c r="B30" s="296">
        <v>1</v>
      </c>
      <c r="C30" s="10"/>
      <c r="D30" s="10">
        <v>6.25E-2</v>
      </c>
      <c r="E30" s="10"/>
      <c r="F30" s="10"/>
      <c r="G30" s="9"/>
      <c r="H30" s="255"/>
      <c r="I30" s="101"/>
      <c r="J30" s="10">
        <v>6.25E-2</v>
      </c>
      <c r="K30" s="9"/>
      <c r="L30" s="10"/>
      <c r="M30" s="10"/>
      <c r="N30" s="11" t="s">
        <v>87</v>
      </c>
      <c r="O30" s="321" t="s">
        <v>351</v>
      </c>
      <c r="P30" s="321" t="s">
        <v>351</v>
      </c>
      <c r="Q30" s="321" t="s">
        <v>371</v>
      </c>
      <c r="R30" s="69">
        <v>3</v>
      </c>
      <c r="S30" s="91">
        <v>1</v>
      </c>
      <c r="T30" s="70">
        <f t="shared" ref="T30:T36" si="6">SUM(C30:M30)</f>
        <v>0.125</v>
      </c>
      <c r="U30" s="81">
        <f>U28+T30</f>
        <v>1.0416666666666667</v>
      </c>
      <c r="V30" s="81">
        <f>V28+T30</f>
        <v>28.829861111111097</v>
      </c>
      <c r="W30" s="12">
        <f t="shared" ref="W30:X37" si="7">ROUND(T30/$T$65*100,2)</f>
        <v>3.17</v>
      </c>
      <c r="X30" s="12">
        <f t="shared" si="7"/>
        <v>26.41</v>
      </c>
      <c r="Y30" s="263">
        <f t="shared" ref="Y30:Y36" si="8">ROUND(T30/$U$17*100,2)</f>
        <v>0.39</v>
      </c>
      <c r="Z30" s="103">
        <f t="shared" ref="Z30:Z36" si="9">ROUND(V30/$U$17*100,2)</f>
        <v>90.85</v>
      </c>
      <c r="AA30" s="322" t="s">
        <v>351</v>
      </c>
      <c r="AB30" s="322" t="s">
        <v>351</v>
      </c>
      <c r="AC30" s="69">
        <v>3</v>
      </c>
      <c r="AD30" s="91">
        <v>1</v>
      </c>
      <c r="AE30" s="10">
        <v>0.125</v>
      </c>
      <c r="AF30" s="81">
        <f>AF28+AE30</f>
        <v>1.0416666666666665</v>
      </c>
      <c r="AG30" s="81">
        <f>AG28+AE30</f>
        <v>22.868055555555564</v>
      </c>
      <c r="AH30" s="12">
        <f t="shared" ref="AH30:AH36" si="10">ROUND(AE30/$AE$65*100,2)</f>
        <v>3.59</v>
      </c>
      <c r="AI30" s="12">
        <f t="shared" ref="AI30:AI36" si="11">ROUND(AF30/$AF$65*100,2)</f>
        <v>29.94</v>
      </c>
      <c r="AJ30" s="149">
        <f t="shared" ref="AJ30:AJ37" si="12">ROUND(AE30/$Y$17*100,2)</f>
        <v>0.49</v>
      </c>
      <c r="AK30" s="150">
        <f t="shared" ref="AK30:AK37" si="13">ROUND(AG30/$Y$17*100,2)</f>
        <v>90.37</v>
      </c>
      <c r="AL30" s="157" t="s">
        <v>98</v>
      </c>
      <c r="AM30" s="9">
        <v>1</v>
      </c>
      <c r="AN30" s="9">
        <v>1</v>
      </c>
      <c r="AO30" s="75">
        <f>AN30/AM30*100</f>
        <v>100</v>
      </c>
      <c r="AP30" s="75">
        <f t="shared" ref="AP30:AP36" si="14">AE30/T30*100</f>
        <v>100</v>
      </c>
    </row>
    <row r="31" spans="1:42" ht="36" customHeight="1">
      <c r="A31" s="302" t="s">
        <v>374</v>
      </c>
      <c r="B31" s="296">
        <v>1</v>
      </c>
      <c r="C31" s="10"/>
      <c r="D31" s="10"/>
      <c r="E31" s="10"/>
      <c r="F31" s="10"/>
      <c r="G31" s="9"/>
      <c r="H31" s="255"/>
      <c r="I31" s="101"/>
      <c r="J31" s="10"/>
      <c r="K31" s="9"/>
      <c r="L31" s="10">
        <v>8.3333333333333329E-2</v>
      </c>
      <c r="M31" s="10"/>
      <c r="N31" s="11" t="s">
        <v>87</v>
      </c>
      <c r="O31" s="321" t="s">
        <v>351</v>
      </c>
      <c r="P31" s="321" t="s">
        <v>351</v>
      </c>
      <c r="Q31" s="321" t="s">
        <v>371</v>
      </c>
      <c r="R31" s="69">
        <v>3</v>
      </c>
      <c r="S31" s="91">
        <v>1</v>
      </c>
      <c r="T31" s="70">
        <f t="shared" si="6"/>
        <v>8.3333333333333329E-2</v>
      </c>
      <c r="U31" s="70">
        <f>U30+T31</f>
        <v>1.125</v>
      </c>
      <c r="V31" s="70">
        <f>V30+T31</f>
        <v>28.913194444444429</v>
      </c>
      <c r="W31" s="12">
        <f t="shared" si="7"/>
        <v>2.11</v>
      </c>
      <c r="X31" s="12">
        <f t="shared" si="7"/>
        <v>28.52</v>
      </c>
      <c r="Y31" s="263">
        <f t="shared" si="8"/>
        <v>0.26</v>
      </c>
      <c r="Z31" s="103">
        <f t="shared" si="9"/>
        <v>91.12</v>
      </c>
      <c r="AA31" s="322" t="s">
        <v>351</v>
      </c>
      <c r="AB31" s="322" t="s">
        <v>351</v>
      </c>
      <c r="AC31" s="69">
        <v>3</v>
      </c>
      <c r="AD31" s="91">
        <v>1</v>
      </c>
      <c r="AE31" s="10">
        <v>8.3333333333333329E-2</v>
      </c>
      <c r="AF31" s="70">
        <f>AF30+AE31</f>
        <v>1.1249999999999998</v>
      </c>
      <c r="AG31" s="70">
        <f>AG30+AE31</f>
        <v>22.951388888888896</v>
      </c>
      <c r="AH31" s="12">
        <f t="shared" si="10"/>
        <v>2.4</v>
      </c>
      <c r="AI31" s="12">
        <f t="shared" si="11"/>
        <v>32.340000000000003</v>
      </c>
      <c r="AJ31" s="149">
        <f t="shared" si="12"/>
        <v>0.33</v>
      </c>
      <c r="AK31" s="150">
        <f t="shared" si="13"/>
        <v>90.7</v>
      </c>
      <c r="AL31" s="157" t="s">
        <v>98</v>
      </c>
      <c r="AM31" s="9">
        <v>1</v>
      </c>
      <c r="AN31" s="9">
        <v>1</v>
      </c>
      <c r="AO31" s="75">
        <f>AN31/AM31*100</f>
        <v>100</v>
      </c>
      <c r="AP31" s="75">
        <f t="shared" si="14"/>
        <v>100</v>
      </c>
    </row>
    <row r="32" spans="1:42" ht="36" customHeight="1">
      <c r="A32" s="301" t="s">
        <v>375</v>
      </c>
      <c r="B32" s="296">
        <v>1</v>
      </c>
      <c r="C32" s="10"/>
      <c r="D32" s="10"/>
      <c r="E32" s="9"/>
      <c r="F32" s="9"/>
      <c r="G32" s="9"/>
      <c r="H32" s="9"/>
      <c r="J32" s="9"/>
      <c r="K32" s="100"/>
      <c r="L32" s="10"/>
      <c r="M32" s="10">
        <v>0.25</v>
      </c>
      <c r="N32" s="11" t="s">
        <v>87</v>
      </c>
      <c r="O32" s="321" t="s">
        <v>351</v>
      </c>
      <c r="P32" s="321" t="s">
        <v>353</v>
      </c>
      <c r="Q32" s="321" t="s">
        <v>371</v>
      </c>
      <c r="R32" s="69">
        <v>4</v>
      </c>
      <c r="S32" s="91">
        <v>1</v>
      </c>
      <c r="T32" s="70">
        <f t="shared" si="6"/>
        <v>0.25</v>
      </c>
      <c r="U32" s="70">
        <f t="shared" ref="U32:U36" si="15">U31+T32</f>
        <v>1.375</v>
      </c>
      <c r="V32" s="70">
        <f t="shared" ref="V32:V36" si="16">V31+T32</f>
        <v>29.163194444444429</v>
      </c>
      <c r="W32" s="12">
        <f t="shared" si="7"/>
        <v>6.34</v>
      </c>
      <c r="X32" s="12">
        <f t="shared" si="7"/>
        <v>34.86</v>
      </c>
      <c r="Y32" s="263">
        <f t="shared" si="8"/>
        <v>0.79</v>
      </c>
      <c r="Z32" s="103">
        <f t="shared" si="9"/>
        <v>91.9</v>
      </c>
      <c r="AA32" s="322" t="s">
        <v>351</v>
      </c>
      <c r="AB32" s="322" t="s">
        <v>353</v>
      </c>
      <c r="AC32" s="69">
        <v>4</v>
      </c>
      <c r="AD32" s="69">
        <v>1</v>
      </c>
      <c r="AE32" s="10">
        <v>0.16666666666666666</v>
      </c>
      <c r="AF32" s="70">
        <f t="shared" ref="AF32:AF36" si="17">AF31+AE32</f>
        <v>1.2916666666666665</v>
      </c>
      <c r="AG32" s="70">
        <f t="shared" ref="AG32:AG36" si="18">AG31+AE32</f>
        <v>23.118055555555564</v>
      </c>
      <c r="AH32" s="12">
        <f t="shared" si="10"/>
        <v>4.79</v>
      </c>
      <c r="AI32" s="12">
        <f t="shared" si="11"/>
        <v>37.130000000000003</v>
      </c>
      <c r="AJ32" s="149">
        <f t="shared" si="12"/>
        <v>0.66</v>
      </c>
      <c r="AK32" s="150">
        <f t="shared" si="13"/>
        <v>91.36</v>
      </c>
      <c r="AL32" s="157" t="s">
        <v>98</v>
      </c>
      <c r="AM32" s="9">
        <v>1</v>
      </c>
      <c r="AN32" s="9">
        <v>1</v>
      </c>
      <c r="AO32" s="75">
        <f>AN32/AM32*AJ42093</f>
        <v>0</v>
      </c>
      <c r="AP32" s="75">
        <f t="shared" si="14"/>
        <v>66.666666666666657</v>
      </c>
    </row>
    <row r="33" spans="1:42" ht="36" customHeight="1">
      <c r="A33" s="301" t="s">
        <v>376</v>
      </c>
      <c r="B33" s="296">
        <v>1</v>
      </c>
      <c r="C33" s="10"/>
      <c r="D33" s="10"/>
      <c r="E33" s="100"/>
      <c r="F33" s="10">
        <v>8.3333333333333329E-2</v>
      </c>
      <c r="G33" s="101"/>
      <c r="H33" s="10"/>
      <c r="I33" s="261"/>
      <c r="J33" s="296"/>
      <c r="K33" s="10"/>
      <c r="L33" s="10"/>
      <c r="M33" s="10"/>
      <c r="N33" s="11" t="s">
        <v>87</v>
      </c>
      <c r="O33" s="321" t="s">
        <v>352</v>
      </c>
      <c r="P33" s="321" t="s">
        <v>352</v>
      </c>
      <c r="Q33" s="321" t="s">
        <v>371</v>
      </c>
      <c r="R33" s="103">
        <v>2</v>
      </c>
      <c r="S33" s="91">
        <v>1</v>
      </c>
      <c r="T33" s="70">
        <f t="shared" si="6"/>
        <v>8.3333333333333329E-2</v>
      </c>
      <c r="U33" s="70">
        <f t="shared" si="15"/>
        <v>1.4583333333333333</v>
      </c>
      <c r="V33" s="70">
        <f t="shared" si="16"/>
        <v>29.246527777777761</v>
      </c>
      <c r="W33" s="12">
        <f t="shared" si="7"/>
        <v>2.11</v>
      </c>
      <c r="X33" s="12">
        <f t="shared" si="7"/>
        <v>36.97</v>
      </c>
      <c r="Y33" s="263">
        <f t="shared" si="8"/>
        <v>0.26</v>
      </c>
      <c r="Z33" s="103">
        <f t="shared" si="9"/>
        <v>92.17</v>
      </c>
      <c r="AA33" s="322" t="s">
        <v>352</v>
      </c>
      <c r="AB33" s="322" t="s">
        <v>352</v>
      </c>
      <c r="AC33" s="103">
        <v>2</v>
      </c>
      <c r="AD33" s="91">
        <v>1</v>
      </c>
      <c r="AE33" s="10">
        <v>4.1666666666666664E-2</v>
      </c>
      <c r="AF33" s="70">
        <f t="shared" si="17"/>
        <v>1.3333333333333333</v>
      </c>
      <c r="AG33" s="70">
        <f t="shared" si="18"/>
        <v>23.159722222222232</v>
      </c>
      <c r="AH33" s="12">
        <f t="shared" si="10"/>
        <v>1.2</v>
      </c>
      <c r="AI33" s="12">
        <f t="shared" si="11"/>
        <v>38.32</v>
      </c>
      <c r="AJ33" s="149">
        <f t="shared" si="12"/>
        <v>0.16</v>
      </c>
      <c r="AK33" s="150">
        <f t="shared" si="13"/>
        <v>91.52</v>
      </c>
      <c r="AL33" s="157" t="s">
        <v>98</v>
      </c>
      <c r="AM33" s="9">
        <v>1</v>
      </c>
      <c r="AN33" s="9">
        <v>1</v>
      </c>
      <c r="AO33" s="75">
        <f>AN33/AM33*100</f>
        <v>100</v>
      </c>
      <c r="AP33" s="75">
        <f t="shared" si="14"/>
        <v>50</v>
      </c>
    </row>
    <row r="34" spans="1:42" ht="36" customHeight="1">
      <c r="A34" s="301" t="s">
        <v>377</v>
      </c>
      <c r="B34" s="296">
        <v>3</v>
      </c>
      <c r="C34" s="10">
        <v>0.16666666666666666</v>
      </c>
      <c r="D34" s="10"/>
      <c r="E34" s="100"/>
      <c r="F34" s="10"/>
      <c r="G34" s="101"/>
      <c r="H34" s="10">
        <v>0.16666666666666666</v>
      </c>
      <c r="I34" s="261"/>
      <c r="J34" s="296"/>
      <c r="K34" s="10">
        <v>0.16666666666666666</v>
      </c>
      <c r="L34" s="10"/>
      <c r="M34" s="10"/>
      <c r="N34" s="11" t="s">
        <v>87</v>
      </c>
      <c r="O34" s="321" t="s">
        <v>352</v>
      </c>
      <c r="P34" s="321" t="s">
        <v>353</v>
      </c>
      <c r="Q34" s="321" t="s">
        <v>371</v>
      </c>
      <c r="R34" s="103">
        <v>4</v>
      </c>
      <c r="S34" s="91">
        <v>1</v>
      </c>
      <c r="T34" s="70">
        <f t="shared" si="6"/>
        <v>0.5</v>
      </c>
      <c r="U34" s="70">
        <f t="shared" si="15"/>
        <v>1.9583333333333333</v>
      </c>
      <c r="V34" s="70">
        <f t="shared" si="16"/>
        <v>29.746527777777761</v>
      </c>
      <c r="W34" s="12">
        <f t="shared" si="7"/>
        <v>12.68</v>
      </c>
      <c r="X34" s="12">
        <f t="shared" si="7"/>
        <v>49.65</v>
      </c>
      <c r="Y34" s="263">
        <f t="shared" si="8"/>
        <v>1.58</v>
      </c>
      <c r="Z34" s="103">
        <f t="shared" si="9"/>
        <v>93.74</v>
      </c>
      <c r="AA34" s="147" t="s">
        <v>353</v>
      </c>
      <c r="AB34" s="321" t="s">
        <v>354</v>
      </c>
      <c r="AC34" s="103">
        <v>5</v>
      </c>
      <c r="AD34" s="91">
        <v>1</v>
      </c>
      <c r="AE34" s="10">
        <v>0.54166666666666663</v>
      </c>
      <c r="AF34" s="70">
        <f t="shared" si="17"/>
        <v>1.875</v>
      </c>
      <c r="AG34" s="70">
        <f t="shared" si="18"/>
        <v>23.7013888888889</v>
      </c>
      <c r="AH34" s="12">
        <f t="shared" si="10"/>
        <v>15.57</v>
      </c>
      <c r="AI34" s="12">
        <f t="shared" si="11"/>
        <v>53.89</v>
      </c>
      <c r="AJ34" s="149">
        <f t="shared" si="12"/>
        <v>2.14</v>
      </c>
      <c r="AK34" s="150">
        <f t="shared" si="13"/>
        <v>93.66</v>
      </c>
      <c r="AL34" s="157" t="s">
        <v>98</v>
      </c>
      <c r="AM34" s="9">
        <v>10</v>
      </c>
      <c r="AN34" s="9">
        <v>11</v>
      </c>
      <c r="AO34" s="75">
        <f>AN34/AM34*100</f>
        <v>110.00000000000001</v>
      </c>
      <c r="AP34" s="75">
        <f t="shared" si="14"/>
        <v>108.33333333333333</v>
      </c>
    </row>
    <row r="35" spans="1:42" ht="36" customHeight="1">
      <c r="A35" s="302" t="s">
        <v>378</v>
      </c>
      <c r="B35" s="296">
        <v>1</v>
      </c>
      <c r="C35" s="9"/>
      <c r="D35" s="10"/>
      <c r="E35" s="10"/>
      <c r="F35" s="13"/>
      <c r="G35" s="101"/>
      <c r="H35" s="10"/>
      <c r="I35" s="10"/>
      <c r="J35" s="10"/>
      <c r="K35" s="9"/>
      <c r="L35" s="10">
        <v>8.3333333333333329E-2</v>
      </c>
      <c r="M35" s="10">
        <v>8.3333333333333329E-2</v>
      </c>
      <c r="N35" s="11" t="s">
        <v>87</v>
      </c>
      <c r="O35" s="321" t="s">
        <v>354</v>
      </c>
      <c r="P35" s="321" t="s">
        <v>354</v>
      </c>
      <c r="Q35" s="321" t="s">
        <v>371</v>
      </c>
      <c r="R35" s="103">
        <v>3</v>
      </c>
      <c r="S35" s="91">
        <v>1</v>
      </c>
      <c r="T35" s="70">
        <f t="shared" si="6"/>
        <v>0.16666666666666666</v>
      </c>
      <c r="U35" s="70">
        <f t="shared" si="15"/>
        <v>2.125</v>
      </c>
      <c r="V35" s="70">
        <f t="shared" si="16"/>
        <v>29.913194444444429</v>
      </c>
      <c r="W35" s="12">
        <f t="shared" si="7"/>
        <v>4.2300000000000004</v>
      </c>
      <c r="X35" s="12">
        <f t="shared" si="7"/>
        <v>53.87</v>
      </c>
      <c r="Y35" s="263">
        <f t="shared" si="8"/>
        <v>0.53</v>
      </c>
      <c r="Z35" s="103">
        <f t="shared" si="9"/>
        <v>94.27</v>
      </c>
      <c r="AA35" s="321" t="s">
        <v>354</v>
      </c>
      <c r="AB35" s="321" t="s">
        <v>354</v>
      </c>
      <c r="AC35" s="103">
        <v>3</v>
      </c>
      <c r="AD35" s="91">
        <v>1</v>
      </c>
      <c r="AE35" s="10">
        <v>8.3333333333333329E-2</v>
      </c>
      <c r="AF35" s="70">
        <f t="shared" si="17"/>
        <v>1.9583333333333333</v>
      </c>
      <c r="AG35" s="70">
        <f t="shared" si="18"/>
        <v>23.784722222222232</v>
      </c>
      <c r="AH35" s="12">
        <f t="shared" si="10"/>
        <v>2.4</v>
      </c>
      <c r="AI35" s="12">
        <f t="shared" si="11"/>
        <v>56.29</v>
      </c>
      <c r="AJ35" s="149">
        <f t="shared" si="12"/>
        <v>0.33</v>
      </c>
      <c r="AK35" s="150">
        <f t="shared" si="13"/>
        <v>93.99</v>
      </c>
      <c r="AL35" s="157" t="s">
        <v>98</v>
      </c>
      <c r="AM35" s="9">
        <v>2</v>
      </c>
      <c r="AN35" s="9">
        <v>2</v>
      </c>
      <c r="AO35" s="75">
        <f>AN35/AM35*100</f>
        <v>100</v>
      </c>
      <c r="AP35" s="75">
        <f t="shared" si="14"/>
        <v>50</v>
      </c>
    </row>
    <row r="36" spans="1:42" ht="36" customHeight="1">
      <c r="A36" s="301" t="s">
        <v>379</v>
      </c>
      <c r="B36" s="296">
        <v>1</v>
      </c>
      <c r="C36" s="9"/>
      <c r="D36" s="10"/>
      <c r="E36" s="100"/>
      <c r="F36" s="10"/>
      <c r="G36" s="10"/>
      <c r="H36" s="9"/>
      <c r="I36" s="10"/>
      <c r="J36" s="10"/>
      <c r="K36" s="9"/>
      <c r="L36" s="10">
        <v>2.0833333333333332E-2</v>
      </c>
      <c r="M36" s="10"/>
      <c r="N36" s="11" t="s">
        <v>87</v>
      </c>
      <c r="O36" s="321" t="s">
        <v>355</v>
      </c>
      <c r="P36" s="321" t="s">
        <v>355</v>
      </c>
      <c r="Q36" s="321" t="s">
        <v>371</v>
      </c>
      <c r="R36" s="103">
        <v>2</v>
      </c>
      <c r="S36" s="91">
        <v>1</v>
      </c>
      <c r="T36" s="70">
        <f t="shared" si="6"/>
        <v>2.0833333333333332E-2</v>
      </c>
      <c r="U36" s="70">
        <f t="shared" si="15"/>
        <v>2.1458333333333335</v>
      </c>
      <c r="V36" s="70">
        <f t="shared" si="16"/>
        <v>29.934027777777761</v>
      </c>
      <c r="W36" s="12">
        <f t="shared" si="7"/>
        <v>0.53</v>
      </c>
      <c r="X36" s="12">
        <f t="shared" si="7"/>
        <v>54.4</v>
      </c>
      <c r="Y36" s="263">
        <f t="shared" si="8"/>
        <v>7.0000000000000007E-2</v>
      </c>
      <c r="Z36" s="103">
        <f t="shared" si="9"/>
        <v>94.33</v>
      </c>
      <c r="AA36" s="321" t="s">
        <v>355</v>
      </c>
      <c r="AB36" s="321" t="s">
        <v>355</v>
      </c>
      <c r="AC36" s="103">
        <v>2</v>
      </c>
      <c r="AD36" s="91">
        <v>1</v>
      </c>
      <c r="AE36" s="10">
        <v>2.0833333333333332E-2</v>
      </c>
      <c r="AF36" s="70">
        <f t="shared" si="17"/>
        <v>1.9791666666666665</v>
      </c>
      <c r="AG36" s="70">
        <f t="shared" si="18"/>
        <v>23.805555555555564</v>
      </c>
      <c r="AH36" s="12">
        <f t="shared" si="10"/>
        <v>0.6</v>
      </c>
      <c r="AI36" s="12">
        <f t="shared" si="11"/>
        <v>56.89</v>
      </c>
      <c r="AJ36" s="149">
        <f t="shared" si="12"/>
        <v>0.08</v>
      </c>
      <c r="AK36" s="150">
        <f t="shared" si="13"/>
        <v>94.07</v>
      </c>
      <c r="AL36" s="157" t="s">
        <v>98</v>
      </c>
      <c r="AM36" s="9">
        <v>2</v>
      </c>
      <c r="AN36" s="9">
        <v>4</v>
      </c>
      <c r="AO36" s="75">
        <f>AN36/AM36*100</f>
        <v>200</v>
      </c>
      <c r="AP36" s="75">
        <f t="shared" si="14"/>
        <v>100</v>
      </c>
    </row>
    <row r="37" spans="1:42" ht="47.4">
      <c r="A37" s="303" t="s">
        <v>91</v>
      </c>
      <c r="B37" s="312"/>
      <c r="C37" s="159">
        <f t="shared" ref="C37:D37" si="19">SUM(C30:C36)</f>
        <v>0.16666666666666666</v>
      </c>
      <c r="D37" s="159">
        <f t="shared" si="19"/>
        <v>6.25E-2</v>
      </c>
      <c r="E37" s="159">
        <f>SUM(E30:E36)</f>
        <v>0</v>
      </c>
      <c r="F37" s="159">
        <f t="shared" ref="F37:L37" si="20">SUM(F30:F36)</f>
        <v>8.3333333333333329E-2</v>
      </c>
      <c r="G37" s="159">
        <f t="shared" si="20"/>
        <v>0</v>
      </c>
      <c r="H37" s="159">
        <f t="shared" si="20"/>
        <v>0.16666666666666666</v>
      </c>
      <c r="I37" s="159">
        <f t="shared" si="20"/>
        <v>0</v>
      </c>
      <c r="J37" s="159">
        <f t="shared" si="20"/>
        <v>6.25E-2</v>
      </c>
      <c r="K37" s="159">
        <f t="shared" si="20"/>
        <v>0.16666666666666666</v>
      </c>
      <c r="L37" s="159">
        <f t="shared" si="20"/>
        <v>0.1875</v>
      </c>
      <c r="M37" s="159">
        <f>SUM(M30:M36)</f>
        <v>0.33333333333333331</v>
      </c>
      <c r="N37" s="159"/>
      <c r="O37" s="158"/>
      <c r="P37" s="158"/>
      <c r="Q37" s="158"/>
      <c r="R37" s="158"/>
      <c r="S37" s="158"/>
      <c r="T37" s="159">
        <f>SUM(T30:T36)</f>
        <v>1.2291666666666665</v>
      </c>
      <c r="U37" s="159">
        <f>U36</f>
        <v>2.1458333333333335</v>
      </c>
      <c r="V37" s="159">
        <f>V36</f>
        <v>29.934027777777761</v>
      </c>
      <c r="W37" s="161">
        <f t="shared" si="7"/>
        <v>31.16</v>
      </c>
      <c r="X37" s="161">
        <f t="shared" si="7"/>
        <v>54.4</v>
      </c>
      <c r="Y37" s="162">
        <f>ROUND(T37/$U$16*100,2)</f>
        <v>3.87</v>
      </c>
      <c r="Z37" s="163">
        <f>ROUND(V37/$U$16*100,2)</f>
        <v>94.33</v>
      </c>
      <c r="AA37" s="158"/>
      <c r="AB37" s="158"/>
      <c r="AC37" s="158"/>
      <c r="AD37" s="158"/>
      <c r="AE37" s="159">
        <f>SUM(AE30:AE36)</f>
        <v>1.0624999999999998</v>
      </c>
      <c r="AF37" s="159">
        <f>AF36</f>
        <v>1.9791666666666665</v>
      </c>
      <c r="AG37" s="159">
        <f>AG36</f>
        <v>23.805555555555564</v>
      </c>
      <c r="AH37" s="158">
        <f>ROUND(AE37/$AE$65*100,2)</f>
        <v>30.54</v>
      </c>
      <c r="AI37" s="158">
        <f>ROUND(AF37/$AE$65*100,2)</f>
        <v>56.89</v>
      </c>
      <c r="AJ37" s="162">
        <f t="shared" si="12"/>
        <v>4.2</v>
      </c>
      <c r="AK37" s="163">
        <f t="shared" si="13"/>
        <v>94.07</v>
      </c>
      <c r="AL37" s="166"/>
      <c r="AM37" s="158"/>
      <c r="AN37" s="158">
        <f>SUM(AN30:AN36)</f>
        <v>21</v>
      </c>
      <c r="AO37" s="167"/>
      <c r="AP37" s="167"/>
    </row>
    <row r="38" spans="1:42" ht="47.4">
      <c r="A38" s="304" t="s">
        <v>380</v>
      </c>
      <c r="B38" s="354"/>
      <c r="C38" s="354"/>
      <c r="D38" s="354"/>
      <c r="E38" s="354"/>
      <c r="F38" s="354"/>
      <c r="G38" s="354"/>
      <c r="H38" s="354"/>
      <c r="I38" s="354"/>
      <c r="J38" s="354"/>
      <c r="K38" s="354"/>
      <c r="L38" s="354"/>
      <c r="M38" s="354"/>
      <c r="N38" s="354"/>
      <c r="O38" s="354"/>
      <c r="P38" s="354"/>
      <c r="Q38" s="354"/>
      <c r="R38" s="354"/>
      <c r="S38" s="354"/>
      <c r="T38" s="354"/>
      <c r="U38" s="354"/>
      <c r="V38" s="354"/>
      <c r="W38" s="354"/>
      <c r="X38" s="354"/>
      <c r="Y38" s="354"/>
      <c r="Z38" s="354"/>
      <c r="AA38" s="354"/>
      <c r="AB38" s="354"/>
      <c r="AC38" s="354"/>
      <c r="AD38" s="354"/>
      <c r="AE38" s="354"/>
      <c r="AF38" s="354"/>
      <c r="AG38" s="354"/>
      <c r="AH38" s="354"/>
      <c r="AI38" s="354"/>
      <c r="AJ38" s="354"/>
      <c r="AK38" s="354"/>
      <c r="AL38" s="354"/>
      <c r="AM38" s="354"/>
      <c r="AN38" s="354"/>
      <c r="AO38" s="354"/>
      <c r="AP38" s="355"/>
    </row>
    <row r="39" spans="1:42" ht="37.5" customHeight="1">
      <c r="A39" s="305" t="s">
        <v>381</v>
      </c>
      <c r="B39" s="313">
        <v>1</v>
      </c>
      <c r="C39" s="262"/>
      <c r="D39" s="208"/>
      <c r="E39" s="10">
        <v>6.25E-2</v>
      </c>
      <c r="F39" s="209"/>
      <c r="G39" s="209"/>
      <c r="H39" s="262"/>
      <c r="I39" s="209"/>
      <c r="J39" s="261"/>
      <c r="K39" s="262"/>
      <c r="L39" s="209"/>
      <c r="M39" s="209"/>
      <c r="N39" s="11" t="s">
        <v>87</v>
      </c>
      <c r="O39" s="147" t="s">
        <v>352</v>
      </c>
      <c r="P39" s="147" t="s">
        <v>352</v>
      </c>
      <c r="Q39" s="321" t="s">
        <v>371</v>
      </c>
      <c r="R39" s="210">
        <v>5</v>
      </c>
      <c r="S39" s="91">
        <v>1</v>
      </c>
      <c r="T39" s="74">
        <f>SUM(C39:M39)</f>
        <v>6.25E-2</v>
      </c>
      <c r="U39" s="81">
        <f>U37+T39</f>
        <v>2.2083333333333335</v>
      </c>
      <c r="V39" s="81">
        <f>V37+T39</f>
        <v>29.996527777777761</v>
      </c>
      <c r="W39" s="12">
        <f>ROUND(T39/$T$65*100,2)</f>
        <v>1.58</v>
      </c>
      <c r="X39" s="12">
        <f>ROUND(U39/$T$65*100,2)</f>
        <v>55.99</v>
      </c>
      <c r="Y39" s="274">
        <f>ROUND(T39/$U$17*100,2)</f>
        <v>0.2</v>
      </c>
      <c r="Z39" s="210">
        <f>ROUND(V39/$U$17*100,2)</f>
        <v>94.53</v>
      </c>
      <c r="AA39" s="147" t="s">
        <v>352</v>
      </c>
      <c r="AB39" s="147" t="s">
        <v>352</v>
      </c>
      <c r="AC39" s="210">
        <v>5</v>
      </c>
      <c r="AD39" s="91">
        <v>1</v>
      </c>
      <c r="AE39" s="74">
        <v>3.4722222222222224E-2</v>
      </c>
      <c r="AF39" s="81">
        <f>AF37+AE39</f>
        <v>2.0138888888888888</v>
      </c>
      <c r="AG39" s="81">
        <f>AG37+AE39</f>
        <v>23.840277777777786</v>
      </c>
      <c r="AH39" s="12">
        <f>ROUND(AE39/$AE$65*100,2)</f>
        <v>1</v>
      </c>
      <c r="AI39" s="12">
        <f>ROUND(AF39/$AF$65*100,2)</f>
        <v>57.88</v>
      </c>
      <c r="AJ39" s="149">
        <f>ROUND(AE39/$Y$17*100,2)</f>
        <v>0.14000000000000001</v>
      </c>
      <c r="AK39" s="150">
        <f>ROUND(AG39/$Y$17*100,2)</f>
        <v>94.21</v>
      </c>
      <c r="AL39" s="212" t="s">
        <v>173</v>
      </c>
      <c r="AM39" s="213">
        <v>150</v>
      </c>
      <c r="AN39" s="9">
        <v>156</v>
      </c>
      <c r="AO39" s="75">
        <f t="shared" ref="AO39" si="21">AN39/AM39*100</f>
        <v>104</v>
      </c>
      <c r="AP39" s="75">
        <f>AE39/T39*100</f>
        <v>55.555555555555557</v>
      </c>
    </row>
    <row r="40" spans="1:42" ht="47.4">
      <c r="A40" s="306" t="s">
        <v>91</v>
      </c>
      <c r="B40" s="314"/>
      <c r="C40" s="217">
        <f t="shared" ref="C40:L40" si="22">SUM(C39:C39)</f>
        <v>0</v>
      </c>
      <c r="D40" s="217">
        <f t="shared" si="22"/>
        <v>0</v>
      </c>
      <c r="E40" s="217">
        <f t="shared" si="22"/>
        <v>6.25E-2</v>
      </c>
      <c r="F40" s="217">
        <f t="shared" si="22"/>
        <v>0</v>
      </c>
      <c r="G40" s="217">
        <f t="shared" si="22"/>
        <v>0</v>
      </c>
      <c r="H40" s="217">
        <f>SUM(H39:H39)</f>
        <v>0</v>
      </c>
      <c r="I40" s="217">
        <f t="shared" si="22"/>
        <v>0</v>
      </c>
      <c r="J40" s="217">
        <f t="shared" si="22"/>
        <v>0</v>
      </c>
      <c r="K40" s="217">
        <f t="shared" si="22"/>
        <v>0</v>
      </c>
      <c r="L40" s="217">
        <f t="shared" si="22"/>
        <v>0</v>
      </c>
      <c r="M40" s="217">
        <f>SUM(M39:M39)</f>
        <v>0</v>
      </c>
      <c r="N40" s="216"/>
      <c r="O40" s="216"/>
      <c r="P40" s="216"/>
      <c r="Q40" s="216"/>
      <c r="R40" s="218"/>
      <c r="S40" s="219"/>
      <c r="T40" s="220">
        <f>SUM(T39:T39)</f>
        <v>6.25E-2</v>
      </c>
      <c r="U40" s="220">
        <f>U39</f>
        <v>2.2083333333333335</v>
      </c>
      <c r="V40" s="220">
        <f>V39</f>
        <v>29.996527777777761</v>
      </c>
      <c r="W40" s="219">
        <f>ROUND(T40/$T$65*100,2)</f>
        <v>1.58</v>
      </c>
      <c r="X40" s="219">
        <f>ROUND(U40/$T$65*100,2)</f>
        <v>55.99</v>
      </c>
      <c r="Y40" s="222">
        <f>ROUND(T40/$U$16*100,2)</f>
        <v>0.2</v>
      </c>
      <c r="Z40" s="223">
        <f>ROUND(V40/$U$16*100,2)</f>
        <v>94.53</v>
      </c>
      <c r="AA40" s="216"/>
      <c r="AB40" s="216"/>
      <c r="AC40" s="216"/>
      <c r="AD40" s="217"/>
      <c r="AE40" s="217">
        <f>SUM(AE39)</f>
        <v>3.4722222222222224E-2</v>
      </c>
      <c r="AF40" s="220">
        <f>AF39</f>
        <v>2.0138888888888888</v>
      </c>
      <c r="AG40" s="220">
        <f>AG39</f>
        <v>23.840277777777786</v>
      </c>
      <c r="AH40" s="219">
        <f t="shared" ref="AH40" si="23">ROUND(AE40/$AE$65*100,2)</f>
        <v>1</v>
      </c>
      <c r="AI40" s="219">
        <f t="shared" ref="AI40" si="24">ROUND(AF40/$AF$65*100,2)</f>
        <v>57.88</v>
      </c>
      <c r="AJ40" s="275">
        <f>ROUND(AE40/$Y$17*100,2)</f>
        <v>0.14000000000000001</v>
      </c>
      <c r="AK40" s="224">
        <f>ROUND(AG40/$Y$17*100,2)</f>
        <v>94.21</v>
      </c>
      <c r="AL40" s="227"/>
      <c r="AM40" s="216"/>
      <c r="AN40" s="216"/>
      <c r="AO40" s="228"/>
      <c r="AP40" s="228"/>
    </row>
    <row r="41" spans="1:42" ht="47.4">
      <c r="A41" s="307" t="s">
        <v>114</v>
      </c>
      <c r="B41" s="366"/>
      <c r="C41" s="332"/>
      <c r="D41" s="332"/>
      <c r="E41" s="332"/>
      <c r="F41" s="332"/>
      <c r="G41" s="332"/>
      <c r="H41" s="332"/>
      <c r="I41" s="332"/>
      <c r="J41" s="332"/>
      <c r="K41" s="332"/>
      <c r="L41" s="332"/>
      <c r="M41" s="332"/>
      <c r="N41" s="332"/>
      <c r="O41" s="332"/>
      <c r="P41" s="332"/>
      <c r="Q41" s="332"/>
      <c r="R41" s="332"/>
      <c r="S41" s="332"/>
      <c r="T41" s="332"/>
      <c r="U41" s="332"/>
      <c r="V41" s="332"/>
      <c r="W41" s="332"/>
      <c r="X41" s="332"/>
      <c r="Y41" s="332"/>
      <c r="Z41" s="332"/>
      <c r="AA41" s="332"/>
      <c r="AB41" s="332"/>
      <c r="AC41" s="332"/>
      <c r="AD41" s="332"/>
      <c r="AE41" s="332"/>
      <c r="AF41" s="332"/>
      <c r="AG41" s="332"/>
      <c r="AH41" s="332"/>
      <c r="AI41" s="332"/>
      <c r="AJ41" s="332"/>
      <c r="AK41" s="332"/>
      <c r="AL41" s="332"/>
      <c r="AM41" s="332"/>
      <c r="AN41" s="332"/>
      <c r="AO41" s="332"/>
      <c r="AP41" s="332"/>
    </row>
    <row r="42" spans="1:42" ht="36" customHeight="1">
      <c r="A42" s="308" t="s">
        <v>382</v>
      </c>
      <c r="B42" s="296">
        <v>2</v>
      </c>
      <c r="C42" s="9"/>
      <c r="D42" s="9"/>
      <c r="E42" s="10"/>
      <c r="F42" s="10">
        <v>8.3333333333333329E-2</v>
      </c>
      <c r="G42" s="256"/>
      <c r="H42" s="10"/>
      <c r="I42" s="10">
        <v>8.3333333333333329E-2</v>
      </c>
      <c r="J42" s="10"/>
      <c r="K42" s="10"/>
      <c r="L42" s="10"/>
      <c r="M42" s="10"/>
      <c r="N42" s="11" t="s">
        <v>87</v>
      </c>
      <c r="O42" s="321" t="s">
        <v>351</v>
      </c>
      <c r="P42" s="321" t="s">
        <v>351</v>
      </c>
      <c r="Q42" s="321" t="s">
        <v>371</v>
      </c>
      <c r="R42" s="69">
        <v>3</v>
      </c>
      <c r="S42" s="91">
        <v>1</v>
      </c>
      <c r="T42" s="70">
        <f t="shared" ref="T42:T50" si="25">SUM(C42:M42)</f>
        <v>0.16666666666666666</v>
      </c>
      <c r="U42" s="81">
        <f>U40+T42</f>
        <v>2.375</v>
      </c>
      <c r="V42" s="81">
        <f>V40+T42</f>
        <v>30.163194444444429</v>
      </c>
      <c r="W42" s="12">
        <f t="shared" ref="W42:W51" si="26">ROUND(T42/$T$65*100,2)</f>
        <v>4.2300000000000004</v>
      </c>
      <c r="X42" s="12">
        <f t="shared" ref="X42:X52" si="27">ROUND(U42/$T$65*100,2)</f>
        <v>60.21</v>
      </c>
      <c r="Y42" s="263">
        <f t="shared" ref="Y42:Y47" si="28">ROUND(T42/$U$17*100,2)</f>
        <v>0.53</v>
      </c>
      <c r="Z42" s="103">
        <f t="shared" ref="Z42:Z47" si="29">ROUND(V42/$U$17*100,2)</f>
        <v>95.05</v>
      </c>
      <c r="AA42" s="322" t="s">
        <v>351</v>
      </c>
      <c r="AB42" s="322" t="s">
        <v>351</v>
      </c>
      <c r="AC42" s="69">
        <v>3</v>
      </c>
      <c r="AD42" s="91">
        <v>1</v>
      </c>
      <c r="AE42" s="10">
        <v>1.3888888888888888E-2</v>
      </c>
      <c r="AF42" s="81">
        <f>AF40+AE42</f>
        <v>2.0277777777777777</v>
      </c>
      <c r="AG42" s="81">
        <f>AG40+AE42</f>
        <v>23.854166666666675</v>
      </c>
      <c r="AH42" s="12">
        <f t="shared" ref="AH42:AH52" si="30">ROUND(AE42/$AE$65*100,2)</f>
        <v>0.4</v>
      </c>
      <c r="AI42" s="12">
        <f t="shared" ref="AI42:AI51" si="31">ROUND(AF42/$AF$65*100,2)</f>
        <v>58.28</v>
      </c>
      <c r="AJ42" s="149">
        <f t="shared" ref="AJ42:AJ52" si="32">ROUND(AE42/$Y$17*100,2)</f>
        <v>0.05</v>
      </c>
      <c r="AK42" s="150">
        <f t="shared" ref="AK42:AK52" si="33">ROUND(AG42/$Y$17*100,2)</f>
        <v>94.26</v>
      </c>
      <c r="AL42" s="104" t="s">
        <v>89</v>
      </c>
      <c r="AM42" s="9" t="s">
        <v>90</v>
      </c>
      <c r="AN42" s="9" t="s">
        <v>90</v>
      </c>
      <c r="AO42" s="106" t="s">
        <v>90</v>
      </c>
      <c r="AP42" s="75">
        <f t="shared" ref="AP42:AP47" si="34">AE42/T42*100</f>
        <v>8.3333333333333321</v>
      </c>
    </row>
    <row r="43" spans="1:42" ht="36" customHeight="1">
      <c r="A43" s="308" t="s">
        <v>383</v>
      </c>
      <c r="B43" s="296">
        <v>2</v>
      </c>
      <c r="C43" s="9"/>
      <c r="D43" s="9"/>
      <c r="E43" s="10"/>
      <c r="F43" s="10"/>
      <c r="G43" s="101"/>
      <c r="H43" s="250"/>
      <c r="I43" s="9"/>
      <c r="K43" s="10"/>
      <c r="L43" s="10"/>
      <c r="M43" s="10">
        <v>2.0833333333333332E-2</v>
      </c>
      <c r="N43" s="11" t="s">
        <v>87</v>
      </c>
      <c r="O43" s="321" t="s">
        <v>351</v>
      </c>
      <c r="P43" s="321" t="s">
        <v>351</v>
      </c>
      <c r="Q43" s="321" t="s">
        <v>371</v>
      </c>
      <c r="R43" s="69">
        <v>2</v>
      </c>
      <c r="S43" s="91">
        <v>1</v>
      </c>
      <c r="T43" s="70">
        <f t="shared" si="25"/>
        <v>2.0833333333333332E-2</v>
      </c>
      <c r="U43" s="70">
        <f t="shared" ref="U43:U51" si="35">U42+T43</f>
        <v>2.3958333333333335</v>
      </c>
      <c r="V43" s="70">
        <f t="shared" ref="V43:V51" si="36">V42+T43</f>
        <v>30.184027777777761</v>
      </c>
      <c r="W43" s="12">
        <f t="shared" si="26"/>
        <v>0.53</v>
      </c>
      <c r="X43" s="12">
        <f t="shared" si="27"/>
        <v>60.74</v>
      </c>
      <c r="Y43" s="263">
        <f t="shared" si="28"/>
        <v>7.0000000000000007E-2</v>
      </c>
      <c r="Z43" s="103">
        <f t="shared" si="29"/>
        <v>95.12</v>
      </c>
      <c r="AA43" s="322" t="s">
        <v>351</v>
      </c>
      <c r="AB43" s="322" t="s">
        <v>351</v>
      </c>
      <c r="AC43" s="69">
        <v>2</v>
      </c>
      <c r="AD43" s="69">
        <v>1</v>
      </c>
      <c r="AE43" s="10">
        <v>2.0833333333333332E-2</v>
      </c>
      <c r="AF43" s="70">
        <f t="shared" ref="AF43:AF51" si="37">AF42+AE43</f>
        <v>2.0486111111111112</v>
      </c>
      <c r="AG43" s="70">
        <f t="shared" ref="AG43:AG51" si="38">AG42+AE43</f>
        <v>23.875000000000007</v>
      </c>
      <c r="AH43" s="12">
        <f t="shared" si="30"/>
        <v>0.6</v>
      </c>
      <c r="AI43" s="12">
        <f t="shared" si="31"/>
        <v>58.88</v>
      </c>
      <c r="AJ43" s="149">
        <f t="shared" si="32"/>
        <v>0.08</v>
      </c>
      <c r="AK43" s="150">
        <f t="shared" si="33"/>
        <v>94.35</v>
      </c>
      <c r="AL43" s="104" t="s">
        <v>89</v>
      </c>
      <c r="AM43" s="105" t="s">
        <v>90</v>
      </c>
      <c r="AN43" s="105" t="s">
        <v>90</v>
      </c>
      <c r="AO43" s="106" t="s">
        <v>90</v>
      </c>
      <c r="AP43" s="75">
        <f t="shared" si="34"/>
        <v>100</v>
      </c>
    </row>
    <row r="44" spans="1:42" ht="36" customHeight="1">
      <c r="A44" s="308" t="s">
        <v>384</v>
      </c>
      <c r="B44" s="296">
        <v>11</v>
      </c>
      <c r="C44" s="10">
        <v>2.0833333333333332E-2</v>
      </c>
      <c r="D44" s="10">
        <v>2.0833333333333332E-2</v>
      </c>
      <c r="E44" s="10">
        <v>2.0833333333333332E-2</v>
      </c>
      <c r="F44" s="10">
        <v>2.0833333333333332E-2</v>
      </c>
      <c r="G44" s="10">
        <v>2.0833333333333332E-2</v>
      </c>
      <c r="H44" s="10">
        <v>2.0833333333333332E-2</v>
      </c>
      <c r="I44" s="10">
        <v>2.0833333333333332E-2</v>
      </c>
      <c r="J44" s="10">
        <v>2.0833333333333332E-2</v>
      </c>
      <c r="K44" s="10">
        <v>2.0833333333333332E-2</v>
      </c>
      <c r="L44" s="10">
        <v>2.0833333333333332E-2</v>
      </c>
      <c r="M44" s="10">
        <v>2.0833333333333332E-2</v>
      </c>
      <c r="N44" s="11" t="s">
        <v>87</v>
      </c>
      <c r="O44" s="321" t="s">
        <v>352</v>
      </c>
      <c r="P44" s="321" t="s">
        <v>352</v>
      </c>
      <c r="Q44" s="321" t="s">
        <v>371</v>
      </c>
      <c r="R44" s="69">
        <v>3</v>
      </c>
      <c r="S44" s="91">
        <v>1</v>
      </c>
      <c r="T44" s="70">
        <f t="shared" si="25"/>
        <v>0.22916666666666669</v>
      </c>
      <c r="U44" s="70">
        <f t="shared" si="35"/>
        <v>2.625</v>
      </c>
      <c r="V44" s="70">
        <f t="shared" si="36"/>
        <v>30.413194444444429</v>
      </c>
      <c r="W44" s="12">
        <f t="shared" si="26"/>
        <v>5.81</v>
      </c>
      <c r="X44" s="12">
        <f t="shared" si="27"/>
        <v>66.55</v>
      </c>
      <c r="Y44" s="263">
        <f t="shared" si="28"/>
        <v>0.72</v>
      </c>
      <c r="Z44" s="103">
        <f t="shared" si="29"/>
        <v>95.84</v>
      </c>
      <c r="AA44" s="322" t="s">
        <v>352</v>
      </c>
      <c r="AB44" s="322" t="s">
        <v>352</v>
      </c>
      <c r="AC44" s="69">
        <v>3</v>
      </c>
      <c r="AD44" s="91">
        <v>1</v>
      </c>
      <c r="AE44" s="10">
        <v>0.20833333333333334</v>
      </c>
      <c r="AF44" s="70">
        <f t="shared" si="37"/>
        <v>2.2569444444444446</v>
      </c>
      <c r="AG44" s="70">
        <f t="shared" si="38"/>
        <v>24.083333333333339</v>
      </c>
      <c r="AH44" s="12">
        <f t="shared" si="30"/>
        <v>5.99</v>
      </c>
      <c r="AI44" s="12">
        <f t="shared" si="31"/>
        <v>64.87</v>
      </c>
      <c r="AJ44" s="149">
        <f t="shared" si="32"/>
        <v>0.82</v>
      </c>
      <c r="AK44" s="150">
        <f t="shared" si="33"/>
        <v>95.17</v>
      </c>
      <c r="AL44" s="104" t="s">
        <v>89</v>
      </c>
      <c r="AM44" s="105" t="s">
        <v>90</v>
      </c>
      <c r="AN44" s="105" t="s">
        <v>90</v>
      </c>
      <c r="AO44" s="106" t="s">
        <v>90</v>
      </c>
      <c r="AP44" s="75">
        <f t="shared" si="34"/>
        <v>90.909090909090907</v>
      </c>
    </row>
    <row r="45" spans="1:42" ht="36" customHeight="1">
      <c r="A45" s="308" t="s">
        <v>385</v>
      </c>
      <c r="B45" s="296">
        <v>1</v>
      </c>
      <c r="C45" s="9"/>
      <c r="D45" s="9"/>
      <c r="E45" s="9"/>
      <c r="F45" s="10"/>
      <c r="G45" s="10"/>
      <c r="H45" s="10">
        <v>4.1666666666666664E-2</v>
      </c>
      <c r="I45" s="10"/>
      <c r="J45" s="10"/>
      <c r="K45" s="10"/>
      <c r="L45" s="10"/>
      <c r="M45" s="229"/>
      <c r="N45" s="11" t="s">
        <v>87</v>
      </c>
      <c r="O45" s="321" t="s">
        <v>352</v>
      </c>
      <c r="P45" s="321" t="s">
        <v>352</v>
      </c>
      <c r="Q45" s="321" t="s">
        <v>371</v>
      </c>
      <c r="R45" s="69">
        <v>3</v>
      </c>
      <c r="S45" s="91">
        <v>1</v>
      </c>
      <c r="T45" s="70">
        <f t="shared" si="25"/>
        <v>4.1666666666666664E-2</v>
      </c>
      <c r="U45" s="70">
        <f t="shared" si="35"/>
        <v>2.6666666666666665</v>
      </c>
      <c r="V45" s="70">
        <f t="shared" si="36"/>
        <v>30.454861111111097</v>
      </c>
      <c r="W45" s="12">
        <f t="shared" si="26"/>
        <v>1.06</v>
      </c>
      <c r="X45" s="12">
        <f t="shared" si="27"/>
        <v>67.61</v>
      </c>
      <c r="Y45" s="263">
        <f t="shared" si="28"/>
        <v>0.13</v>
      </c>
      <c r="Z45" s="103">
        <f t="shared" si="29"/>
        <v>95.97</v>
      </c>
      <c r="AA45" s="322" t="s">
        <v>352</v>
      </c>
      <c r="AB45" s="322" t="s">
        <v>352</v>
      </c>
      <c r="AC45" s="69">
        <v>3</v>
      </c>
      <c r="AD45" s="91">
        <v>1</v>
      </c>
      <c r="AE45" s="10">
        <v>2.0833333333333332E-2</v>
      </c>
      <c r="AF45" s="70">
        <f t="shared" si="37"/>
        <v>2.2777777777777781</v>
      </c>
      <c r="AG45" s="70">
        <f t="shared" si="38"/>
        <v>24.104166666666671</v>
      </c>
      <c r="AH45" s="12">
        <f t="shared" si="30"/>
        <v>0.6</v>
      </c>
      <c r="AI45" s="12">
        <f t="shared" si="31"/>
        <v>65.47</v>
      </c>
      <c r="AJ45" s="149">
        <f t="shared" si="32"/>
        <v>0.08</v>
      </c>
      <c r="AK45" s="150">
        <f t="shared" si="33"/>
        <v>95.25</v>
      </c>
      <c r="AL45" s="104" t="s">
        <v>89</v>
      </c>
      <c r="AM45" s="105" t="s">
        <v>90</v>
      </c>
      <c r="AN45" s="105" t="s">
        <v>90</v>
      </c>
      <c r="AO45" s="106" t="s">
        <v>90</v>
      </c>
      <c r="AP45" s="75">
        <f t="shared" si="34"/>
        <v>50</v>
      </c>
    </row>
    <row r="46" spans="1:42" ht="36" customHeight="1">
      <c r="A46" s="308" t="s">
        <v>386</v>
      </c>
      <c r="B46" s="296">
        <v>1</v>
      </c>
      <c r="C46" s="10"/>
      <c r="D46" s="10"/>
      <c r="E46" s="10"/>
      <c r="G46" s="256"/>
      <c r="H46" s="9"/>
      <c r="I46" s="10">
        <v>8.3333333333333329E-2</v>
      </c>
      <c r="J46" s="10"/>
      <c r="K46" s="10"/>
      <c r="L46" s="10"/>
      <c r="M46" s="251"/>
      <c r="N46" s="11" t="s">
        <v>87</v>
      </c>
      <c r="O46" s="321" t="s">
        <v>352</v>
      </c>
      <c r="P46" s="321" t="s">
        <v>352</v>
      </c>
      <c r="Q46" s="321" t="s">
        <v>371</v>
      </c>
      <c r="R46" s="69">
        <v>3</v>
      </c>
      <c r="S46" s="91">
        <v>1</v>
      </c>
      <c r="T46" s="70">
        <f t="shared" si="25"/>
        <v>8.3333333333333329E-2</v>
      </c>
      <c r="U46" s="70">
        <f t="shared" si="35"/>
        <v>2.75</v>
      </c>
      <c r="V46" s="70">
        <f t="shared" si="36"/>
        <v>30.538194444444429</v>
      </c>
      <c r="W46" s="12">
        <f t="shared" si="26"/>
        <v>2.11</v>
      </c>
      <c r="X46" s="12">
        <f t="shared" si="27"/>
        <v>69.72</v>
      </c>
      <c r="Y46" s="263">
        <f t="shared" si="28"/>
        <v>0.26</v>
      </c>
      <c r="Z46" s="103">
        <f t="shared" si="29"/>
        <v>96.24</v>
      </c>
      <c r="AA46" s="321" t="s">
        <v>352</v>
      </c>
      <c r="AB46" s="321" t="s">
        <v>352</v>
      </c>
      <c r="AC46" s="69">
        <v>3</v>
      </c>
      <c r="AD46" s="91">
        <v>1</v>
      </c>
      <c r="AE46" s="10">
        <v>4.1666666666666664E-2</v>
      </c>
      <c r="AF46" s="70">
        <f t="shared" si="37"/>
        <v>2.3194444444444446</v>
      </c>
      <c r="AG46" s="70">
        <f t="shared" si="38"/>
        <v>24.145833333333339</v>
      </c>
      <c r="AH46" s="12">
        <f t="shared" si="30"/>
        <v>1.2</v>
      </c>
      <c r="AI46" s="12">
        <f t="shared" si="31"/>
        <v>66.67</v>
      </c>
      <c r="AJ46" s="149">
        <f t="shared" si="32"/>
        <v>0.16</v>
      </c>
      <c r="AK46" s="150">
        <f t="shared" si="33"/>
        <v>95.42</v>
      </c>
      <c r="AL46" s="104" t="s">
        <v>89</v>
      </c>
      <c r="AM46" s="105" t="s">
        <v>90</v>
      </c>
      <c r="AN46" s="105" t="s">
        <v>90</v>
      </c>
      <c r="AO46" s="106" t="s">
        <v>90</v>
      </c>
      <c r="AP46" s="75">
        <f t="shared" si="34"/>
        <v>50</v>
      </c>
    </row>
    <row r="47" spans="1:42" ht="36" customHeight="1">
      <c r="A47" s="308" t="s">
        <v>372</v>
      </c>
      <c r="B47" s="296">
        <v>1</v>
      </c>
      <c r="C47" s="9"/>
      <c r="D47" s="10"/>
      <c r="E47" s="101"/>
      <c r="F47" s="295"/>
      <c r="G47" s="10">
        <v>4.1666666666666664E-2</v>
      </c>
      <c r="H47" s="296"/>
      <c r="I47" s="10"/>
      <c r="J47" s="9"/>
      <c r="K47" s="10"/>
      <c r="L47" s="100"/>
      <c r="M47" s="10"/>
      <c r="N47" s="11" t="s">
        <v>87</v>
      </c>
      <c r="O47" s="321" t="s">
        <v>356</v>
      </c>
      <c r="P47" s="321" t="s">
        <v>356</v>
      </c>
      <c r="Q47" s="321" t="s">
        <v>371</v>
      </c>
      <c r="R47" s="69">
        <v>3</v>
      </c>
      <c r="S47" s="91">
        <v>1</v>
      </c>
      <c r="T47" s="70">
        <f t="shared" si="25"/>
        <v>4.1666666666666664E-2</v>
      </c>
      <c r="U47" s="70">
        <f t="shared" si="35"/>
        <v>2.7916666666666665</v>
      </c>
      <c r="V47" s="70">
        <f t="shared" si="36"/>
        <v>30.579861111111097</v>
      </c>
      <c r="W47" s="12">
        <f t="shared" si="26"/>
        <v>1.06</v>
      </c>
      <c r="X47" s="12">
        <f t="shared" si="27"/>
        <v>70.77</v>
      </c>
      <c r="Y47" s="263">
        <f t="shared" si="28"/>
        <v>0.13</v>
      </c>
      <c r="Z47" s="103">
        <f t="shared" si="29"/>
        <v>96.37</v>
      </c>
      <c r="AA47" s="321" t="s">
        <v>355</v>
      </c>
      <c r="AB47" s="321" t="s">
        <v>355</v>
      </c>
      <c r="AC47" s="69">
        <v>3</v>
      </c>
      <c r="AD47" s="91">
        <v>1</v>
      </c>
      <c r="AE47" s="10">
        <v>4.1666666666666664E-2</v>
      </c>
      <c r="AF47" s="70">
        <f t="shared" si="37"/>
        <v>2.3611111111111112</v>
      </c>
      <c r="AG47" s="70">
        <f t="shared" si="38"/>
        <v>24.187500000000007</v>
      </c>
      <c r="AH47" s="12">
        <f t="shared" si="30"/>
        <v>1.2</v>
      </c>
      <c r="AI47" s="12">
        <f t="shared" si="31"/>
        <v>67.86</v>
      </c>
      <c r="AJ47" s="149">
        <f t="shared" si="32"/>
        <v>0.16</v>
      </c>
      <c r="AK47" s="150">
        <f t="shared" si="33"/>
        <v>95.58</v>
      </c>
      <c r="AL47" s="104" t="s">
        <v>89</v>
      </c>
      <c r="AM47" s="105" t="s">
        <v>90</v>
      </c>
      <c r="AN47" s="105" t="s">
        <v>90</v>
      </c>
      <c r="AO47" s="106" t="s">
        <v>90</v>
      </c>
      <c r="AP47" s="75">
        <f t="shared" si="34"/>
        <v>100</v>
      </c>
    </row>
    <row r="48" spans="1:42" ht="36" customHeight="1">
      <c r="A48" s="308" t="s">
        <v>357</v>
      </c>
      <c r="B48" s="296">
        <v>1</v>
      </c>
      <c r="C48" s="10"/>
      <c r="D48" s="10"/>
      <c r="E48" s="10"/>
      <c r="F48" s="295"/>
      <c r="G48" s="101"/>
      <c r="H48" s="10">
        <v>4.1666666666666664E-2</v>
      </c>
      <c r="I48" s="10"/>
      <c r="J48" s="9"/>
      <c r="K48" s="10"/>
      <c r="L48" s="10"/>
      <c r="M48" s="10"/>
      <c r="N48" s="323" t="s">
        <v>373</v>
      </c>
      <c r="O48" s="321" t="s">
        <v>354</v>
      </c>
      <c r="P48" s="321" t="s">
        <v>354</v>
      </c>
      <c r="Q48" s="321" t="s">
        <v>371</v>
      </c>
      <c r="R48" s="69">
        <v>4</v>
      </c>
      <c r="S48" s="91">
        <v>1</v>
      </c>
      <c r="T48" s="70">
        <f t="shared" si="25"/>
        <v>4.1666666666666664E-2</v>
      </c>
      <c r="U48" s="70">
        <f t="shared" si="35"/>
        <v>2.833333333333333</v>
      </c>
      <c r="V48" s="70">
        <f t="shared" si="36"/>
        <v>30.621527777777764</v>
      </c>
      <c r="W48" s="12">
        <f t="shared" si="26"/>
        <v>1.06</v>
      </c>
      <c r="X48" s="12">
        <f t="shared" si="27"/>
        <v>71.83</v>
      </c>
      <c r="Y48" s="263">
        <f t="shared" ref="Y48:Y51" si="39">ROUND(T48/$U$17*100,2)</f>
        <v>0.13</v>
      </c>
      <c r="Z48" s="103">
        <f t="shared" ref="Z48:Z51" si="40">ROUND(V48/$U$17*100,2)</f>
        <v>96.5</v>
      </c>
      <c r="AA48" s="321" t="s">
        <v>90</v>
      </c>
      <c r="AB48" s="321" t="s">
        <v>90</v>
      </c>
      <c r="AC48" s="69">
        <v>0</v>
      </c>
      <c r="AD48" s="91">
        <v>0</v>
      </c>
      <c r="AE48" s="10">
        <v>0</v>
      </c>
      <c r="AF48" s="70">
        <f t="shared" si="37"/>
        <v>2.3611111111111112</v>
      </c>
      <c r="AG48" s="70">
        <f t="shared" si="38"/>
        <v>24.187500000000007</v>
      </c>
      <c r="AH48" s="12">
        <f t="shared" si="30"/>
        <v>0</v>
      </c>
      <c r="AI48" s="12">
        <f t="shared" si="31"/>
        <v>67.86</v>
      </c>
      <c r="AJ48" s="149">
        <f t="shared" si="32"/>
        <v>0</v>
      </c>
      <c r="AK48" s="150">
        <f t="shared" si="33"/>
        <v>95.58</v>
      </c>
      <c r="AL48" s="104" t="s">
        <v>89</v>
      </c>
      <c r="AM48" s="105" t="s">
        <v>90</v>
      </c>
      <c r="AN48" s="105" t="s">
        <v>90</v>
      </c>
      <c r="AO48" s="106" t="s">
        <v>90</v>
      </c>
      <c r="AP48" s="75">
        <f t="shared" ref="AP48:AP51" si="41">AE48/T48*100</f>
        <v>0</v>
      </c>
    </row>
    <row r="49" spans="1:42" ht="36" customHeight="1">
      <c r="A49" s="308" t="s">
        <v>358</v>
      </c>
      <c r="B49" s="296">
        <v>1</v>
      </c>
      <c r="C49" s="10"/>
      <c r="D49" s="10"/>
      <c r="E49" s="10"/>
      <c r="F49" s="10"/>
      <c r="G49" s="101"/>
      <c r="H49" s="250"/>
      <c r="I49" s="10"/>
      <c r="J49" s="9"/>
      <c r="K49" s="10"/>
      <c r="L49" s="10">
        <v>2.0833333333333332E-2</v>
      </c>
      <c r="M49" s="10"/>
      <c r="N49" s="11" t="s">
        <v>87</v>
      </c>
      <c r="O49" s="321" t="s">
        <v>354</v>
      </c>
      <c r="P49" s="321" t="s">
        <v>354</v>
      </c>
      <c r="Q49" s="321" t="s">
        <v>371</v>
      </c>
      <c r="R49" s="69">
        <v>3</v>
      </c>
      <c r="S49" s="91">
        <v>1</v>
      </c>
      <c r="T49" s="70">
        <f t="shared" si="25"/>
        <v>2.0833333333333332E-2</v>
      </c>
      <c r="U49" s="70">
        <f t="shared" si="35"/>
        <v>2.8541666666666665</v>
      </c>
      <c r="V49" s="70">
        <f t="shared" si="36"/>
        <v>30.642361111111097</v>
      </c>
      <c r="W49" s="12">
        <f t="shared" si="26"/>
        <v>0.53</v>
      </c>
      <c r="X49" s="12">
        <f t="shared" si="27"/>
        <v>72.36</v>
      </c>
      <c r="Y49" s="263">
        <f t="shared" si="39"/>
        <v>7.0000000000000007E-2</v>
      </c>
      <c r="Z49" s="103">
        <f t="shared" si="40"/>
        <v>96.56</v>
      </c>
      <c r="AA49" s="321" t="s">
        <v>354</v>
      </c>
      <c r="AB49" s="321" t="s">
        <v>354</v>
      </c>
      <c r="AC49" s="69">
        <v>3</v>
      </c>
      <c r="AD49" s="91">
        <v>1</v>
      </c>
      <c r="AE49" s="10">
        <v>1.3888888888888888E-2</v>
      </c>
      <c r="AF49" s="70">
        <f t="shared" si="37"/>
        <v>2.375</v>
      </c>
      <c r="AG49" s="70">
        <f t="shared" si="38"/>
        <v>24.201388888888896</v>
      </c>
      <c r="AH49" s="12">
        <f t="shared" si="30"/>
        <v>0.4</v>
      </c>
      <c r="AI49" s="12">
        <f t="shared" si="31"/>
        <v>68.260000000000005</v>
      </c>
      <c r="AJ49" s="149">
        <f t="shared" si="32"/>
        <v>0.05</v>
      </c>
      <c r="AK49" s="150">
        <f t="shared" si="33"/>
        <v>95.64</v>
      </c>
      <c r="AL49" s="104" t="s">
        <v>89</v>
      </c>
      <c r="AM49" s="105" t="s">
        <v>90</v>
      </c>
      <c r="AN49" s="105" t="s">
        <v>90</v>
      </c>
      <c r="AO49" s="106" t="s">
        <v>90</v>
      </c>
      <c r="AP49" s="75">
        <f t="shared" si="41"/>
        <v>66.666666666666657</v>
      </c>
    </row>
    <row r="50" spans="1:42" ht="36" customHeight="1">
      <c r="A50" s="308" t="s">
        <v>343</v>
      </c>
      <c r="B50" s="296">
        <v>1</v>
      </c>
      <c r="C50" s="10"/>
      <c r="D50" s="10"/>
      <c r="E50" s="10"/>
      <c r="F50" s="295"/>
      <c r="G50" s="10">
        <v>2.7777777777777776E-2</v>
      </c>
      <c r="H50" s="250"/>
      <c r="I50" s="10"/>
      <c r="J50" s="9"/>
      <c r="K50" s="10"/>
      <c r="L50" s="10"/>
      <c r="M50" s="10"/>
      <c r="N50" s="11" t="s">
        <v>87</v>
      </c>
      <c r="O50" s="321" t="s">
        <v>355</v>
      </c>
      <c r="P50" s="321" t="s">
        <v>355</v>
      </c>
      <c r="Q50" s="321" t="s">
        <v>371</v>
      </c>
      <c r="R50" s="69">
        <v>3</v>
      </c>
      <c r="S50" s="91">
        <v>1</v>
      </c>
      <c r="T50" s="70">
        <f t="shared" si="25"/>
        <v>2.7777777777777776E-2</v>
      </c>
      <c r="U50" s="70">
        <f t="shared" si="35"/>
        <v>2.8819444444444442</v>
      </c>
      <c r="V50" s="70">
        <f t="shared" si="36"/>
        <v>30.670138888888875</v>
      </c>
      <c r="W50" s="12">
        <f t="shared" si="26"/>
        <v>0.7</v>
      </c>
      <c r="X50" s="12">
        <f t="shared" si="27"/>
        <v>73.06</v>
      </c>
      <c r="Y50" s="263">
        <f t="shared" si="39"/>
        <v>0.09</v>
      </c>
      <c r="Z50" s="103">
        <f t="shared" si="40"/>
        <v>96.65</v>
      </c>
      <c r="AA50" s="321" t="s">
        <v>371</v>
      </c>
      <c r="AB50" s="321" t="s">
        <v>371</v>
      </c>
      <c r="AC50" s="69">
        <v>4</v>
      </c>
      <c r="AD50" s="91">
        <v>1</v>
      </c>
      <c r="AE50" s="10">
        <v>1.3888888888888888E-2</v>
      </c>
      <c r="AF50" s="70">
        <f t="shared" si="37"/>
        <v>2.3888888888888888</v>
      </c>
      <c r="AG50" s="70">
        <f t="shared" si="38"/>
        <v>24.215277777777786</v>
      </c>
      <c r="AH50" s="12">
        <f t="shared" si="30"/>
        <v>0.4</v>
      </c>
      <c r="AI50" s="12">
        <f t="shared" si="31"/>
        <v>68.66</v>
      </c>
      <c r="AJ50" s="149">
        <f t="shared" si="32"/>
        <v>0.05</v>
      </c>
      <c r="AK50" s="150">
        <f t="shared" si="33"/>
        <v>95.69</v>
      </c>
      <c r="AL50" s="104" t="s">
        <v>89</v>
      </c>
      <c r="AM50" s="105" t="s">
        <v>90</v>
      </c>
      <c r="AN50" s="105" t="s">
        <v>90</v>
      </c>
      <c r="AO50" s="106" t="s">
        <v>90</v>
      </c>
      <c r="AP50" s="75">
        <f t="shared" si="41"/>
        <v>50</v>
      </c>
    </row>
    <row r="51" spans="1:42" ht="36" customHeight="1">
      <c r="A51" s="308" t="s">
        <v>359</v>
      </c>
      <c r="B51" s="296">
        <v>1</v>
      </c>
      <c r="C51" s="10"/>
      <c r="D51" s="10"/>
      <c r="E51" s="10"/>
      <c r="F51" s="295"/>
      <c r="G51" s="101"/>
      <c r="H51" s="250"/>
      <c r="I51" s="262"/>
      <c r="J51" s="9"/>
      <c r="K51" s="10"/>
      <c r="L51" s="10"/>
      <c r="M51" s="10">
        <v>2.0833333333333332E-2</v>
      </c>
      <c r="N51" s="11" t="s">
        <v>87</v>
      </c>
      <c r="O51" s="321" t="s">
        <v>355</v>
      </c>
      <c r="P51" s="321" t="s">
        <v>355</v>
      </c>
      <c r="Q51" s="321" t="s">
        <v>371</v>
      </c>
      <c r="R51" s="69">
        <v>1</v>
      </c>
      <c r="S51" s="91">
        <v>1</v>
      </c>
      <c r="T51" s="70">
        <f>SUM(C51:M51)</f>
        <v>2.0833333333333332E-2</v>
      </c>
      <c r="U51" s="70">
        <f t="shared" si="35"/>
        <v>2.9027777777777777</v>
      </c>
      <c r="V51" s="70">
        <f t="shared" si="36"/>
        <v>30.690972222222207</v>
      </c>
      <c r="W51" s="12">
        <f t="shared" si="26"/>
        <v>0.53</v>
      </c>
      <c r="X51" s="12">
        <f t="shared" si="27"/>
        <v>73.59</v>
      </c>
      <c r="Y51" s="263">
        <f t="shared" si="39"/>
        <v>7.0000000000000007E-2</v>
      </c>
      <c r="Z51" s="103">
        <f t="shared" si="40"/>
        <v>96.72</v>
      </c>
      <c r="AA51" s="321" t="s">
        <v>355</v>
      </c>
      <c r="AB51" s="321" t="s">
        <v>355</v>
      </c>
      <c r="AC51" s="69">
        <v>1</v>
      </c>
      <c r="AD51" s="91">
        <v>1</v>
      </c>
      <c r="AE51" s="10">
        <v>1.3888888888888888E-2</v>
      </c>
      <c r="AF51" s="70">
        <f t="shared" si="37"/>
        <v>2.4027777777777777</v>
      </c>
      <c r="AG51" s="70">
        <f t="shared" si="38"/>
        <v>24.229166666666675</v>
      </c>
      <c r="AH51" s="12">
        <f t="shared" si="30"/>
        <v>0.4</v>
      </c>
      <c r="AI51" s="12">
        <f t="shared" si="31"/>
        <v>69.06</v>
      </c>
      <c r="AJ51" s="149">
        <f t="shared" si="32"/>
        <v>0.05</v>
      </c>
      <c r="AK51" s="150">
        <f t="shared" si="33"/>
        <v>95.75</v>
      </c>
      <c r="AL51" s="104" t="s">
        <v>89</v>
      </c>
      <c r="AM51" s="105" t="s">
        <v>90</v>
      </c>
      <c r="AN51" s="105" t="s">
        <v>90</v>
      </c>
      <c r="AO51" s="106" t="s">
        <v>90</v>
      </c>
      <c r="AP51" s="75">
        <f t="shared" si="41"/>
        <v>66.666666666666657</v>
      </c>
    </row>
    <row r="52" spans="1:42" ht="47.4">
      <c r="A52" s="309" t="s">
        <v>91</v>
      </c>
      <c r="B52" s="315"/>
      <c r="C52" s="168">
        <f t="shared" ref="C52:L52" si="42">SUM(C42:C51)</f>
        <v>2.0833333333333332E-2</v>
      </c>
      <c r="D52" s="168">
        <f t="shared" si="42"/>
        <v>2.0833333333333332E-2</v>
      </c>
      <c r="E52" s="168">
        <f t="shared" si="42"/>
        <v>2.0833333333333332E-2</v>
      </c>
      <c r="F52" s="168">
        <f t="shared" si="42"/>
        <v>0.10416666666666666</v>
      </c>
      <c r="G52" s="231">
        <f t="shared" si="42"/>
        <v>9.0277777777777776E-2</v>
      </c>
      <c r="H52" s="168">
        <f>SUM(H42:H51)</f>
        <v>0.10416666666666666</v>
      </c>
      <c r="I52" s="168">
        <f t="shared" si="42"/>
        <v>0.1875</v>
      </c>
      <c r="J52" s="168">
        <f t="shared" si="42"/>
        <v>2.0833333333333332E-2</v>
      </c>
      <c r="K52" s="231">
        <f t="shared" si="42"/>
        <v>2.0833333333333332E-2</v>
      </c>
      <c r="L52" s="231">
        <f t="shared" si="42"/>
        <v>4.1666666666666664E-2</v>
      </c>
      <c r="M52" s="168">
        <f>SUM(M42:M51)</f>
        <v>6.25E-2</v>
      </c>
      <c r="N52" s="168"/>
      <c r="O52" s="145"/>
      <c r="P52" s="145"/>
      <c r="Q52" s="145"/>
      <c r="R52" s="145"/>
      <c r="S52" s="145"/>
      <c r="T52" s="168">
        <f>SUM(T42:T51)</f>
        <v>0.69444444444444453</v>
      </c>
      <c r="U52" s="168">
        <f>U51</f>
        <v>2.9027777777777777</v>
      </c>
      <c r="V52" s="168">
        <f>V51</f>
        <v>30.690972222222207</v>
      </c>
      <c r="W52" s="145">
        <f>ROUND(T52/$T$65*100,2)</f>
        <v>17.61</v>
      </c>
      <c r="X52" s="145">
        <f t="shared" si="27"/>
        <v>73.59</v>
      </c>
      <c r="Y52" s="169">
        <f>ROUND(T52/$U$16*100,2)</f>
        <v>2.19</v>
      </c>
      <c r="Z52" s="170">
        <f>ROUND(V52/$U$16*100,2)</f>
        <v>96.72</v>
      </c>
      <c r="AA52" s="145"/>
      <c r="AB52" s="145"/>
      <c r="AC52" s="145"/>
      <c r="AD52" s="145"/>
      <c r="AE52" s="168">
        <f>SUM(AE42:AE51)</f>
        <v>0.38888888888888895</v>
      </c>
      <c r="AF52" s="168">
        <f>AF51</f>
        <v>2.4027777777777777</v>
      </c>
      <c r="AG52" s="168">
        <f>AG51</f>
        <v>24.229166666666675</v>
      </c>
      <c r="AH52" s="145">
        <f t="shared" si="30"/>
        <v>11.18</v>
      </c>
      <c r="AI52" s="145">
        <f>ROUND(AF52/$AE$65*100,2)</f>
        <v>69.06</v>
      </c>
      <c r="AJ52" s="169">
        <f t="shared" si="32"/>
        <v>1.54</v>
      </c>
      <c r="AK52" s="170">
        <f t="shared" si="33"/>
        <v>95.75</v>
      </c>
      <c r="AL52" s="173"/>
      <c r="AM52" s="145"/>
      <c r="AN52" s="145"/>
      <c r="AO52" s="174"/>
      <c r="AP52" s="174"/>
    </row>
    <row r="53" spans="1:42" ht="47.4">
      <c r="A53" s="299" t="s">
        <v>272</v>
      </c>
      <c r="B53" s="363"/>
      <c r="C53" s="363"/>
      <c r="D53" s="363"/>
      <c r="E53" s="363"/>
      <c r="F53" s="363"/>
      <c r="G53" s="363"/>
      <c r="H53" s="363"/>
      <c r="I53" s="363"/>
      <c r="J53" s="363"/>
      <c r="K53" s="363"/>
      <c r="L53" s="363"/>
      <c r="M53" s="363"/>
      <c r="N53" s="363"/>
      <c r="O53" s="363"/>
      <c r="P53" s="363"/>
      <c r="Q53" s="363"/>
      <c r="R53" s="363"/>
      <c r="S53" s="363"/>
      <c r="T53" s="363"/>
      <c r="U53" s="363"/>
      <c r="V53" s="363"/>
      <c r="W53" s="363"/>
      <c r="X53" s="363"/>
      <c r="Y53" s="363"/>
      <c r="Z53" s="363"/>
      <c r="AA53" s="364"/>
      <c r="AB53" s="364"/>
      <c r="AC53" s="364"/>
      <c r="AD53" s="364"/>
      <c r="AE53" s="364"/>
      <c r="AF53" s="364"/>
      <c r="AG53" s="364"/>
      <c r="AH53" s="364"/>
      <c r="AI53" s="364"/>
      <c r="AJ53" s="363"/>
      <c r="AK53" s="363"/>
      <c r="AL53" s="363"/>
      <c r="AM53" s="363"/>
      <c r="AN53" s="363"/>
      <c r="AO53" s="363"/>
      <c r="AP53" s="363"/>
    </row>
    <row r="54" spans="1:42" ht="37.5" customHeight="1">
      <c r="A54" s="297" t="s">
        <v>360</v>
      </c>
      <c r="B54" s="298">
        <v>4</v>
      </c>
      <c r="C54" s="10">
        <v>0.16666666666666666</v>
      </c>
      <c r="D54" s="250"/>
      <c r="E54" s="250"/>
      <c r="F54" s="250"/>
      <c r="G54" s="10">
        <v>0.16666666666666666</v>
      </c>
      <c r="H54" s="250"/>
      <c r="I54" s="250"/>
      <c r="J54" s="10">
        <v>0.16666666666666666</v>
      </c>
      <c r="K54" s="10">
        <v>0.16666666666666666</v>
      </c>
      <c r="L54" s="250"/>
      <c r="M54" s="250"/>
      <c r="N54" s="11" t="s">
        <v>87</v>
      </c>
      <c r="O54" s="147" t="s">
        <v>356</v>
      </c>
      <c r="P54" s="147" t="s">
        <v>356</v>
      </c>
      <c r="Q54" s="321" t="s">
        <v>371</v>
      </c>
      <c r="R54" s="103">
        <v>5</v>
      </c>
      <c r="S54" s="91">
        <v>1</v>
      </c>
      <c r="T54" s="70">
        <f>SUM(C54:M54)</f>
        <v>0.66666666666666663</v>
      </c>
      <c r="U54" s="81">
        <f>U52+T54</f>
        <v>3.5694444444444442</v>
      </c>
      <c r="V54" s="81">
        <f>V52+T54</f>
        <v>31.357638888888875</v>
      </c>
      <c r="W54" s="12">
        <f>ROUND(T54/$T$65*100,2)</f>
        <v>16.899999999999999</v>
      </c>
      <c r="X54" s="12">
        <f>ROUND(U54/$T$65*100,2)</f>
        <v>90.49</v>
      </c>
      <c r="Y54" s="274">
        <f>ROUND(T54/$U$17*100,2)</f>
        <v>2.1</v>
      </c>
      <c r="Z54" s="210">
        <f>ROUND(V54/$U$17*100,2)</f>
        <v>98.82</v>
      </c>
      <c r="AA54" s="321" t="s">
        <v>354</v>
      </c>
      <c r="AB54" s="321" t="s">
        <v>371</v>
      </c>
      <c r="AC54" s="103">
        <v>5</v>
      </c>
      <c r="AD54" s="91">
        <v>2</v>
      </c>
      <c r="AE54" s="74">
        <v>0.45833333333333331</v>
      </c>
      <c r="AF54" s="81">
        <f>AF52+AE54</f>
        <v>2.8611111111111112</v>
      </c>
      <c r="AG54" s="81">
        <f>AG52+AE54</f>
        <v>24.687500000000007</v>
      </c>
      <c r="AH54" s="12">
        <f t="shared" ref="AH54:AH62" si="43">ROUND(AE54/$AE$65*100,2)</f>
        <v>13.17</v>
      </c>
      <c r="AI54" s="12">
        <f t="shared" ref="AI54:AI62" si="44">ROUND(AF54/$AF$65*100,2)</f>
        <v>82.24</v>
      </c>
      <c r="AJ54" s="149">
        <f t="shared" ref="AJ54:AJ63" si="45">ROUND(AE54/$Y$17*100,2)</f>
        <v>1.81</v>
      </c>
      <c r="AK54" s="150">
        <f t="shared" ref="AK54:AK63" si="46">ROUND(AG54/$Y$17*100,2)</f>
        <v>97.56</v>
      </c>
      <c r="AL54" s="237" t="s">
        <v>89</v>
      </c>
      <c r="AM54" s="238" t="s">
        <v>90</v>
      </c>
      <c r="AN54" s="238" t="s">
        <v>90</v>
      </c>
      <c r="AO54" s="106" t="s">
        <v>90</v>
      </c>
      <c r="AP54" s="75">
        <f>AE54/T54*100</f>
        <v>68.75</v>
      </c>
    </row>
    <row r="55" spans="1:42" ht="37.5" customHeight="1">
      <c r="A55" s="297" t="s">
        <v>361</v>
      </c>
      <c r="B55" s="298">
        <v>2</v>
      </c>
      <c r="C55" s="250"/>
      <c r="D55" s="10">
        <v>3.125E-2</v>
      </c>
      <c r="E55" s="10">
        <v>3.125E-2</v>
      </c>
      <c r="F55" s="250"/>
      <c r="G55" s="250"/>
      <c r="H55" s="250"/>
      <c r="I55" s="250"/>
      <c r="J55" s="250"/>
      <c r="K55" s="250"/>
      <c r="L55" s="250"/>
      <c r="M55" s="250"/>
      <c r="N55" s="11" t="s">
        <v>87</v>
      </c>
      <c r="O55" s="147" t="s">
        <v>354</v>
      </c>
      <c r="P55" s="147" t="s">
        <v>355</v>
      </c>
      <c r="Q55" s="321" t="s">
        <v>371</v>
      </c>
      <c r="R55" s="103">
        <v>3</v>
      </c>
      <c r="S55" s="91">
        <v>1</v>
      </c>
      <c r="T55" s="70">
        <f t="shared" ref="T55:T62" si="47">SUM(C55:M55)</f>
        <v>6.25E-2</v>
      </c>
      <c r="U55" s="70">
        <f t="shared" ref="U55:U62" si="48">U54+T55</f>
        <v>3.6319444444444442</v>
      </c>
      <c r="V55" s="70">
        <f t="shared" ref="V55:V62" si="49">V54+T55</f>
        <v>31.420138888888875</v>
      </c>
      <c r="W55" s="12">
        <f t="shared" ref="W55:W62" si="50">ROUND(T55/$T$65*100,2)</f>
        <v>1.58</v>
      </c>
      <c r="X55" s="12">
        <f t="shared" ref="X55:X62" si="51">ROUND(U55/$T$65*100,2)</f>
        <v>92.08</v>
      </c>
      <c r="Y55" s="274">
        <f t="shared" ref="Y55:Y62" si="52">ROUND(T55/$U$17*100,2)</f>
        <v>0.2</v>
      </c>
      <c r="Z55" s="210">
        <f t="shared" ref="Z55:Z62" si="53">ROUND(V55/$U$17*100,2)</f>
        <v>99.02</v>
      </c>
      <c r="AA55" s="147" t="s">
        <v>354</v>
      </c>
      <c r="AB55" s="147" t="s">
        <v>354</v>
      </c>
      <c r="AC55" s="103">
        <v>2</v>
      </c>
      <c r="AD55" s="91">
        <v>2</v>
      </c>
      <c r="AE55" s="74">
        <v>2.0833333333333332E-2</v>
      </c>
      <c r="AF55" s="70">
        <f t="shared" ref="AF55:AF62" si="54">AF54+AE55</f>
        <v>2.8819444444444446</v>
      </c>
      <c r="AG55" s="70">
        <f t="shared" ref="AG55:AG62" si="55">AG54+AE55</f>
        <v>24.708333333333339</v>
      </c>
      <c r="AH55" s="12">
        <f t="shared" si="43"/>
        <v>0.6</v>
      </c>
      <c r="AI55" s="12">
        <f t="shared" si="44"/>
        <v>82.83</v>
      </c>
      <c r="AJ55" s="149">
        <f t="shared" si="45"/>
        <v>0.08</v>
      </c>
      <c r="AK55" s="150">
        <f t="shared" si="46"/>
        <v>97.64</v>
      </c>
      <c r="AL55" s="237" t="s">
        <v>89</v>
      </c>
      <c r="AM55" s="238" t="s">
        <v>90</v>
      </c>
      <c r="AN55" s="238" t="s">
        <v>90</v>
      </c>
      <c r="AO55" s="106" t="s">
        <v>90</v>
      </c>
      <c r="AP55" s="75">
        <f t="shared" ref="AP55:AP62" si="56">AE55/T55*100</f>
        <v>33.333333333333329</v>
      </c>
    </row>
    <row r="56" spans="1:42" ht="37.5" customHeight="1">
      <c r="A56" s="297" t="s">
        <v>362</v>
      </c>
      <c r="B56" s="298">
        <v>2</v>
      </c>
      <c r="C56" s="250"/>
      <c r="D56" s="10">
        <v>3.125E-2</v>
      </c>
      <c r="E56" s="10">
        <v>3.125E-2</v>
      </c>
      <c r="F56" s="250"/>
      <c r="G56" s="250"/>
      <c r="H56" s="250"/>
      <c r="I56" s="250"/>
      <c r="J56" s="250"/>
      <c r="K56" s="250"/>
      <c r="L56" s="250"/>
      <c r="M56" s="250"/>
      <c r="N56" s="11" t="s">
        <v>87</v>
      </c>
      <c r="O56" s="147" t="s">
        <v>354</v>
      </c>
      <c r="P56" s="147" t="s">
        <v>355</v>
      </c>
      <c r="Q56" s="321" t="s">
        <v>371</v>
      </c>
      <c r="R56" s="103">
        <v>3</v>
      </c>
      <c r="S56" s="91">
        <v>1</v>
      </c>
      <c r="T56" s="70">
        <f t="shared" si="47"/>
        <v>6.25E-2</v>
      </c>
      <c r="U56" s="70">
        <f t="shared" si="48"/>
        <v>3.6944444444444442</v>
      </c>
      <c r="V56" s="70">
        <f t="shared" si="49"/>
        <v>31.482638888888875</v>
      </c>
      <c r="W56" s="12">
        <f t="shared" si="50"/>
        <v>1.58</v>
      </c>
      <c r="X56" s="12">
        <f t="shared" si="51"/>
        <v>93.66</v>
      </c>
      <c r="Y56" s="274">
        <f t="shared" si="52"/>
        <v>0.2</v>
      </c>
      <c r="Z56" s="210">
        <f t="shared" si="53"/>
        <v>99.21</v>
      </c>
      <c r="AA56" s="147" t="s">
        <v>354</v>
      </c>
      <c r="AB56" s="147" t="s">
        <v>355</v>
      </c>
      <c r="AC56" s="103">
        <v>3</v>
      </c>
      <c r="AD56" s="91">
        <v>2</v>
      </c>
      <c r="AE56" s="74">
        <v>0.14583333333333334</v>
      </c>
      <c r="AF56" s="70">
        <f t="shared" si="54"/>
        <v>3.0277777777777781</v>
      </c>
      <c r="AG56" s="70">
        <f t="shared" si="55"/>
        <v>24.854166666666671</v>
      </c>
      <c r="AH56" s="12">
        <f t="shared" si="43"/>
        <v>4.1900000000000004</v>
      </c>
      <c r="AI56" s="12">
        <f t="shared" si="44"/>
        <v>87.03</v>
      </c>
      <c r="AJ56" s="149">
        <f t="shared" si="45"/>
        <v>0.57999999999999996</v>
      </c>
      <c r="AK56" s="150">
        <f t="shared" si="46"/>
        <v>98.22</v>
      </c>
      <c r="AL56" s="237" t="s">
        <v>89</v>
      </c>
      <c r="AM56" s="238" t="s">
        <v>90</v>
      </c>
      <c r="AN56" s="238" t="s">
        <v>90</v>
      </c>
      <c r="AO56" s="106" t="s">
        <v>90</v>
      </c>
      <c r="AP56" s="75">
        <f t="shared" si="56"/>
        <v>233.33333333333334</v>
      </c>
    </row>
    <row r="57" spans="1:42" ht="37.5" customHeight="1">
      <c r="A57" s="297" t="s">
        <v>363</v>
      </c>
      <c r="B57" s="298">
        <v>2</v>
      </c>
      <c r="C57" s="250"/>
      <c r="D57" s="10">
        <v>3.125E-2</v>
      </c>
      <c r="E57" s="10">
        <v>3.125E-2</v>
      </c>
      <c r="F57" s="250"/>
      <c r="G57" s="250"/>
      <c r="H57" s="250"/>
      <c r="I57" s="250"/>
      <c r="J57" s="250"/>
      <c r="K57" s="250"/>
      <c r="L57" s="250"/>
      <c r="M57" s="250"/>
      <c r="N57" s="11" t="s">
        <v>87</v>
      </c>
      <c r="O57" s="147" t="s">
        <v>354</v>
      </c>
      <c r="P57" s="147" t="s">
        <v>355</v>
      </c>
      <c r="Q57" s="321" t="s">
        <v>371</v>
      </c>
      <c r="R57" s="103">
        <v>3</v>
      </c>
      <c r="S57" s="91">
        <v>1</v>
      </c>
      <c r="T57" s="70">
        <f t="shared" si="47"/>
        <v>6.25E-2</v>
      </c>
      <c r="U57" s="70">
        <f t="shared" si="48"/>
        <v>3.7569444444444442</v>
      </c>
      <c r="V57" s="70">
        <f t="shared" si="49"/>
        <v>31.545138888888875</v>
      </c>
      <c r="W57" s="12">
        <f t="shared" si="50"/>
        <v>1.58</v>
      </c>
      <c r="X57" s="12">
        <f t="shared" si="51"/>
        <v>95.25</v>
      </c>
      <c r="Y57" s="274">
        <f t="shared" si="52"/>
        <v>0.2</v>
      </c>
      <c r="Z57" s="210">
        <f t="shared" si="53"/>
        <v>99.41</v>
      </c>
      <c r="AA57" s="147" t="s">
        <v>354</v>
      </c>
      <c r="AB57" s="147" t="s">
        <v>354</v>
      </c>
      <c r="AC57" s="103">
        <v>2</v>
      </c>
      <c r="AD57" s="91">
        <v>2</v>
      </c>
      <c r="AE57" s="74">
        <v>5.5555555555555552E-2</v>
      </c>
      <c r="AF57" s="70">
        <f t="shared" si="54"/>
        <v>3.0833333333333335</v>
      </c>
      <c r="AG57" s="70">
        <f t="shared" si="55"/>
        <v>24.909722222222229</v>
      </c>
      <c r="AH57" s="12">
        <f t="shared" si="43"/>
        <v>1.6</v>
      </c>
      <c r="AI57" s="12">
        <f t="shared" si="44"/>
        <v>88.62</v>
      </c>
      <c r="AJ57" s="149">
        <f t="shared" si="45"/>
        <v>0.22</v>
      </c>
      <c r="AK57" s="150">
        <f t="shared" si="46"/>
        <v>98.44</v>
      </c>
      <c r="AL57" s="237" t="s">
        <v>89</v>
      </c>
      <c r="AM57" s="238" t="s">
        <v>90</v>
      </c>
      <c r="AN57" s="238" t="s">
        <v>90</v>
      </c>
      <c r="AO57" s="106" t="s">
        <v>90</v>
      </c>
      <c r="AP57" s="75">
        <f t="shared" si="56"/>
        <v>88.888888888888886</v>
      </c>
    </row>
    <row r="58" spans="1:42" ht="37.5" customHeight="1">
      <c r="A58" s="297" t="s">
        <v>364</v>
      </c>
      <c r="B58" s="298">
        <v>2</v>
      </c>
      <c r="C58" s="250"/>
      <c r="D58" s="10">
        <v>3.125E-2</v>
      </c>
      <c r="E58" s="10">
        <v>3.125E-2</v>
      </c>
      <c r="F58" s="250"/>
      <c r="G58" s="250"/>
      <c r="H58" s="250"/>
      <c r="I58" s="250"/>
      <c r="J58" s="250"/>
      <c r="K58" s="250"/>
      <c r="L58" s="250"/>
      <c r="M58" s="250"/>
      <c r="N58" s="11" t="s">
        <v>87</v>
      </c>
      <c r="O58" s="147" t="s">
        <v>354</v>
      </c>
      <c r="P58" s="147" t="s">
        <v>355</v>
      </c>
      <c r="Q58" s="321" t="s">
        <v>371</v>
      </c>
      <c r="R58" s="103">
        <v>3</v>
      </c>
      <c r="S58" s="91">
        <v>1</v>
      </c>
      <c r="T58" s="70">
        <f t="shared" si="47"/>
        <v>6.25E-2</v>
      </c>
      <c r="U58" s="70">
        <f t="shared" si="48"/>
        <v>3.8194444444444442</v>
      </c>
      <c r="V58" s="70">
        <f t="shared" si="49"/>
        <v>31.607638888888875</v>
      </c>
      <c r="W58" s="12">
        <f t="shared" si="50"/>
        <v>1.58</v>
      </c>
      <c r="X58" s="12">
        <f t="shared" si="51"/>
        <v>96.83</v>
      </c>
      <c r="Y58" s="274">
        <f t="shared" si="52"/>
        <v>0.2</v>
      </c>
      <c r="Z58" s="210">
        <f t="shared" si="53"/>
        <v>99.61</v>
      </c>
      <c r="AA58" s="147" t="s">
        <v>354</v>
      </c>
      <c r="AB58" s="147" t="s">
        <v>355</v>
      </c>
      <c r="AC58" s="103">
        <v>3</v>
      </c>
      <c r="AD58" s="91">
        <v>2</v>
      </c>
      <c r="AE58" s="74">
        <v>6.25E-2</v>
      </c>
      <c r="AF58" s="70">
        <f t="shared" si="54"/>
        <v>3.1458333333333335</v>
      </c>
      <c r="AG58" s="70">
        <f t="shared" si="55"/>
        <v>24.972222222222229</v>
      </c>
      <c r="AH58" s="12">
        <f t="shared" si="43"/>
        <v>1.8</v>
      </c>
      <c r="AI58" s="12">
        <f t="shared" si="44"/>
        <v>90.42</v>
      </c>
      <c r="AJ58" s="149">
        <f t="shared" si="45"/>
        <v>0.25</v>
      </c>
      <c r="AK58" s="150">
        <f t="shared" si="46"/>
        <v>98.68</v>
      </c>
      <c r="AL58" s="237" t="s">
        <v>89</v>
      </c>
      <c r="AM58" s="238" t="s">
        <v>90</v>
      </c>
      <c r="AN58" s="238" t="s">
        <v>90</v>
      </c>
      <c r="AO58" s="106" t="s">
        <v>90</v>
      </c>
      <c r="AP58" s="75">
        <f t="shared" si="56"/>
        <v>100</v>
      </c>
    </row>
    <row r="59" spans="1:42" ht="37.5" customHeight="1">
      <c r="A59" s="297" t="s">
        <v>365</v>
      </c>
      <c r="B59" s="298">
        <v>3</v>
      </c>
      <c r="C59" s="250"/>
      <c r="D59" s="250"/>
      <c r="E59" s="250"/>
      <c r="F59" s="10">
        <v>6.9444444444444441E-3</v>
      </c>
      <c r="G59" s="250"/>
      <c r="H59" s="250"/>
      <c r="I59" s="10">
        <v>6.9444444444444441E-3</v>
      </c>
      <c r="J59" s="250"/>
      <c r="K59" s="10">
        <v>6.9444444444444441E-3</v>
      </c>
      <c r="L59" s="250"/>
      <c r="M59" s="250"/>
      <c r="N59" s="11" t="s">
        <v>87</v>
      </c>
      <c r="O59" s="147" t="s">
        <v>355</v>
      </c>
      <c r="P59" s="147" t="s">
        <v>355</v>
      </c>
      <c r="Q59" s="321" t="s">
        <v>371</v>
      </c>
      <c r="R59" s="103">
        <v>2</v>
      </c>
      <c r="S59" s="91">
        <v>1</v>
      </c>
      <c r="T59" s="70">
        <f t="shared" si="47"/>
        <v>2.0833333333333332E-2</v>
      </c>
      <c r="U59" s="70">
        <f t="shared" si="48"/>
        <v>3.8402777777777777</v>
      </c>
      <c r="V59" s="70">
        <f t="shared" si="49"/>
        <v>31.628472222222207</v>
      </c>
      <c r="W59" s="12">
        <f t="shared" si="50"/>
        <v>0.53</v>
      </c>
      <c r="X59" s="12">
        <f t="shared" si="51"/>
        <v>97.36</v>
      </c>
      <c r="Y59" s="274">
        <f t="shared" si="52"/>
        <v>7.0000000000000007E-2</v>
      </c>
      <c r="Z59" s="210">
        <f t="shared" si="53"/>
        <v>99.67</v>
      </c>
      <c r="AA59" s="147" t="s">
        <v>354</v>
      </c>
      <c r="AB59" s="147" t="s">
        <v>355</v>
      </c>
      <c r="AC59" s="103">
        <v>3</v>
      </c>
      <c r="AD59" s="91">
        <v>2</v>
      </c>
      <c r="AE59" s="74">
        <v>8.3333333333333329E-2</v>
      </c>
      <c r="AF59" s="70">
        <f t="shared" si="54"/>
        <v>3.229166666666667</v>
      </c>
      <c r="AG59" s="70">
        <f t="shared" si="55"/>
        <v>25.055555555555561</v>
      </c>
      <c r="AH59" s="12">
        <f t="shared" si="43"/>
        <v>2.4</v>
      </c>
      <c r="AI59" s="12">
        <f t="shared" si="44"/>
        <v>92.81</v>
      </c>
      <c r="AJ59" s="149">
        <f t="shared" si="45"/>
        <v>0.33</v>
      </c>
      <c r="AK59" s="150">
        <f t="shared" si="46"/>
        <v>99.01</v>
      </c>
      <c r="AL59" s="237" t="s">
        <v>89</v>
      </c>
      <c r="AM59" s="238" t="s">
        <v>90</v>
      </c>
      <c r="AN59" s="238" t="s">
        <v>90</v>
      </c>
      <c r="AO59" s="106" t="s">
        <v>90</v>
      </c>
      <c r="AP59" s="75">
        <f t="shared" si="56"/>
        <v>400</v>
      </c>
    </row>
    <row r="60" spans="1:42" ht="37.5" customHeight="1">
      <c r="A60" s="297" t="s">
        <v>366</v>
      </c>
      <c r="B60" s="298">
        <v>3</v>
      </c>
      <c r="C60" s="250"/>
      <c r="D60" s="250"/>
      <c r="E60" s="250"/>
      <c r="F60" s="10">
        <v>6.9444444444444441E-3</v>
      </c>
      <c r="G60" s="250"/>
      <c r="H60" s="250"/>
      <c r="I60" s="10">
        <v>6.9444444444444441E-3</v>
      </c>
      <c r="J60" s="250"/>
      <c r="K60" s="10">
        <v>6.9444444444444441E-3</v>
      </c>
      <c r="L60" s="250"/>
      <c r="M60" s="250"/>
      <c r="N60" s="11" t="s">
        <v>87</v>
      </c>
      <c r="O60" s="147" t="s">
        <v>355</v>
      </c>
      <c r="P60" s="147" t="s">
        <v>355</v>
      </c>
      <c r="Q60" s="321" t="s">
        <v>371</v>
      </c>
      <c r="R60" s="103">
        <v>2</v>
      </c>
      <c r="S60" s="91">
        <v>1</v>
      </c>
      <c r="T60" s="70">
        <f t="shared" si="47"/>
        <v>2.0833333333333332E-2</v>
      </c>
      <c r="U60" s="70">
        <f t="shared" si="48"/>
        <v>3.8611111111111112</v>
      </c>
      <c r="V60" s="70">
        <f t="shared" si="49"/>
        <v>31.649305555555539</v>
      </c>
      <c r="W60" s="12">
        <f t="shared" si="50"/>
        <v>0.53</v>
      </c>
      <c r="X60" s="12">
        <f t="shared" si="51"/>
        <v>97.89</v>
      </c>
      <c r="Y60" s="274">
        <f t="shared" si="52"/>
        <v>7.0000000000000007E-2</v>
      </c>
      <c r="Z60" s="210">
        <f t="shared" si="53"/>
        <v>99.74</v>
      </c>
      <c r="AA60" s="147" t="s">
        <v>354</v>
      </c>
      <c r="AB60" s="147" t="s">
        <v>355</v>
      </c>
      <c r="AC60" s="103">
        <v>3</v>
      </c>
      <c r="AD60" s="91">
        <v>2</v>
      </c>
      <c r="AE60" s="74">
        <v>8.3333333333333329E-2</v>
      </c>
      <c r="AF60" s="70">
        <f t="shared" si="54"/>
        <v>3.3125000000000004</v>
      </c>
      <c r="AG60" s="70">
        <f t="shared" si="55"/>
        <v>25.138888888888893</v>
      </c>
      <c r="AH60" s="12">
        <f t="shared" si="43"/>
        <v>2.4</v>
      </c>
      <c r="AI60" s="12">
        <f t="shared" si="44"/>
        <v>95.21</v>
      </c>
      <c r="AJ60" s="149">
        <f t="shared" si="45"/>
        <v>0.33</v>
      </c>
      <c r="AK60" s="150">
        <f t="shared" si="46"/>
        <v>99.34</v>
      </c>
      <c r="AL60" s="237" t="s">
        <v>89</v>
      </c>
      <c r="AM60" s="238" t="s">
        <v>90</v>
      </c>
      <c r="AN60" s="238" t="s">
        <v>90</v>
      </c>
      <c r="AO60" s="106" t="s">
        <v>90</v>
      </c>
      <c r="AP60" s="75">
        <f t="shared" si="56"/>
        <v>400</v>
      </c>
    </row>
    <row r="61" spans="1:42" ht="37.5" customHeight="1">
      <c r="A61" s="297" t="s">
        <v>367</v>
      </c>
      <c r="B61" s="298">
        <v>3</v>
      </c>
      <c r="C61" s="250"/>
      <c r="D61" s="250"/>
      <c r="E61" s="250"/>
      <c r="F61" s="10">
        <v>1.3888888888888888E-2</v>
      </c>
      <c r="G61" s="250"/>
      <c r="H61" s="250"/>
      <c r="I61" s="10">
        <v>1.3888888888888888E-2</v>
      </c>
      <c r="J61" s="250"/>
      <c r="K61" s="10">
        <v>1.3888888888888888E-2</v>
      </c>
      <c r="L61" s="250"/>
      <c r="M61" s="250"/>
      <c r="N61" s="11" t="s">
        <v>87</v>
      </c>
      <c r="O61" s="147" t="s">
        <v>355</v>
      </c>
      <c r="P61" s="147" t="s">
        <v>355</v>
      </c>
      <c r="Q61" s="321" t="s">
        <v>371</v>
      </c>
      <c r="R61" s="103">
        <v>2</v>
      </c>
      <c r="S61" s="91">
        <v>1</v>
      </c>
      <c r="T61" s="70">
        <f t="shared" si="47"/>
        <v>4.1666666666666664E-2</v>
      </c>
      <c r="U61" s="70">
        <f t="shared" si="48"/>
        <v>3.9027777777777777</v>
      </c>
      <c r="V61" s="70">
        <f t="shared" si="49"/>
        <v>31.690972222222207</v>
      </c>
      <c r="W61" s="12">
        <f t="shared" si="50"/>
        <v>1.06</v>
      </c>
      <c r="X61" s="12">
        <f t="shared" si="51"/>
        <v>98.94</v>
      </c>
      <c r="Y61" s="274">
        <f t="shared" si="52"/>
        <v>0.13</v>
      </c>
      <c r="Z61" s="210">
        <f t="shared" si="53"/>
        <v>99.87</v>
      </c>
      <c r="AA61" s="147" t="s">
        <v>354</v>
      </c>
      <c r="AB61" s="147" t="s">
        <v>355</v>
      </c>
      <c r="AC61" s="103">
        <v>3</v>
      </c>
      <c r="AD61" s="91">
        <v>2</v>
      </c>
      <c r="AE61" s="74">
        <v>8.3333333333333329E-2</v>
      </c>
      <c r="AF61" s="70">
        <f t="shared" si="54"/>
        <v>3.3958333333333339</v>
      </c>
      <c r="AG61" s="70">
        <f t="shared" si="55"/>
        <v>25.222222222222225</v>
      </c>
      <c r="AH61" s="12">
        <f t="shared" si="43"/>
        <v>2.4</v>
      </c>
      <c r="AI61" s="12">
        <f t="shared" si="44"/>
        <v>97.6</v>
      </c>
      <c r="AJ61" s="149">
        <f t="shared" si="45"/>
        <v>0.33</v>
      </c>
      <c r="AK61" s="150">
        <f t="shared" si="46"/>
        <v>99.67</v>
      </c>
      <c r="AL61" s="237" t="s">
        <v>89</v>
      </c>
      <c r="AM61" s="238" t="s">
        <v>90</v>
      </c>
      <c r="AN61" s="238" t="s">
        <v>90</v>
      </c>
      <c r="AO61" s="106" t="s">
        <v>90</v>
      </c>
      <c r="AP61" s="75">
        <f t="shared" si="56"/>
        <v>200</v>
      </c>
    </row>
    <row r="62" spans="1:42" ht="37.5" customHeight="1">
      <c r="A62" s="297" t="s">
        <v>368</v>
      </c>
      <c r="B62" s="298">
        <v>3</v>
      </c>
      <c r="C62" s="250"/>
      <c r="D62" s="250"/>
      <c r="E62" s="250"/>
      <c r="F62" s="10">
        <v>1.3888888888888888E-2</v>
      </c>
      <c r="G62" s="250"/>
      <c r="H62" s="250"/>
      <c r="I62" s="10">
        <v>1.3888888888888888E-2</v>
      </c>
      <c r="J62" s="250"/>
      <c r="K62" s="10">
        <v>1.3888888888888888E-2</v>
      </c>
      <c r="L62" s="250"/>
      <c r="M62" s="250"/>
      <c r="N62" s="11" t="s">
        <v>87</v>
      </c>
      <c r="O62" s="147" t="s">
        <v>355</v>
      </c>
      <c r="P62" s="147" t="s">
        <v>355</v>
      </c>
      <c r="Q62" s="321" t="s">
        <v>371</v>
      </c>
      <c r="R62" s="103">
        <v>2</v>
      </c>
      <c r="S62" s="91">
        <v>1</v>
      </c>
      <c r="T62" s="70">
        <f t="shared" si="47"/>
        <v>4.1666666666666664E-2</v>
      </c>
      <c r="U62" s="70">
        <f t="shared" si="48"/>
        <v>3.9444444444444442</v>
      </c>
      <c r="V62" s="70">
        <f t="shared" si="49"/>
        <v>31.732638888888875</v>
      </c>
      <c r="W62" s="12">
        <f t="shared" si="50"/>
        <v>1.06</v>
      </c>
      <c r="X62" s="12">
        <f t="shared" si="51"/>
        <v>100</v>
      </c>
      <c r="Y62" s="274">
        <f t="shared" si="52"/>
        <v>0.13</v>
      </c>
      <c r="Z62" s="210">
        <f t="shared" si="53"/>
        <v>100</v>
      </c>
      <c r="AA62" s="147" t="s">
        <v>354</v>
      </c>
      <c r="AB62" s="147" t="s">
        <v>355</v>
      </c>
      <c r="AC62" s="103">
        <v>3</v>
      </c>
      <c r="AD62" s="91">
        <v>2</v>
      </c>
      <c r="AE62" s="74">
        <v>8.3333333333333329E-2</v>
      </c>
      <c r="AF62" s="70">
        <f t="shared" si="54"/>
        <v>3.4791666666666674</v>
      </c>
      <c r="AG62" s="70">
        <f t="shared" si="55"/>
        <v>25.305555555555557</v>
      </c>
      <c r="AH62" s="12">
        <f t="shared" si="43"/>
        <v>2.4</v>
      </c>
      <c r="AI62" s="12">
        <f t="shared" si="44"/>
        <v>100</v>
      </c>
      <c r="AJ62" s="149">
        <f t="shared" si="45"/>
        <v>0.33</v>
      </c>
      <c r="AK62" s="150">
        <f t="shared" si="46"/>
        <v>100</v>
      </c>
      <c r="AL62" s="237" t="s">
        <v>89</v>
      </c>
      <c r="AM62" s="238" t="s">
        <v>90</v>
      </c>
      <c r="AN62" s="238" t="s">
        <v>90</v>
      </c>
      <c r="AO62" s="106" t="s">
        <v>90</v>
      </c>
      <c r="AP62" s="75">
        <f t="shared" si="56"/>
        <v>200</v>
      </c>
    </row>
    <row r="63" spans="1:42" ht="47.4">
      <c r="A63" s="300" t="s">
        <v>91</v>
      </c>
      <c r="B63" s="280"/>
      <c r="C63" s="281">
        <f t="shared" ref="C63:G63" si="57">SUM(C54:C62)</f>
        <v>0.16666666666666666</v>
      </c>
      <c r="D63" s="281">
        <f t="shared" si="57"/>
        <v>0.125</v>
      </c>
      <c r="E63" s="281">
        <f t="shared" si="57"/>
        <v>0.125</v>
      </c>
      <c r="F63" s="281">
        <f t="shared" si="57"/>
        <v>4.1666666666666664E-2</v>
      </c>
      <c r="G63" s="281">
        <f t="shared" si="57"/>
        <v>0.16666666666666666</v>
      </c>
      <c r="H63" s="281">
        <f>SUM(H54:H62)</f>
        <v>0</v>
      </c>
      <c r="I63" s="281">
        <f t="shared" ref="I63:M63" si="58">SUM(I54:I62)</f>
        <v>4.1666666666666664E-2</v>
      </c>
      <c r="J63" s="281">
        <f t="shared" si="58"/>
        <v>0.16666666666666666</v>
      </c>
      <c r="K63" s="281">
        <f t="shared" si="58"/>
        <v>0.20833333333333334</v>
      </c>
      <c r="L63" s="281">
        <f t="shared" si="58"/>
        <v>0</v>
      </c>
      <c r="M63" s="281">
        <f t="shared" si="58"/>
        <v>0</v>
      </c>
      <c r="N63" s="280"/>
      <c r="O63" s="280"/>
      <c r="P63" s="280"/>
      <c r="Q63" s="281"/>
      <c r="R63" s="281"/>
      <c r="S63" s="282"/>
      <c r="T63" s="282">
        <f>SUM(T54:T62)</f>
        <v>1.0416666666666667</v>
      </c>
      <c r="U63" s="111">
        <f>U62</f>
        <v>3.9444444444444442</v>
      </c>
      <c r="V63" s="111">
        <f>V62</f>
        <v>31.732638888888875</v>
      </c>
      <c r="W63" s="112">
        <f>ROUND(T63/$T$65*100,2)</f>
        <v>26.41</v>
      </c>
      <c r="X63" s="112">
        <f>ROUND(U63/$T$65*100,2)</f>
        <v>100</v>
      </c>
      <c r="Y63" s="283">
        <f>ROUND(T63/$U$17*100,2)</f>
        <v>3.28</v>
      </c>
      <c r="Z63" s="284">
        <f>ROUND(V63/$U$17*100,2)</f>
        <v>100</v>
      </c>
      <c r="AA63" s="285"/>
      <c r="AB63" s="285"/>
      <c r="AC63" s="285"/>
      <c r="AD63" s="286"/>
      <c r="AE63" s="282">
        <f>SUM(AE54:AE62)</f>
        <v>1.0763888888888891</v>
      </c>
      <c r="AF63" s="111">
        <f>AF62</f>
        <v>3.4791666666666674</v>
      </c>
      <c r="AG63" s="111">
        <f>AG62</f>
        <v>25.305555555555557</v>
      </c>
      <c r="AH63" s="119">
        <f>ROUND(AE63/$AE$65*100,2)</f>
        <v>30.94</v>
      </c>
      <c r="AI63" s="120">
        <f>ROUND(AF63/$AE$65*100,2)</f>
        <v>100</v>
      </c>
      <c r="AJ63" s="283">
        <f t="shared" si="45"/>
        <v>4.25</v>
      </c>
      <c r="AK63" s="284">
        <f t="shared" si="46"/>
        <v>100</v>
      </c>
      <c r="AL63" s="121"/>
      <c r="AM63" s="121"/>
      <c r="AN63" s="121"/>
      <c r="AO63" s="121"/>
      <c r="AP63" s="121"/>
    </row>
    <row r="64" spans="1:42" s="122" customFormat="1" ht="15" customHeight="1"/>
    <row r="65" spans="1:42" ht="36">
      <c r="A65" s="21" t="s">
        <v>132</v>
      </c>
      <c r="B65" s="22"/>
      <c r="C65" s="123">
        <f t="shared" ref="C65:G65" si="59">C63+C52+C37+C28+C25+C40</f>
        <v>0.4375</v>
      </c>
      <c r="D65" s="123">
        <f t="shared" si="59"/>
        <v>0.29166666666666669</v>
      </c>
      <c r="E65" s="123">
        <f t="shared" si="59"/>
        <v>0.29166666666666663</v>
      </c>
      <c r="F65" s="123">
        <f t="shared" si="59"/>
        <v>0.3125</v>
      </c>
      <c r="G65" s="123">
        <f t="shared" si="59"/>
        <v>0.34027777777777779</v>
      </c>
      <c r="H65" s="123">
        <f>H63+H52+H37+H28+H25+H40</f>
        <v>0.35416666666666669</v>
      </c>
      <c r="I65" s="123">
        <f t="shared" ref="I65:M65" si="60">I63+I52+I37+I28+I25+I40</f>
        <v>0.3125</v>
      </c>
      <c r="J65" s="123">
        <f t="shared" si="60"/>
        <v>0.33333333333333337</v>
      </c>
      <c r="K65" s="123">
        <f t="shared" si="60"/>
        <v>0.47916666666666674</v>
      </c>
      <c r="L65" s="123">
        <f t="shared" si="60"/>
        <v>0.3125</v>
      </c>
      <c r="M65" s="123">
        <f t="shared" si="60"/>
        <v>0.47916666666666669</v>
      </c>
      <c r="N65" s="124" t="s">
        <v>91</v>
      </c>
      <c r="O65" s="125">
        <f>SUM(C65:M65)</f>
        <v>3.9444444444444442</v>
      </c>
      <c r="P65" s="23"/>
      <c r="Q65" s="23"/>
      <c r="R65" s="23">
        <f>SUM(R24,R27,R30:R36,R39:R39,R42:R51,R54:R62)</f>
        <v>85</v>
      </c>
      <c r="S65" s="23"/>
      <c r="T65" s="123">
        <f>T63+T52+T37+T28+T25+T40</f>
        <v>3.9444444444444446</v>
      </c>
      <c r="U65" s="123">
        <f>U63</f>
        <v>3.9444444444444442</v>
      </c>
      <c r="V65" s="123">
        <f>V63</f>
        <v>31.732638888888875</v>
      </c>
      <c r="W65" s="23">
        <f>ROUND(T65/$T$65*100,2)</f>
        <v>100</v>
      </c>
      <c r="X65" s="23">
        <f>ROUND(U65/$T$65*100,2)</f>
        <v>100</v>
      </c>
      <c r="Y65" s="126">
        <f>ROUND(T65/$U$16*100,2)</f>
        <v>12.43</v>
      </c>
      <c r="Z65" s="127">
        <f>ROUND(V65/$U$16*100,2)</f>
        <v>100</v>
      </c>
      <c r="AA65" s="23"/>
      <c r="AB65" s="23"/>
      <c r="AC65" s="23">
        <f>SUM(AC24,AC27,AC30:AC36,AC39:AC39,AC42:AC51,AC54:AC62)</f>
        <v>85</v>
      </c>
      <c r="AD65" s="23"/>
      <c r="AE65" s="123">
        <f>AE63+AE52+AE37+AE28+AE25+AE40</f>
        <v>3.479166666666667</v>
      </c>
      <c r="AF65" s="123">
        <f>AF63</f>
        <v>3.4791666666666674</v>
      </c>
      <c r="AG65" s="123">
        <f>AG63</f>
        <v>25.305555555555557</v>
      </c>
      <c r="AH65" s="23">
        <f>ROUND(AF65/$AE$65*100,2)</f>
        <v>100</v>
      </c>
      <c r="AI65" s="23">
        <f>ROUND(AF65/$AE$65*100,2)</f>
        <v>100</v>
      </c>
      <c r="AJ65" s="287">
        <f>ROUND(AE65/$Y$17*100,2)</f>
        <v>13.75</v>
      </c>
      <c r="AK65" s="288">
        <f>ROUND(AG65/$Y$17*100,2)</f>
        <v>100</v>
      </c>
      <c r="AL65" s="22"/>
      <c r="AM65" s="22"/>
      <c r="AN65" s="22"/>
      <c r="AO65" s="22"/>
      <c r="AP65" s="22"/>
    </row>
    <row r="66" spans="1:42" s="122" customFormat="1">
      <c r="A66" s="130"/>
      <c r="B66" s="130"/>
      <c r="C66" s="130"/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31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  <c r="AA66" s="130"/>
      <c r="AB66" s="130"/>
      <c r="AC66" s="130"/>
      <c r="AD66" s="130"/>
      <c r="AE66" s="130"/>
      <c r="AF66" s="130"/>
      <c r="AG66" s="130"/>
      <c r="AH66" s="130"/>
      <c r="AI66" s="130"/>
      <c r="AJ66" s="130"/>
      <c r="AK66" s="130"/>
      <c r="AL66" s="130"/>
      <c r="AM66" s="130"/>
      <c r="AN66" s="130"/>
      <c r="AO66" s="130"/>
      <c r="AP66" s="130"/>
    </row>
    <row r="67" spans="1:42" ht="36">
      <c r="A67" s="132" t="s">
        <v>133</v>
      </c>
      <c r="B67" s="24"/>
      <c r="C67" s="133">
        <f t="shared" ref="C67:M67" si="61">(C65/$O$65)*100</f>
        <v>11.091549295774648</v>
      </c>
      <c r="D67" s="133">
        <f t="shared" si="61"/>
        <v>7.3943661971830998</v>
      </c>
      <c r="E67" s="133">
        <f t="shared" si="61"/>
        <v>7.3943661971830981</v>
      </c>
      <c r="F67" s="133">
        <f t="shared" si="61"/>
        <v>7.922535211267606</v>
      </c>
      <c r="G67" s="133">
        <f t="shared" si="61"/>
        <v>8.626760563380282</v>
      </c>
      <c r="H67" s="133">
        <f t="shared" si="61"/>
        <v>8.97887323943662</v>
      </c>
      <c r="I67" s="133">
        <f t="shared" si="61"/>
        <v>7.922535211267606</v>
      </c>
      <c r="J67" s="133">
        <f t="shared" si="61"/>
        <v>8.4507042253521139</v>
      </c>
      <c r="K67" s="133">
        <f t="shared" si="61"/>
        <v>12.147887323943666</v>
      </c>
      <c r="L67" s="133">
        <f t="shared" si="61"/>
        <v>7.922535211267606</v>
      </c>
      <c r="M67" s="133">
        <f t="shared" si="61"/>
        <v>12.147887323943664</v>
      </c>
      <c r="N67" s="134" t="s">
        <v>91</v>
      </c>
      <c r="O67" s="133">
        <f>SUM(C67:M67)</f>
        <v>100.00000000000001</v>
      </c>
      <c r="P67" s="289" t="s">
        <v>134</v>
      </c>
      <c r="Q67" s="290">
        <f>COUNTIF($B$21:AP54,"DONE")</f>
        <v>20</v>
      </c>
      <c r="R67" s="291" t="s">
        <v>135</v>
      </c>
      <c r="S67" s="292">
        <f>COUNTIF($B$21:AP54,"LATE")</f>
        <v>1</v>
      </c>
      <c r="T67" s="293" t="s">
        <v>136</v>
      </c>
      <c r="U67" s="82">
        <f>COUNTIF($B$21:AP54,"CANCLE")</f>
        <v>0</v>
      </c>
      <c r="V67" s="294" t="s">
        <v>137</v>
      </c>
      <c r="W67" s="161">
        <f>SUM(Q67,S67,U67)</f>
        <v>21</v>
      </c>
      <c r="X67" s="373"/>
      <c r="Y67" s="374"/>
      <c r="Z67" s="375"/>
      <c r="AA67" s="376" t="s">
        <v>388</v>
      </c>
      <c r="AB67" s="377"/>
      <c r="AC67" s="370">
        <f>Q67+'Sprint 8'!Q80+'Sprint 7'!Q73+'Sprint 6'!Q79+'Sprint 5'!Q74+'Sprint 4'!Q88+'Sprint 3'!Q67</f>
        <v>211</v>
      </c>
      <c r="AD67" s="371"/>
      <c r="AE67" s="378" t="s">
        <v>389</v>
      </c>
      <c r="AF67" s="378"/>
      <c r="AG67" s="370">
        <f>S67+'Sprint 8'!S80+'Sprint 7'!S73+'Sprint 6'!S79+'Sprint 5'!S74+'Sprint 4'!S88+'Sprint 3'!S67</f>
        <v>3</v>
      </c>
      <c r="AH67" s="371"/>
      <c r="AI67" s="369" t="s">
        <v>390</v>
      </c>
      <c r="AJ67" s="369"/>
      <c r="AK67" s="370">
        <f>U67+'Sprint 8'!U80+'Sprint 7'!U73+'Sprint 6'!U79+'Sprint 5'!U74+'Sprint 4'!U88+'Sprint 3'!U67</f>
        <v>13</v>
      </c>
      <c r="AL67" s="371"/>
      <c r="AM67" s="372" t="s">
        <v>391</v>
      </c>
      <c r="AN67" s="372"/>
      <c r="AO67" s="370">
        <f>W67+'Sprint 8'!W80+'Sprint 7'!W73+'Sprint 6'!W79+'Sprint 5'!W74+'Sprint 4'!W88+'Sprint 3'!W67</f>
        <v>227</v>
      </c>
      <c r="AP67" s="371"/>
    </row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</sheetData>
  <mergeCells count="29">
    <mergeCell ref="A1:AP2"/>
    <mergeCell ref="C3:K3"/>
    <mergeCell ref="L3:N3"/>
    <mergeCell ref="O3:P3"/>
    <mergeCell ref="C4:D4"/>
    <mergeCell ref="L4:N4"/>
    <mergeCell ref="O4:P4"/>
    <mergeCell ref="C5:D5"/>
    <mergeCell ref="F8:J8"/>
    <mergeCell ref="B21:N21"/>
    <mergeCell ref="O21:Z21"/>
    <mergeCell ref="AA21:AK21"/>
    <mergeCell ref="B41:AP41"/>
    <mergeCell ref="B53:AP53"/>
    <mergeCell ref="AO21:AP21"/>
    <mergeCell ref="B23:AP23"/>
    <mergeCell ref="B26:AP26"/>
    <mergeCell ref="B29:AP29"/>
    <mergeCell ref="B38:AP38"/>
    <mergeCell ref="AL21:AN21"/>
    <mergeCell ref="AI67:AJ67"/>
    <mergeCell ref="AK67:AL67"/>
    <mergeCell ref="AM67:AN67"/>
    <mergeCell ref="AO67:AP67"/>
    <mergeCell ref="X67:Z67"/>
    <mergeCell ref="AA67:AB67"/>
    <mergeCell ref="AC67:AD67"/>
    <mergeCell ref="AE67:AF67"/>
    <mergeCell ref="AG67:AH67"/>
  </mergeCells>
  <conditionalFormatting sqref="AO31:AP33 AP39 AO35:AP36 AP42:AP47">
    <cfRule type="cellIs" dxfId="8" priority="19" operator="greaterThan">
      <formula>100</formula>
    </cfRule>
  </conditionalFormatting>
  <conditionalFormatting sqref="AP24">
    <cfRule type="cellIs" dxfId="7" priority="18" operator="greaterThan">
      <formula>100</formula>
    </cfRule>
  </conditionalFormatting>
  <conditionalFormatting sqref="AP27">
    <cfRule type="cellIs" dxfId="6" priority="17" operator="greaterThan">
      <formula>100</formula>
    </cfRule>
  </conditionalFormatting>
  <conditionalFormatting sqref="AP54">
    <cfRule type="cellIs" dxfId="5" priority="14" operator="greaterThan">
      <formula>100</formula>
    </cfRule>
  </conditionalFormatting>
  <conditionalFormatting sqref="AO34:AP34">
    <cfRule type="cellIs" dxfId="4" priority="13" operator="greaterThan">
      <formula>100</formula>
    </cfRule>
  </conditionalFormatting>
  <conditionalFormatting sqref="AO39">
    <cfRule type="cellIs" dxfId="3" priority="8" operator="greaterThan">
      <formula>100</formula>
    </cfRule>
  </conditionalFormatting>
  <conditionalFormatting sqref="AP48:AP51">
    <cfRule type="cellIs" dxfId="2" priority="5" operator="greaterThan">
      <formula>100</formula>
    </cfRule>
  </conditionalFormatting>
  <conditionalFormatting sqref="AP55:AP62">
    <cfRule type="cellIs" dxfId="1" priority="2" operator="greaterThan">
      <formula>100</formula>
    </cfRule>
  </conditionalFormatting>
  <conditionalFormatting sqref="AO30:AP30">
    <cfRule type="cellIs" dxfId="0" priority="1" operator="greaterThan">
      <formula>100</formula>
    </cfRule>
  </conditionalFormatting>
  <pageMargins left="0.25" right="0.25" top="0.75" bottom="0.75" header="0.3" footer="0.3"/>
  <pageSetup paperSize="9" scale="11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Sprint 3</vt:lpstr>
      <vt:lpstr>Sprint 4</vt:lpstr>
      <vt:lpstr>Sprint 5</vt:lpstr>
      <vt:lpstr>Sprint 6</vt:lpstr>
      <vt:lpstr>Sprint 7</vt:lpstr>
      <vt:lpstr>Sprint 8</vt:lpstr>
      <vt:lpstr>Sprint 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กล้ายุทธ ครองแก้ว</dc:creator>
  <cp:keywords/>
  <dc:description/>
  <cp:lastModifiedBy>User</cp:lastModifiedBy>
  <cp:revision/>
  <cp:lastPrinted>2022-04-14T18:35:14Z</cp:lastPrinted>
  <dcterms:created xsi:type="dcterms:W3CDTF">2022-02-15T12:00:59Z</dcterms:created>
  <dcterms:modified xsi:type="dcterms:W3CDTF">2022-04-15T07:53:50Z</dcterms:modified>
  <cp:category/>
  <cp:contentStatus/>
</cp:coreProperties>
</file>