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ocuments\projects\"/>
    </mc:Choice>
  </mc:AlternateContent>
  <bookViews>
    <workbookView xWindow="0" yWindow="0" windowWidth="23040" windowHeight="9192" activeTab="2"/>
  </bookViews>
  <sheets>
    <sheet name="Data" sheetId="2" r:id="rId1"/>
    <sheet name="working sheet" sheetId="3" r:id="rId2"/>
    <sheet name="Dashboard" sheetId="1" r:id="rId3"/>
  </sheets>
  <definedNames>
    <definedName name="Slicer_Manager">#N/A</definedName>
    <definedName name="Slicer_Projec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B5" i="3" l="1"/>
  <c r="B4" i="3"/>
  <c r="B3" i="3"/>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H3" i="2"/>
  <c r="F3" i="2"/>
  <c r="H2" i="2"/>
  <c r="F2" i="2"/>
  <c r="N8" i="3"/>
  <c r="K5" i="3"/>
  <c r="K6" i="3" l="1"/>
  <c r="O8" i="3"/>
  <c r="B6" i="3"/>
  <c r="B7" i="3"/>
</calcChain>
</file>

<file path=xl/sharedStrings.xml><?xml version="1.0" encoding="utf-8"?>
<sst xmlns="http://schemas.openxmlformats.org/spreadsheetml/2006/main" count="276" uniqueCount="50">
  <si>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</si>
  <si>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</si>
  <si>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</si>
  <si>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</si>
  <si>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</si>
  <si>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</si>
  <si>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</si>
  <si>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</si>
  <si>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</si>
  <si>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</si>
  <si>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</si>
  <si>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</si>
  <si>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</si>
  <si>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</si>
  <si>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</si>
  <si>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</si>
  <si>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</si>
  <si>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</si>
  <si>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</si>
  <si>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</si>
  <si>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</si>
  <si>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</si>
  <si>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</si>
  <si>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</si>
  <si>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</si>
  <si>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</si>
  <si>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</si>
  <si>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</si>
  <si>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</si>
  <si>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</si>
  <si>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</si>
  <si>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Row Labels</t>
  </si>
  <si>
    <t>Grand Total</t>
  </si>
  <si>
    <t>Sum of Budget</t>
  </si>
  <si>
    <t>Sum of Actual</t>
  </si>
  <si>
    <t xml:space="preserve">Budget </t>
  </si>
  <si>
    <t xml:space="preserve">Actual </t>
  </si>
  <si>
    <t>Not Started</t>
  </si>
  <si>
    <t>In Progress</t>
  </si>
  <si>
    <t>Completed</t>
  </si>
  <si>
    <t>Remaining</t>
  </si>
  <si>
    <t>Total Tasks</t>
  </si>
  <si>
    <t>Sum of Days completed</t>
  </si>
  <si>
    <t>Sum of Duration</t>
  </si>
  <si>
    <t>Values</t>
  </si>
  <si>
    <t>Days Remaining</t>
  </si>
  <si>
    <t xml:space="preserve">Days Completed </t>
  </si>
  <si>
    <t>Bar Chart</t>
  </si>
  <si>
    <t>Doughnut Chart</t>
  </si>
  <si>
    <t>scroll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</si>
</sst>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0.0,,\M;\-0.0,,\M"/>
    <numFmt numFmtId="166" formatCode="dd\-mmm"/>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8"/>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9" fontId="0" fillId="0" borderId="0" xfId="0" applyNumberFormat="1"/>
    <xf numFmtId="0" fontId="0" fillId="0" borderId="0" xfId="0" applyAlignment="1"/>
    <xf numFmtId="165" fontId="0" fillId="0" borderId="0" xfId="0" applyNumberFormat="1"/>
    <xf numFmtId="0" fontId="3" fillId="2" borderId="0" xfId="0" applyFont="1" applyFill="1" applyAlignment="1">
      <alignment vertical="center"/>
    </xf>
    <xf numFmtId="0" fontId="2" fillId="2" borderId="0" xfId="0" applyFont="1" applyFill="1" applyAlignment="1">
      <alignment vertical="center"/>
    </xf>
    <xf numFmtId="0" fontId="0" fillId="2" borderId="0" xfId="0" applyFill="1" applyAlignment="1">
      <alignment horizontal="center" vertical="center"/>
    </xf>
    <xf numFmtId="0" fontId="4" fillId="2" borderId="0" xfId="0" applyFont="1" applyFill="1" applyAlignment="1">
      <alignment horizontal="left" vertical="center"/>
    </xf>
    <xf numFmtId="0" fontId="2" fillId="2" borderId="0" xfId="0" applyFont="1" applyFill="1" applyAlignment="1">
      <alignment horizontal="left" vertical="center"/>
    </xf>
    <xf numFmtId="166"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28">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alignment horizontal="right" readingOrder="0"/>
    </dxf>
    <dxf>
      <alignment horizontal="right" readingOrder="0"/>
    </dxf>
    <dxf>
      <numFmt numFmtId="3" formatCode="#,##0"/>
    </dxf>
    <dxf>
      <numFmt numFmtId="3" formatCode="#,##0"/>
    </dxf>
    <dxf>
      <font>
        <b val="0"/>
        <i val="0"/>
        <strike val="0"/>
        <condense val="0"/>
        <extend val="0"/>
        <outline val="0"/>
        <shadow val="0"/>
        <u val="none"/>
        <vertAlign val="baseline"/>
        <sz val="11"/>
        <color theme="1"/>
        <name val="Calibri"/>
        <scheme val="minor"/>
      </font>
    </dxf>
    <dxf>
      <numFmt numFmtId="3" formatCode="#,##0"/>
    </dxf>
    <dxf>
      <numFmt numFmtId="167" formatCode="d/mm/yyyy"/>
    </dxf>
    <dxf>
      <numFmt numFmtId="167" formatCode="d/mm/yyyy"/>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project management dashboard.xlsx]working sheet!PivotTable10</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'working sheet'!$G$21</c:f>
              <c:strCache>
                <c:ptCount val="1"/>
                <c:pt idx="0">
                  <c:v>Sum of Budget</c:v>
                </c:pt>
              </c:strCache>
            </c:strRef>
          </c:tx>
          <c:spPr>
            <a:solidFill>
              <a:schemeClr val="accent1"/>
            </a:solidFill>
            <a:ln>
              <a:noFill/>
            </a:ln>
            <a:effectLst/>
          </c:spPr>
          <c:invertIfNegative val="0"/>
          <c:cat>
            <c:multiLvlStrRef>
              <c:f>'working sheet'!$F$22:$F$52</c:f>
              <c:multiLvlStrCache>
                <c:ptCount val="25"/>
                <c:lvl>
                  <c:pt idx="0">
                    <c:v>Hirsch</c:v>
                  </c:pt>
                  <c:pt idx="1">
                    <c:v>Ladd</c:v>
                  </c:pt>
                  <c:pt idx="2">
                    <c:v>McFay</c:v>
                  </c:pt>
                  <c:pt idx="3">
                    <c:v>Samora</c:v>
                  </c:pt>
                  <c:pt idx="4">
                    <c:v>Wood</c:v>
                  </c:pt>
                  <c:pt idx="5">
                    <c:v>Hirsch</c:v>
                  </c:pt>
                  <c:pt idx="6">
                    <c:v>Ladd</c:v>
                  </c:pt>
                  <c:pt idx="7">
                    <c:v>McFay</c:v>
                  </c:pt>
                  <c:pt idx="8">
                    <c:v>Samora</c:v>
                  </c:pt>
                  <c:pt idx="9">
                    <c:v>Wood</c:v>
                  </c:pt>
                  <c:pt idx="10">
                    <c:v>Hirsch</c:v>
                  </c:pt>
                  <c:pt idx="11">
                    <c:v>Ladd</c:v>
                  </c:pt>
                  <c:pt idx="12">
                    <c:v>McFay</c:v>
                  </c:pt>
                  <c:pt idx="13">
                    <c:v>Samora</c:v>
                  </c:pt>
                  <c:pt idx="14">
                    <c:v>Wood</c:v>
                  </c:pt>
                  <c:pt idx="15">
                    <c:v>Hirsch</c:v>
                  </c:pt>
                  <c:pt idx="16">
                    <c:v>Ladd</c:v>
                  </c:pt>
                  <c:pt idx="17">
                    <c:v>McFay</c:v>
                  </c:pt>
                  <c:pt idx="18">
                    <c:v>Samora</c:v>
                  </c:pt>
                  <c:pt idx="19">
                    <c:v>Wood</c:v>
                  </c:pt>
                  <c:pt idx="20">
                    <c:v>Hirsch</c:v>
                  </c:pt>
                  <c:pt idx="21">
                    <c:v>Ladd</c:v>
                  </c:pt>
                  <c:pt idx="22">
                    <c:v>McFay</c:v>
                  </c:pt>
                  <c:pt idx="23">
                    <c:v>Samora</c:v>
                  </c:pt>
                  <c:pt idx="24">
                    <c:v>Wood</c:v>
                  </c:pt>
                </c:lvl>
                <c:lvl>
                  <c:pt idx="0">
                    <c:v>Alpha</c:v>
                  </c:pt>
                  <c:pt idx="5">
                    <c:v>Delta</c:v>
                  </c:pt>
                  <c:pt idx="10">
                    <c:v>Gemini</c:v>
                  </c:pt>
                  <c:pt idx="15">
                    <c:v>Orion</c:v>
                  </c:pt>
                  <c:pt idx="20">
                    <c:v>Vega</c:v>
                  </c:pt>
                </c:lvl>
              </c:multiLvlStrCache>
            </c:multiLvlStrRef>
          </c:cat>
          <c:val>
            <c:numRef>
              <c:f>'working sheet'!$G$22:$G$52</c:f>
              <c:numCache>
                <c:formatCode>General</c:formatCode>
                <c:ptCount val="25"/>
                <c:pt idx="0">
                  <c:v>817000</c:v>
                </c:pt>
                <c:pt idx="1">
                  <c:v>1307000</c:v>
                </c:pt>
                <c:pt idx="2">
                  <c:v>146000</c:v>
                </c:pt>
                <c:pt idx="3">
                  <c:v>372000</c:v>
                </c:pt>
                <c:pt idx="4">
                  <c:v>1320000</c:v>
                </c:pt>
                <c:pt idx="5">
                  <c:v>1389000</c:v>
                </c:pt>
                <c:pt idx="6">
                  <c:v>857000</c:v>
                </c:pt>
                <c:pt idx="7">
                  <c:v>147000</c:v>
                </c:pt>
                <c:pt idx="8">
                  <c:v>1218000</c:v>
                </c:pt>
                <c:pt idx="9">
                  <c:v>338000</c:v>
                </c:pt>
                <c:pt idx="10">
                  <c:v>406000</c:v>
                </c:pt>
                <c:pt idx="11">
                  <c:v>908000</c:v>
                </c:pt>
                <c:pt idx="12">
                  <c:v>668000</c:v>
                </c:pt>
                <c:pt idx="13">
                  <c:v>573000</c:v>
                </c:pt>
                <c:pt idx="14">
                  <c:v>1294000</c:v>
                </c:pt>
                <c:pt idx="15">
                  <c:v>374000</c:v>
                </c:pt>
                <c:pt idx="16">
                  <c:v>922000</c:v>
                </c:pt>
                <c:pt idx="17">
                  <c:v>1039000</c:v>
                </c:pt>
                <c:pt idx="18">
                  <c:v>393000</c:v>
                </c:pt>
                <c:pt idx="19">
                  <c:v>1577000</c:v>
                </c:pt>
                <c:pt idx="20">
                  <c:v>839000</c:v>
                </c:pt>
                <c:pt idx="21">
                  <c:v>341000</c:v>
                </c:pt>
                <c:pt idx="22">
                  <c:v>826000</c:v>
                </c:pt>
                <c:pt idx="23">
                  <c:v>729000</c:v>
                </c:pt>
                <c:pt idx="24">
                  <c:v>895000</c:v>
                </c:pt>
              </c:numCache>
            </c:numRef>
          </c:val>
          <c:extLst>
            <c:ext xmlns:c16="http://schemas.microsoft.com/office/drawing/2014/chart" uri="{C3380CC4-5D6E-409C-BE32-E72D297353CC}">
              <c16:uniqueId val="{00000000-9683-4D02-8CBA-51BEC06DF488}"/>
            </c:ext>
          </c:extLst>
        </c:ser>
        <c:ser>
          <c:idx val="1"/>
          <c:order val="1"/>
          <c:tx>
            <c:strRef>
              <c:f>'working sheet'!$H$21</c:f>
              <c:strCache>
                <c:ptCount val="1"/>
                <c:pt idx="0">
                  <c:v>Sum of Actual</c:v>
                </c:pt>
              </c:strCache>
            </c:strRef>
          </c:tx>
          <c:spPr>
            <a:solidFill>
              <a:schemeClr val="accent2"/>
            </a:solidFill>
            <a:ln>
              <a:noFill/>
            </a:ln>
            <a:effectLst/>
          </c:spPr>
          <c:invertIfNegative val="0"/>
          <c:cat>
            <c:multiLvlStrRef>
              <c:f>'working sheet'!$F$22:$F$52</c:f>
              <c:multiLvlStrCache>
                <c:ptCount val="25"/>
                <c:lvl>
                  <c:pt idx="0">
                    <c:v>Hirsch</c:v>
                  </c:pt>
                  <c:pt idx="1">
                    <c:v>Ladd</c:v>
                  </c:pt>
                  <c:pt idx="2">
                    <c:v>McFay</c:v>
                  </c:pt>
                  <c:pt idx="3">
                    <c:v>Samora</c:v>
                  </c:pt>
                  <c:pt idx="4">
                    <c:v>Wood</c:v>
                  </c:pt>
                  <c:pt idx="5">
                    <c:v>Hirsch</c:v>
                  </c:pt>
                  <c:pt idx="6">
                    <c:v>Ladd</c:v>
                  </c:pt>
                  <c:pt idx="7">
                    <c:v>McFay</c:v>
                  </c:pt>
                  <c:pt idx="8">
                    <c:v>Samora</c:v>
                  </c:pt>
                  <c:pt idx="9">
                    <c:v>Wood</c:v>
                  </c:pt>
                  <c:pt idx="10">
                    <c:v>Hirsch</c:v>
                  </c:pt>
                  <c:pt idx="11">
                    <c:v>Ladd</c:v>
                  </c:pt>
                  <c:pt idx="12">
                    <c:v>McFay</c:v>
                  </c:pt>
                  <c:pt idx="13">
                    <c:v>Samora</c:v>
                  </c:pt>
                  <c:pt idx="14">
                    <c:v>Wood</c:v>
                  </c:pt>
                  <c:pt idx="15">
                    <c:v>Hirsch</c:v>
                  </c:pt>
                  <c:pt idx="16">
                    <c:v>Ladd</c:v>
                  </c:pt>
                  <c:pt idx="17">
                    <c:v>McFay</c:v>
                  </c:pt>
                  <c:pt idx="18">
                    <c:v>Samora</c:v>
                  </c:pt>
                  <c:pt idx="19">
                    <c:v>Wood</c:v>
                  </c:pt>
                  <c:pt idx="20">
                    <c:v>Hirsch</c:v>
                  </c:pt>
                  <c:pt idx="21">
                    <c:v>Ladd</c:v>
                  </c:pt>
                  <c:pt idx="22">
                    <c:v>McFay</c:v>
                  </c:pt>
                  <c:pt idx="23">
                    <c:v>Samora</c:v>
                  </c:pt>
                  <c:pt idx="24">
                    <c:v>Wood</c:v>
                  </c:pt>
                </c:lvl>
                <c:lvl>
                  <c:pt idx="0">
                    <c:v>Alpha</c:v>
                  </c:pt>
                  <c:pt idx="5">
                    <c:v>Delta</c:v>
                  </c:pt>
                  <c:pt idx="10">
                    <c:v>Gemini</c:v>
                  </c:pt>
                  <c:pt idx="15">
                    <c:v>Orion</c:v>
                  </c:pt>
                  <c:pt idx="20">
                    <c:v>Vega</c:v>
                  </c:pt>
                </c:lvl>
              </c:multiLvlStrCache>
            </c:multiLvlStrRef>
          </c:cat>
          <c:val>
            <c:numRef>
              <c:f>'working sheet'!$H$22:$H$52</c:f>
              <c:numCache>
                <c:formatCode>General</c:formatCode>
                <c:ptCount val="25"/>
                <c:pt idx="0">
                  <c:v>807069</c:v>
                </c:pt>
                <c:pt idx="1">
                  <c:v>401579</c:v>
                </c:pt>
                <c:pt idx="2">
                  <c:v>40656</c:v>
                </c:pt>
                <c:pt idx="3">
                  <c:v>173166</c:v>
                </c:pt>
                <c:pt idx="4">
                  <c:v>488912</c:v>
                </c:pt>
                <c:pt idx="5">
                  <c:v>1049559</c:v>
                </c:pt>
                <c:pt idx="6">
                  <c:v>305949</c:v>
                </c:pt>
                <c:pt idx="7">
                  <c:v>0</c:v>
                </c:pt>
                <c:pt idx="8">
                  <c:v>499320</c:v>
                </c:pt>
                <c:pt idx="9">
                  <c:v>205123</c:v>
                </c:pt>
                <c:pt idx="10">
                  <c:v>97337</c:v>
                </c:pt>
                <c:pt idx="11">
                  <c:v>291865</c:v>
                </c:pt>
                <c:pt idx="12">
                  <c:v>226277</c:v>
                </c:pt>
                <c:pt idx="13">
                  <c:v>256820</c:v>
                </c:pt>
                <c:pt idx="14">
                  <c:v>336070</c:v>
                </c:pt>
                <c:pt idx="15">
                  <c:v>311462</c:v>
                </c:pt>
                <c:pt idx="16">
                  <c:v>387799</c:v>
                </c:pt>
                <c:pt idx="17">
                  <c:v>12078</c:v>
                </c:pt>
                <c:pt idx="18">
                  <c:v>194378</c:v>
                </c:pt>
                <c:pt idx="19">
                  <c:v>652205</c:v>
                </c:pt>
                <c:pt idx="20">
                  <c:v>406974</c:v>
                </c:pt>
                <c:pt idx="21">
                  <c:v>129785</c:v>
                </c:pt>
                <c:pt idx="22">
                  <c:v>298186</c:v>
                </c:pt>
                <c:pt idx="23">
                  <c:v>487139</c:v>
                </c:pt>
                <c:pt idx="24">
                  <c:v>280583</c:v>
                </c:pt>
              </c:numCache>
            </c:numRef>
          </c:val>
          <c:extLst>
            <c:ext xmlns:c16="http://schemas.microsoft.com/office/drawing/2014/chart" uri="{C3380CC4-5D6E-409C-BE32-E72D297353CC}">
              <c16:uniqueId val="{00000001-9683-4D02-8CBA-51BEC06DF488}"/>
            </c:ext>
          </c:extLst>
        </c:ser>
        <c:dLbls>
          <c:showLegendKey val="0"/>
          <c:showVal val="0"/>
          <c:showCatName val="0"/>
          <c:showSerName val="0"/>
          <c:showPercent val="0"/>
          <c:showBubbleSize val="0"/>
        </c:dLbls>
        <c:gapWidth val="182"/>
        <c:axId val="1342684304"/>
        <c:axId val="1342683888"/>
      </c:barChart>
      <c:catAx>
        <c:axId val="134268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83888"/>
        <c:crosses val="autoZero"/>
        <c:auto val="1"/>
        <c:lblAlgn val="ctr"/>
        <c:lblOffset val="100"/>
        <c:noMultiLvlLbl val="0"/>
      </c:catAx>
      <c:valAx>
        <c:axId val="134268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Overall Task Progress</a:t>
            </a:r>
          </a:p>
        </c:rich>
      </c:tx>
      <c:layout>
        <c:manualLayout>
          <c:xMode val="edge"/>
          <c:yMode val="edge"/>
          <c:x val="7.6029548725764118E-2"/>
          <c:y val="5.513949099059246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tx>
            <c:strRef>
              <c:f>'working sheet'!$A$3</c:f>
              <c:strCache>
                <c:ptCount val="1"/>
                <c:pt idx="0">
                  <c:v>Not Started</c:v>
                </c:pt>
              </c:strCache>
            </c:strRef>
          </c:tx>
          <c:spPr>
            <a:solidFill>
              <a:schemeClr val="bg1"/>
            </a:solidFill>
            <a:ln w="19050">
              <a:solidFill>
                <a:schemeClr val="accent2"/>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 sheet'!$B$3</c:f>
              <c:numCache>
                <c:formatCode>General</c:formatCode>
                <c:ptCount val="1"/>
                <c:pt idx="0">
                  <c:v>4</c:v>
                </c:pt>
              </c:numCache>
            </c:numRef>
          </c:val>
          <c:extLst>
            <c:ext xmlns:c16="http://schemas.microsoft.com/office/drawing/2014/chart" uri="{C3380CC4-5D6E-409C-BE32-E72D297353CC}">
              <c16:uniqueId val="{00000000-D946-4C3C-82B6-DC0D6400C1F4}"/>
            </c:ext>
          </c:extLst>
        </c:ser>
        <c:ser>
          <c:idx val="1"/>
          <c:order val="1"/>
          <c:tx>
            <c:strRef>
              <c:f>'working sheet'!$A$4</c:f>
              <c:strCache>
                <c:ptCount val="1"/>
                <c:pt idx="0">
                  <c:v>In Progress</c:v>
                </c:pt>
              </c:strCache>
            </c:strRef>
          </c:tx>
          <c:spPr>
            <a:solidFill>
              <a:schemeClr val="accent2"/>
            </a:solidFill>
            <a:ln w="19050">
              <a:solidFill>
                <a:schemeClr val="accent2"/>
              </a:solidFill>
            </a:ln>
            <a:effectLst/>
          </c:spPr>
          <c:invertIfNegative val="0"/>
          <c:dPt>
            <c:idx val="0"/>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D946-4C3C-82B6-DC0D6400C1F4}"/>
              </c:ext>
            </c:extLst>
          </c:dPt>
          <c:dLbls>
            <c:dLbl>
              <c:idx val="0"/>
              <c:numFmt formatCode="0;\-0;" sourceLinked="0"/>
              <c:spPr>
                <a:noFill/>
                <a:ln w="15875">
                  <a:solidFill>
                    <a:schemeClr val="accent2"/>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946-4C3C-82B6-DC0D6400C1F4}"/>
                </c:ext>
              </c:extLst>
            </c:dLbl>
            <c:numFmt formatCode="0;\-0;" sourceLinked="0"/>
            <c:spPr>
              <a:noFill/>
              <a:ln>
                <a:solidFill>
                  <a:schemeClr val="accent2"/>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 sheet'!$B$4</c:f>
              <c:numCache>
                <c:formatCode>General</c:formatCode>
                <c:ptCount val="1"/>
                <c:pt idx="0">
                  <c:v>33</c:v>
                </c:pt>
              </c:numCache>
            </c:numRef>
          </c:val>
          <c:extLst>
            <c:ext xmlns:c16="http://schemas.microsoft.com/office/drawing/2014/chart" uri="{C3380CC4-5D6E-409C-BE32-E72D297353CC}">
              <c16:uniqueId val="{00000001-D946-4C3C-82B6-DC0D6400C1F4}"/>
            </c:ext>
          </c:extLst>
        </c:ser>
        <c:ser>
          <c:idx val="2"/>
          <c:order val="2"/>
          <c:tx>
            <c:strRef>
              <c:f>'working sheet'!$A$5</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 sheet'!$B$5</c:f>
              <c:numCache>
                <c:formatCode>General</c:formatCode>
                <c:ptCount val="1"/>
                <c:pt idx="0">
                  <c:v>3</c:v>
                </c:pt>
              </c:numCache>
            </c:numRef>
          </c:val>
          <c:extLst>
            <c:ext xmlns:c16="http://schemas.microsoft.com/office/drawing/2014/chart" uri="{C3380CC4-5D6E-409C-BE32-E72D297353CC}">
              <c16:uniqueId val="{00000002-D946-4C3C-82B6-DC0D6400C1F4}"/>
            </c:ext>
          </c:extLst>
        </c:ser>
        <c:dLbls>
          <c:dLblPos val="ctr"/>
          <c:showLegendKey val="0"/>
          <c:showVal val="1"/>
          <c:showCatName val="0"/>
          <c:showSerName val="0"/>
          <c:showPercent val="0"/>
          <c:showBubbleSize val="0"/>
        </c:dLbls>
        <c:gapWidth val="0"/>
        <c:overlap val="100"/>
        <c:axId val="1227092384"/>
        <c:axId val="1227086976"/>
      </c:barChart>
      <c:catAx>
        <c:axId val="1227092384"/>
        <c:scaling>
          <c:orientation val="minMax"/>
        </c:scaling>
        <c:delete val="1"/>
        <c:axPos val="l"/>
        <c:numFmt formatCode="General" sourceLinked="1"/>
        <c:majorTickMark val="none"/>
        <c:minorTickMark val="none"/>
        <c:tickLblPos val="nextTo"/>
        <c:crossAx val="1227086976"/>
        <c:crosses val="autoZero"/>
        <c:auto val="1"/>
        <c:lblAlgn val="ctr"/>
        <c:lblOffset val="100"/>
        <c:noMultiLvlLbl val="0"/>
      </c:catAx>
      <c:valAx>
        <c:axId val="1227086976"/>
        <c:scaling>
          <c:orientation val="minMax"/>
        </c:scaling>
        <c:delete val="1"/>
        <c:axPos val="b"/>
        <c:numFmt formatCode="General" sourceLinked="1"/>
        <c:majorTickMark val="none"/>
        <c:minorTickMark val="none"/>
        <c:tickLblPos val="nextTo"/>
        <c:crossAx val="1227092384"/>
        <c:crosses val="autoZero"/>
        <c:crossBetween val="between"/>
      </c:valAx>
      <c:spPr>
        <a:noFill/>
        <a:ln>
          <a:solidFill>
            <a:schemeClr val="bg1"/>
          </a:solidFill>
        </a:ln>
        <a:effectLst/>
      </c:spPr>
    </c:plotArea>
    <c:legend>
      <c:legendPos val="t"/>
      <c:layout>
        <c:manualLayout>
          <c:xMode val="edge"/>
          <c:yMode val="edge"/>
          <c:x val="2.9071366079240091E-2"/>
          <c:y val="0.31564814814814818"/>
          <c:w val="0.75534933133358328"/>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77117515482977"/>
          <c:y val="0.4143543307086614"/>
          <c:w val="0.58337664688465662"/>
          <c:h val="0.58564566929133854"/>
        </c:manualLayout>
      </c:layout>
      <c:doughnutChart>
        <c:varyColors val="1"/>
        <c:ser>
          <c:idx val="1"/>
          <c:order val="1"/>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E4-49B5-ADFD-9DABD940FA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E4-49B5-ADFD-9DABD940FA1D}"/>
              </c:ext>
            </c:extLst>
          </c:dPt>
          <c:cat>
            <c:strRef>
              <c:f>'working sheet'!$I$5:$I$6</c:f>
              <c:strCache>
                <c:ptCount val="2"/>
                <c:pt idx="0">
                  <c:v>Days Completed </c:v>
                </c:pt>
                <c:pt idx="1">
                  <c:v>Days Remaining</c:v>
                </c:pt>
              </c:strCache>
            </c:strRef>
          </c:cat>
          <c:val>
            <c:numRef>
              <c:f>'working sheet'!$K$5:$K$6</c:f>
              <c:numCache>
                <c:formatCode>0%</c:formatCode>
                <c:ptCount val="2"/>
                <c:pt idx="0">
                  <c:v>0.42105263157894735</c:v>
                </c:pt>
                <c:pt idx="1">
                  <c:v>0.57894736842105265</c:v>
                </c:pt>
              </c:numCache>
            </c:numRef>
          </c:val>
          <c:extLst>
            <c:ext xmlns:c16="http://schemas.microsoft.com/office/drawing/2014/chart" uri="{C3380CC4-5D6E-409C-BE32-E72D297353CC}">
              <c16:uniqueId val="{00000004-5CE4-49B5-ADFD-9DABD940FA1D}"/>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CE4-49B5-ADFD-9DABD940FA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CE4-49B5-ADFD-9DABD940FA1D}"/>
                    </c:ext>
                  </c:extLst>
                </c:dPt>
                <c:cat>
                  <c:strRef>
                    <c:extLst>
                      <c:ext uri="{02D57815-91ED-43cb-92C2-25804820EDAC}">
                        <c15:formulaRef>
                          <c15:sqref>'working sheet'!$I$5:$I$6</c15:sqref>
                        </c15:formulaRef>
                      </c:ext>
                    </c:extLst>
                    <c:strCache>
                      <c:ptCount val="2"/>
                      <c:pt idx="0">
                        <c:v>Days Completed </c:v>
                      </c:pt>
                      <c:pt idx="1">
                        <c:v>Days Remaining</c:v>
                      </c:pt>
                    </c:strCache>
                  </c:strRef>
                </c:cat>
                <c:val>
                  <c:numRef>
                    <c:extLst>
                      <c:ext uri="{02D57815-91ED-43cb-92C2-25804820EDAC}">
                        <c15:formulaRef>
                          <c15:sqref>'working sheet'!$J$5:$J$6</c15:sqref>
                        </c15:formulaRef>
                      </c:ext>
                    </c:extLst>
                    <c:numCache>
                      <c:formatCode>General</c:formatCode>
                      <c:ptCount val="2"/>
                    </c:numCache>
                  </c:numRef>
                </c:val>
                <c:extLst>
                  <c:ext xmlns:c16="http://schemas.microsoft.com/office/drawing/2014/chart" uri="{C3380CC4-5D6E-409C-BE32-E72D297353CC}">
                    <c16:uniqueId val="{00000009-5CE4-49B5-ADFD-9DABD940FA1D}"/>
                  </c:ext>
                </c:extLst>
              </c15:ser>
            </c15:filteredPieSeries>
          </c:ext>
        </c:extLst>
      </c:doughnutChart>
      <c:spPr>
        <a:noFill/>
        <a:ln>
          <a:noFill/>
        </a:ln>
        <a:effectLst/>
      </c:spPr>
    </c:plotArea>
    <c:legend>
      <c:legendPos val="t"/>
      <c:layout>
        <c:manualLayout>
          <c:xMode val="edge"/>
          <c:yMode val="edge"/>
          <c:x val="0.11735143683962582"/>
          <c:y val="5.6878306878306868E-2"/>
          <c:w val="0.76529712632074842"/>
          <c:h val="0.29861336777347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bg1"/>
                </a:solidFill>
              </a:rPr>
              <a:t>Budget Spent</a:t>
            </a:r>
          </a:p>
        </c:rich>
      </c:tx>
      <c:layout>
        <c:manualLayout>
          <c:xMode val="edge"/>
          <c:yMode val="edge"/>
          <c:x val="0.12251093613298338"/>
          <c:y val="7.963279952324799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787228899019195E-2"/>
          <c:y val="0.30701434059872951"/>
          <c:w val="0.81051464850677446"/>
          <c:h val="0.5579356650186169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30-432A-8B8E-672CB1990B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30-432A-8B8E-672CB1990B75}"/>
              </c:ext>
            </c:extLst>
          </c:dPt>
          <c:val>
            <c:numRef>
              <c:f>'working sheet'!$N$8:$O$8</c:f>
              <c:numCache>
                <c:formatCode>0%</c:formatCode>
                <c:ptCount val="2"/>
                <c:pt idx="0">
                  <c:v>0.42347250571210965</c:v>
                </c:pt>
                <c:pt idx="1">
                  <c:v>0.57652749428789041</c:v>
                </c:pt>
              </c:numCache>
            </c:numRef>
          </c:val>
          <c:extLst>
            <c:ext xmlns:c16="http://schemas.microsoft.com/office/drawing/2014/chart" uri="{C3380CC4-5D6E-409C-BE32-E72D297353CC}">
              <c16:uniqueId val="{00000004-2F30-432A-8B8E-672CB1990B7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project management dashboard.xlsx]working sheet!PivotTable7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Budget VS Actual</a:t>
            </a:r>
          </a:p>
        </c:rich>
      </c:tx>
      <c:layout>
        <c:manualLayout>
          <c:xMode val="edge"/>
          <c:yMode val="edge"/>
          <c:x val="3.5100218874024827E-2"/>
          <c:y val="0.10065052352326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3.1195640986053208E-2"/>
          <c:y val="0.3661064001615183"/>
          <c:w val="0.93888888888888888"/>
          <c:h val="0.62473609068097258"/>
        </c:manualLayout>
      </c:layout>
      <c:barChart>
        <c:barDir val="bar"/>
        <c:grouping val="clustered"/>
        <c:varyColors val="0"/>
        <c:ser>
          <c:idx val="0"/>
          <c:order val="0"/>
          <c:tx>
            <c:strRef>
              <c:f>'working sheet'!$N$6</c:f>
              <c:strCache>
                <c:ptCount val="1"/>
                <c:pt idx="0">
                  <c:v>Actual </c:v>
                </c:pt>
              </c:strCache>
            </c:strRef>
          </c:tx>
          <c:spPr>
            <a:solidFill>
              <a:schemeClr val="accent1"/>
            </a:solidFill>
            <a:ln>
              <a:noFill/>
            </a:ln>
            <a:effectLst/>
          </c:spPr>
          <c:invertIfNegative val="0"/>
          <c:dLbls>
            <c:delete val="1"/>
          </c:dLbls>
          <c:cat>
            <c:strRef>
              <c:f>'working sheet'!$N$7</c:f>
              <c:strCache>
                <c:ptCount val="1"/>
                <c:pt idx="0">
                  <c:v>Total</c:v>
                </c:pt>
              </c:strCache>
            </c:strRef>
          </c:cat>
          <c:val>
            <c:numRef>
              <c:f>'working sheet'!$N$7</c:f>
              <c:numCache>
                <c:formatCode>0.0,,\M;\-0.0,,\M</c:formatCode>
                <c:ptCount val="1"/>
                <c:pt idx="0">
                  <c:v>8340291</c:v>
                </c:pt>
              </c:numCache>
            </c:numRef>
          </c:val>
          <c:extLst>
            <c:ext xmlns:c16="http://schemas.microsoft.com/office/drawing/2014/chart" uri="{C3380CC4-5D6E-409C-BE32-E72D297353CC}">
              <c16:uniqueId val="{00000000-0C8D-405A-B047-9CA3F9AA6BD3}"/>
            </c:ext>
          </c:extLst>
        </c:ser>
        <c:ser>
          <c:idx val="1"/>
          <c:order val="1"/>
          <c:tx>
            <c:strRef>
              <c:f>'working sheet'!$O$6</c:f>
              <c:strCache>
                <c:ptCount val="1"/>
                <c:pt idx="0">
                  <c:v>Budget </c:v>
                </c:pt>
              </c:strCache>
            </c:strRef>
          </c:tx>
          <c:spPr>
            <a:solidFill>
              <a:schemeClr val="accent2"/>
            </a:solidFill>
            <a:ln>
              <a:noFill/>
            </a:ln>
            <a:effectLst/>
          </c:spPr>
          <c:invertIfNegative val="0"/>
          <c:dLbls>
            <c:delete val="1"/>
          </c:dLbls>
          <c:cat>
            <c:strRef>
              <c:f>'working sheet'!$N$7</c:f>
              <c:strCache>
                <c:ptCount val="1"/>
                <c:pt idx="0">
                  <c:v>Total</c:v>
                </c:pt>
              </c:strCache>
            </c:strRef>
          </c:cat>
          <c:val>
            <c:numRef>
              <c:f>'working sheet'!$O$7</c:f>
              <c:numCache>
                <c:formatCode>0.0,,\M;\-0.0,,\M</c:formatCode>
                <c:ptCount val="1"/>
                <c:pt idx="0">
                  <c:v>19695000</c:v>
                </c:pt>
              </c:numCache>
            </c:numRef>
          </c:val>
          <c:extLst>
            <c:ext xmlns:c16="http://schemas.microsoft.com/office/drawing/2014/chart" uri="{C3380CC4-5D6E-409C-BE32-E72D297353CC}">
              <c16:uniqueId val="{00000001-0C8D-405A-B047-9CA3F9AA6BD3}"/>
            </c:ext>
          </c:extLst>
        </c:ser>
        <c:dLbls>
          <c:dLblPos val="outEnd"/>
          <c:showLegendKey val="0"/>
          <c:showVal val="1"/>
          <c:showCatName val="0"/>
          <c:showSerName val="0"/>
          <c:showPercent val="0"/>
          <c:showBubbleSize val="0"/>
        </c:dLbls>
        <c:gapWidth val="0"/>
        <c:overlap val="-30"/>
        <c:axId val="1310788864"/>
        <c:axId val="1310789696"/>
      </c:barChart>
      <c:catAx>
        <c:axId val="1310788864"/>
        <c:scaling>
          <c:orientation val="minMax"/>
        </c:scaling>
        <c:delete val="1"/>
        <c:axPos val="l"/>
        <c:numFmt formatCode="General" sourceLinked="1"/>
        <c:majorTickMark val="none"/>
        <c:minorTickMark val="none"/>
        <c:tickLblPos val="nextTo"/>
        <c:crossAx val="1310789696"/>
        <c:crosses val="autoZero"/>
        <c:auto val="1"/>
        <c:lblAlgn val="ctr"/>
        <c:lblOffset val="100"/>
        <c:noMultiLvlLbl val="0"/>
      </c:catAx>
      <c:valAx>
        <c:axId val="1310789696"/>
        <c:scaling>
          <c:orientation val="minMax"/>
        </c:scaling>
        <c:delete val="1"/>
        <c:axPos val="b"/>
        <c:numFmt formatCode="0.0,,\M;\-0.0,,\M" sourceLinked="1"/>
        <c:majorTickMark val="none"/>
        <c:minorTickMark val="none"/>
        <c:tickLblPos val="nextTo"/>
        <c:crossAx val="1310788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project management dashboard.xlsx]working sheet!PivotTable10</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'working sheet'!$G$21</c:f>
              <c:strCache>
                <c:ptCount val="1"/>
                <c:pt idx="0">
                  <c:v>Sum of Budget</c:v>
                </c:pt>
              </c:strCache>
            </c:strRef>
          </c:tx>
          <c:spPr>
            <a:solidFill>
              <a:schemeClr val="accent1"/>
            </a:solidFill>
            <a:ln>
              <a:noFill/>
            </a:ln>
            <a:effectLst/>
          </c:spPr>
          <c:invertIfNegative val="0"/>
          <c:cat>
            <c:multiLvlStrRef>
              <c:f>'working sheet'!$F$22:$F$52</c:f>
              <c:multiLvlStrCache>
                <c:ptCount val="25"/>
                <c:lvl>
                  <c:pt idx="0">
                    <c:v>Hirsch</c:v>
                  </c:pt>
                  <c:pt idx="1">
                    <c:v>Ladd</c:v>
                  </c:pt>
                  <c:pt idx="2">
                    <c:v>McFay</c:v>
                  </c:pt>
                  <c:pt idx="3">
                    <c:v>Samora</c:v>
                  </c:pt>
                  <c:pt idx="4">
                    <c:v>Wood</c:v>
                  </c:pt>
                  <c:pt idx="5">
                    <c:v>Hirsch</c:v>
                  </c:pt>
                  <c:pt idx="6">
                    <c:v>Ladd</c:v>
                  </c:pt>
                  <c:pt idx="7">
                    <c:v>McFay</c:v>
                  </c:pt>
                  <c:pt idx="8">
                    <c:v>Samora</c:v>
                  </c:pt>
                  <c:pt idx="9">
                    <c:v>Wood</c:v>
                  </c:pt>
                  <c:pt idx="10">
                    <c:v>Hirsch</c:v>
                  </c:pt>
                  <c:pt idx="11">
                    <c:v>Ladd</c:v>
                  </c:pt>
                  <c:pt idx="12">
                    <c:v>McFay</c:v>
                  </c:pt>
                  <c:pt idx="13">
                    <c:v>Samora</c:v>
                  </c:pt>
                  <c:pt idx="14">
                    <c:v>Wood</c:v>
                  </c:pt>
                  <c:pt idx="15">
                    <c:v>Hirsch</c:v>
                  </c:pt>
                  <c:pt idx="16">
                    <c:v>Ladd</c:v>
                  </c:pt>
                  <c:pt idx="17">
                    <c:v>McFay</c:v>
                  </c:pt>
                  <c:pt idx="18">
                    <c:v>Samora</c:v>
                  </c:pt>
                  <c:pt idx="19">
                    <c:v>Wood</c:v>
                  </c:pt>
                  <c:pt idx="20">
                    <c:v>Hirsch</c:v>
                  </c:pt>
                  <c:pt idx="21">
                    <c:v>Ladd</c:v>
                  </c:pt>
                  <c:pt idx="22">
                    <c:v>McFay</c:v>
                  </c:pt>
                  <c:pt idx="23">
                    <c:v>Samora</c:v>
                  </c:pt>
                  <c:pt idx="24">
                    <c:v>Wood</c:v>
                  </c:pt>
                </c:lvl>
                <c:lvl>
                  <c:pt idx="0">
                    <c:v>Alpha</c:v>
                  </c:pt>
                  <c:pt idx="5">
                    <c:v>Delta</c:v>
                  </c:pt>
                  <c:pt idx="10">
                    <c:v>Gemini</c:v>
                  </c:pt>
                  <c:pt idx="15">
                    <c:v>Orion</c:v>
                  </c:pt>
                  <c:pt idx="20">
                    <c:v>Vega</c:v>
                  </c:pt>
                </c:lvl>
              </c:multiLvlStrCache>
            </c:multiLvlStrRef>
          </c:cat>
          <c:val>
            <c:numRef>
              <c:f>'working sheet'!$G$22:$G$52</c:f>
              <c:numCache>
                <c:formatCode>General</c:formatCode>
                <c:ptCount val="25"/>
                <c:pt idx="0">
                  <c:v>817000</c:v>
                </c:pt>
                <c:pt idx="1">
                  <c:v>1307000</c:v>
                </c:pt>
                <c:pt idx="2">
                  <c:v>146000</c:v>
                </c:pt>
                <c:pt idx="3">
                  <c:v>372000</c:v>
                </c:pt>
                <c:pt idx="4">
                  <c:v>1320000</c:v>
                </c:pt>
                <c:pt idx="5">
                  <c:v>1389000</c:v>
                </c:pt>
                <c:pt idx="6">
                  <c:v>857000</c:v>
                </c:pt>
                <c:pt idx="7">
                  <c:v>147000</c:v>
                </c:pt>
                <c:pt idx="8">
                  <c:v>1218000</c:v>
                </c:pt>
                <c:pt idx="9">
                  <c:v>338000</c:v>
                </c:pt>
                <c:pt idx="10">
                  <c:v>406000</c:v>
                </c:pt>
                <c:pt idx="11">
                  <c:v>908000</c:v>
                </c:pt>
                <c:pt idx="12">
                  <c:v>668000</c:v>
                </c:pt>
                <c:pt idx="13">
                  <c:v>573000</c:v>
                </c:pt>
                <c:pt idx="14">
                  <c:v>1294000</c:v>
                </c:pt>
                <c:pt idx="15">
                  <c:v>374000</c:v>
                </c:pt>
                <c:pt idx="16">
                  <c:v>922000</c:v>
                </c:pt>
                <c:pt idx="17">
                  <c:v>1039000</c:v>
                </c:pt>
                <c:pt idx="18">
                  <c:v>393000</c:v>
                </c:pt>
                <c:pt idx="19">
                  <c:v>1577000</c:v>
                </c:pt>
                <c:pt idx="20">
                  <c:v>839000</c:v>
                </c:pt>
                <c:pt idx="21">
                  <c:v>341000</c:v>
                </c:pt>
                <c:pt idx="22">
                  <c:v>826000</c:v>
                </c:pt>
                <c:pt idx="23">
                  <c:v>729000</c:v>
                </c:pt>
                <c:pt idx="24">
                  <c:v>895000</c:v>
                </c:pt>
              </c:numCache>
            </c:numRef>
          </c:val>
          <c:extLst>
            <c:ext xmlns:c16="http://schemas.microsoft.com/office/drawing/2014/chart" uri="{C3380CC4-5D6E-409C-BE32-E72D297353CC}">
              <c16:uniqueId val="{00000000-94BE-49B6-9D83-1F57FE635B60}"/>
            </c:ext>
          </c:extLst>
        </c:ser>
        <c:ser>
          <c:idx val="1"/>
          <c:order val="1"/>
          <c:tx>
            <c:strRef>
              <c:f>'working sheet'!$H$21</c:f>
              <c:strCache>
                <c:ptCount val="1"/>
                <c:pt idx="0">
                  <c:v>Sum of Actual</c:v>
                </c:pt>
              </c:strCache>
            </c:strRef>
          </c:tx>
          <c:spPr>
            <a:solidFill>
              <a:schemeClr val="accent2"/>
            </a:solidFill>
            <a:ln>
              <a:noFill/>
            </a:ln>
            <a:effectLst/>
          </c:spPr>
          <c:invertIfNegative val="0"/>
          <c:cat>
            <c:multiLvlStrRef>
              <c:f>'working sheet'!$F$22:$F$52</c:f>
              <c:multiLvlStrCache>
                <c:ptCount val="25"/>
                <c:lvl>
                  <c:pt idx="0">
                    <c:v>Hirsch</c:v>
                  </c:pt>
                  <c:pt idx="1">
                    <c:v>Ladd</c:v>
                  </c:pt>
                  <c:pt idx="2">
                    <c:v>McFay</c:v>
                  </c:pt>
                  <c:pt idx="3">
                    <c:v>Samora</c:v>
                  </c:pt>
                  <c:pt idx="4">
                    <c:v>Wood</c:v>
                  </c:pt>
                  <c:pt idx="5">
                    <c:v>Hirsch</c:v>
                  </c:pt>
                  <c:pt idx="6">
                    <c:v>Ladd</c:v>
                  </c:pt>
                  <c:pt idx="7">
                    <c:v>McFay</c:v>
                  </c:pt>
                  <c:pt idx="8">
                    <c:v>Samora</c:v>
                  </c:pt>
                  <c:pt idx="9">
                    <c:v>Wood</c:v>
                  </c:pt>
                  <c:pt idx="10">
                    <c:v>Hirsch</c:v>
                  </c:pt>
                  <c:pt idx="11">
                    <c:v>Ladd</c:v>
                  </c:pt>
                  <c:pt idx="12">
                    <c:v>McFay</c:v>
                  </c:pt>
                  <c:pt idx="13">
                    <c:v>Samora</c:v>
                  </c:pt>
                  <c:pt idx="14">
                    <c:v>Wood</c:v>
                  </c:pt>
                  <c:pt idx="15">
                    <c:v>Hirsch</c:v>
                  </c:pt>
                  <c:pt idx="16">
                    <c:v>Ladd</c:v>
                  </c:pt>
                  <c:pt idx="17">
                    <c:v>McFay</c:v>
                  </c:pt>
                  <c:pt idx="18">
                    <c:v>Samora</c:v>
                  </c:pt>
                  <c:pt idx="19">
                    <c:v>Wood</c:v>
                  </c:pt>
                  <c:pt idx="20">
                    <c:v>Hirsch</c:v>
                  </c:pt>
                  <c:pt idx="21">
                    <c:v>Ladd</c:v>
                  </c:pt>
                  <c:pt idx="22">
                    <c:v>McFay</c:v>
                  </c:pt>
                  <c:pt idx="23">
                    <c:v>Samora</c:v>
                  </c:pt>
                  <c:pt idx="24">
                    <c:v>Wood</c:v>
                  </c:pt>
                </c:lvl>
                <c:lvl>
                  <c:pt idx="0">
                    <c:v>Alpha</c:v>
                  </c:pt>
                  <c:pt idx="5">
                    <c:v>Delta</c:v>
                  </c:pt>
                  <c:pt idx="10">
                    <c:v>Gemini</c:v>
                  </c:pt>
                  <c:pt idx="15">
                    <c:v>Orion</c:v>
                  </c:pt>
                  <c:pt idx="20">
                    <c:v>Vega</c:v>
                  </c:pt>
                </c:lvl>
              </c:multiLvlStrCache>
            </c:multiLvlStrRef>
          </c:cat>
          <c:val>
            <c:numRef>
              <c:f>'working sheet'!$H$22:$H$52</c:f>
              <c:numCache>
                <c:formatCode>General</c:formatCode>
                <c:ptCount val="25"/>
                <c:pt idx="0">
                  <c:v>807069</c:v>
                </c:pt>
                <c:pt idx="1">
                  <c:v>401579</c:v>
                </c:pt>
                <c:pt idx="2">
                  <c:v>40656</c:v>
                </c:pt>
                <c:pt idx="3">
                  <c:v>173166</c:v>
                </c:pt>
                <c:pt idx="4">
                  <c:v>488912</c:v>
                </c:pt>
                <c:pt idx="5">
                  <c:v>1049559</c:v>
                </c:pt>
                <c:pt idx="6">
                  <c:v>305949</c:v>
                </c:pt>
                <c:pt idx="7">
                  <c:v>0</c:v>
                </c:pt>
                <c:pt idx="8">
                  <c:v>499320</c:v>
                </c:pt>
                <c:pt idx="9">
                  <c:v>205123</c:v>
                </c:pt>
                <c:pt idx="10">
                  <c:v>97337</c:v>
                </c:pt>
                <c:pt idx="11">
                  <c:v>291865</c:v>
                </c:pt>
                <c:pt idx="12">
                  <c:v>226277</c:v>
                </c:pt>
                <c:pt idx="13">
                  <c:v>256820</c:v>
                </c:pt>
                <c:pt idx="14">
                  <c:v>336070</c:v>
                </c:pt>
                <c:pt idx="15">
                  <c:v>311462</c:v>
                </c:pt>
                <c:pt idx="16">
                  <c:v>387799</c:v>
                </c:pt>
                <c:pt idx="17">
                  <c:v>12078</c:v>
                </c:pt>
                <c:pt idx="18">
                  <c:v>194378</c:v>
                </c:pt>
                <c:pt idx="19">
                  <c:v>652205</c:v>
                </c:pt>
                <c:pt idx="20">
                  <c:v>406974</c:v>
                </c:pt>
                <c:pt idx="21">
                  <c:v>129785</c:v>
                </c:pt>
                <c:pt idx="22">
                  <c:v>298186</c:v>
                </c:pt>
                <c:pt idx="23">
                  <c:v>487139</c:v>
                </c:pt>
                <c:pt idx="24">
                  <c:v>280583</c:v>
                </c:pt>
              </c:numCache>
            </c:numRef>
          </c:val>
          <c:extLst>
            <c:ext xmlns:c16="http://schemas.microsoft.com/office/drawing/2014/chart" uri="{C3380CC4-5D6E-409C-BE32-E72D297353CC}">
              <c16:uniqueId val="{00000001-94BE-49B6-9D83-1F57FE635B60}"/>
            </c:ext>
          </c:extLst>
        </c:ser>
        <c:dLbls>
          <c:showLegendKey val="0"/>
          <c:showVal val="0"/>
          <c:showCatName val="0"/>
          <c:showSerName val="0"/>
          <c:showPercent val="0"/>
          <c:showBubbleSize val="0"/>
        </c:dLbls>
        <c:gapWidth val="182"/>
        <c:axId val="1342684304"/>
        <c:axId val="1342683888"/>
      </c:barChart>
      <c:catAx>
        <c:axId val="1342684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83888"/>
        <c:crosses val="autoZero"/>
        <c:auto val="1"/>
        <c:lblAlgn val="ctr"/>
        <c:lblOffset val="100"/>
        <c:noMultiLvlLbl val="0"/>
      </c:catAx>
      <c:valAx>
        <c:axId val="1342683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8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563880</xdr:colOff>
      <xdr:row>16</xdr:row>
      <xdr:rowOff>34290</xdr:rowOff>
    </xdr:from>
    <xdr:to>
      <xdr:col>14</xdr:col>
      <xdr:colOff>243840</xdr:colOff>
      <xdr:row>31</xdr:row>
      <xdr:rowOff>34290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571500</xdr:colOff>
      <xdr:row>0</xdr:row>
      <xdr:rowOff>129540</xdr:rowOff>
    </xdr:from>
    <xdr:to>
      <xdr:col>17</xdr:col>
      <xdr:colOff>114300</xdr:colOff>
      <xdr:row>6</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502920</xdr:colOff>
      <xdr:row>0</xdr:row>
      <xdr:rowOff>0</xdr:rowOff>
    </xdr:from>
    <xdr:to>
      <xdr:col>12</xdr:col>
      <xdr:colOff>220980</xdr:colOff>
      <xdr:row>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83820</xdr:colOff>
      <xdr:row>0</xdr:row>
      <xdr:rowOff>114300</xdr:rowOff>
    </xdr:from>
    <xdr:to>
      <xdr:col>18</xdr:col>
      <xdr:colOff>22860</xdr:colOff>
      <xdr:row>7</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0</xdr:row>
      <xdr:rowOff>76200</xdr:rowOff>
    </xdr:from>
    <xdr:to>
      <xdr:col>23</xdr:col>
      <xdr:colOff>121920</xdr:colOff>
      <xdr:row>6</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1</xdr:row>
      <xdr:rowOff>1</xdr:rowOff>
    </xdr:from>
    <xdr:to>
      <xdr:col>4</xdr:col>
      <xdr:colOff>457200</xdr:colOff>
      <xdr:row>5</xdr:row>
      <xdr:rowOff>160021</xdr:rowOff>
    </xdr:to>
    <mc:AlternateContent xmlns:mc="http://schemas.openxmlformats.org/markup-compatibility/2006" xmlns:a14="http://schemas.microsoft.com/office/drawing/2010/main">
      <mc:Choice Requires="a14">
        <xdr:graphicFrame macro="">
          <xdr:nvGraphicFramePr>
            <xdr:cNvPr id="6" name="Project"/>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7620" y="541021"/>
              <a:ext cx="307086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464820</xdr:colOff>
      <xdr:row>1</xdr:row>
      <xdr:rowOff>30481</xdr:rowOff>
    </xdr:from>
    <xdr:to>
      <xdr:col>10</xdr:col>
      <xdr:colOff>7620</xdr:colOff>
      <xdr:row>5</xdr:row>
      <xdr:rowOff>167640</xdr:rowOff>
    </xdr:to>
    <mc:AlternateContent xmlns:mc="http://schemas.openxmlformats.org/markup-compatibility/2006" xmlns:a14="http://schemas.microsoft.com/office/drawing/2010/main">
      <mc:Choice Requires="a14">
        <xdr:graphicFrame macro="">
          <xdr:nvGraphicFramePr>
            <xdr:cNvPr id="7"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086100" y="571501"/>
              <a:ext cx="345948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xdr:colOff>
      <xdr:row>7</xdr:row>
      <xdr:rowOff>15240</xdr:rowOff>
    </xdr:from>
    <xdr:to>
      <xdr:col>21</xdr:col>
      <xdr:colOff>190500</xdr:colOff>
      <xdr:row>27</xdr:row>
      <xdr:rowOff>160020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0.22472</cdr:x>
      <cdr:y>0.48</cdr:y>
    </cdr:from>
    <cdr:to>
      <cdr:x>0.75369</cdr:x>
      <cdr:y>0.925</cdr:y>
    </cdr:to>
    <cdr:sp macro="" textlink="'working sheet'!$K$5">
      <cdr:nvSpPr>
        <cdr:cNvPr id="2" name="TextBox 1"/>
        <cdr:cNvSpPr txBox="1"/>
      </cdr:nvSpPr>
      <cdr:spPr>
        <a:xfrm xmlns:a="http://schemas.openxmlformats.org/drawingml/2006/main">
          <a:off x="347608" y="731521"/>
          <a:ext cx="818251" cy="6781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5E6B8357-1238-44D9-A9F5-CE52297D9C59}" type="TxLink">
            <a:rPr lang="en-US" sz="1400" b="0" i="0" u="none" strike="noStrike">
              <a:solidFill>
                <a:srgbClr val="000000"/>
              </a:solidFill>
              <a:latin typeface="Calibri"/>
              <a:cs typeface="Calibri"/>
            </a:rPr>
            <a:pPr algn="ctr"/>
            <a:t>42%</a:t>
          </a:fld>
          <a:endParaRPr lang="en-US" sz="1400" b="0"/>
        </a:p>
      </cdr:txBody>
    </cdr:sp>
  </cdr:relSizeAnchor>
</c:userShapes>
</file>

<file path=xl/drawings/drawing4.xml><?xml version="1.0" encoding="utf-8"?>
<c:userShapes xmlns:c="http://schemas.openxmlformats.org/drawingml/2006/chart">
  <cdr:relSizeAnchor xmlns:cdr="http://schemas.openxmlformats.org/drawingml/2006/chartDrawing">
    <cdr:from>
      <cdr:x>0.23077</cdr:x>
      <cdr:y>0.33333</cdr:y>
    </cdr:from>
    <cdr:to>
      <cdr:x>1</cdr:x>
      <cdr:y>1</cdr:y>
    </cdr:to>
    <cdr:sp macro="" textlink="">
      <cdr:nvSpPr>
        <cdr:cNvPr id="2" name="TextBox 1"/>
        <cdr:cNvSpPr txBox="1"/>
      </cdr:nvSpPr>
      <cdr:spPr>
        <a:xfrm xmlns:a="http://schemas.openxmlformats.org/drawingml/2006/main">
          <a:off x="480060" y="80391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0.11538</cdr:x>
      <cdr:y>0.33333</cdr:y>
    </cdr:from>
    <cdr:to>
      <cdr:x>0.88462</cdr:x>
      <cdr:y>1</cdr:y>
    </cdr:to>
    <cdr:sp macro="" textlink="">
      <cdr:nvSpPr>
        <cdr:cNvPr id="3" name="TextBox 2"/>
        <cdr:cNvSpPr txBox="1"/>
      </cdr:nvSpPr>
      <cdr:spPr>
        <a:xfrm xmlns:a="http://schemas.openxmlformats.org/drawingml/2006/main">
          <a:off x="137160" y="6362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0.18056</cdr:y>
    </cdr:from>
    <cdr:to>
      <cdr:x>0.95513</cdr:x>
      <cdr:y>1</cdr:y>
    </cdr:to>
    <cdr:sp macro="" textlink="'working sheet'!$N$8">
      <cdr:nvSpPr>
        <cdr:cNvPr id="4" name="TextBox 3"/>
        <cdr:cNvSpPr txBox="1"/>
      </cdr:nvSpPr>
      <cdr:spPr>
        <a:xfrm xmlns:a="http://schemas.openxmlformats.org/drawingml/2006/main">
          <a:off x="0" y="295812"/>
          <a:ext cx="1077158" cy="1342488"/>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fld id="{BF9CED83-5902-4B95-8763-BDB34259B4AB}" type="TxLink">
            <a:rPr lang="en-US" sz="1400" b="0" i="0" u="none" strike="noStrike">
              <a:solidFill>
                <a:srgbClr val="000000"/>
              </a:solidFill>
              <a:latin typeface="Calibri"/>
              <a:cs typeface="Calibri"/>
            </a:rPr>
            <a:pPr algn="ctr"/>
            <a:t>42%</a:t>
          </a:fld>
          <a:endParaRPr lang="en-US"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orex Signals And Invest" refreshedDate="44841.004441319441" createdVersion="6" refreshedVersion="6" minRefreshableVersion="3" recordCount="4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G6"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F21:H52" firstHeaderRow="0" firstDataRow="1" firstDataCol="1"/>
  <pivotFields count="10">
    <pivotField axis="axisRow" showAll="0">
      <items count="6">
        <item x="4"/>
        <item x="3"/>
        <item x="0"/>
        <item x="1"/>
        <item x="2"/>
        <item t="default"/>
      </items>
    </pivotField>
    <pivotField showAll="0"/>
    <pivotField axis="axisRow"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Fields count="2">
    <field x="0"/>
    <field x="2"/>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2"/>
  </colFields>
  <colItems count="2">
    <i>
      <x/>
    </i>
    <i i="1">
      <x v="1"/>
    </i>
  </colItems>
  <dataFields count="2">
    <dataField name="Sum of Budget" fld="8" baseField="0" baseItem="0"/>
    <dataField name="Sum of Actual" fld="9" baseField="0" baseItem="0"/>
  </dataFields>
  <chartFormats count="4">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6:O7"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5"/>
    <dataField name="Budget " fld="8" baseField="0" baseItem="1" numFmtId="165"/>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location ref="A7:J48"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7" baseItem="7" numFmtId="3"/>
    <dataField name="Actual " fld="9" baseField="7" baseItem="18" numFmtId="3"/>
  </dataFields>
  <formats count="22">
    <format dxfId="21">
      <pivotArea dataOnly="0" labelOnly="1" outline="0" fieldPosition="0">
        <references count="1">
          <reference field="4294967294" count="1">
            <x v="1"/>
          </reference>
        </references>
      </pivotArea>
    </format>
    <format dxfId="20">
      <pivotArea dataOnly="0" labelOnly="1" outline="0" fieldPosition="0">
        <references count="1">
          <reference field="4294967294" count="1">
            <x v="0"/>
          </reference>
        </references>
      </pivotArea>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 dxfId="17">
      <pivotArea field="0" type="button" dataOnly="0" labelOnly="1" outline="0" axis="axisRow" fieldPosition="0"/>
    </format>
    <format dxfId="16">
      <pivotArea field="1" type="button" dataOnly="0" labelOnly="1" outline="0" axis="axisRow" fieldPosition="1"/>
    </format>
    <format dxfId="15">
      <pivotArea field="2" type="button" dataOnly="0" labelOnly="1" outline="0" axis="axisRow" fieldPosition="2"/>
    </format>
    <format dxfId="14">
      <pivotArea field="3" type="button" dataOnly="0" labelOnly="1" outline="0" axis="axisRow" fieldPosition="3"/>
    </format>
    <format dxfId="13">
      <pivotArea field="5" type="button" dataOnly="0" labelOnly="1" outline="0" axis="axisRow" fieldPosition="4"/>
    </format>
    <format dxfId="12">
      <pivotArea field="4" type="button" dataOnly="0" labelOnly="1" outline="0" axis="axisRow" fieldPosition="5"/>
    </format>
    <format dxfId="11">
      <pivotArea field="6" type="button" dataOnly="0" labelOnly="1" outline="0" axis="axisRow" fieldPosition="6"/>
    </format>
    <format dxfId="10">
      <pivotArea field="7" type="button" dataOnly="0" labelOnly="1" outline="0" axis="axisRow" fieldPosition="7"/>
    </format>
    <format dxfId="9">
      <pivotArea dataOnly="0" labelOnly="1" outline="0" fieldPosition="0">
        <references count="1">
          <reference field="4294967294" count="2">
            <x v="0"/>
            <x v="1"/>
          </reference>
        </references>
      </pivotArea>
    </format>
    <format dxfId="8">
      <pivotArea field="0" type="button" dataOnly="0" labelOnly="1" outline="0" axis="axisRow" fieldPosition="0"/>
    </format>
    <format dxfId="7">
      <pivotArea field="1" type="button" dataOnly="0" labelOnly="1" outline="0" axis="axisRow" fieldPosition="1"/>
    </format>
    <format dxfId="6">
      <pivotArea field="2" type="button" dataOnly="0" labelOnly="1" outline="0" axis="axisRow" fieldPosition="2"/>
    </format>
    <format dxfId="5">
      <pivotArea field="3" type="button" dataOnly="0" labelOnly="1" outline="0" axis="axisRow" fieldPosition="3"/>
    </format>
    <format dxfId="4">
      <pivotArea field="5" type="button" dataOnly="0" labelOnly="1" outline="0" axis="axisRow" fieldPosition="4"/>
    </format>
    <format dxfId="3">
      <pivotArea field="4" type="button" dataOnly="0" labelOnly="1" outline="0" axis="axisRow" fieldPosition="5"/>
    </format>
    <format dxfId="2">
      <pivotArea field="6" type="button" dataOnly="0" labelOnly="1" outline="0" axis="axisRow" fieldPosition="6"/>
    </format>
    <format dxfId="1">
      <pivotArea field="7" type="button" dataOnly="0" labelOnly="1" outline="0" axis="axisRow" fieldPosition="7"/>
    </format>
    <format dxfId="0">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 sourceName="Project">
  <pivotTables>
    <pivotTable tabId="1" name="PivotTable1"/>
    <pivotTable tabId="3" name="PivotTable4"/>
    <pivotTable tabId="3" name="PivotTable7"/>
  </pivotTables>
  <data>
    <tabular pivotCacheId="1">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1" name="PivotTable1"/>
    <pivotTable tabId="3" name="PivotTable4"/>
    <pivotTable tabId="3" name="PivotTable7"/>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cache="Slicer_Project" caption="Project" columnCount="5" rowHeight="234950"/>
  <slicer name="Manager" cache="Slicer_Manager" caption="Manager" columnCount="5" rowHeight="234950"/>
</slicers>
</file>

<file path=xl/tables/table1.xml><?xml version="1.0" encoding="utf-8"?>
<table xmlns="http://schemas.openxmlformats.org/spreadsheetml/2006/main" id="4" name="Table1" displayName="Table1" ref="A1:J41" totalsRowShown="0">
  <autoFilter ref="A1:J41"/>
  <tableColumns count="10">
    <tableColumn id="1" name="Project"/>
    <tableColumn id="2" name="Task"/>
    <tableColumn id="3" name="Manager"/>
    <tableColumn id="4" name="Start Date" dataDxfId="27"/>
    <tableColumn id="5" name="Duration"/>
    <tableColumn id="9" name="End Date" dataDxfId="26">
      <calculatedColumnFormula>WORKDAY.INTL(Table1[[#This Row],[Start Date]]-1,Table1[[#This Row],[Duration]],1)</calculatedColumnFormula>
    </tableColumn>
    <tableColumn id="10" name="Days completed" dataDxfId="25"/>
    <tableColumn id="6" name="Progress" dataDxfId="24" dataCellStyle="Percent">
      <calculatedColumnFormula>Table1[[#This Row],[Days completed]]/Table1[[#This Row],[Duration]]</calculatedColumnFormula>
    </tableColumn>
    <tableColumn id="7" name="Budget" dataDxfId="23"/>
    <tableColumn id="8" name="Actual"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16" sqref="E16:F16"/>
    </sheetView>
  </sheetViews>
  <sheetFormatPr defaultRowHeight="14.4" x14ac:dyDescent="0.3"/>
  <cols>
    <col min="4" max="4" width="11.5546875" bestFit="1" customWidth="1"/>
    <col min="6" max="6" width="10.6640625" customWidth="1"/>
  </cols>
  <sheetData>
    <row r="1" spans="1:10" x14ac:dyDescent="0.3">
      <c r="A1" t="s">
        <v>0</v>
      </c>
      <c r="B1" t="s">
        <v>1</v>
      </c>
      <c r="C1" t="s">
        <v>2</v>
      </c>
      <c r="D1" s="1" t="s">
        <v>3</v>
      </c>
      <c r="E1" t="s">
        <v>4</v>
      </c>
      <c r="F1" s="2" t="s">
        <v>5</v>
      </c>
      <c r="G1" s="3" t="s">
        <v>6</v>
      </c>
      <c r="H1" t="s">
        <v>7</v>
      </c>
      <c r="I1" t="s">
        <v>8</v>
      </c>
      <c r="J1" t="s">
        <v>9</v>
      </c>
    </row>
    <row r="2" spans="1:10" x14ac:dyDescent="0.3">
      <c r="A2" t="s">
        <v>10</v>
      </c>
      <c r="B2" t="s">
        <v>11</v>
      </c>
      <c r="C2" t="s">
        <v>12</v>
      </c>
      <c r="D2" s="2">
        <v>43878</v>
      </c>
      <c r="E2">
        <v>5</v>
      </c>
      <c r="F2" s="2">
        <f>WORKDAY.INTL(Table1[[#This Row],[Start Date]]-1,Table1[[#This Row],[Duration]],1)</f>
        <v>43882</v>
      </c>
      <c r="G2" s="3">
        <v>2</v>
      </c>
      <c r="H2" s="4">
        <f>Table1[[#This Row],[Days completed]]/Table1[[#This Row],[Duration]]</f>
        <v>0.4</v>
      </c>
      <c r="I2" s="3">
        <v>218000</v>
      </c>
      <c r="J2" s="3">
        <v>97337</v>
      </c>
    </row>
    <row r="3" spans="1:10" x14ac:dyDescent="0.3">
      <c r="A3" t="s">
        <v>10</v>
      </c>
      <c r="B3" t="s">
        <v>13</v>
      </c>
      <c r="C3" t="s">
        <v>14</v>
      </c>
      <c r="D3" s="2">
        <v>43878</v>
      </c>
      <c r="E3">
        <v>6</v>
      </c>
      <c r="F3" s="2">
        <f>WORKDAY.INTL(Table1[[#This Row],[Start Date]]-1,Table1[[#This Row],[Duration]],1)</f>
        <v>43885</v>
      </c>
      <c r="G3" s="3">
        <v>3</v>
      </c>
      <c r="H3" s="4">
        <f>Table1[[#This Row],[Days completed]]/Table1[[#This Row],[Duration]]</f>
        <v>0.5</v>
      </c>
      <c r="I3" s="3">
        <v>393000</v>
      </c>
      <c r="J3" s="3">
        <v>177440</v>
      </c>
    </row>
    <row r="4" spans="1:10" x14ac:dyDescent="0.3">
      <c r="A4" t="s">
        <v>10</v>
      </c>
      <c r="B4" t="s">
        <v>15</v>
      </c>
      <c r="C4" t="s">
        <v>16</v>
      </c>
      <c r="D4" s="2">
        <v>43879</v>
      </c>
      <c r="E4">
        <v>10</v>
      </c>
      <c r="F4" s="2">
        <f>WORKDAY.INTL(Table1[[#This Row],[Start Date]]-1,Table1[[#This Row],[Duration]],1)</f>
        <v>43892</v>
      </c>
      <c r="G4" s="3">
        <v>4</v>
      </c>
      <c r="H4" s="4">
        <f>Table1[[#This Row],[Days completed]]/Table1[[#This Row],[Duration]]</f>
        <v>0.4</v>
      </c>
      <c r="I4" s="3">
        <v>86000</v>
      </c>
      <c r="J4" s="3">
        <v>31046</v>
      </c>
    </row>
    <row r="5" spans="1:10" x14ac:dyDescent="0.3">
      <c r="A5" t="s">
        <v>10</v>
      </c>
      <c r="B5" t="s">
        <v>17</v>
      </c>
      <c r="C5" t="s">
        <v>18</v>
      </c>
      <c r="D5" s="2">
        <v>43882</v>
      </c>
      <c r="E5">
        <v>9</v>
      </c>
      <c r="F5" s="2">
        <f>WORKDAY.INTL(Table1[[#This Row],[Start Date]]-1,Table1[[#This Row],[Duration]],1)</f>
        <v>43894</v>
      </c>
      <c r="G5" s="3">
        <v>3</v>
      </c>
      <c r="H5" s="4">
        <f>Table1[[#This Row],[Days completed]]/Table1[[#This Row],[Duration]]</f>
        <v>0.33333333333333331</v>
      </c>
      <c r="I5" s="3">
        <v>732000</v>
      </c>
      <c r="J5" s="3">
        <v>261324</v>
      </c>
    </row>
    <row r="6" spans="1:10" x14ac:dyDescent="0.3">
      <c r="A6" t="s">
        <v>10</v>
      </c>
      <c r="B6" t="s">
        <v>19</v>
      </c>
      <c r="C6" t="s">
        <v>20</v>
      </c>
      <c r="D6" s="2">
        <v>43878</v>
      </c>
      <c r="E6">
        <v>4</v>
      </c>
      <c r="F6" s="2">
        <f>WORKDAY.INTL(Table1[[#This Row],[Start Date]]-1,Table1[[#This Row],[Duration]],1)</f>
        <v>43881</v>
      </c>
      <c r="G6" s="3">
        <v>1</v>
      </c>
      <c r="H6" s="4">
        <f>Table1[[#This Row],[Days completed]]/Table1[[#This Row],[Duration]]</f>
        <v>0.25</v>
      </c>
      <c r="I6" s="3">
        <v>492000</v>
      </c>
      <c r="J6" s="3">
        <v>116850</v>
      </c>
    </row>
    <row r="7" spans="1:10" x14ac:dyDescent="0.3">
      <c r="A7" t="s">
        <v>10</v>
      </c>
      <c r="B7" t="s">
        <v>21</v>
      </c>
      <c r="C7" t="s">
        <v>12</v>
      </c>
      <c r="D7" s="2">
        <v>43881</v>
      </c>
      <c r="E7">
        <v>6</v>
      </c>
      <c r="F7" s="2">
        <f>WORKDAY.INTL(Table1[[#This Row],[Start Date]]-1,Table1[[#This Row],[Duration]],1)</f>
        <v>43888</v>
      </c>
      <c r="G7" s="3">
        <v>0</v>
      </c>
      <c r="H7" s="4">
        <f>Table1[[#This Row],[Days completed]]/Table1[[#This Row],[Duration]]</f>
        <v>0</v>
      </c>
      <c r="I7" s="3">
        <v>188000</v>
      </c>
      <c r="J7" s="3">
        <v>0</v>
      </c>
    </row>
    <row r="8" spans="1:10" x14ac:dyDescent="0.3">
      <c r="A8" t="s">
        <v>10</v>
      </c>
      <c r="B8" t="s">
        <v>22</v>
      </c>
      <c r="C8" t="s">
        <v>14</v>
      </c>
      <c r="D8" s="2">
        <v>43881</v>
      </c>
      <c r="E8">
        <v>7</v>
      </c>
      <c r="F8" s="2">
        <f>WORKDAY.INTL(Table1[[#This Row],[Start Date]]-1,Table1[[#This Row],[Duration]],1)</f>
        <v>43889</v>
      </c>
      <c r="G8" s="3">
        <v>3</v>
      </c>
      <c r="H8" s="4">
        <f>Table1[[#This Row],[Days completed]]/Table1[[#This Row],[Duration]]</f>
        <v>0.42857142857142855</v>
      </c>
      <c r="I8" s="3">
        <v>180000</v>
      </c>
      <c r="J8" s="3">
        <v>79380</v>
      </c>
    </row>
    <row r="9" spans="1:10" x14ac:dyDescent="0.3">
      <c r="A9" t="s">
        <v>10</v>
      </c>
      <c r="B9" t="s">
        <v>23</v>
      </c>
      <c r="C9" t="s">
        <v>16</v>
      </c>
      <c r="D9" s="2">
        <v>43885</v>
      </c>
      <c r="E9">
        <v>5</v>
      </c>
      <c r="F9" s="2">
        <f>WORKDAY.INTL(Table1[[#This Row],[Start Date]]-1,Table1[[#This Row],[Duration]],1)</f>
        <v>43889</v>
      </c>
      <c r="G9" s="3">
        <v>2</v>
      </c>
      <c r="H9" s="4">
        <f>Table1[[#This Row],[Days completed]]/Table1[[#This Row],[Duration]]</f>
        <v>0.4</v>
      </c>
      <c r="I9" s="3">
        <v>582000</v>
      </c>
      <c r="J9" s="3">
        <v>195231</v>
      </c>
    </row>
    <row r="10" spans="1:10" x14ac:dyDescent="0.3">
      <c r="A10" t="s">
        <v>10</v>
      </c>
      <c r="B10" t="s">
        <v>24</v>
      </c>
      <c r="C10" t="s">
        <v>18</v>
      </c>
      <c r="D10" s="2">
        <v>43885</v>
      </c>
      <c r="E10">
        <v>9</v>
      </c>
      <c r="F10" s="2">
        <f>WORKDAY.INTL(Table1[[#This Row],[Start Date]]-1,Table1[[#This Row],[Duration]],1)</f>
        <v>43895</v>
      </c>
      <c r="G10" s="3">
        <v>1</v>
      </c>
      <c r="H10" s="4">
        <f>Table1[[#This Row],[Days completed]]/Table1[[#This Row],[Duration]]</f>
        <v>0.1111111111111111</v>
      </c>
      <c r="I10" s="3">
        <v>562000</v>
      </c>
      <c r="J10" s="3">
        <v>74746</v>
      </c>
    </row>
    <row r="11" spans="1:10" x14ac:dyDescent="0.3">
      <c r="A11" t="s">
        <v>10</v>
      </c>
      <c r="B11" t="s">
        <v>25</v>
      </c>
      <c r="C11" t="s">
        <v>20</v>
      </c>
      <c r="D11" s="2">
        <v>43885</v>
      </c>
      <c r="E11">
        <v>6</v>
      </c>
      <c r="F11" s="2">
        <f>WORKDAY.INTL(Table1[[#This Row],[Start Date]]-1,Table1[[#This Row],[Duration]],1)</f>
        <v>43892</v>
      </c>
      <c r="G11" s="3">
        <v>3</v>
      </c>
      <c r="H11" s="4">
        <f>Table1[[#This Row],[Days completed]]/Table1[[#This Row],[Duration]]</f>
        <v>0.5</v>
      </c>
      <c r="I11" s="3">
        <v>416000</v>
      </c>
      <c r="J11" s="3">
        <v>175015</v>
      </c>
    </row>
    <row r="12" spans="1:10" x14ac:dyDescent="0.3">
      <c r="A12" t="s">
        <v>26</v>
      </c>
      <c r="B12" t="s">
        <v>11</v>
      </c>
      <c r="C12" t="s">
        <v>12</v>
      </c>
      <c r="D12" s="2">
        <v>43879</v>
      </c>
      <c r="E12">
        <v>7</v>
      </c>
      <c r="F12" s="2">
        <f>WORKDAY.INTL(Table1[[#This Row],[Start Date]]-1,Table1[[#This Row],[Duration]],1)</f>
        <v>43887</v>
      </c>
      <c r="G12" s="3">
        <v>7</v>
      </c>
      <c r="H12" s="4">
        <f>Table1[[#This Row],[Days completed]]/Table1[[#This Row],[Duration]]</f>
        <v>1</v>
      </c>
      <c r="I12" s="3">
        <v>293000</v>
      </c>
      <c r="J12" s="3">
        <v>273001</v>
      </c>
    </row>
    <row r="13" spans="1:10" x14ac:dyDescent="0.3">
      <c r="A13" t="s">
        <v>26</v>
      </c>
      <c r="B13" t="s">
        <v>13</v>
      </c>
      <c r="C13" t="s">
        <v>14</v>
      </c>
      <c r="D13" s="2">
        <v>43878</v>
      </c>
      <c r="E13">
        <v>9</v>
      </c>
      <c r="F13" s="2">
        <f>WORKDAY.INTL(Table1[[#This Row],[Start Date]]-1,Table1[[#This Row],[Duration]],1)</f>
        <v>43888</v>
      </c>
      <c r="G13" s="3">
        <v>4</v>
      </c>
      <c r="H13" s="4">
        <f>Table1[[#This Row],[Days completed]]/Table1[[#This Row],[Duration]]</f>
        <v>0.44444444444444442</v>
      </c>
      <c r="I13" s="3">
        <v>224000</v>
      </c>
      <c r="J13" s="3">
        <v>57910</v>
      </c>
    </row>
    <row r="14" spans="1:10" x14ac:dyDescent="0.3">
      <c r="A14" t="s">
        <v>26</v>
      </c>
      <c r="B14" t="s">
        <v>15</v>
      </c>
      <c r="C14" t="s">
        <v>16</v>
      </c>
      <c r="D14" s="2">
        <v>43879</v>
      </c>
      <c r="E14">
        <v>8</v>
      </c>
      <c r="F14" s="2">
        <f>WORKDAY.INTL(Table1[[#This Row],[Start Date]]-1,Table1[[#This Row],[Duration]],1)</f>
        <v>43888</v>
      </c>
      <c r="G14" s="3">
        <v>0</v>
      </c>
      <c r="H14" s="4">
        <f>Table1[[#This Row],[Days completed]]/Table1[[#This Row],[Duration]]</f>
        <v>0</v>
      </c>
      <c r="I14" s="3">
        <v>978000</v>
      </c>
      <c r="J14" s="3">
        <v>0</v>
      </c>
    </row>
    <row r="15" spans="1:10" x14ac:dyDescent="0.3">
      <c r="A15" t="s">
        <v>26</v>
      </c>
      <c r="B15" t="s">
        <v>17</v>
      </c>
      <c r="C15" t="s">
        <v>18</v>
      </c>
      <c r="D15" s="2">
        <v>43881</v>
      </c>
      <c r="E15">
        <v>7</v>
      </c>
      <c r="F15" s="2">
        <f>WORKDAY.INTL(Table1[[#This Row],[Start Date]]-1,Table1[[#This Row],[Duration]],1)</f>
        <v>43889</v>
      </c>
      <c r="G15" s="3">
        <v>3</v>
      </c>
      <c r="H15" s="4">
        <f>Table1[[#This Row],[Days completed]]/Table1[[#This Row],[Duration]]</f>
        <v>0.42857142857142855</v>
      </c>
      <c r="I15" s="3">
        <v>932000</v>
      </c>
      <c r="J15" s="3">
        <v>379157</v>
      </c>
    </row>
    <row r="16" spans="1:10" x14ac:dyDescent="0.3">
      <c r="A16" t="s">
        <v>26</v>
      </c>
      <c r="B16" t="s">
        <v>19</v>
      </c>
      <c r="C16" t="s">
        <v>20</v>
      </c>
      <c r="D16" s="2">
        <v>43882</v>
      </c>
      <c r="E16">
        <v>4</v>
      </c>
      <c r="F16" s="2">
        <f>WORKDAY.INTL(Table1[[#This Row],[Start Date]]-1,Table1[[#This Row],[Duration]],1)</f>
        <v>43887</v>
      </c>
      <c r="G16" s="3">
        <v>1</v>
      </c>
      <c r="H16" s="4">
        <f>Table1[[#This Row],[Days completed]]/Table1[[#This Row],[Duration]]</f>
        <v>0.25</v>
      </c>
      <c r="I16" s="3">
        <v>854000</v>
      </c>
      <c r="J16" s="3">
        <v>322812</v>
      </c>
    </row>
    <row r="17" spans="1:10" x14ac:dyDescent="0.3">
      <c r="A17" t="s">
        <v>26</v>
      </c>
      <c r="B17" t="s">
        <v>21</v>
      </c>
      <c r="C17" t="s">
        <v>12</v>
      </c>
      <c r="D17" s="2">
        <v>43882</v>
      </c>
      <c r="E17">
        <v>6</v>
      </c>
      <c r="F17" s="2">
        <f>WORKDAY.INTL(Table1[[#This Row],[Start Date]]-1,Table1[[#This Row],[Duration]],1)</f>
        <v>43889</v>
      </c>
      <c r="G17" s="3">
        <v>3</v>
      </c>
      <c r="H17" s="4">
        <f>Table1[[#This Row],[Days completed]]/Table1[[#This Row],[Duration]]</f>
        <v>0.5</v>
      </c>
      <c r="I17" s="3">
        <v>81000</v>
      </c>
      <c r="J17" s="3">
        <v>38461</v>
      </c>
    </row>
    <row r="18" spans="1:10" x14ac:dyDescent="0.3">
      <c r="A18" t="s">
        <v>26</v>
      </c>
      <c r="B18" t="s">
        <v>22</v>
      </c>
      <c r="C18" t="s">
        <v>14</v>
      </c>
      <c r="D18" s="2">
        <v>43885</v>
      </c>
      <c r="E18">
        <v>6</v>
      </c>
      <c r="F18" s="2">
        <f>WORKDAY.INTL(Table1[[#This Row],[Start Date]]-1,Table1[[#This Row],[Duration]],1)</f>
        <v>43892</v>
      </c>
      <c r="G18" s="3">
        <v>5</v>
      </c>
      <c r="H18" s="4">
        <f>Table1[[#This Row],[Days completed]]/Table1[[#This Row],[Duration]]</f>
        <v>0.83333333333333337</v>
      </c>
      <c r="I18" s="3">
        <v>169000</v>
      </c>
      <c r="J18" s="3">
        <v>136468</v>
      </c>
    </row>
    <row r="19" spans="1:10" x14ac:dyDescent="0.3">
      <c r="A19" t="s">
        <v>26</v>
      </c>
      <c r="B19" t="s">
        <v>23</v>
      </c>
      <c r="C19" t="s">
        <v>16</v>
      </c>
      <c r="D19" s="2">
        <v>43886</v>
      </c>
      <c r="E19">
        <v>4</v>
      </c>
      <c r="F19" s="2">
        <f>WORKDAY.INTL(Table1[[#This Row],[Start Date]]-1,Table1[[#This Row],[Duration]],1)</f>
        <v>43889</v>
      </c>
      <c r="G19" s="3">
        <v>1</v>
      </c>
      <c r="H19" s="4">
        <f>Table1[[#This Row],[Days completed]]/Table1[[#This Row],[Duration]]</f>
        <v>0.25</v>
      </c>
      <c r="I19" s="3">
        <v>61000</v>
      </c>
      <c r="J19" s="3">
        <v>12078</v>
      </c>
    </row>
    <row r="20" spans="1:10" x14ac:dyDescent="0.3">
      <c r="A20" t="s">
        <v>26</v>
      </c>
      <c r="B20" t="s">
        <v>24</v>
      </c>
      <c r="C20" t="s">
        <v>18</v>
      </c>
      <c r="D20" s="2">
        <v>43888</v>
      </c>
      <c r="E20">
        <v>7</v>
      </c>
      <c r="F20" s="2">
        <f>WORKDAY.INTL(Table1[[#This Row],[Start Date]]-1,Table1[[#This Row],[Duration]],1)</f>
        <v>43896</v>
      </c>
      <c r="G20" s="3">
        <v>3</v>
      </c>
      <c r="H20" s="4">
        <f>Table1[[#This Row],[Days completed]]/Table1[[#This Row],[Duration]]</f>
        <v>0.42857142857142855</v>
      </c>
      <c r="I20" s="3">
        <v>645000</v>
      </c>
      <c r="J20" s="3">
        <v>273048</v>
      </c>
    </row>
    <row r="21" spans="1:10" x14ac:dyDescent="0.3">
      <c r="A21" t="s">
        <v>26</v>
      </c>
      <c r="B21" t="s">
        <v>25</v>
      </c>
      <c r="C21" t="s">
        <v>20</v>
      </c>
      <c r="D21" s="2">
        <v>43878</v>
      </c>
      <c r="E21">
        <v>3</v>
      </c>
      <c r="F21" s="2">
        <f>WORKDAY.INTL(Table1[[#This Row],[Start Date]]-1,Table1[[#This Row],[Duration]],1)</f>
        <v>43880</v>
      </c>
      <c r="G21" s="3">
        <v>3</v>
      </c>
      <c r="H21" s="4">
        <f>Table1[[#This Row],[Days completed]]/Table1[[#This Row],[Duration]]</f>
        <v>1</v>
      </c>
      <c r="I21" s="3">
        <v>68000</v>
      </c>
      <c r="J21" s="3">
        <v>64987</v>
      </c>
    </row>
    <row r="22" spans="1:10" x14ac:dyDescent="0.3">
      <c r="A22" t="s">
        <v>27</v>
      </c>
      <c r="B22" t="s">
        <v>11</v>
      </c>
      <c r="C22" t="s">
        <v>12</v>
      </c>
      <c r="D22" s="2">
        <v>43878</v>
      </c>
      <c r="E22">
        <v>10</v>
      </c>
      <c r="F22" s="2">
        <f>WORKDAY.INTL(Table1[[#This Row],[Start Date]]-1,Table1[[#This Row],[Duration]],1)</f>
        <v>43889</v>
      </c>
      <c r="G22" s="3">
        <v>5</v>
      </c>
      <c r="H22" s="4">
        <f>Table1[[#This Row],[Days completed]]/Table1[[#This Row],[Duration]]</f>
        <v>0.5</v>
      </c>
      <c r="I22" s="3">
        <v>839000</v>
      </c>
      <c r="J22" s="3">
        <v>406974</v>
      </c>
    </row>
    <row r="23" spans="1:10" x14ac:dyDescent="0.3">
      <c r="A23" t="s">
        <v>27</v>
      </c>
      <c r="B23" t="s">
        <v>13</v>
      </c>
      <c r="C23" t="s">
        <v>14</v>
      </c>
      <c r="D23" s="2">
        <v>43882</v>
      </c>
      <c r="E23">
        <v>5</v>
      </c>
      <c r="F23" s="2">
        <f>WORKDAY.INTL(Table1[[#This Row],[Start Date]]-1,Table1[[#This Row],[Duration]],1)</f>
        <v>43888</v>
      </c>
      <c r="G23" s="3">
        <v>4</v>
      </c>
      <c r="H23" s="4">
        <f>Table1[[#This Row],[Days completed]]/Table1[[#This Row],[Duration]]</f>
        <v>0.8</v>
      </c>
      <c r="I23" s="3">
        <v>729000</v>
      </c>
      <c r="J23" s="3">
        <v>487139</v>
      </c>
    </row>
    <row r="24" spans="1:10" x14ac:dyDescent="0.3">
      <c r="A24" t="s">
        <v>27</v>
      </c>
      <c r="B24" t="s">
        <v>15</v>
      </c>
      <c r="C24" t="s">
        <v>16</v>
      </c>
      <c r="D24" s="2">
        <v>43885</v>
      </c>
      <c r="E24">
        <v>7</v>
      </c>
      <c r="F24" s="2">
        <f>WORKDAY.INTL(Table1[[#This Row],[Start Date]]-1,Table1[[#This Row],[Duration]],1)</f>
        <v>43893</v>
      </c>
      <c r="G24" s="3">
        <v>3</v>
      </c>
      <c r="H24" s="4">
        <f>Table1[[#This Row],[Days completed]]/Table1[[#This Row],[Duration]]</f>
        <v>0.42857142857142855</v>
      </c>
      <c r="I24" s="3">
        <v>826000</v>
      </c>
      <c r="J24" s="3">
        <v>298186</v>
      </c>
    </row>
    <row r="25" spans="1:10" x14ac:dyDescent="0.3">
      <c r="A25" t="s">
        <v>27</v>
      </c>
      <c r="B25" t="s">
        <v>17</v>
      </c>
      <c r="C25" t="s">
        <v>18</v>
      </c>
      <c r="D25" s="2">
        <v>43887</v>
      </c>
      <c r="E25">
        <v>7</v>
      </c>
      <c r="F25" s="2">
        <f>WORKDAY.INTL(Table1[[#This Row],[Start Date]]-1,Table1[[#This Row],[Duration]],1)</f>
        <v>43895</v>
      </c>
      <c r="G25" s="3">
        <v>2</v>
      </c>
      <c r="H25" s="4">
        <f>Table1[[#This Row],[Days completed]]/Table1[[#This Row],[Duration]]</f>
        <v>0.2857142857142857</v>
      </c>
      <c r="I25" s="3">
        <v>895000</v>
      </c>
      <c r="J25" s="3">
        <v>280583</v>
      </c>
    </row>
    <row r="26" spans="1:10" x14ac:dyDescent="0.3">
      <c r="A26" t="s">
        <v>27</v>
      </c>
      <c r="B26" t="s">
        <v>19</v>
      </c>
      <c r="C26" t="s">
        <v>20</v>
      </c>
      <c r="D26" s="2">
        <v>43889</v>
      </c>
      <c r="E26">
        <v>3</v>
      </c>
      <c r="F26" s="2">
        <f>WORKDAY.INTL(Table1[[#This Row],[Start Date]]-1,Table1[[#This Row],[Duration]],1)</f>
        <v>43893</v>
      </c>
      <c r="G26" s="3">
        <v>2</v>
      </c>
      <c r="H26" s="4">
        <f>Table1[[#This Row],[Days completed]]/Table1[[#This Row],[Duration]]</f>
        <v>0.66666666666666663</v>
      </c>
      <c r="I26" s="3">
        <v>341000</v>
      </c>
      <c r="J26" s="3">
        <v>129785</v>
      </c>
    </row>
    <row r="27" spans="1:10" x14ac:dyDescent="0.3">
      <c r="A27" t="s">
        <v>28</v>
      </c>
      <c r="B27" t="s">
        <v>11</v>
      </c>
      <c r="C27" t="s">
        <v>12</v>
      </c>
      <c r="D27" s="2">
        <v>43892</v>
      </c>
      <c r="E27">
        <v>9</v>
      </c>
      <c r="F27" s="2">
        <f>WORKDAY.INTL(Table1[[#This Row],[Start Date]]-1,Table1[[#This Row],[Duration]],1)</f>
        <v>43902</v>
      </c>
      <c r="G27" s="3">
        <v>8</v>
      </c>
      <c r="H27" s="4">
        <f>Table1[[#This Row],[Days completed]]/Table1[[#This Row],[Duration]]</f>
        <v>0.88888888888888884</v>
      </c>
      <c r="I27" s="3">
        <v>787000</v>
      </c>
      <c r="J27" s="3">
        <v>727188</v>
      </c>
    </row>
    <row r="28" spans="1:10" x14ac:dyDescent="0.3">
      <c r="A28" t="s">
        <v>28</v>
      </c>
      <c r="B28" t="s">
        <v>13</v>
      </c>
      <c r="C28" t="s">
        <v>14</v>
      </c>
      <c r="D28" s="2">
        <v>43892</v>
      </c>
      <c r="E28">
        <v>10</v>
      </c>
      <c r="F28" s="2">
        <f>WORKDAY.INTL(Table1[[#This Row],[Start Date]]-1,Table1[[#This Row],[Duration]],1)</f>
        <v>43903</v>
      </c>
      <c r="G28" s="3">
        <v>2</v>
      </c>
      <c r="H28" s="4">
        <f>Table1[[#This Row],[Days completed]]/Table1[[#This Row],[Duration]]</f>
        <v>0.2</v>
      </c>
      <c r="I28" s="3">
        <v>228000</v>
      </c>
      <c r="J28" s="3">
        <v>47880</v>
      </c>
    </row>
    <row r="29" spans="1:10" x14ac:dyDescent="0.3">
      <c r="A29" t="s">
        <v>28</v>
      </c>
      <c r="B29" t="s">
        <v>15</v>
      </c>
      <c r="C29" t="s">
        <v>16</v>
      </c>
      <c r="D29" s="2">
        <v>43878</v>
      </c>
      <c r="E29">
        <v>4</v>
      </c>
      <c r="F29" s="2">
        <f>WORKDAY.INTL(Table1[[#This Row],[Start Date]]-1,Table1[[#This Row],[Duration]],1)</f>
        <v>43881</v>
      </c>
      <c r="G29" s="3">
        <v>0</v>
      </c>
      <c r="H29" s="4">
        <f>Table1[[#This Row],[Days completed]]/Table1[[#This Row],[Duration]]</f>
        <v>0</v>
      </c>
      <c r="I29" s="3">
        <v>147000</v>
      </c>
      <c r="J29" s="3">
        <v>0</v>
      </c>
    </row>
    <row r="30" spans="1:10" x14ac:dyDescent="0.3">
      <c r="A30" t="s">
        <v>28</v>
      </c>
      <c r="B30" t="s">
        <v>17</v>
      </c>
      <c r="C30" t="s">
        <v>18</v>
      </c>
      <c r="D30" s="2">
        <v>43880</v>
      </c>
      <c r="E30">
        <v>8</v>
      </c>
      <c r="F30" s="2">
        <f>WORKDAY.INTL(Table1[[#This Row],[Start Date]]-1,Table1[[#This Row],[Duration]],1)</f>
        <v>43889</v>
      </c>
      <c r="G30" s="3">
        <v>5</v>
      </c>
      <c r="H30" s="4">
        <f>Table1[[#This Row],[Days completed]]/Table1[[#This Row],[Duration]]</f>
        <v>0.625</v>
      </c>
      <c r="I30" s="3">
        <v>338000</v>
      </c>
      <c r="J30" s="3">
        <v>205123</v>
      </c>
    </row>
    <row r="31" spans="1:10" x14ac:dyDescent="0.3">
      <c r="A31" t="s">
        <v>28</v>
      </c>
      <c r="B31" t="s">
        <v>19</v>
      </c>
      <c r="C31" t="s">
        <v>20</v>
      </c>
      <c r="D31" s="2">
        <v>43885</v>
      </c>
      <c r="E31">
        <v>10</v>
      </c>
      <c r="F31" s="2">
        <f>WORKDAY.INTL(Table1[[#This Row],[Start Date]]-1,Table1[[#This Row],[Duration]],1)</f>
        <v>43896</v>
      </c>
      <c r="G31" s="3">
        <v>3</v>
      </c>
      <c r="H31" s="4">
        <f>Table1[[#This Row],[Days completed]]/Table1[[#This Row],[Duration]]</f>
        <v>0.3</v>
      </c>
      <c r="I31" s="3">
        <v>857000</v>
      </c>
      <c r="J31" s="3">
        <v>305949</v>
      </c>
    </row>
    <row r="32" spans="1:10" x14ac:dyDescent="0.3">
      <c r="A32" t="s">
        <v>28</v>
      </c>
      <c r="B32" t="s">
        <v>21</v>
      </c>
      <c r="C32" t="s">
        <v>12</v>
      </c>
      <c r="D32" s="2">
        <v>43886</v>
      </c>
      <c r="E32">
        <v>6</v>
      </c>
      <c r="F32" s="2">
        <f>WORKDAY.INTL(Table1[[#This Row],[Start Date]]-1,Table1[[#This Row],[Duration]],1)</f>
        <v>43893</v>
      </c>
      <c r="G32" s="3">
        <v>3</v>
      </c>
      <c r="H32" s="4">
        <f>Table1[[#This Row],[Days completed]]/Table1[[#This Row],[Duration]]</f>
        <v>0.5</v>
      </c>
      <c r="I32" s="3">
        <v>602000</v>
      </c>
      <c r="J32" s="3">
        <v>322371</v>
      </c>
    </row>
    <row r="33" spans="1:10" x14ac:dyDescent="0.3">
      <c r="A33" t="s">
        <v>28</v>
      </c>
      <c r="B33" t="s">
        <v>22</v>
      </c>
      <c r="C33" t="s">
        <v>14</v>
      </c>
      <c r="D33" s="2">
        <v>43886</v>
      </c>
      <c r="E33">
        <v>4</v>
      </c>
      <c r="F33" s="2">
        <f>WORKDAY.INTL(Table1[[#This Row],[Start Date]]-1,Table1[[#This Row],[Duration]],1)</f>
        <v>43889</v>
      </c>
      <c r="G33" s="3">
        <v>2</v>
      </c>
      <c r="H33" s="4">
        <f>Table1[[#This Row],[Days completed]]/Table1[[#This Row],[Duration]]</f>
        <v>0.5</v>
      </c>
      <c r="I33" s="3">
        <v>990000</v>
      </c>
      <c r="J33" s="3">
        <v>451440</v>
      </c>
    </row>
    <row r="34" spans="1:10" x14ac:dyDescent="0.3">
      <c r="A34" t="s">
        <v>29</v>
      </c>
      <c r="B34" t="s">
        <v>11</v>
      </c>
      <c r="C34" t="s">
        <v>16</v>
      </c>
      <c r="D34" s="2">
        <v>43889</v>
      </c>
      <c r="E34">
        <v>8</v>
      </c>
      <c r="F34" s="2">
        <f>WORKDAY.INTL(Table1[[#This Row],[Start Date]]-1,Table1[[#This Row],[Duration]],1)</f>
        <v>43900</v>
      </c>
      <c r="G34" s="3">
        <v>3</v>
      </c>
      <c r="H34" s="4">
        <f>Table1[[#This Row],[Days completed]]/Table1[[#This Row],[Duration]]</f>
        <v>0.375</v>
      </c>
      <c r="I34" s="3">
        <v>96000</v>
      </c>
      <c r="J34" s="3">
        <v>32256</v>
      </c>
    </row>
    <row r="35" spans="1:10" x14ac:dyDescent="0.3">
      <c r="A35" t="s">
        <v>29</v>
      </c>
      <c r="B35" t="s">
        <v>13</v>
      </c>
      <c r="C35" t="s">
        <v>18</v>
      </c>
      <c r="D35" s="2">
        <v>43892</v>
      </c>
      <c r="E35">
        <v>9</v>
      </c>
      <c r="F35" s="2">
        <f>WORKDAY.INTL(Table1[[#This Row],[Start Date]]-1,Table1[[#This Row],[Duration]],1)</f>
        <v>43902</v>
      </c>
      <c r="G35" s="3">
        <v>4</v>
      </c>
      <c r="H35" s="4">
        <f>Table1[[#This Row],[Days completed]]/Table1[[#This Row],[Duration]]</f>
        <v>0.44444444444444442</v>
      </c>
      <c r="I35" s="3">
        <v>513000</v>
      </c>
      <c r="J35" s="3">
        <v>226233</v>
      </c>
    </row>
    <row r="36" spans="1:10" x14ac:dyDescent="0.3">
      <c r="A36" t="s">
        <v>29</v>
      </c>
      <c r="B36" t="s">
        <v>15</v>
      </c>
      <c r="C36" t="s">
        <v>20</v>
      </c>
      <c r="D36" s="2">
        <v>43881</v>
      </c>
      <c r="E36">
        <v>5</v>
      </c>
      <c r="F36" s="2">
        <f>WORKDAY.INTL(Table1[[#This Row],[Start Date]]-1,Table1[[#This Row],[Duration]],1)</f>
        <v>43887</v>
      </c>
      <c r="G36" s="3">
        <v>3</v>
      </c>
      <c r="H36" s="4">
        <f>Table1[[#This Row],[Days completed]]/Table1[[#This Row],[Duration]]</f>
        <v>0.6</v>
      </c>
      <c r="I36" s="3">
        <v>616000</v>
      </c>
      <c r="J36" s="3">
        <v>401579</v>
      </c>
    </row>
    <row r="37" spans="1:10" x14ac:dyDescent="0.3">
      <c r="A37" t="s">
        <v>29</v>
      </c>
      <c r="B37" t="s">
        <v>17</v>
      </c>
      <c r="C37" t="s">
        <v>12</v>
      </c>
      <c r="D37" s="2">
        <v>43880</v>
      </c>
      <c r="E37">
        <v>3</v>
      </c>
      <c r="F37" s="2">
        <f>WORKDAY.INTL(Table1[[#This Row],[Start Date]]-1,Table1[[#This Row],[Duration]],1)</f>
        <v>43882</v>
      </c>
      <c r="G37" s="3">
        <v>3</v>
      </c>
      <c r="H37" s="4">
        <f>Table1[[#This Row],[Days completed]]/Table1[[#This Row],[Duration]]</f>
        <v>1</v>
      </c>
      <c r="I37" s="3">
        <v>817000</v>
      </c>
      <c r="J37" s="3">
        <v>807069</v>
      </c>
    </row>
    <row r="38" spans="1:10" x14ac:dyDescent="0.3">
      <c r="A38" t="s">
        <v>29</v>
      </c>
      <c r="B38" t="s">
        <v>19</v>
      </c>
      <c r="C38" t="s">
        <v>14</v>
      </c>
      <c r="D38" s="2">
        <v>43882</v>
      </c>
      <c r="E38">
        <v>7</v>
      </c>
      <c r="F38" s="2">
        <f>WORKDAY.INTL(Table1[[#This Row],[Start Date]]-1,Table1[[#This Row],[Duration]],1)</f>
        <v>43892</v>
      </c>
      <c r="G38" s="3">
        <v>3</v>
      </c>
      <c r="H38" s="4">
        <f>Table1[[#This Row],[Days completed]]/Table1[[#This Row],[Duration]]</f>
        <v>0.42857142857142855</v>
      </c>
      <c r="I38" s="3">
        <v>372000</v>
      </c>
      <c r="J38" s="3">
        <v>173166</v>
      </c>
    </row>
    <row r="39" spans="1:10" x14ac:dyDescent="0.3">
      <c r="A39" t="s">
        <v>29</v>
      </c>
      <c r="B39" t="s">
        <v>21</v>
      </c>
      <c r="C39" t="s">
        <v>16</v>
      </c>
      <c r="D39" s="2">
        <v>43885</v>
      </c>
      <c r="E39">
        <v>10</v>
      </c>
      <c r="F39" s="2">
        <f>WORKDAY.INTL(Table1[[#This Row],[Start Date]]-1,Table1[[#This Row],[Duration]],1)</f>
        <v>43896</v>
      </c>
      <c r="G39" s="3">
        <v>2</v>
      </c>
      <c r="H39" s="4">
        <f>Table1[[#This Row],[Days completed]]/Table1[[#This Row],[Duration]]</f>
        <v>0.2</v>
      </c>
      <c r="I39" s="3">
        <v>50000</v>
      </c>
      <c r="J39" s="3">
        <v>8400</v>
      </c>
    </row>
    <row r="40" spans="1:10" x14ac:dyDescent="0.3">
      <c r="A40" t="s">
        <v>29</v>
      </c>
      <c r="B40" t="s">
        <v>22</v>
      </c>
      <c r="C40" t="s">
        <v>18</v>
      </c>
      <c r="D40" s="2">
        <v>43885</v>
      </c>
      <c r="E40">
        <v>10</v>
      </c>
      <c r="F40" s="2">
        <f>WORKDAY.INTL(Table1[[#This Row],[Start Date]]-1,Table1[[#This Row],[Duration]],1)</f>
        <v>43896</v>
      </c>
      <c r="G40" s="3">
        <v>3</v>
      </c>
      <c r="H40" s="4">
        <f>Table1[[#This Row],[Days completed]]/Table1[[#This Row],[Duration]]</f>
        <v>0.3</v>
      </c>
      <c r="I40" s="3">
        <v>807000</v>
      </c>
      <c r="J40" s="3">
        <v>262679</v>
      </c>
    </row>
    <row r="41" spans="1:10" x14ac:dyDescent="0.3">
      <c r="A41" t="s">
        <v>29</v>
      </c>
      <c r="B41" t="s">
        <v>23</v>
      </c>
      <c r="C41" t="s">
        <v>20</v>
      </c>
      <c r="D41" s="2">
        <v>43885</v>
      </c>
      <c r="E41">
        <v>3</v>
      </c>
      <c r="F41" s="2">
        <f>WORKDAY.INTL(Table1[[#This Row],[Start Date]]-1,Table1[[#This Row],[Duration]],1)</f>
        <v>43887</v>
      </c>
      <c r="G41" s="3">
        <v>0</v>
      </c>
      <c r="H41" s="4">
        <f>Table1[[#This Row],[Days completed]]/Table1[[#This Row],[Duration]]</f>
        <v>0</v>
      </c>
      <c r="I41" s="3">
        <v>691000</v>
      </c>
      <c r="J41"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2"/>
  <sheetViews>
    <sheetView topLeftCell="A4" zoomScaleNormal="100" workbookViewId="0">
      <selection activeCell="K22" sqref="K22"/>
    </sheetView>
  </sheetViews>
  <sheetFormatPr defaultRowHeight="14.4" x14ac:dyDescent="0.3"/>
  <cols>
    <col min="6" max="6" width="12.5546875" customWidth="1"/>
    <col min="7" max="7" width="13.5546875" customWidth="1"/>
    <col min="8" max="8" width="12.77734375" customWidth="1"/>
    <col min="9" max="9" width="14.6640625" bestFit="1" customWidth="1"/>
    <col min="10" max="10" width="10.77734375" customWidth="1"/>
    <col min="11" max="11" width="17.88671875" customWidth="1"/>
    <col min="12" max="12" width="14.88671875" customWidth="1"/>
    <col min="13" max="13" width="6.5546875" customWidth="1"/>
    <col min="14" max="14" width="6.77734375" customWidth="1"/>
    <col min="15" max="15" width="7.44140625" customWidth="1"/>
    <col min="16" max="16" width="6.5546875" customWidth="1"/>
    <col min="17" max="17" width="7.5546875" customWidth="1"/>
    <col min="18" max="19" width="12" bestFit="1" customWidth="1"/>
    <col min="20" max="21" width="7.5546875" customWidth="1"/>
    <col min="22" max="22" width="12" bestFit="1" customWidth="1"/>
    <col min="23" max="25" width="7.5546875" customWidth="1"/>
    <col min="26" max="27" width="12" bestFit="1" customWidth="1"/>
    <col min="28" max="30" width="7.5546875" customWidth="1"/>
    <col min="31" max="32" width="12" bestFit="1" customWidth="1"/>
    <col min="33" max="35" width="7.5546875" customWidth="1"/>
    <col min="36" max="36" width="12" bestFit="1" customWidth="1"/>
    <col min="37" max="38" width="7.5546875" customWidth="1"/>
    <col min="39" max="40" width="12" bestFit="1" customWidth="1"/>
    <col min="41" max="42" width="7.5546875" customWidth="1"/>
    <col min="43" max="43" width="12" bestFit="1" customWidth="1"/>
    <col min="44" max="46" width="7.5546875" customWidth="1"/>
    <col min="47" max="48" width="12" bestFit="1" customWidth="1"/>
    <col min="49" max="50" width="7.5546875" customWidth="1"/>
    <col min="51" max="51" width="12" bestFit="1" customWidth="1"/>
  </cols>
  <sheetData>
    <row r="3" spans="1:19" x14ac:dyDescent="0.3">
      <c r="A3" s="6" t="s">
        <v>37</v>
      </c>
      <c r="B3">
        <f>COUNTIF(Dashboard!H8:H50,"="&amp;0)</f>
        <v>4</v>
      </c>
    </row>
    <row r="4" spans="1:19" x14ac:dyDescent="0.3">
      <c r="A4" s="6" t="s">
        <v>38</v>
      </c>
      <c r="B4">
        <f>COUNTIFS(Dashboard!H8:H50,"&lt;&gt;"&amp;0,Dashboard!H8:H50,"&lt;"&amp;1)</f>
        <v>33</v>
      </c>
      <c r="F4" s="5" t="s">
        <v>44</v>
      </c>
    </row>
    <row r="5" spans="1:19" x14ac:dyDescent="0.3">
      <c r="A5" s="10" t="s">
        <v>39</v>
      </c>
      <c r="B5">
        <f>COUNTIF(Dashboard!H8:H50,"="&amp;1)</f>
        <v>3</v>
      </c>
      <c r="F5" s="6" t="s">
        <v>42</v>
      </c>
      <c r="G5" s="8">
        <v>112</v>
      </c>
      <c r="I5" t="s">
        <v>46</v>
      </c>
      <c r="K5" s="4">
        <f>GETPIVOTDATA("Sum of Days completed",$F$4)/GETPIVOTDATA("Sum of Duration",$F$4)</f>
        <v>0.42105263157894735</v>
      </c>
      <c r="L5" s="4"/>
      <c r="S5" t="s">
        <v>49</v>
      </c>
    </row>
    <row r="6" spans="1:19" x14ac:dyDescent="0.3">
      <c r="A6" s="10" t="s">
        <v>40</v>
      </c>
      <c r="B6">
        <f>B4+B3</f>
        <v>37</v>
      </c>
      <c r="F6" s="6" t="s">
        <v>43</v>
      </c>
      <c r="G6" s="8">
        <v>266</v>
      </c>
      <c r="I6" t="s">
        <v>45</v>
      </c>
      <c r="K6" s="4">
        <f>1-K5</f>
        <v>0.57894736842105265</v>
      </c>
      <c r="L6" s="4"/>
      <c r="N6" t="s">
        <v>36</v>
      </c>
      <c r="O6" t="s">
        <v>35</v>
      </c>
      <c r="S6">
        <v>12</v>
      </c>
    </row>
    <row r="7" spans="1:19" x14ac:dyDescent="0.3">
      <c r="A7" s="10" t="s">
        <v>41</v>
      </c>
      <c r="B7">
        <f>SUM(B3:B5)</f>
        <v>40</v>
      </c>
      <c r="M7" t="s">
        <v>47</v>
      </c>
      <c r="N7" s="11">
        <v>8340291</v>
      </c>
      <c r="O7" s="11">
        <v>19695000</v>
      </c>
    </row>
    <row r="8" spans="1:19" x14ac:dyDescent="0.3">
      <c r="M8" t="s">
        <v>48</v>
      </c>
      <c r="N8" s="4">
        <f>GETPIVOTDATA("Actual ",$N$6)/GETPIVOTDATA("Budget ",$N$6)</f>
        <v>0.42347250571210965</v>
      </c>
      <c r="O8" s="4">
        <f>1-N8</f>
        <v>0.57652749428789041</v>
      </c>
    </row>
    <row r="21" spans="6:8" x14ac:dyDescent="0.3">
      <c r="F21" s="5" t="s">
        <v>31</v>
      </c>
      <c r="G21" t="s">
        <v>33</v>
      </c>
      <c r="H21" t="s">
        <v>34</v>
      </c>
    </row>
    <row r="22" spans="6:8" x14ac:dyDescent="0.3">
      <c r="F22" s="6" t="s">
        <v>29</v>
      </c>
      <c r="G22" s="8">
        <v>3962000</v>
      </c>
      <c r="H22" s="8">
        <v>1911382</v>
      </c>
    </row>
    <row r="23" spans="6:8" x14ac:dyDescent="0.3">
      <c r="F23" s="7" t="s">
        <v>12</v>
      </c>
      <c r="G23" s="8">
        <v>817000</v>
      </c>
      <c r="H23" s="8">
        <v>807069</v>
      </c>
    </row>
    <row r="24" spans="6:8" x14ac:dyDescent="0.3">
      <c r="F24" s="7" t="s">
        <v>20</v>
      </c>
      <c r="G24" s="8">
        <v>1307000</v>
      </c>
      <c r="H24" s="8">
        <v>401579</v>
      </c>
    </row>
    <row r="25" spans="6:8" x14ac:dyDescent="0.3">
      <c r="F25" s="7" t="s">
        <v>16</v>
      </c>
      <c r="G25" s="8">
        <v>146000</v>
      </c>
      <c r="H25" s="8">
        <v>40656</v>
      </c>
    </row>
    <row r="26" spans="6:8" x14ac:dyDescent="0.3">
      <c r="F26" s="7" t="s">
        <v>14</v>
      </c>
      <c r="G26" s="8">
        <v>372000</v>
      </c>
      <c r="H26" s="8">
        <v>173166</v>
      </c>
    </row>
    <row r="27" spans="6:8" x14ac:dyDescent="0.3">
      <c r="F27" s="7" t="s">
        <v>18</v>
      </c>
      <c r="G27" s="8">
        <v>1320000</v>
      </c>
      <c r="H27" s="8">
        <v>488912</v>
      </c>
    </row>
    <row r="28" spans="6:8" x14ac:dyDescent="0.3">
      <c r="F28" s="6" t="s">
        <v>28</v>
      </c>
      <c r="G28" s="8">
        <v>3949000</v>
      </c>
      <c r="H28" s="8">
        <v>2059951</v>
      </c>
    </row>
    <row r="29" spans="6:8" x14ac:dyDescent="0.3">
      <c r="F29" s="7" t="s">
        <v>12</v>
      </c>
      <c r="G29" s="8">
        <v>1389000</v>
      </c>
      <c r="H29" s="8">
        <v>1049559</v>
      </c>
    </row>
    <row r="30" spans="6:8" x14ac:dyDescent="0.3">
      <c r="F30" s="7" t="s">
        <v>20</v>
      </c>
      <c r="G30" s="8">
        <v>857000</v>
      </c>
      <c r="H30" s="8">
        <v>305949</v>
      </c>
    </row>
    <row r="31" spans="6:8" x14ac:dyDescent="0.3">
      <c r="F31" s="7" t="s">
        <v>16</v>
      </c>
      <c r="G31" s="8">
        <v>147000</v>
      </c>
      <c r="H31" s="8">
        <v>0</v>
      </c>
    </row>
    <row r="32" spans="6:8" x14ac:dyDescent="0.3">
      <c r="F32" s="7" t="s">
        <v>14</v>
      </c>
      <c r="G32" s="8">
        <v>1218000</v>
      </c>
      <c r="H32" s="8">
        <v>499320</v>
      </c>
    </row>
    <row r="33" spans="6:8" x14ac:dyDescent="0.3">
      <c r="F33" s="7" t="s">
        <v>18</v>
      </c>
      <c r="G33" s="8">
        <v>338000</v>
      </c>
      <c r="H33" s="8">
        <v>205123</v>
      </c>
    </row>
    <row r="34" spans="6:8" x14ac:dyDescent="0.3">
      <c r="F34" s="6" t="s">
        <v>10</v>
      </c>
      <c r="G34" s="8">
        <v>3849000</v>
      </c>
      <c r="H34" s="8">
        <v>1208369</v>
      </c>
    </row>
    <row r="35" spans="6:8" x14ac:dyDescent="0.3">
      <c r="F35" s="7" t="s">
        <v>12</v>
      </c>
      <c r="G35" s="8">
        <v>406000</v>
      </c>
      <c r="H35" s="8">
        <v>97337</v>
      </c>
    </row>
    <row r="36" spans="6:8" x14ac:dyDescent="0.3">
      <c r="F36" s="7" t="s">
        <v>20</v>
      </c>
      <c r="G36" s="8">
        <v>908000</v>
      </c>
      <c r="H36" s="8">
        <v>291865</v>
      </c>
    </row>
    <row r="37" spans="6:8" x14ac:dyDescent="0.3">
      <c r="F37" s="7" t="s">
        <v>16</v>
      </c>
      <c r="G37" s="8">
        <v>668000</v>
      </c>
      <c r="H37" s="8">
        <v>226277</v>
      </c>
    </row>
    <row r="38" spans="6:8" x14ac:dyDescent="0.3">
      <c r="F38" s="7" t="s">
        <v>14</v>
      </c>
      <c r="G38" s="8">
        <v>573000</v>
      </c>
      <c r="H38" s="8">
        <v>256820</v>
      </c>
    </row>
    <row r="39" spans="6:8" x14ac:dyDescent="0.3">
      <c r="F39" s="7" t="s">
        <v>18</v>
      </c>
      <c r="G39" s="8">
        <v>1294000</v>
      </c>
      <c r="H39" s="8">
        <v>336070</v>
      </c>
    </row>
    <row r="40" spans="6:8" x14ac:dyDescent="0.3">
      <c r="F40" s="6" t="s">
        <v>26</v>
      </c>
      <c r="G40" s="8">
        <v>4305000</v>
      </c>
      <c r="H40" s="8">
        <v>1557922</v>
      </c>
    </row>
    <row r="41" spans="6:8" x14ac:dyDescent="0.3">
      <c r="F41" s="7" t="s">
        <v>12</v>
      </c>
      <c r="G41" s="8">
        <v>374000</v>
      </c>
      <c r="H41" s="8">
        <v>311462</v>
      </c>
    </row>
    <row r="42" spans="6:8" x14ac:dyDescent="0.3">
      <c r="F42" s="7" t="s">
        <v>20</v>
      </c>
      <c r="G42" s="8">
        <v>922000</v>
      </c>
      <c r="H42" s="8">
        <v>387799</v>
      </c>
    </row>
    <row r="43" spans="6:8" x14ac:dyDescent="0.3">
      <c r="F43" s="7" t="s">
        <v>16</v>
      </c>
      <c r="G43" s="8">
        <v>1039000</v>
      </c>
      <c r="H43" s="8">
        <v>12078</v>
      </c>
    </row>
    <row r="44" spans="6:8" x14ac:dyDescent="0.3">
      <c r="F44" s="7" t="s">
        <v>14</v>
      </c>
      <c r="G44" s="8">
        <v>393000</v>
      </c>
      <c r="H44" s="8">
        <v>194378</v>
      </c>
    </row>
    <row r="45" spans="6:8" x14ac:dyDescent="0.3">
      <c r="F45" s="7" t="s">
        <v>18</v>
      </c>
      <c r="G45" s="8">
        <v>1577000</v>
      </c>
      <c r="H45" s="8">
        <v>652205</v>
      </c>
    </row>
    <row r="46" spans="6:8" x14ac:dyDescent="0.3">
      <c r="F46" s="6" t="s">
        <v>27</v>
      </c>
      <c r="G46" s="8">
        <v>3630000</v>
      </c>
      <c r="H46" s="8">
        <v>1602667</v>
      </c>
    </row>
    <row r="47" spans="6:8" x14ac:dyDescent="0.3">
      <c r="F47" s="7" t="s">
        <v>12</v>
      </c>
      <c r="G47" s="8">
        <v>839000</v>
      </c>
      <c r="H47" s="8">
        <v>406974</v>
      </c>
    </row>
    <row r="48" spans="6:8" x14ac:dyDescent="0.3">
      <c r="F48" s="7" t="s">
        <v>20</v>
      </c>
      <c r="G48" s="8">
        <v>341000</v>
      </c>
      <c r="H48" s="8">
        <v>129785</v>
      </c>
    </row>
    <row r="49" spans="6:8" x14ac:dyDescent="0.3">
      <c r="F49" s="7" t="s">
        <v>16</v>
      </c>
      <c r="G49" s="8">
        <v>826000</v>
      </c>
      <c r="H49" s="8">
        <v>298186</v>
      </c>
    </row>
    <row r="50" spans="6:8" x14ac:dyDescent="0.3">
      <c r="F50" s="7" t="s">
        <v>14</v>
      </c>
      <c r="G50" s="8">
        <v>729000</v>
      </c>
      <c r="H50" s="8">
        <v>487139</v>
      </c>
    </row>
    <row r="51" spans="6:8" x14ac:dyDescent="0.3">
      <c r="F51" s="7" t="s">
        <v>18</v>
      </c>
      <c r="G51" s="8">
        <v>895000</v>
      </c>
      <c r="H51" s="8">
        <v>280583</v>
      </c>
    </row>
    <row r="52" spans="6:8" x14ac:dyDescent="0.3">
      <c r="F52" s="6" t="s">
        <v>32</v>
      </c>
      <c r="G52" s="8">
        <v>19695000</v>
      </c>
      <c r="H52" s="8">
        <v>8340291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8"/>
  <sheetViews>
    <sheetView showGridLines="0" tabSelected="1" zoomScaleNormal="100" workbookViewId="0">
      <pane ySplit="7" topLeftCell="A8" activePane="bottomLeft" state="frozen"/>
      <selection pane="bottomLeft" activeCell="X5" sqref="X5"/>
    </sheetView>
  </sheetViews>
  <sheetFormatPr defaultRowHeight="14.4" x14ac:dyDescent="0.3"/>
  <cols>
    <col min="4" max="4" width="11.5546875" bestFit="1" customWidth="1"/>
    <col min="5" max="5" width="10.77734375" bestFit="1" customWidth="1"/>
    <col min="6" max="6" width="9.5546875" bestFit="1" customWidth="1"/>
    <col min="9" max="9" width="10.109375" bestFit="1" customWidth="1"/>
    <col min="11" max="11" width="9.109375" bestFit="1" customWidth="1"/>
    <col min="12" max="12" width="8.21875" customWidth="1"/>
    <col min="13" max="15" width="6.5546875" bestFit="1" customWidth="1"/>
    <col min="16" max="16" width="12.33203125" customWidth="1"/>
    <col min="17" max="17" width="6.5546875" bestFit="1" customWidth="1"/>
    <col min="18" max="18" width="12.6640625" customWidth="1"/>
    <col min="19" max="21" width="6.5546875" bestFit="1" customWidth="1"/>
    <col min="22" max="22" width="4.6640625" customWidth="1"/>
    <col min="23" max="23" width="6.5546875" bestFit="1" customWidth="1"/>
    <col min="24" max="39" width="7" bestFit="1" customWidth="1"/>
  </cols>
  <sheetData>
    <row r="1" spans="1:39" ht="42.6" customHeight="1" x14ac:dyDescent="0.3">
      <c r="A1" s="12" t="s">
        <v>30</v>
      </c>
      <c r="B1" s="13"/>
      <c r="C1" s="13"/>
      <c r="D1" s="13"/>
      <c r="E1" s="13"/>
      <c r="F1" s="15" t="str">
        <f>TEXT(MIN(D8:D50),"d-mmm-yy")&amp;" to "&amp;TEXT(MAX(E8:E47),"D-MMM-YY")</f>
        <v>17-Feb-20 to 13-Mar-20</v>
      </c>
      <c r="G1" s="16"/>
      <c r="H1" s="16"/>
      <c r="I1" s="14"/>
      <c r="J1" s="14"/>
      <c r="K1" s="13"/>
      <c r="L1" s="13"/>
      <c r="M1" s="13"/>
      <c r="N1" s="13"/>
      <c r="O1" s="13"/>
      <c r="P1" s="13"/>
      <c r="Q1" s="13"/>
      <c r="R1" s="13"/>
      <c r="S1" s="13"/>
      <c r="T1" s="13"/>
      <c r="U1" s="13"/>
      <c r="V1" s="13"/>
    </row>
    <row r="2" spans="1:39" x14ac:dyDescent="0.3">
      <c r="D2" s="2"/>
      <c r="F2" s="2"/>
      <c r="G2" s="3"/>
      <c r="H2" s="4"/>
      <c r="I2" s="3"/>
      <c r="J2" s="3"/>
    </row>
    <row r="3" spans="1:39" x14ac:dyDescent="0.3">
      <c r="D3" s="2"/>
      <c r="F3" s="2"/>
      <c r="G3" s="3"/>
      <c r="H3" s="4"/>
      <c r="I3" s="3"/>
      <c r="J3" s="3"/>
    </row>
    <row r="4" spans="1:39" x14ac:dyDescent="0.3">
      <c r="D4" s="2"/>
      <c r="F4" s="2"/>
      <c r="G4" s="3"/>
      <c r="H4" s="4"/>
      <c r="I4" s="3"/>
      <c r="J4" s="3"/>
    </row>
    <row r="5" spans="1:39" x14ac:dyDescent="0.3">
      <c r="D5" s="2"/>
      <c r="F5" s="2"/>
      <c r="G5" s="3"/>
      <c r="H5" s="4"/>
      <c r="I5" s="3"/>
      <c r="J5" s="3"/>
    </row>
    <row r="6" spans="1:39" x14ac:dyDescent="0.3">
      <c r="D6" s="2"/>
      <c r="F6" s="2"/>
      <c r="G6" s="3"/>
      <c r="H6" s="4"/>
      <c r="I6" s="3"/>
      <c r="J6" s="3"/>
    </row>
    <row r="7" spans="1:39" x14ac:dyDescent="0.3">
      <c r="A7" s="18" t="s">
        <v>0</v>
      </c>
      <c r="B7" s="18" t="s">
        <v>1</v>
      </c>
      <c r="C7" s="18" t="s">
        <v>2</v>
      </c>
      <c r="D7" s="18" t="s">
        <v>3</v>
      </c>
      <c r="E7" s="18" t="s">
        <v>5</v>
      </c>
      <c r="F7" s="18" t="s">
        <v>4</v>
      </c>
      <c r="G7" s="18" t="s">
        <v>6</v>
      </c>
      <c r="H7" s="18" t="s">
        <v>7</v>
      </c>
      <c r="I7" s="19" t="s">
        <v>35</v>
      </c>
      <c r="J7" s="19" t="s">
        <v>36</v>
      </c>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39" x14ac:dyDescent="0.3">
      <c r="A8" t="s">
        <v>29</v>
      </c>
      <c r="B8" t="s">
        <v>11</v>
      </c>
      <c r="C8" t="s">
        <v>16</v>
      </c>
      <c r="D8" s="2">
        <v>43889</v>
      </c>
      <c r="E8" s="2">
        <v>43900</v>
      </c>
      <c r="F8">
        <v>8</v>
      </c>
      <c r="G8" s="3">
        <v>3</v>
      </c>
      <c r="H8" s="9">
        <v>0.375</v>
      </c>
      <c r="I8" s="3">
        <v>96000</v>
      </c>
      <c r="J8" s="3">
        <v>32256</v>
      </c>
    </row>
    <row r="9" spans="1:39" x14ac:dyDescent="0.3">
      <c r="B9" t="s">
        <v>13</v>
      </c>
      <c r="C9" t="s">
        <v>18</v>
      </c>
      <c r="D9" s="2">
        <v>43892</v>
      </c>
      <c r="E9" s="2">
        <v>43902</v>
      </c>
      <c r="F9">
        <v>9</v>
      </c>
      <c r="G9" s="3">
        <v>4</v>
      </c>
      <c r="H9" s="9">
        <v>0.44444444444444442</v>
      </c>
      <c r="I9" s="3">
        <v>513000</v>
      </c>
      <c r="J9" s="3">
        <v>226233</v>
      </c>
    </row>
    <row r="10" spans="1:39" x14ac:dyDescent="0.3">
      <c r="B10" t="s">
        <v>15</v>
      </c>
      <c r="C10" t="s">
        <v>20</v>
      </c>
      <c r="D10" s="2">
        <v>43881</v>
      </c>
      <c r="E10" s="2">
        <v>43887</v>
      </c>
      <c r="F10">
        <v>5</v>
      </c>
      <c r="G10" s="3">
        <v>3</v>
      </c>
      <c r="H10" s="9">
        <v>0.6</v>
      </c>
      <c r="I10" s="3">
        <v>616000</v>
      </c>
      <c r="J10" s="3">
        <v>401579</v>
      </c>
    </row>
    <row r="11" spans="1:39" x14ac:dyDescent="0.3">
      <c r="B11" t="s">
        <v>17</v>
      </c>
      <c r="C11" t="s">
        <v>12</v>
      </c>
      <c r="D11" s="2">
        <v>43880</v>
      </c>
      <c r="E11" s="2">
        <v>43882</v>
      </c>
      <c r="F11">
        <v>3</v>
      </c>
      <c r="G11" s="3">
        <v>3</v>
      </c>
      <c r="H11" s="9">
        <v>1</v>
      </c>
      <c r="I11" s="3">
        <v>817000</v>
      </c>
      <c r="J11" s="3">
        <v>807069</v>
      </c>
    </row>
    <row r="12" spans="1:39" x14ac:dyDescent="0.3">
      <c r="B12" t="s">
        <v>19</v>
      </c>
      <c r="C12" t="s">
        <v>14</v>
      </c>
      <c r="D12" s="2">
        <v>43882</v>
      </c>
      <c r="E12" s="2">
        <v>43892</v>
      </c>
      <c r="F12">
        <v>7</v>
      </c>
      <c r="G12" s="3">
        <v>3</v>
      </c>
      <c r="H12" s="9">
        <v>0.42857142857142855</v>
      </c>
      <c r="I12" s="3">
        <v>372000</v>
      </c>
      <c r="J12" s="3">
        <v>173166</v>
      </c>
    </row>
    <row r="13" spans="1:39" x14ac:dyDescent="0.3">
      <c r="B13" t="s">
        <v>21</v>
      </c>
      <c r="C13" t="s">
        <v>16</v>
      </c>
      <c r="D13" s="2">
        <v>43885</v>
      </c>
      <c r="E13" s="2">
        <v>43896</v>
      </c>
      <c r="F13">
        <v>10</v>
      </c>
      <c r="G13" s="3">
        <v>2</v>
      </c>
      <c r="H13" s="9">
        <v>0.2</v>
      </c>
      <c r="I13" s="3">
        <v>50000</v>
      </c>
      <c r="J13" s="3">
        <v>8400</v>
      </c>
    </row>
    <row r="14" spans="1:39" x14ac:dyDescent="0.3">
      <c r="B14" t="s">
        <v>22</v>
      </c>
      <c r="C14" t="s">
        <v>18</v>
      </c>
      <c r="D14" s="2">
        <v>43885</v>
      </c>
      <c r="E14" s="2">
        <v>43896</v>
      </c>
      <c r="F14">
        <v>10</v>
      </c>
      <c r="G14" s="3">
        <v>3</v>
      </c>
      <c r="H14" s="9">
        <v>0.3</v>
      </c>
      <c r="I14" s="3">
        <v>807000</v>
      </c>
      <c r="J14" s="3">
        <v>262679</v>
      </c>
    </row>
    <row r="15" spans="1:39" x14ac:dyDescent="0.3">
      <c r="B15" t="s">
        <v>23</v>
      </c>
      <c r="C15" t="s">
        <v>20</v>
      </c>
      <c r="D15" s="2">
        <v>43885</v>
      </c>
      <c r="E15" s="2">
        <v>43887</v>
      </c>
      <c r="F15">
        <v>3</v>
      </c>
      <c r="G15" s="3">
        <v>0</v>
      </c>
      <c r="H15" s="9">
        <v>0</v>
      </c>
      <c r="I15" s="3">
        <v>691000</v>
      </c>
      <c r="J15" s="3">
        <v>0</v>
      </c>
    </row>
    <row r="16" spans="1:39" x14ac:dyDescent="0.3">
      <c r="A16" t="s">
        <v>28</v>
      </c>
      <c r="B16" t="s">
        <v>11</v>
      </c>
      <c r="C16" t="s">
        <v>12</v>
      </c>
      <c r="D16" s="2">
        <v>43892</v>
      </c>
      <c r="E16" s="2">
        <v>43902</v>
      </c>
      <c r="F16">
        <v>9</v>
      </c>
      <c r="G16" s="3">
        <v>8</v>
      </c>
      <c r="H16" s="9">
        <v>0.88888888888888884</v>
      </c>
      <c r="I16" s="3">
        <v>787000</v>
      </c>
      <c r="J16" s="3">
        <v>727188</v>
      </c>
    </row>
    <row r="17" spans="1:10" x14ac:dyDescent="0.3">
      <c r="B17" t="s">
        <v>13</v>
      </c>
      <c r="C17" t="s">
        <v>14</v>
      </c>
      <c r="D17" s="2">
        <v>43892</v>
      </c>
      <c r="E17" s="2">
        <v>43903</v>
      </c>
      <c r="F17">
        <v>10</v>
      </c>
      <c r="G17" s="3">
        <v>2</v>
      </c>
      <c r="H17" s="9">
        <v>0.2</v>
      </c>
      <c r="I17" s="3">
        <v>228000</v>
      </c>
      <c r="J17" s="3">
        <v>47880</v>
      </c>
    </row>
    <row r="18" spans="1:10" x14ac:dyDescent="0.3">
      <c r="B18" t="s">
        <v>15</v>
      </c>
      <c r="C18" t="s">
        <v>16</v>
      </c>
      <c r="D18" s="2">
        <v>43878</v>
      </c>
      <c r="E18" s="2">
        <v>43881</v>
      </c>
      <c r="F18">
        <v>4</v>
      </c>
      <c r="G18" s="3">
        <v>0</v>
      </c>
      <c r="H18" s="9">
        <v>0</v>
      </c>
      <c r="I18" s="3">
        <v>147000</v>
      </c>
      <c r="J18" s="3">
        <v>0</v>
      </c>
    </row>
    <row r="19" spans="1:10" x14ac:dyDescent="0.3">
      <c r="B19" t="s">
        <v>17</v>
      </c>
      <c r="C19" t="s">
        <v>18</v>
      </c>
      <c r="D19" s="2">
        <v>43880</v>
      </c>
      <c r="E19" s="2">
        <v>43889</v>
      </c>
      <c r="F19">
        <v>8</v>
      </c>
      <c r="G19" s="3">
        <v>5</v>
      </c>
      <c r="H19" s="9">
        <v>0.625</v>
      </c>
      <c r="I19" s="3">
        <v>338000</v>
      </c>
      <c r="J19" s="3">
        <v>205123</v>
      </c>
    </row>
    <row r="20" spans="1:10" x14ac:dyDescent="0.3">
      <c r="B20" t="s">
        <v>19</v>
      </c>
      <c r="C20" t="s">
        <v>20</v>
      </c>
      <c r="D20" s="2">
        <v>43885</v>
      </c>
      <c r="E20" s="2">
        <v>43896</v>
      </c>
      <c r="F20">
        <v>10</v>
      </c>
      <c r="G20" s="3">
        <v>3</v>
      </c>
      <c r="H20" s="9">
        <v>0.3</v>
      </c>
      <c r="I20" s="3">
        <v>857000</v>
      </c>
      <c r="J20" s="3">
        <v>305949</v>
      </c>
    </row>
    <row r="21" spans="1:10" x14ac:dyDescent="0.3">
      <c r="B21" t="s">
        <v>21</v>
      </c>
      <c r="C21" t="s">
        <v>12</v>
      </c>
      <c r="D21" s="2">
        <v>43886</v>
      </c>
      <c r="E21" s="2">
        <v>43893</v>
      </c>
      <c r="F21">
        <v>6</v>
      </c>
      <c r="G21" s="3">
        <v>3</v>
      </c>
      <c r="H21" s="9">
        <v>0.5</v>
      </c>
      <c r="I21" s="3">
        <v>602000</v>
      </c>
      <c r="J21" s="3">
        <v>322371</v>
      </c>
    </row>
    <row r="22" spans="1:10" x14ac:dyDescent="0.3">
      <c r="B22" t="s">
        <v>22</v>
      </c>
      <c r="C22" t="s">
        <v>14</v>
      </c>
      <c r="D22" s="2">
        <v>43886</v>
      </c>
      <c r="E22" s="2">
        <v>43889</v>
      </c>
      <c r="F22">
        <v>4</v>
      </c>
      <c r="G22" s="3">
        <v>2</v>
      </c>
      <c r="H22" s="9">
        <v>0.5</v>
      </c>
      <c r="I22" s="3">
        <v>990000</v>
      </c>
      <c r="J22" s="3">
        <v>451440</v>
      </c>
    </row>
    <row r="23" spans="1:10" x14ac:dyDescent="0.3">
      <c r="A23" t="s">
        <v>10</v>
      </c>
      <c r="B23" t="s">
        <v>11</v>
      </c>
      <c r="C23" t="s">
        <v>12</v>
      </c>
      <c r="D23" s="2">
        <v>43878</v>
      </c>
      <c r="E23" s="2">
        <v>43882</v>
      </c>
      <c r="F23">
        <v>5</v>
      </c>
      <c r="G23" s="3">
        <v>2</v>
      </c>
      <c r="H23" s="9">
        <v>0.4</v>
      </c>
      <c r="I23" s="3">
        <v>218000</v>
      </c>
      <c r="J23" s="3">
        <v>97337</v>
      </c>
    </row>
    <row r="24" spans="1:10" x14ac:dyDescent="0.3">
      <c r="B24" t="s">
        <v>25</v>
      </c>
      <c r="C24" t="s">
        <v>20</v>
      </c>
      <c r="D24" s="2">
        <v>43885</v>
      </c>
      <c r="E24" s="2">
        <v>43892</v>
      </c>
      <c r="F24">
        <v>6</v>
      </c>
      <c r="G24" s="3">
        <v>3</v>
      </c>
      <c r="H24" s="9">
        <v>0.5</v>
      </c>
      <c r="I24" s="3">
        <v>416000</v>
      </c>
      <c r="J24" s="3">
        <v>175015</v>
      </c>
    </row>
    <row r="25" spans="1:10" x14ac:dyDescent="0.3">
      <c r="B25" t="s">
        <v>13</v>
      </c>
      <c r="C25" t="s">
        <v>14</v>
      </c>
      <c r="D25" s="2">
        <v>43878</v>
      </c>
      <c r="E25" s="2">
        <v>43885</v>
      </c>
      <c r="F25">
        <v>6</v>
      </c>
      <c r="G25" s="3">
        <v>3</v>
      </c>
      <c r="H25" s="9">
        <v>0.5</v>
      </c>
      <c r="I25" s="3">
        <v>393000</v>
      </c>
      <c r="J25" s="3">
        <v>177440</v>
      </c>
    </row>
    <row r="26" spans="1:10" x14ac:dyDescent="0.3">
      <c r="B26" t="s">
        <v>15</v>
      </c>
      <c r="C26" t="s">
        <v>16</v>
      </c>
      <c r="D26" s="2">
        <v>43879</v>
      </c>
      <c r="E26" s="2">
        <v>43892</v>
      </c>
      <c r="F26">
        <v>10</v>
      </c>
      <c r="G26" s="3">
        <v>4</v>
      </c>
      <c r="H26" s="9">
        <v>0.4</v>
      </c>
      <c r="I26" s="3">
        <v>86000</v>
      </c>
      <c r="J26" s="3">
        <v>31046</v>
      </c>
    </row>
    <row r="27" spans="1:10" x14ac:dyDescent="0.3">
      <c r="B27" t="s">
        <v>17</v>
      </c>
      <c r="C27" t="s">
        <v>18</v>
      </c>
      <c r="D27" s="2">
        <v>43882</v>
      </c>
      <c r="E27" s="2">
        <v>43894</v>
      </c>
      <c r="F27">
        <v>9</v>
      </c>
      <c r="G27" s="3">
        <v>3</v>
      </c>
      <c r="H27" s="9">
        <v>0.33333333333333331</v>
      </c>
      <c r="I27" s="3">
        <v>732000</v>
      </c>
      <c r="J27" s="3">
        <v>261324</v>
      </c>
    </row>
    <row r="28" spans="1:10" x14ac:dyDescent="0.3">
      <c r="B28" t="s">
        <v>19</v>
      </c>
      <c r="C28" t="s">
        <v>20</v>
      </c>
      <c r="D28" s="2">
        <v>43878</v>
      </c>
      <c r="E28" s="2">
        <v>43881</v>
      </c>
      <c r="F28">
        <v>4</v>
      </c>
      <c r="G28" s="3">
        <v>1</v>
      </c>
      <c r="H28" s="9">
        <v>0.25</v>
      </c>
      <c r="I28" s="3">
        <v>492000</v>
      </c>
      <c r="J28" s="3">
        <v>116850</v>
      </c>
    </row>
    <row r="29" spans="1:10" x14ac:dyDescent="0.3">
      <c r="B29" t="s">
        <v>21</v>
      </c>
      <c r="C29" t="s">
        <v>12</v>
      </c>
      <c r="D29" s="2">
        <v>43881</v>
      </c>
      <c r="E29" s="2">
        <v>43888</v>
      </c>
      <c r="F29">
        <v>6</v>
      </c>
      <c r="G29" s="3">
        <v>0</v>
      </c>
      <c r="H29" s="9">
        <v>0</v>
      </c>
      <c r="I29" s="3">
        <v>188000</v>
      </c>
      <c r="J29" s="3">
        <v>0</v>
      </c>
    </row>
    <row r="30" spans="1:10" x14ac:dyDescent="0.3">
      <c r="B30" t="s">
        <v>22</v>
      </c>
      <c r="C30" t="s">
        <v>14</v>
      </c>
      <c r="D30" s="2">
        <v>43881</v>
      </c>
      <c r="E30" s="2">
        <v>43889</v>
      </c>
      <c r="F30">
        <v>7</v>
      </c>
      <c r="G30" s="3">
        <v>3</v>
      </c>
      <c r="H30" s="9">
        <v>0.42857142857142855</v>
      </c>
      <c r="I30" s="3">
        <v>180000</v>
      </c>
      <c r="J30" s="3">
        <v>79380</v>
      </c>
    </row>
    <row r="31" spans="1:10" x14ac:dyDescent="0.3">
      <c r="B31" t="s">
        <v>23</v>
      </c>
      <c r="C31" t="s">
        <v>16</v>
      </c>
      <c r="D31" s="2">
        <v>43885</v>
      </c>
      <c r="E31" s="2">
        <v>43889</v>
      </c>
      <c r="F31">
        <v>5</v>
      </c>
      <c r="G31" s="3">
        <v>2</v>
      </c>
      <c r="H31" s="9">
        <v>0.4</v>
      </c>
      <c r="I31" s="3">
        <v>582000</v>
      </c>
      <c r="J31" s="3">
        <v>195231</v>
      </c>
    </row>
    <row r="32" spans="1:10" x14ac:dyDescent="0.3">
      <c r="B32" t="s">
        <v>24</v>
      </c>
      <c r="C32" t="s">
        <v>18</v>
      </c>
      <c r="D32" s="2">
        <v>43885</v>
      </c>
      <c r="E32" s="2">
        <v>43895</v>
      </c>
      <c r="F32">
        <v>9</v>
      </c>
      <c r="G32" s="3">
        <v>1</v>
      </c>
      <c r="H32" s="9">
        <v>0.1111111111111111</v>
      </c>
      <c r="I32" s="3">
        <v>562000</v>
      </c>
      <c r="J32" s="3">
        <v>74746</v>
      </c>
    </row>
    <row r="33" spans="1:10" x14ac:dyDescent="0.3">
      <c r="A33" t="s">
        <v>26</v>
      </c>
      <c r="B33" t="s">
        <v>11</v>
      </c>
      <c r="C33" t="s">
        <v>12</v>
      </c>
      <c r="D33" s="2">
        <v>43879</v>
      </c>
      <c r="E33" s="2">
        <v>43887</v>
      </c>
      <c r="F33">
        <v>7</v>
      </c>
      <c r="G33" s="3">
        <v>7</v>
      </c>
      <c r="H33" s="9">
        <v>1</v>
      </c>
      <c r="I33" s="3">
        <v>293000</v>
      </c>
      <c r="J33" s="3">
        <v>273001</v>
      </c>
    </row>
    <row r="34" spans="1:10" x14ac:dyDescent="0.3">
      <c r="B34" t="s">
        <v>25</v>
      </c>
      <c r="C34" t="s">
        <v>20</v>
      </c>
      <c r="D34" s="2">
        <v>43878</v>
      </c>
      <c r="E34" s="2">
        <v>43880</v>
      </c>
      <c r="F34">
        <v>3</v>
      </c>
      <c r="G34" s="3">
        <v>3</v>
      </c>
      <c r="H34" s="9">
        <v>1</v>
      </c>
      <c r="I34" s="3">
        <v>68000</v>
      </c>
      <c r="J34" s="3">
        <v>64987</v>
      </c>
    </row>
    <row r="35" spans="1:10" x14ac:dyDescent="0.3">
      <c r="B35" t="s">
        <v>13</v>
      </c>
      <c r="C35" t="s">
        <v>14</v>
      </c>
      <c r="D35" s="2">
        <v>43878</v>
      </c>
      <c r="E35" s="2">
        <v>43888</v>
      </c>
      <c r="F35">
        <v>9</v>
      </c>
      <c r="G35" s="3">
        <v>4</v>
      </c>
      <c r="H35" s="9">
        <v>0.44444444444444442</v>
      </c>
      <c r="I35" s="3">
        <v>224000</v>
      </c>
      <c r="J35" s="3">
        <v>57910</v>
      </c>
    </row>
    <row r="36" spans="1:10" x14ac:dyDescent="0.3">
      <c r="B36" t="s">
        <v>15</v>
      </c>
      <c r="C36" t="s">
        <v>16</v>
      </c>
      <c r="D36" s="2">
        <v>43879</v>
      </c>
      <c r="E36" s="2">
        <v>43888</v>
      </c>
      <c r="F36">
        <v>8</v>
      </c>
      <c r="G36" s="3">
        <v>0</v>
      </c>
      <c r="H36" s="9">
        <v>0</v>
      </c>
      <c r="I36" s="3">
        <v>978000</v>
      </c>
      <c r="J36" s="3">
        <v>0</v>
      </c>
    </row>
    <row r="37" spans="1:10" x14ac:dyDescent="0.3">
      <c r="B37" t="s">
        <v>17</v>
      </c>
      <c r="C37" t="s">
        <v>18</v>
      </c>
      <c r="D37" s="2">
        <v>43881</v>
      </c>
      <c r="E37" s="2">
        <v>43889</v>
      </c>
      <c r="F37">
        <v>7</v>
      </c>
      <c r="G37" s="3">
        <v>3</v>
      </c>
      <c r="H37" s="9">
        <v>0.42857142857142855</v>
      </c>
      <c r="I37" s="3">
        <v>932000</v>
      </c>
      <c r="J37" s="3">
        <v>379157</v>
      </c>
    </row>
    <row r="38" spans="1:10" x14ac:dyDescent="0.3">
      <c r="B38" t="s">
        <v>19</v>
      </c>
      <c r="C38" t="s">
        <v>20</v>
      </c>
      <c r="D38" s="2">
        <v>43882</v>
      </c>
      <c r="E38" s="2">
        <v>43887</v>
      </c>
      <c r="F38">
        <v>4</v>
      </c>
      <c r="G38" s="3">
        <v>1</v>
      </c>
      <c r="H38" s="9">
        <v>0.25</v>
      </c>
      <c r="I38" s="3">
        <v>854000</v>
      </c>
      <c r="J38" s="3">
        <v>322812</v>
      </c>
    </row>
    <row r="39" spans="1:10" x14ac:dyDescent="0.3">
      <c r="B39" t="s">
        <v>21</v>
      </c>
      <c r="C39" t="s">
        <v>12</v>
      </c>
      <c r="D39" s="2">
        <v>43882</v>
      </c>
      <c r="E39" s="2">
        <v>43889</v>
      </c>
      <c r="F39">
        <v>6</v>
      </c>
      <c r="G39" s="3">
        <v>3</v>
      </c>
      <c r="H39" s="9">
        <v>0.5</v>
      </c>
      <c r="I39" s="3">
        <v>81000</v>
      </c>
      <c r="J39" s="3">
        <v>38461</v>
      </c>
    </row>
    <row r="40" spans="1:10" x14ac:dyDescent="0.3">
      <c r="B40" t="s">
        <v>22</v>
      </c>
      <c r="C40" t="s">
        <v>14</v>
      </c>
      <c r="D40" s="2">
        <v>43885</v>
      </c>
      <c r="E40" s="2">
        <v>43892</v>
      </c>
      <c r="F40">
        <v>6</v>
      </c>
      <c r="G40" s="3">
        <v>5</v>
      </c>
      <c r="H40" s="9">
        <v>0.83333333333333337</v>
      </c>
      <c r="I40" s="3">
        <v>169000</v>
      </c>
      <c r="J40" s="3">
        <v>136468</v>
      </c>
    </row>
    <row r="41" spans="1:10" x14ac:dyDescent="0.3">
      <c r="B41" t="s">
        <v>23</v>
      </c>
      <c r="C41" t="s">
        <v>16</v>
      </c>
      <c r="D41" s="2">
        <v>43886</v>
      </c>
      <c r="E41" s="2">
        <v>43889</v>
      </c>
      <c r="F41">
        <v>4</v>
      </c>
      <c r="G41" s="3">
        <v>1</v>
      </c>
      <c r="H41" s="9">
        <v>0.25</v>
      </c>
      <c r="I41" s="3">
        <v>61000</v>
      </c>
      <c r="J41" s="3">
        <v>12078</v>
      </c>
    </row>
    <row r="42" spans="1:10" x14ac:dyDescent="0.3">
      <c r="B42" t="s">
        <v>24</v>
      </c>
      <c r="C42" t="s">
        <v>18</v>
      </c>
      <c r="D42" s="2">
        <v>43888</v>
      </c>
      <c r="E42" s="2">
        <v>43896</v>
      </c>
      <c r="F42">
        <v>7</v>
      </c>
      <c r="G42" s="3">
        <v>3</v>
      </c>
      <c r="H42" s="9">
        <v>0.42857142857142855</v>
      </c>
      <c r="I42" s="3">
        <v>645000</v>
      </c>
      <c r="J42" s="3">
        <v>273048</v>
      </c>
    </row>
    <row r="43" spans="1:10" x14ac:dyDescent="0.3">
      <c r="A43" t="s">
        <v>27</v>
      </c>
      <c r="B43" t="s">
        <v>11</v>
      </c>
      <c r="C43" t="s">
        <v>12</v>
      </c>
      <c r="D43" s="2">
        <v>43878</v>
      </c>
      <c r="E43" s="2">
        <v>43889</v>
      </c>
      <c r="F43">
        <v>10</v>
      </c>
      <c r="G43" s="3">
        <v>5</v>
      </c>
      <c r="H43" s="9">
        <v>0.5</v>
      </c>
      <c r="I43" s="3">
        <v>839000</v>
      </c>
      <c r="J43" s="3">
        <v>406974</v>
      </c>
    </row>
    <row r="44" spans="1:10" x14ac:dyDescent="0.3">
      <c r="B44" t="s">
        <v>13</v>
      </c>
      <c r="C44" t="s">
        <v>14</v>
      </c>
      <c r="D44" s="2">
        <v>43882</v>
      </c>
      <c r="E44" s="2">
        <v>43888</v>
      </c>
      <c r="F44">
        <v>5</v>
      </c>
      <c r="G44" s="3">
        <v>4</v>
      </c>
      <c r="H44" s="9">
        <v>0.8</v>
      </c>
      <c r="I44" s="3">
        <v>729000</v>
      </c>
      <c r="J44" s="3">
        <v>487139</v>
      </c>
    </row>
    <row r="45" spans="1:10" x14ac:dyDescent="0.3">
      <c r="B45" t="s">
        <v>15</v>
      </c>
      <c r="C45" t="s">
        <v>16</v>
      </c>
      <c r="D45" s="2">
        <v>43885</v>
      </c>
      <c r="E45" s="2">
        <v>43893</v>
      </c>
      <c r="F45">
        <v>7</v>
      </c>
      <c r="G45" s="3">
        <v>3</v>
      </c>
      <c r="H45" s="9">
        <v>0.42857142857142855</v>
      </c>
      <c r="I45" s="3">
        <v>826000</v>
      </c>
      <c r="J45" s="3">
        <v>298186</v>
      </c>
    </row>
    <row r="46" spans="1:10" x14ac:dyDescent="0.3">
      <c r="B46" t="s">
        <v>17</v>
      </c>
      <c r="C46" t="s">
        <v>18</v>
      </c>
      <c r="D46" s="2">
        <v>43887</v>
      </c>
      <c r="E46" s="2">
        <v>43895</v>
      </c>
      <c r="F46">
        <v>7</v>
      </c>
      <c r="G46" s="3">
        <v>2</v>
      </c>
      <c r="H46" s="9">
        <v>0.2857142857142857</v>
      </c>
      <c r="I46" s="3">
        <v>895000</v>
      </c>
      <c r="J46" s="3">
        <v>280583</v>
      </c>
    </row>
    <row r="47" spans="1:10" x14ac:dyDescent="0.3">
      <c r="B47" t="s">
        <v>19</v>
      </c>
      <c r="C47" t="s">
        <v>20</v>
      </c>
      <c r="D47" s="2">
        <v>43889</v>
      </c>
      <c r="E47" s="2">
        <v>43893</v>
      </c>
      <c r="F47">
        <v>3</v>
      </c>
      <c r="G47" s="3">
        <v>2</v>
      </c>
      <c r="H47" s="9">
        <v>0.66666666666666663</v>
      </c>
      <c r="I47" s="3">
        <v>341000</v>
      </c>
      <c r="J47" s="3">
        <v>129785</v>
      </c>
    </row>
    <row r="48" spans="1:10" x14ac:dyDescent="0.3">
      <c r="A48" t="s">
        <v>32</v>
      </c>
      <c r="I48" s="3">
        <v>19695000</v>
      </c>
      <c r="J48" s="3">
        <v>8340291</v>
      </c>
    </row>
  </sheetData>
  <conditionalFormatting sqref="H8:H51">
    <cfRule type="dataBar" priority="3">
      <dataBar>
        <cfvo type="min"/>
        <cfvo type="max"/>
        <color theme="4" tint="0.59999389629810485"/>
      </dataBar>
      <extLst>
        <ext xmlns:x14="http://schemas.microsoft.com/office/spreadsheetml/2009/9/main" uri="{B025F937-C7B1-47D3-B67F-A62EFF666E3E}">
          <x14:id>{82287109-D3DA-4C33-86DC-8667E551011F}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82287109-D3DA-4C33-86DC-8667E551011F}">
            <x14:dataBar minLength="0" maxLength="100" border="1" negativeBarBorderColorSameAsPositive="0">
              <x14:cfvo type="autoMin"/>
              <x14:cfvo type="autoMax"/>
              <x14:borderColor rgb="FF638EC6"/>
              <x14:negativeFillColor rgb="FFFF0000"/>
              <x14:negativeBorderColor rgb="FFFF0000"/>
              <x14:axisColor rgb="FF000000"/>
            </x14:dataBar>
          </x14:cfRule>
          <xm:sqref>H8:H51</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Forex Signals And Invest</dc:creator>
  <cp:lastModifiedBy>Forex Signals And Invest</cp:lastModifiedBy>
  <dcterms:created xsi:type="dcterms:W3CDTF">2022-10-06T07:42:41Z</dcterms:created>
  <dcterms:modified xsi:type="dcterms:W3CDTF">2022-10-06T21:29:40Z</dcterms:modified>
</cp:coreProperties>
</file>