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Workspace\Branches\WEFN\01_Input\"/>
    </mc:Choice>
  </mc:AlternateContent>
  <xr:revisionPtr revIDLastSave="0" documentId="13_ncr:1_{0EAAC260-5774-4C5B-9053-B2363AC53B1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4" r:id="rId1"/>
    <sheet name="Source" sheetId="2" r:id="rId2"/>
  </sheets>
  <calcPr calcId="181029" iterate="1" iterateCount="30000" iterateDelta="1E-8"/>
</workbook>
</file>

<file path=xl/calcChain.xml><?xml version="1.0" encoding="utf-8"?>
<calcChain xmlns="http://schemas.openxmlformats.org/spreadsheetml/2006/main">
  <c r="V2" i="4" l="1"/>
  <c r="V6" i="4"/>
  <c r="W3" i="4"/>
  <c r="V3" i="4" s="1"/>
  <c r="W4" i="4"/>
  <c r="V4" i="4" s="1"/>
  <c r="W5" i="4"/>
  <c r="V5" i="4" s="1"/>
  <c r="W6" i="4"/>
  <c r="W7" i="4"/>
  <c r="V7" i="4" s="1"/>
  <c r="W8" i="4"/>
  <c r="V8" i="4" s="1"/>
  <c r="W2" i="4"/>
  <c r="S3" i="4"/>
  <c r="S4" i="4"/>
  <c r="S5" i="4"/>
  <c r="S6" i="4"/>
  <c r="S7" i="4"/>
  <c r="S8" i="4"/>
  <c r="S2" i="4"/>
  <c r="Q8" i="4"/>
  <c r="P8" i="4" s="1"/>
  <c r="Q7" i="4"/>
  <c r="P7" i="4" s="1"/>
  <c r="Q6" i="4"/>
  <c r="P6" i="4" s="1"/>
  <c r="Q5" i="4"/>
  <c r="P5" i="4" s="1"/>
  <c r="Q4" i="4"/>
  <c r="P4" i="4" s="1"/>
  <c r="Q3" i="4"/>
  <c r="P3" i="4" s="1"/>
  <c r="Q2" i="4"/>
  <c r="P2" i="4" s="1"/>
  <c r="M3" i="4" l="1"/>
  <c r="M4" i="4"/>
  <c r="M5" i="4"/>
  <c r="M6" i="4"/>
  <c r="M7" i="4"/>
  <c r="M8" i="4"/>
  <c r="M2" i="4"/>
  <c r="J3" i="4"/>
  <c r="J4" i="4"/>
  <c r="J5" i="4"/>
  <c r="J6" i="4"/>
  <c r="J7" i="4"/>
  <c r="J8" i="4"/>
  <c r="J2" i="4"/>
  <c r="G8" i="4"/>
  <c r="E8" i="4" s="1"/>
  <c r="G7" i="4"/>
  <c r="E7" i="4" s="1"/>
  <c r="G6" i="4"/>
  <c r="E6" i="4" s="1"/>
  <c r="G5" i="4"/>
  <c r="E5" i="4" s="1"/>
  <c r="G4" i="4"/>
  <c r="E4" i="4" s="1"/>
  <c r="G3" i="4"/>
  <c r="E3" i="4" s="1"/>
  <c r="G2" i="4"/>
  <c r="E2" i="4" s="1"/>
  <c r="C7" i="2"/>
  <c r="B3" i="4"/>
  <c r="B4" i="4"/>
  <c r="B5" i="4"/>
  <c r="B6" i="4"/>
  <c r="B7" i="4"/>
  <c r="B8" i="4"/>
  <c r="B2" i="4"/>
</calcChain>
</file>

<file path=xl/sharedStrings.xml><?xml version="1.0" encoding="utf-8"?>
<sst xmlns="http://schemas.openxmlformats.org/spreadsheetml/2006/main" count="118" uniqueCount="112">
  <si>
    <t>W2</t>
  </si>
  <si>
    <t>E1</t>
  </si>
  <si>
    <t>E2</t>
  </si>
  <si>
    <t>F1</t>
  </si>
  <si>
    <t>L2</t>
  </si>
  <si>
    <t>C1</t>
  </si>
  <si>
    <t>C2</t>
  </si>
  <si>
    <t>W1</t>
    <phoneticPr fontId="3" type="noConversion"/>
  </si>
  <si>
    <t>F2</t>
    <phoneticPr fontId="3" type="noConversion"/>
  </si>
  <si>
    <t>L1</t>
    <phoneticPr fontId="3" type="noConversion"/>
  </si>
  <si>
    <t>Feature</t>
    <phoneticPr fontId="4" type="noConversion"/>
  </si>
  <si>
    <t>Name</t>
    <phoneticPr fontId="4" type="noConversion"/>
  </si>
  <si>
    <t>Year</t>
    <phoneticPr fontId="4" type="noConversion"/>
  </si>
  <si>
    <t>Source</t>
    <phoneticPr fontId="4" type="noConversion"/>
  </si>
  <si>
    <t>Note</t>
    <phoneticPr fontId="4" type="noConversion"/>
  </si>
  <si>
    <t>F1</t>
    <phoneticPr fontId="4" type="noConversion"/>
  </si>
  <si>
    <t>L1</t>
    <phoneticPr fontId="4" type="noConversion"/>
  </si>
  <si>
    <t>W1</t>
    <phoneticPr fontId="4" type="noConversion"/>
  </si>
  <si>
    <t>W2</t>
    <phoneticPr fontId="4" type="noConversion"/>
  </si>
  <si>
    <t>E1</t>
    <phoneticPr fontId="4" type="noConversion"/>
  </si>
  <si>
    <t>E2</t>
    <phoneticPr fontId="4" type="noConversion"/>
  </si>
  <si>
    <t>F2</t>
    <phoneticPr fontId="4" type="noConversion"/>
  </si>
  <si>
    <t>L2</t>
    <phoneticPr fontId="4" type="noConversion"/>
  </si>
  <si>
    <t>C1</t>
    <phoneticPr fontId="4" type="noConversion"/>
  </si>
  <si>
    <t>C2</t>
    <phoneticPr fontId="4" type="noConversion"/>
  </si>
  <si>
    <t>Freshwater withdrawal as % of total actual renewable water resources</t>
    <phoneticPr fontId="3" type="noConversion"/>
  </si>
  <si>
    <t>Share of monitoring sites in agricultural areas that exceed recommended drinking water limits for nitrates, phosphorus and pesticides in surface water and groundwater</t>
    <phoneticPr fontId="3" type="noConversion"/>
  </si>
  <si>
    <t>Contribution of fossil energy to energy supply</t>
    <phoneticPr fontId="3" type="noConversion"/>
  </si>
  <si>
    <t>Energy imports, net (% of energy use)</t>
    <phoneticPr fontId="3" type="noConversion"/>
  </si>
  <si>
    <t>Change in cropland use over the last 10 years</t>
    <phoneticPr fontId="3" type="noConversion"/>
  </si>
  <si>
    <t>Average earning in agricultural production / average earning in manufacturing</t>
    <phoneticPr fontId="3" type="noConversion"/>
  </si>
  <si>
    <t>Total economically active population in agriculture / Total economically active population</t>
    <phoneticPr fontId="3" type="noConversion"/>
  </si>
  <si>
    <t>Investment share in gross domestic product (GDP), possibly specific to the sector of the intervention</t>
    <phoneticPr fontId="3" type="noConversion"/>
  </si>
  <si>
    <t>W1.1</t>
    <phoneticPr fontId="3" type="noConversion"/>
  </si>
  <si>
    <t>W1.2</t>
  </si>
  <si>
    <t>https://www.wra.gov.tw/News_Content.aspx?n=2953&amp;s=67450</t>
    <phoneticPr fontId="3" type="noConversion"/>
  </si>
  <si>
    <t>WATER RESOURCES AGENCY 2019</t>
    <phoneticPr fontId="3" type="noConversion"/>
  </si>
  <si>
    <t>W1=W1.1/W1.2</t>
    <phoneticPr fontId="3" type="noConversion"/>
  </si>
  <si>
    <t>Surface Runoff Interception (Cubic Meters)</t>
    <phoneticPr fontId="3" type="noConversion"/>
  </si>
  <si>
    <t>https://gweb.wra.gov.tw/Hydroinfo/?id=Index</t>
    <phoneticPr fontId="3" type="noConversion"/>
  </si>
  <si>
    <t>W1.1</t>
    <phoneticPr fontId="4" type="noConversion"/>
  </si>
  <si>
    <t>W1.2</t>
    <phoneticPr fontId="4" type="noConversion"/>
  </si>
  <si>
    <t>Freshwater withdrawal (Total Use)(Cubic Meters)</t>
    <phoneticPr fontId="3" type="noConversion"/>
  </si>
  <si>
    <t>History Statistics -&gt; Surface Runoff -&gt; Raw Data</t>
  </si>
  <si>
    <t>W2.1</t>
    <phoneticPr fontId="3" type="noConversion"/>
  </si>
  <si>
    <t>https://wq.epa.gov.tw/EWQP/zh/ConService/DownLoad/AnnReport.aspx</t>
    <phoneticPr fontId="3" type="noConversion"/>
  </si>
  <si>
    <t>Due to the lack of this kind of data in Taiwan, we decide to find a similar indicator to represent it.</t>
    <phoneticPr fontId="3" type="noConversion"/>
  </si>
  <si>
    <t>Water Quality Achievement Rate of DO, BOD5, SS, and NH3-N.</t>
    <phoneticPr fontId="3" type="noConversion"/>
  </si>
  <si>
    <t>W2.1</t>
    <phoneticPr fontId="4" type="noConversion"/>
  </si>
  <si>
    <t>An estimate from W2.1 to W2.</t>
    <phoneticPr fontId="3" type="noConversion"/>
  </si>
  <si>
    <t>W2.2</t>
    <phoneticPr fontId="3" type="noConversion"/>
  </si>
  <si>
    <t>W2=(1-W2.1)*W2.2</t>
    <phoneticPr fontId="3" type="noConversion"/>
  </si>
  <si>
    <t>W2.2</t>
    <phoneticPr fontId="4" type="noConversion"/>
  </si>
  <si>
    <r>
      <t>甲</t>
    </r>
    <r>
      <rPr>
        <sz val="10"/>
        <color rgb="FF000000"/>
        <rFont val="Arial"/>
        <family val="2"/>
        <scheme val="major"/>
      </rPr>
      <t xml:space="preserve"> Water Quality Achievement Rate of DO, BOD5, SS, and NH3-N.</t>
    </r>
    <phoneticPr fontId="3" type="noConversion"/>
  </si>
  <si>
    <t>W2.2 is an estimated achievement rate conversion with the consideration of phosphorus and pesticides.</t>
    <phoneticPr fontId="3" type="noConversion"/>
  </si>
  <si>
    <t>https://www.moeaboe.gov.tw/ECW_WEBPAGE/FlipBook/2018EnergyStaHandBook/#p=32</t>
    <phoneticPr fontId="3" type="noConversion"/>
  </si>
  <si>
    <t>F1.1</t>
    <phoneticPr fontId="3" type="noConversion"/>
  </si>
  <si>
    <t>F1.2</t>
    <phoneticPr fontId="3" type="noConversion"/>
  </si>
  <si>
    <t>Population</t>
    <phoneticPr fontId="3" type="noConversion"/>
  </si>
  <si>
    <t>Net import of agricultural products, food, and live animals per capita (1000 USD)</t>
    <phoneticPr fontId="3" type="noConversion"/>
  </si>
  <si>
    <t>Net import of agricultural products, food, and live animals (1000 USD)</t>
    <phoneticPr fontId="3" type="noConversion"/>
  </si>
  <si>
    <t>F1=F1.1/F1.2</t>
    <phoneticPr fontId="3" type="noConversion"/>
  </si>
  <si>
    <t>https://agrstat.coa.gov.tw/sdweb/public/trade/TradeCoa.aspx</t>
    <phoneticPr fontId="3" type="noConversion"/>
  </si>
  <si>
    <t>F1.1</t>
    <phoneticPr fontId="4" type="noConversion"/>
  </si>
  <si>
    <t>F1.2</t>
    <phoneticPr fontId="4" type="noConversion"/>
  </si>
  <si>
    <t>https://www.ris.gov.tw/app/portal/346</t>
    <phoneticPr fontId="3" type="noConversion"/>
  </si>
  <si>
    <t>https://agrstat.coa.gov.tw/sdweb/public/book/Book.aspx</t>
    <phoneticPr fontId="3" type="noConversion"/>
  </si>
  <si>
    <t>F2.1</t>
    <phoneticPr fontId="4" type="noConversion"/>
  </si>
  <si>
    <t>F2.2</t>
    <phoneticPr fontId="4" type="noConversion"/>
  </si>
  <si>
    <t>F2.1</t>
    <phoneticPr fontId="3" type="noConversion"/>
  </si>
  <si>
    <t>F2.2</t>
    <phoneticPr fontId="3" type="noConversion"/>
  </si>
  <si>
    <t>Cropland use of current year</t>
    <phoneticPr fontId="3" type="noConversion"/>
  </si>
  <si>
    <t>Cropland use of 10 years ago</t>
    <phoneticPr fontId="3" type="noConversion"/>
  </si>
  <si>
    <t>F2=(F2.1-F2.2)/F2.1</t>
    <phoneticPr fontId="3" type="noConversion"/>
  </si>
  <si>
    <t>(2011) Agricultural Statistics Annual Report -&gt; Agricultural Land Area</t>
    <phoneticPr fontId="3" type="noConversion"/>
  </si>
  <si>
    <t>(2019) Agricultural Statistics Annual Report -&gt; Agricultural Land Area</t>
    <phoneticPr fontId="3" type="noConversion"/>
  </si>
  <si>
    <t>L1.1</t>
    <phoneticPr fontId="3" type="noConversion"/>
  </si>
  <si>
    <t>L1.2</t>
    <phoneticPr fontId="3" type="noConversion"/>
  </si>
  <si>
    <t>Average earning in agricultural production</t>
    <phoneticPr fontId="3" type="noConversion"/>
  </si>
  <si>
    <t>Average earning in manufacturing</t>
    <phoneticPr fontId="3" type="noConversion"/>
  </si>
  <si>
    <t>L1=L1.1/L1.2</t>
    <phoneticPr fontId="3" type="noConversion"/>
  </si>
  <si>
    <t>L1.1</t>
    <phoneticPr fontId="4" type="noConversion"/>
  </si>
  <si>
    <t>L1.2</t>
    <phoneticPr fontId="4" type="noConversion"/>
  </si>
  <si>
    <t>https://www.stat.gov.tw/ct.asp?xItem=47229&amp;ctNode=526</t>
    <phoneticPr fontId="3" type="noConversion"/>
  </si>
  <si>
    <r>
      <t>109</t>
    </r>
    <r>
      <rPr>
        <sz val="10"/>
        <color rgb="FF000000"/>
        <rFont val="Arial"/>
        <family val="3"/>
        <charset val="136"/>
        <scheme val="major"/>
      </rPr>
      <t>年薪資與生產力統計年報</t>
    </r>
    <r>
      <rPr>
        <sz val="10"/>
        <color rgb="FF000000"/>
        <rFont val="Arial"/>
        <family val="2"/>
        <scheme val="major"/>
      </rPr>
      <t xml:space="preserve"> -&gt; </t>
    </r>
    <r>
      <rPr>
        <sz val="10"/>
        <color rgb="FF000000"/>
        <rFont val="Arial"/>
        <family val="3"/>
        <charset val="136"/>
        <scheme val="major"/>
      </rPr>
      <t>表７歷年各業受僱員工每人每月總薪資</t>
    </r>
    <r>
      <rPr>
        <sz val="10"/>
        <color rgb="FF000000"/>
        <rFont val="Arial"/>
        <family val="2"/>
        <scheme val="major"/>
      </rPr>
      <t xml:space="preserve"> -&gt; </t>
    </r>
    <r>
      <rPr>
        <sz val="10"/>
        <color rgb="FF000000"/>
        <rFont val="Arial"/>
        <family val="3"/>
        <charset val="136"/>
        <scheme val="major"/>
      </rPr>
      <t>製造業</t>
    </r>
    <r>
      <rPr>
        <sz val="10"/>
        <color rgb="FF000000"/>
        <rFont val="Arial"/>
        <family val="2"/>
        <scheme val="major"/>
      </rPr>
      <t xml:space="preserve"> Manufacturing</t>
    </r>
    <phoneticPr fontId="3" type="noConversion"/>
  </si>
  <si>
    <t>L2.1</t>
    <phoneticPr fontId="3" type="noConversion"/>
  </si>
  <si>
    <t>L2.2</t>
    <phoneticPr fontId="3" type="noConversion"/>
  </si>
  <si>
    <t>Total economically active population in agriculture</t>
    <phoneticPr fontId="3" type="noConversion"/>
  </si>
  <si>
    <t>Total economically active population</t>
    <phoneticPr fontId="3" type="noConversion"/>
  </si>
  <si>
    <t>L2=L2.1/L2.2</t>
    <phoneticPr fontId="3" type="noConversion"/>
  </si>
  <si>
    <t>https://statview.coa.gov.tw/aqsys_on/importantArgiGoal_lv3_1_6_3_1.html</t>
    <phoneticPr fontId="3" type="noConversion"/>
  </si>
  <si>
    <t>檔案下載 -&gt; 農業就業人口 (萬人)</t>
    <phoneticPr fontId="3" type="noConversion"/>
  </si>
  <si>
    <t>檔案下載 -&gt; 總就業人口 (萬人)</t>
    <phoneticPr fontId="3" type="noConversion"/>
  </si>
  <si>
    <t>L2.1</t>
    <phoneticPr fontId="4" type="noConversion"/>
  </si>
  <si>
    <t>L2.2</t>
    <phoneticPr fontId="4" type="noConversion"/>
  </si>
  <si>
    <t>C1.2</t>
  </si>
  <si>
    <t>C1.2</t>
    <phoneticPr fontId="3" type="noConversion"/>
  </si>
  <si>
    <t>C1.1</t>
    <phoneticPr fontId="3" type="noConversion"/>
  </si>
  <si>
    <t>C1.1 = L2.1</t>
    <phoneticPr fontId="3" type="noConversion"/>
  </si>
  <si>
    <r>
      <t>農業統計年報</t>
    </r>
    <r>
      <rPr>
        <sz val="10"/>
        <color rgb="FF000000"/>
        <rFont val="Arial"/>
        <family val="3"/>
        <charset val="136"/>
        <scheme val="major"/>
      </rPr>
      <t xml:space="preserve"> -&gt;  </t>
    </r>
    <r>
      <rPr>
        <sz val="10"/>
        <color rgb="FF000000"/>
        <rFont val="Arial"/>
        <family val="3"/>
        <charset val="136"/>
        <scheme val="major"/>
      </rPr>
      <t>五、農家與農家經濟</t>
    </r>
    <r>
      <rPr>
        <sz val="10"/>
        <color rgb="FF000000"/>
        <rFont val="Arial"/>
        <family val="3"/>
        <charset val="136"/>
        <scheme val="major"/>
      </rPr>
      <t xml:space="preserve"> -&gt; 3</t>
    </r>
    <r>
      <rPr>
        <sz val="10"/>
        <color rgb="FF000000"/>
        <rFont val="Arial"/>
        <family val="3"/>
        <charset val="136"/>
        <scheme val="major"/>
      </rPr>
      <t>農家所得</t>
    </r>
    <r>
      <rPr>
        <sz val="10"/>
        <color rgb="FF000000"/>
        <rFont val="Arial"/>
        <family val="3"/>
        <charset val="136"/>
        <scheme val="major"/>
      </rPr>
      <t xml:space="preserve"> (Assume 3.3 person in a family)</t>
    </r>
    <phoneticPr fontId="3" type="noConversion"/>
  </si>
  <si>
    <r>
      <t>農業統計年報</t>
    </r>
    <r>
      <rPr>
        <sz val="10"/>
        <color rgb="FF000000"/>
        <rFont val="Arial"/>
        <family val="2"/>
        <scheme val="major"/>
      </rPr>
      <t xml:space="preserve"> -&gt; </t>
    </r>
    <r>
      <rPr>
        <sz val="10"/>
        <color rgb="FF000000"/>
        <rFont val="Arial"/>
        <family val="3"/>
        <charset val="136"/>
        <scheme val="major"/>
      </rPr>
      <t>一、農業經濟指標</t>
    </r>
    <r>
      <rPr>
        <sz val="10"/>
        <color rgb="FF000000"/>
        <rFont val="Arial"/>
        <family val="2"/>
        <scheme val="major"/>
      </rPr>
      <t xml:space="preserve"> -&gt; (</t>
    </r>
    <r>
      <rPr>
        <sz val="10"/>
        <color rgb="FF000000"/>
        <rFont val="Arial"/>
        <family val="3"/>
        <charset val="136"/>
        <scheme val="major"/>
      </rPr>
      <t>一</t>
    </r>
    <r>
      <rPr>
        <sz val="10"/>
        <color rgb="FF000000"/>
        <rFont val="Arial"/>
        <family val="2"/>
        <scheme val="major"/>
      </rPr>
      <t>)</t>
    </r>
    <r>
      <rPr>
        <sz val="10"/>
        <color rgb="FF000000"/>
        <rFont val="Arial"/>
        <family val="3"/>
        <charset val="136"/>
        <scheme val="major"/>
      </rPr>
      <t>國內生產毛額與經濟成長率</t>
    </r>
    <phoneticPr fontId="3" type="noConversion"/>
  </si>
  <si>
    <t>C1.3</t>
  </si>
  <si>
    <t>C1.3</t>
    <phoneticPr fontId="3" type="noConversion"/>
  </si>
  <si>
    <t>C1.1</t>
    <phoneticPr fontId="4" type="noConversion"/>
  </si>
  <si>
    <t>NTD to USD Exchange Rate</t>
    <phoneticPr fontId="3" type="noConversion"/>
  </si>
  <si>
    <t>http://www.econ.sinica.edu.tw/content/economicdata/contents/2013090215155290268?MSID=2013090914141961753&amp;R=4</t>
    <phoneticPr fontId="3" type="noConversion"/>
  </si>
  <si>
    <t>Net Production Value of agriculture (Unit: 1 Million NTD)</t>
    <phoneticPr fontId="3" type="noConversion"/>
  </si>
  <si>
    <t>Total economically active population in agriculture / Net Production Value of agriculture (Unit: 1 person / 1000 USD)</t>
    <phoneticPr fontId="3" type="noConversion"/>
  </si>
  <si>
    <t>C1=C1.1/(C1.2*1000000/C1.3/1000)</t>
    <phoneticPr fontId="3" type="noConversion"/>
  </si>
  <si>
    <t>Meaning: How many people needed for producion of 1000 USD agriculutral value?</t>
    <phoneticPr fontId="3" type="noConversion"/>
  </si>
  <si>
    <t>https://www.ndc.gov.tw/Content_List.aspx?n=507E4787819DDCE6</t>
    <phoneticPr fontId="3" type="noConversion"/>
  </si>
  <si>
    <r>
      <rPr>
        <sz val="10"/>
        <color rgb="FF000000"/>
        <rFont val="Arial"/>
        <family val="2"/>
        <scheme val="major"/>
      </rPr>
      <t>110</t>
    </r>
    <r>
      <rPr>
        <sz val="10"/>
        <color rgb="FF000000"/>
        <rFont val="Arial"/>
        <family val="3"/>
        <charset val="136"/>
        <scheme val="major"/>
      </rPr>
      <t>年度</t>
    </r>
    <r>
      <rPr>
        <sz val="10"/>
        <color rgb="FF000000"/>
        <rFont val="Arial"/>
        <family val="2"/>
        <scheme val="major"/>
      </rPr>
      <t>5</t>
    </r>
    <r>
      <rPr>
        <sz val="10"/>
        <color rgb="FF000000"/>
        <rFont val="Arial"/>
        <family val="3"/>
        <charset val="136"/>
        <scheme val="major"/>
      </rPr>
      <t>月份重要統計資料手冊</t>
    </r>
    <r>
      <rPr>
        <sz val="10"/>
        <color rgb="FF000000"/>
        <rFont val="Arial"/>
        <family val="2"/>
        <scheme val="major"/>
      </rPr>
      <t xml:space="preserve"> &gt; </t>
    </r>
    <r>
      <rPr>
        <sz val="10"/>
        <color rgb="FF000000"/>
        <rFont val="Arial"/>
        <family val="3"/>
        <charset val="136"/>
        <scheme val="major"/>
      </rPr>
      <t>表</t>
    </r>
    <r>
      <rPr>
        <sz val="10"/>
        <color rgb="FF000000"/>
        <rFont val="Arial"/>
        <family val="2"/>
        <scheme val="major"/>
      </rPr>
      <t xml:space="preserve"> 3 </t>
    </r>
    <r>
      <rPr>
        <sz val="10"/>
        <color rgb="FF000000"/>
        <rFont val="Arial"/>
        <family val="3"/>
        <charset val="136"/>
        <scheme val="major"/>
      </rPr>
      <t>國內生產毛額各項支出占</t>
    </r>
    <r>
      <rPr>
        <sz val="10"/>
        <color rgb="FF000000"/>
        <rFont val="Arial"/>
        <family val="2"/>
        <scheme val="major"/>
      </rPr>
      <t xml:space="preserve"> GDP </t>
    </r>
    <r>
      <rPr>
        <sz val="10"/>
        <color rgb="FF000000"/>
        <rFont val="Arial"/>
        <family val="3"/>
        <charset val="136"/>
        <scheme val="major"/>
      </rPr>
      <t>比率</t>
    </r>
    <r>
      <rPr>
        <sz val="10"/>
        <color rgb="FF000000"/>
        <rFont val="Arial"/>
        <family val="2"/>
        <scheme val="major"/>
      </rPr>
      <t xml:space="preserve"> &gt; </t>
    </r>
    <r>
      <rPr>
        <sz val="10"/>
        <color rgb="FF000000"/>
        <rFont val="Arial"/>
        <family val="3"/>
        <charset val="136"/>
        <scheme val="major"/>
      </rPr>
      <t>固定資本形成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</si>
</sst>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76" formatCode="0.0000"/>
    <numFmt numFmtId="177" formatCode="0.00000"/>
    <numFmt numFmtId="181" formatCode="_-* #,##0_-;\-* #,##0_-;_-* &quot;-&quot;??_-;_-@_-"/>
    <numFmt numFmtId="183" formatCode="0.0"/>
    <numFmt numFmtId="186" formatCode="0.000000000"/>
  </numFmts>
  <fonts count="10" x14ac:knownFonts="1">
    <font>
      <sz val="10"/>
      <color rgb="FF000000"/>
      <name val="Arial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9"/>
      <name val="Arial"/>
      <family val="2"/>
      <charset val="136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3"/>
      <charset val="136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>
      <alignment vertical="center"/>
    </xf>
  </cellStyleXfs>
  <cellXfs count="16">
    <xf numFmtId="0" fontId="0" fillId="0" borderId="0" xfId="0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left" vertical="top" wrapText="1"/>
    </xf>
    <xf numFmtId="0" fontId="8" fillId="0" borderId="0" xfId="0" applyFont="1" applyAlignment="1">
      <alignment vertical="top" wrapText="1"/>
    </xf>
    <xf numFmtId="0" fontId="1" fillId="0" borderId="0" xfId="1" applyAlignment="1">
      <alignment vertical="top" wrapText="1"/>
    </xf>
    <xf numFmtId="0" fontId="8" fillId="0" borderId="0" xfId="0" applyFont="1" applyAlignment="1">
      <alignment horizontal="left" vertical="top" wrapText="1"/>
    </xf>
    <xf numFmtId="176" fontId="5" fillId="0" borderId="0" xfId="0" applyNumberFormat="1" applyFont="1" applyAlignment="1">
      <alignment vertical="center"/>
    </xf>
    <xf numFmtId="0" fontId="9" fillId="0" borderId="0" xfId="0" applyFont="1" applyAlignment="1">
      <alignment vertical="top" wrapText="1"/>
    </xf>
    <xf numFmtId="181" fontId="5" fillId="0" borderId="0" xfId="2" applyNumberFormat="1" applyFont="1" applyAlignment="1">
      <alignment vertical="center"/>
    </xf>
    <xf numFmtId="1" fontId="5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183" fontId="5" fillId="0" borderId="0" xfId="0" applyNumberFormat="1" applyFont="1" applyAlignment="1">
      <alignment vertical="center"/>
    </xf>
    <xf numFmtId="177" fontId="5" fillId="0" borderId="0" xfId="0" applyNumberFormat="1" applyFont="1" applyAlignment="1">
      <alignment vertical="center"/>
    </xf>
    <xf numFmtId="186" fontId="5" fillId="0" borderId="0" xfId="0" applyNumberFormat="1" applyFont="1" applyAlignment="1">
      <alignment vertical="center"/>
    </xf>
  </cellXfs>
  <cellStyles count="3">
    <cellStyle name="一般" xfId="0" builtinId="0"/>
    <cellStyle name="千分位" xfId="2" builtinId="3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grstat.coa.gov.tw/sdweb/public/book/Book.aspx" TargetMode="External"/><Relationship Id="rId13" Type="http://schemas.openxmlformats.org/officeDocument/2006/relationships/hyperlink" Target="https://statview.coa.gov.tw/aqsys_on/importantArgiGoal_lv3_1_6_3_1.html" TargetMode="External"/><Relationship Id="rId3" Type="http://schemas.openxmlformats.org/officeDocument/2006/relationships/hyperlink" Target="https://wq.epa.gov.tw/EWQP/zh/ConService/DownLoad/AnnReport.aspx" TargetMode="External"/><Relationship Id="rId7" Type="http://schemas.openxmlformats.org/officeDocument/2006/relationships/hyperlink" Target="https://www.ris.gov.tw/app/portal/346" TargetMode="External"/><Relationship Id="rId12" Type="http://schemas.openxmlformats.org/officeDocument/2006/relationships/hyperlink" Target="https://statview.coa.gov.tw/aqsys_on/importantArgiGoal_lv3_1_6_3_1.html" TargetMode="External"/><Relationship Id="rId2" Type="http://schemas.openxmlformats.org/officeDocument/2006/relationships/hyperlink" Target="https://gweb.wra.gov.tw/Hydroinfo/?id=Index" TargetMode="External"/><Relationship Id="rId16" Type="http://schemas.openxmlformats.org/officeDocument/2006/relationships/hyperlink" Target="https://www.ndc.gov.tw/Content_List.aspx?n=507E4787819DDCE6" TargetMode="External"/><Relationship Id="rId1" Type="http://schemas.openxmlformats.org/officeDocument/2006/relationships/hyperlink" Target="https://www.wra.gov.tw/News_Content.aspx?n=2953&amp;s=67450" TargetMode="External"/><Relationship Id="rId6" Type="http://schemas.openxmlformats.org/officeDocument/2006/relationships/hyperlink" Target="https://agrstat.coa.gov.tw/sdweb/public/trade/TradeCoa.aspx" TargetMode="External"/><Relationship Id="rId11" Type="http://schemas.openxmlformats.org/officeDocument/2006/relationships/hyperlink" Target="https://www.stat.gov.tw/ct.asp?xItem=47229&amp;ctNode=526" TargetMode="External"/><Relationship Id="rId5" Type="http://schemas.openxmlformats.org/officeDocument/2006/relationships/hyperlink" Target="https://www.moeaboe.gov.tw/ECW_WEBPAGE/FlipBook/2018EnergyStaHandBook/" TargetMode="External"/><Relationship Id="rId15" Type="http://schemas.openxmlformats.org/officeDocument/2006/relationships/hyperlink" Target="http://www.econ.sinica.edu.tw/content/economicdata/contents/2013090215155290268?MSID=2013090914141961753&amp;R=4" TargetMode="External"/><Relationship Id="rId10" Type="http://schemas.openxmlformats.org/officeDocument/2006/relationships/hyperlink" Target="https://agrstat.coa.gov.tw/sdweb/public/book/Book.aspx" TargetMode="External"/><Relationship Id="rId4" Type="http://schemas.openxmlformats.org/officeDocument/2006/relationships/hyperlink" Target="https://www.moeaboe.gov.tw/ECW_WEBPAGE/FlipBook/2018EnergyStaHandBook/" TargetMode="External"/><Relationship Id="rId9" Type="http://schemas.openxmlformats.org/officeDocument/2006/relationships/hyperlink" Target="https://agrstat.coa.gov.tw/sdweb/public/book/Book.aspx" TargetMode="External"/><Relationship Id="rId14" Type="http://schemas.openxmlformats.org/officeDocument/2006/relationships/hyperlink" Target="https://agrstat.coa.gov.tw/sdweb/public/book/Book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9907D-936E-41B8-B384-16814991858B}">
  <dimension ref="A1:Z8"/>
  <sheetViews>
    <sheetView zoomScale="130" zoomScaleNormal="130" workbookViewId="0">
      <pane xSplit="1" ySplit="1" topLeftCell="L2" activePane="bottomRight" state="frozen"/>
      <selection pane="topRight" activeCell="B1" sqref="B1"/>
      <selection pane="bottomLeft" activeCell="A2" sqref="A2"/>
      <selection pane="bottomRight" activeCell="N20" sqref="N20"/>
    </sheetView>
  </sheetViews>
  <sheetFormatPr defaultRowHeight="15" x14ac:dyDescent="0.2"/>
  <cols>
    <col min="1" max="1" width="10.85546875" style="1" bestFit="1" customWidth="1"/>
    <col min="2" max="10" width="9.140625" style="1"/>
    <col min="11" max="12" width="15.42578125" style="1" bestFit="1" customWidth="1"/>
    <col min="13" max="13" width="9.7109375" style="1" bestFit="1" customWidth="1"/>
    <col min="14" max="14" width="9.140625" style="1"/>
    <col min="15" max="15" width="9.7109375" style="1" bestFit="1" customWidth="1"/>
    <col min="16" max="16" width="9.140625" style="1"/>
    <col min="17" max="18" width="8.42578125" style="1" bestFit="1" customWidth="1"/>
    <col min="19" max="19" width="10.28515625" style="1" bestFit="1" customWidth="1"/>
    <col min="20" max="20" width="8.85546875" style="1" customWidth="1"/>
    <col min="21" max="21" width="10.28515625" style="1" bestFit="1" customWidth="1"/>
    <col min="22" max="22" width="16" style="1" bestFit="1" customWidth="1"/>
    <col min="23" max="23" width="6.85546875" style="1" bestFit="1" customWidth="1"/>
    <col min="24" max="25" width="9.7109375" style="1" customWidth="1"/>
    <col min="26" max="16384" width="9.140625" style="1"/>
  </cols>
  <sheetData>
    <row r="1" spans="1:26" s="2" customFormat="1" ht="15.75" x14ac:dyDescent="0.2">
      <c r="A1" s="2" t="s">
        <v>12</v>
      </c>
      <c r="B1" s="2" t="s">
        <v>17</v>
      </c>
      <c r="C1" s="2" t="s">
        <v>40</v>
      </c>
      <c r="D1" s="2" t="s">
        <v>41</v>
      </c>
      <c r="E1" s="2" t="s">
        <v>18</v>
      </c>
      <c r="F1" s="2" t="s">
        <v>48</v>
      </c>
      <c r="G1" s="2" t="s">
        <v>52</v>
      </c>
      <c r="H1" s="2" t="s">
        <v>19</v>
      </c>
      <c r="I1" s="2" t="s">
        <v>20</v>
      </c>
      <c r="J1" s="2" t="s">
        <v>15</v>
      </c>
      <c r="K1" s="2" t="s">
        <v>63</v>
      </c>
      <c r="L1" s="2" t="s">
        <v>64</v>
      </c>
      <c r="M1" s="2" t="s">
        <v>21</v>
      </c>
      <c r="N1" s="2" t="s">
        <v>67</v>
      </c>
      <c r="O1" s="2" t="s">
        <v>68</v>
      </c>
      <c r="P1" s="2" t="s">
        <v>16</v>
      </c>
      <c r="Q1" s="2" t="s">
        <v>81</v>
      </c>
      <c r="R1" s="2" t="s">
        <v>82</v>
      </c>
      <c r="S1" s="2" t="s">
        <v>22</v>
      </c>
      <c r="T1" s="2" t="s">
        <v>93</v>
      </c>
      <c r="U1" s="2" t="s">
        <v>94</v>
      </c>
      <c r="V1" s="2" t="s">
        <v>23</v>
      </c>
      <c r="W1" s="2" t="s">
        <v>103</v>
      </c>
      <c r="X1" s="2" t="s">
        <v>95</v>
      </c>
      <c r="Y1" s="2" t="s">
        <v>101</v>
      </c>
      <c r="Z1" s="2" t="s">
        <v>24</v>
      </c>
    </row>
    <row r="2" spans="1:26" x14ac:dyDescent="0.2">
      <c r="A2" s="1">
        <v>2012</v>
      </c>
      <c r="B2" s="1">
        <f>C2/D2</f>
        <v>0.20437082339606602</v>
      </c>
      <c r="C2" s="1">
        <v>17309.8</v>
      </c>
      <c r="D2" s="1">
        <v>84698</v>
      </c>
      <c r="E2" s="8">
        <f>(1-F2)*G2</f>
        <v>0.48857142857142855</v>
      </c>
      <c r="F2" s="1">
        <v>0.43</v>
      </c>
      <c r="G2" s="1">
        <f>0.857142857142857</f>
        <v>0.85714285714285698</v>
      </c>
      <c r="H2" s="1">
        <v>0.89929999999999999</v>
      </c>
      <c r="I2" s="1">
        <v>0.97870000000000001</v>
      </c>
      <c r="J2" s="8">
        <f>K2/L2</f>
        <v>0.63133279195560854</v>
      </c>
      <c r="K2" s="10">
        <v>14720043</v>
      </c>
      <c r="L2" s="10">
        <v>23315822</v>
      </c>
      <c r="M2" s="8">
        <f>(N2-O2)/N2</f>
        <v>-5.5373404905811795E-2</v>
      </c>
      <c r="N2" s="1">
        <v>802876.02099999995</v>
      </c>
      <c r="O2" s="1">
        <v>847334</v>
      </c>
      <c r="P2" s="1">
        <f>Q2/R2</f>
        <v>0.55578386544609637</v>
      </c>
      <c r="Q2" s="11">
        <f>995645/3.3/12</f>
        <v>25142.550505050505</v>
      </c>
      <c r="R2" s="1">
        <v>45238</v>
      </c>
      <c r="S2" s="14">
        <f>T2/U2</f>
        <v>5.0115101289134434E-2</v>
      </c>
      <c r="T2" s="13">
        <v>54.424999999999997</v>
      </c>
      <c r="U2" s="13">
        <v>1086</v>
      </c>
      <c r="V2" s="15">
        <f>W2/(X2*1000000/Y2/1000)</f>
        <v>6.57334935890956E-6</v>
      </c>
      <c r="W2" s="13">
        <f>T2</f>
        <v>54.424999999999997</v>
      </c>
      <c r="X2" s="1">
        <v>247313</v>
      </c>
      <c r="Y2" s="12">
        <v>29.87</v>
      </c>
      <c r="Z2" s="8">
        <v>0.2258</v>
      </c>
    </row>
    <row r="3" spans="1:26" x14ac:dyDescent="0.2">
      <c r="A3" s="1">
        <v>2013</v>
      </c>
      <c r="B3" s="1">
        <f t="shared" ref="B3:B8" si="0">C3/D3</f>
        <v>0.24368907420972558</v>
      </c>
      <c r="C3" s="1">
        <v>17299</v>
      </c>
      <c r="D3" s="1">
        <v>70988</v>
      </c>
      <c r="E3" s="8">
        <f t="shared" ref="E3:E8" si="1">(1-F3)*G3</f>
        <v>0.49714285714285711</v>
      </c>
      <c r="F3" s="1">
        <v>0.42</v>
      </c>
      <c r="G3" s="1">
        <f t="shared" ref="G3:G8" si="2">0.857142857142857</f>
        <v>0.85714285714285698</v>
      </c>
      <c r="H3" s="1">
        <v>0.89839999999999998</v>
      </c>
      <c r="I3" s="1">
        <v>0.97929999999999995</v>
      </c>
      <c r="J3" s="8">
        <f t="shared" ref="J3:J8" si="3">K3/L3</f>
        <v>0.63457027027639867</v>
      </c>
      <c r="K3" s="10">
        <v>14832139</v>
      </c>
      <c r="L3" s="10">
        <v>23373517</v>
      </c>
      <c r="M3" s="8">
        <f t="shared" ref="M3:M8" si="4">(N3-O3)/N3</f>
        <v>-5.5345801202850903E-2</v>
      </c>
      <c r="N3" s="1">
        <v>799829.78</v>
      </c>
      <c r="O3" s="1">
        <v>844097</v>
      </c>
      <c r="P3" s="1">
        <f t="shared" ref="P3:P8" si="5">Q3/R3</f>
        <v>0.5474913396417973</v>
      </c>
      <c r="Q3" s="11">
        <f>985342.5016/3.3/12</f>
        <v>24882.386404040404</v>
      </c>
      <c r="R3" s="1">
        <v>45448</v>
      </c>
      <c r="S3" s="14">
        <f t="shared" ref="S3:S8" si="6">T3/U3</f>
        <v>4.959575696787636E-2</v>
      </c>
      <c r="T3" s="13">
        <v>54.391666666670005</v>
      </c>
      <c r="U3" s="13">
        <v>1096.7</v>
      </c>
      <c r="V3" s="15">
        <f t="shared" ref="V3:V8" si="7">W3/(X3*1000000/Y3/1000)</f>
        <v>6.1608151361358406E-6</v>
      </c>
      <c r="W3" s="13">
        <f t="shared" ref="W3:W8" si="8">T3</f>
        <v>54.391666666670005</v>
      </c>
      <c r="X3" s="1">
        <v>264418</v>
      </c>
      <c r="Y3" s="12">
        <v>29.95</v>
      </c>
      <c r="Z3" s="8">
        <v>0.22700000000000001</v>
      </c>
    </row>
    <row r="4" spans="1:26" x14ac:dyDescent="0.2">
      <c r="A4" s="1">
        <v>2014</v>
      </c>
      <c r="B4" s="1">
        <f t="shared" si="0"/>
        <v>0.36577160828543542</v>
      </c>
      <c r="C4" s="1">
        <v>16863.900000000001</v>
      </c>
      <c r="D4" s="1">
        <v>46105</v>
      </c>
      <c r="E4" s="8">
        <f t="shared" si="1"/>
        <v>0.42857142857142849</v>
      </c>
      <c r="F4" s="1">
        <v>0.5</v>
      </c>
      <c r="G4" s="1">
        <f t="shared" si="2"/>
        <v>0.85714285714285698</v>
      </c>
      <c r="H4" s="1">
        <v>0.90090000000000003</v>
      </c>
      <c r="I4" s="1">
        <v>0.98080000000000001</v>
      </c>
      <c r="J4" s="8">
        <f t="shared" si="3"/>
        <v>0.66820811843497707</v>
      </c>
      <c r="K4" s="10">
        <v>15658624</v>
      </c>
      <c r="L4" s="10">
        <v>23433753</v>
      </c>
      <c r="M4" s="8">
        <f t="shared" si="4"/>
        <v>-4.4891462761755901E-2</v>
      </c>
      <c r="N4" s="1">
        <v>799611.28</v>
      </c>
      <c r="O4" s="1">
        <v>835507</v>
      </c>
      <c r="P4" s="1">
        <f t="shared" si="5"/>
        <v>0.54956804867553422</v>
      </c>
      <c r="Q4" s="11">
        <f>1023247.7843/3.3/12</f>
        <v>25839.590512626266</v>
      </c>
      <c r="R4" s="1">
        <v>47018</v>
      </c>
      <c r="S4" s="14">
        <f t="shared" si="6"/>
        <v>4.9477991395134938E-2</v>
      </c>
      <c r="T4" s="13">
        <v>54.816666666670002</v>
      </c>
      <c r="U4" s="13">
        <v>1107.9000000000001</v>
      </c>
      <c r="V4" s="15">
        <f t="shared" si="7"/>
        <v>5.4421809822944651E-6</v>
      </c>
      <c r="W4" s="13">
        <f t="shared" si="8"/>
        <v>54.816666666670002</v>
      </c>
      <c r="X4" s="1">
        <v>302781</v>
      </c>
      <c r="Y4" s="12">
        <v>30.06</v>
      </c>
      <c r="Z4" s="8">
        <v>0.2233</v>
      </c>
    </row>
    <row r="5" spans="1:26" x14ac:dyDescent="0.2">
      <c r="A5" s="1">
        <v>2015</v>
      </c>
      <c r="B5" s="1">
        <f t="shared" si="0"/>
        <v>0.29554600615997489</v>
      </c>
      <c r="C5" s="1">
        <v>16024.8</v>
      </c>
      <c r="D5" s="1">
        <v>54221</v>
      </c>
      <c r="E5" s="8">
        <f t="shared" si="1"/>
        <v>0.41999999999999993</v>
      </c>
      <c r="F5" s="1">
        <v>0.51</v>
      </c>
      <c r="G5" s="1">
        <f t="shared" si="2"/>
        <v>0.85714285714285698</v>
      </c>
      <c r="H5" s="1">
        <v>0.91049999999999998</v>
      </c>
      <c r="I5" s="1">
        <v>0.97989999999999999</v>
      </c>
      <c r="J5" s="8">
        <f t="shared" si="3"/>
        <v>0.616648235483234</v>
      </c>
      <c r="K5" s="10">
        <v>14515786</v>
      </c>
      <c r="L5" s="10">
        <v>23539816</v>
      </c>
      <c r="M5" s="8">
        <f t="shared" si="4"/>
        <v>-4.5890902402638323E-2</v>
      </c>
      <c r="N5" s="1">
        <v>796618.46</v>
      </c>
      <c r="O5" s="1">
        <v>833176</v>
      </c>
      <c r="P5" s="1">
        <f t="shared" si="5"/>
        <v>0.53171591305662302</v>
      </c>
      <c r="Q5" s="11">
        <f>1025698.5/3.3/12</f>
        <v>25901.477272727276</v>
      </c>
      <c r="R5" s="1">
        <v>48713</v>
      </c>
      <c r="S5" s="14">
        <f t="shared" si="6"/>
        <v>4.9540096445793894E-2</v>
      </c>
      <c r="T5" s="13">
        <v>55.475000000000001</v>
      </c>
      <c r="U5" s="13">
        <v>1119.8</v>
      </c>
      <c r="V5" s="15">
        <f t="shared" si="7"/>
        <v>5.9789856284820395E-6</v>
      </c>
      <c r="W5" s="13">
        <f t="shared" si="8"/>
        <v>55.475000000000001</v>
      </c>
      <c r="X5" s="1">
        <v>298855</v>
      </c>
      <c r="Y5" s="12">
        <v>32.21</v>
      </c>
      <c r="Z5" s="8">
        <v>0.21479999999999999</v>
      </c>
    </row>
    <row r="6" spans="1:26" x14ac:dyDescent="0.2">
      <c r="A6" s="1">
        <v>2016</v>
      </c>
      <c r="B6" s="1">
        <f t="shared" si="0"/>
        <v>0.18790642212253708</v>
      </c>
      <c r="C6" s="1">
        <v>16546.100000000002</v>
      </c>
      <c r="D6" s="1">
        <v>88055</v>
      </c>
      <c r="E6" s="8">
        <f t="shared" si="1"/>
        <v>0.44571428571428567</v>
      </c>
      <c r="F6" s="1">
        <v>0.48</v>
      </c>
      <c r="G6" s="1">
        <f t="shared" si="2"/>
        <v>0.85714285714285698</v>
      </c>
      <c r="H6" s="1">
        <v>0.91920000000000002</v>
      </c>
      <c r="I6" s="1">
        <v>0.97919999999999996</v>
      </c>
      <c r="J6" s="8">
        <f t="shared" si="3"/>
        <v>0.60435582843978053</v>
      </c>
      <c r="K6" s="10">
        <v>14226425</v>
      </c>
      <c r="L6" s="10">
        <v>23539816</v>
      </c>
      <c r="M6" s="8">
        <f t="shared" si="4"/>
        <v>-4.4738266695957866E-2</v>
      </c>
      <c r="N6" s="1">
        <v>794004.61</v>
      </c>
      <c r="O6" s="1">
        <v>829527</v>
      </c>
      <c r="P6" s="1">
        <f t="shared" si="5"/>
        <v>0.55122968641296832</v>
      </c>
      <c r="Q6" s="11">
        <f>1073142.3322/3.3/12</f>
        <v>27099.553843434347</v>
      </c>
      <c r="R6" s="1">
        <v>49162</v>
      </c>
      <c r="S6" s="14">
        <f t="shared" si="6"/>
        <v>4.946599213040738E-2</v>
      </c>
      <c r="T6" s="13">
        <v>55.733333333329995</v>
      </c>
      <c r="U6" s="13">
        <v>1126.7</v>
      </c>
      <c r="V6" s="15">
        <f t="shared" si="7"/>
        <v>5.399718678562454E-6</v>
      </c>
      <c r="W6" s="13">
        <f t="shared" si="8"/>
        <v>55.733333333329995</v>
      </c>
      <c r="X6" s="1">
        <v>327502</v>
      </c>
      <c r="Y6" s="12">
        <v>31.73</v>
      </c>
      <c r="Z6" s="8">
        <v>0.21690000000000001</v>
      </c>
    </row>
    <row r="7" spans="1:26" x14ac:dyDescent="0.2">
      <c r="A7" s="1">
        <v>2017</v>
      </c>
      <c r="B7" s="1">
        <f t="shared" si="0"/>
        <v>0.22756631118403065</v>
      </c>
      <c r="C7" s="1">
        <v>16644.2</v>
      </c>
      <c r="D7" s="1">
        <v>73140</v>
      </c>
      <c r="E7" s="8">
        <f t="shared" si="1"/>
        <v>0.41999999999999993</v>
      </c>
      <c r="F7" s="1">
        <v>0.51</v>
      </c>
      <c r="G7" s="1">
        <f t="shared" si="2"/>
        <v>0.85714285714285698</v>
      </c>
      <c r="H7" s="1">
        <v>0.93810000000000004</v>
      </c>
      <c r="I7" s="1">
        <v>0.98019999999999996</v>
      </c>
      <c r="J7" s="8">
        <f t="shared" si="3"/>
        <v>0.64388676075284501</v>
      </c>
      <c r="K7" s="10">
        <v>15177201</v>
      </c>
      <c r="L7" s="10">
        <v>23571227</v>
      </c>
      <c r="M7" s="8">
        <f t="shared" si="4"/>
        <v>-4.1512168933925245E-2</v>
      </c>
      <c r="N7" s="1">
        <v>793026.74</v>
      </c>
      <c r="O7" s="1">
        <v>825947</v>
      </c>
      <c r="P7" s="1">
        <f t="shared" si="5"/>
        <v>0.52329609405551636</v>
      </c>
      <c r="Q7" s="11">
        <f>1050176.1384/3.3/12</f>
        <v>26519.59945454546</v>
      </c>
      <c r="R7" s="1">
        <v>50678</v>
      </c>
      <c r="S7" s="14">
        <f t="shared" si="6"/>
        <v>4.9022198731501057E-2</v>
      </c>
      <c r="T7" s="13">
        <v>55.65</v>
      </c>
      <c r="U7" s="13">
        <v>1135.2</v>
      </c>
      <c r="V7" s="15">
        <f t="shared" si="7"/>
        <v>5.1243997749631271E-6</v>
      </c>
      <c r="W7" s="13">
        <f t="shared" si="8"/>
        <v>55.65</v>
      </c>
      <c r="X7" s="1">
        <v>328835</v>
      </c>
      <c r="Y7" s="12">
        <v>30.28</v>
      </c>
      <c r="Z7" s="8">
        <v>0.21110000000000001</v>
      </c>
    </row>
    <row r="8" spans="1:26" x14ac:dyDescent="0.2">
      <c r="A8" s="1">
        <v>2018</v>
      </c>
      <c r="B8" s="1">
        <f t="shared" si="0"/>
        <v>0.27188196443967266</v>
      </c>
      <c r="C8" s="1">
        <v>16713.399999999998</v>
      </c>
      <c r="D8" s="1">
        <v>61473</v>
      </c>
      <c r="E8" s="8">
        <f t="shared" si="1"/>
        <v>0.43714285714285706</v>
      </c>
      <c r="F8" s="1">
        <v>0.49</v>
      </c>
      <c r="G8" s="1">
        <f t="shared" si="2"/>
        <v>0.85714285714285698</v>
      </c>
      <c r="H8" s="1">
        <v>0.9284</v>
      </c>
      <c r="I8" s="1">
        <v>0.98060000000000003</v>
      </c>
      <c r="J8" s="8">
        <f t="shared" si="3"/>
        <v>0.67051395120389512</v>
      </c>
      <c r="K8" s="10">
        <v>15816708</v>
      </c>
      <c r="L8" s="10">
        <v>23588932</v>
      </c>
      <c r="M8" s="8">
        <f t="shared" si="4"/>
        <v>-4.0071626433626419E-2</v>
      </c>
      <c r="N8" s="1">
        <v>790680.16</v>
      </c>
      <c r="O8" s="1">
        <v>822364</v>
      </c>
      <c r="P8" s="1">
        <f t="shared" si="5"/>
        <v>0.52430164877795093</v>
      </c>
      <c r="Q8" s="11">
        <f>1099324.6585/3.3/12</f>
        <v>27760.723699494949</v>
      </c>
      <c r="R8" s="1">
        <v>52948</v>
      </c>
      <c r="S8" s="14">
        <f t="shared" si="6"/>
        <v>4.9020465278992474E-2</v>
      </c>
      <c r="T8" s="13">
        <v>56.05</v>
      </c>
      <c r="U8" s="13">
        <v>1143.4000000000001</v>
      </c>
      <c r="V8" s="15">
        <f t="shared" si="7"/>
        <v>5.5016732680236248E-6</v>
      </c>
      <c r="W8" s="13">
        <f t="shared" si="8"/>
        <v>56.05</v>
      </c>
      <c r="X8" s="1">
        <v>312562</v>
      </c>
      <c r="Y8" s="12">
        <v>30.68</v>
      </c>
      <c r="Z8" s="8">
        <v>0.2177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26"/>
  <sheetViews>
    <sheetView tabSelected="1" zoomScale="160" zoomScaleNormal="160" workbookViewId="0">
      <selection activeCell="B32" sqref="B32"/>
    </sheetView>
  </sheetViews>
  <sheetFormatPr defaultColWidth="14.42578125" defaultRowHeight="12.75" x14ac:dyDescent="0.2"/>
  <cols>
    <col min="1" max="1" width="10.28515625" style="5" bestFit="1" customWidth="1"/>
    <col min="2" max="2" width="58.5703125" style="5" customWidth="1"/>
    <col min="3" max="3" width="60.7109375" style="5" customWidth="1"/>
    <col min="4" max="4" width="64.5703125" style="5" bestFit="1" customWidth="1"/>
    <col min="5" max="16384" width="14.42578125" style="5"/>
  </cols>
  <sheetData>
    <row r="1" spans="1:4" ht="15.75" x14ac:dyDescent="0.2">
      <c r="A1" s="3" t="s">
        <v>10</v>
      </c>
      <c r="B1" s="3" t="s">
        <v>11</v>
      </c>
      <c r="C1" s="3" t="s">
        <v>13</v>
      </c>
      <c r="D1" s="4" t="s">
        <v>14</v>
      </c>
    </row>
    <row r="2" spans="1:4" ht="25.5" x14ac:dyDescent="0.2">
      <c r="A2" s="5" t="s">
        <v>7</v>
      </c>
      <c r="B2" s="5" t="s">
        <v>25</v>
      </c>
      <c r="C2" s="5" t="s">
        <v>37</v>
      </c>
    </row>
    <row r="3" spans="1:4" x14ac:dyDescent="0.2">
      <c r="A3" s="5" t="s">
        <v>33</v>
      </c>
      <c r="B3" s="5" t="s">
        <v>42</v>
      </c>
      <c r="C3" s="6" t="s">
        <v>35</v>
      </c>
      <c r="D3" s="5" t="s">
        <v>36</v>
      </c>
    </row>
    <row r="4" spans="1:4" x14ac:dyDescent="0.2">
      <c r="A4" s="5" t="s">
        <v>34</v>
      </c>
      <c r="B4" s="5" t="s">
        <v>38</v>
      </c>
      <c r="C4" s="6" t="s">
        <v>39</v>
      </c>
      <c r="D4" s="5" t="s">
        <v>43</v>
      </c>
    </row>
    <row r="5" spans="1:4" ht="51" x14ac:dyDescent="0.2">
      <c r="A5" s="5" t="s">
        <v>0</v>
      </c>
      <c r="B5" s="5" t="s">
        <v>26</v>
      </c>
      <c r="C5" s="5" t="s">
        <v>51</v>
      </c>
      <c r="D5" s="5" t="s">
        <v>46</v>
      </c>
    </row>
    <row r="6" spans="1:4" ht="25.5" x14ac:dyDescent="0.2">
      <c r="A6" s="5" t="s">
        <v>44</v>
      </c>
      <c r="B6" s="5" t="s">
        <v>47</v>
      </c>
      <c r="C6" s="6" t="s">
        <v>45</v>
      </c>
      <c r="D6" s="9" t="s">
        <v>53</v>
      </c>
    </row>
    <row r="7" spans="1:4" ht="25.5" x14ac:dyDescent="0.2">
      <c r="A7" s="5" t="s">
        <v>50</v>
      </c>
      <c r="B7" s="5" t="s">
        <v>49</v>
      </c>
      <c r="C7" s="7">
        <f>0.857142857142857</f>
        <v>0.85714285714285698</v>
      </c>
      <c r="D7" s="5" t="s">
        <v>54</v>
      </c>
    </row>
    <row r="8" spans="1:4" ht="25.5" x14ac:dyDescent="0.2">
      <c r="A8" s="5" t="s">
        <v>1</v>
      </c>
      <c r="B8" s="5" t="s">
        <v>27</v>
      </c>
      <c r="C8" s="6" t="s">
        <v>55</v>
      </c>
    </row>
    <row r="9" spans="1:4" ht="25.5" x14ac:dyDescent="0.2">
      <c r="A9" s="5" t="s">
        <v>2</v>
      </c>
      <c r="B9" s="5" t="s">
        <v>28</v>
      </c>
      <c r="C9" s="6" t="s">
        <v>55</v>
      </c>
    </row>
    <row r="10" spans="1:4" ht="25.5" x14ac:dyDescent="0.2">
      <c r="A10" s="5" t="s">
        <v>3</v>
      </c>
      <c r="B10" s="5" t="s">
        <v>59</v>
      </c>
      <c r="C10" s="5" t="s">
        <v>61</v>
      </c>
    </row>
    <row r="11" spans="1:4" ht="25.5" x14ac:dyDescent="0.2">
      <c r="A11" s="5" t="s">
        <v>56</v>
      </c>
      <c r="B11" s="5" t="s">
        <v>60</v>
      </c>
      <c r="C11" s="6" t="s">
        <v>62</v>
      </c>
    </row>
    <row r="12" spans="1:4" x14ac:dyDescent="0.2">
      <c r="A12" s="5" t="s">
        <v>57</v>
      </c>
      <c r="B12" s="5" t="s">
        <v>58</v>
      </c>
      <c r="C12" s="6" t="s">
        <v>65</v>
      </c>
    </row>
    <row r="13" spans="1:4" x14ac:dyDescent="0.2">
      <c r="A13" s="5" t="s">
        <v>8</v>
      </c>
      <c r="B13" s="5" t="s">
        <v>29</v>
      </c>
      <c r="C13" s="5" t="s">
        <v>73</v>
      </c>
      <c r="D13" s="9"/>
    </row>
    <row r="14" spans="1:4" x14ac:dyDescent="0.2">
      <c r="A14" s="5" t="s">
        <v>69</v>
      </c>
      <c r="B14" s="5" t="s">
        <v>71</v>
      </c>
      <c r="C14" s="6" t="s">
        <v>66</v>
      </c>
      <c r="D14" s="5" t="s">
        <v>75</v>
      </c>
    </row>
    <row r="15" spans="1:4" x14ac:dyDescent="0.2">
      <c r="A15" s="5" t="s">
        <v>70</v>
      </c>
      <c r="B15" s="5" t="s">
        <v>72</v>
      </c>
      <c r="C15" s="6" t="s">
        <v>66</v>
      </c>
      <c r="D15" s="5" t="s">
        <v>74</v>
      </c>
    </row>
    <row r="16" spans="1:4" ht="25.5" x14ac:dyDescent="0.2">
      <c r="A16" s="5" t="s">
        <v>9</v>
      </c>
      <c r="B16" s="5" t="s">
        <v>30</v>
      </c>
      <c r="C16" s="5" t="s">
        <v>80</v>
      </c>
    </row>
    <row r="17" spans="1:4" ht="25.5" x14ac:dyDescent="0.2">
      <c r="A17" s="5" t="s">
        <v>76</v>
      </c>
      <c r="B17" s="5" t="s">
        <v>78</v>
      </c>
      <c r="C17" s="6" t="s">
        <v>66</v>
      </c>
      <c r="D17" s="9" t="s">
        <v>99</v>
      </c>
    </row>
    <row r="18" spans="1:4" ht="25.5" x14ac:dyDescent="0.2">
      <c r="A18" s="5" t="s">
        <v>77</v>
      </c>
      <c r="B18" s="5" t="s">
        <v>79</v>
      </c>
      <c r="C18" s="6" t="s">
        <v>83</v>
      </c>
      <c r="D18" s="5" t="s">
        <v>84</v>
      </c>
    </row>
    <row r="19" spans="1:4" ht="25.5" x14ac:dyDescent="0.2">
      <c r="A19" s="5" t="s">
        <v>4</v>
      </c>
      <c r="B19" s="5" t="s">
        <v>31</v>
      </c>
      <c r="C19" s="5" t="s">
        <v>89</v>
      </c>
    </row>
    <row r="20" spans="1:4" ht="25.5" x14ac:dyDescent="0.2">
      <c r="A20" s="5" t="s">
        <v>85</v>
      </c>
      <c r="B20" s="5" t="s">
        <v>87</v>
      </c>
      <c r="C20" s="6" t="s">
        <v>90</v>
      </c>
      <c r="D20" s="9" t="s">
        <v>91</v>
      </c>
    </row>
    <row r="21" spans="1:4" ht="25.5" x14ac:dyDescent="0.2">
      <c r="A21" s="5" t="s">
        <v>86</v>
      </c>
      <c r="B21" s="5" t="s">
        <v>88</v>
      </c>
      <c r="C21" s="6" t="s">
        <v>90</v>
      </c>
      <c r="D21" s="9" t="s">
        <v>92</v>
      </c>
    </row>
    <row r="22" spans="1:4" ht="25.5" x14ac:dyDescent="0.2">
      <c r="A22" s="5" t="s">
        <v>5</v>
      </c>
      <c r="B22" s="5" t="s">
        <v>107</v>
      </c>
      <c r="C22" s="5" t="s">
        <v>108</v>
      </c>
      <c r="D22" s="5" t="s">
        <v>109</v>
      </c>
    </row>
    <row r="23" spans="1:4" x14ac:dyDescent="0.2">
      <c r="A23" s="5" t="s">
        <v>97</v>
      </c>
      <c r="B23" s="5" t="s">
        <v>87</v>
      </c>
      <c r="C23" s="5" t="s">
        <v>98</v>
      </c>
    </row>
    <row r="24" spans="1:4" x14ac:dyDescent="0.2">
      <c r="A24" s="5" t="s">
        <v>96</v>
      </c>
      <c r="B24" s="5" t="s">
        <v>106</v>
      </c>
      <c r="C24" s="6" t="s">
        <v>66</v>
      </c>
      <c r="D24" s="9" t="s">
        <v>100</v>
      </c>
    </row>
    <row r="25" spans="1:4" ht="25.5" x14ac:dyDescent="0.2">
      <c r="A25" s="5" t="s">
        <v>102</v>
      </c>
      <c r="B25" s="5" t="s">
        <v>104</v>
      </c>
      <c r="C25" s="6" t="s">
        <v>105</v>
      </c>
      <c r="D25" s="9"/>
    </row>
    <row r="26" spans="1:4" ht="25.5" x14ac:dyDescent="0.2">
      <c r="A26" s="5" t="s">
        <v>6</v>
      </c>
      <c r="B26" s="5" t="s">
        <v>32</v>
      </c>
      <c r="C26" s="6" t="s">
        <v>110</v>
      </c>
      <c r="D26" s="5" t="s">
        <v>111</v>
      </c>
    </row>
  </sheetData>
  <phoneticPr fontId="3" type="noConversion"/>
  <hyperlinks>
    <hyperlink ref="C3" r:id="rId1" xr:uid="{B1001F65-51C3-4C73-9F96-4F0D5F22FB4D}"/>
    <hyperlink ref="C4" r:id="rId2" xr:uid="{E4381052-4B15-4DFD-B543-57656A2B1E70}"/>
    <hyperlink ref="C6" r:id="rId3" xr:uid="{49805B75-8CD3-4397-92FE-0E904C803CA8}"/>
    <hyperlink ref="C8" r:id="rId4" location="p=32" xr:uid="{275D182C-551E-42FB-B5C3-BA2A57D56231}"/>
    <hyperlink ref="C9" r:id="rId5" location="p=32" xr:uid="{C2A27A77-81C9-4625-90A9-7E42BAD1F6FF}"/>
    <hyperlink ref="C11" r:id="rId6" xr:uid="{2197FC4F-64D1-41A8-BACC-8F32AD6E7829}"/>
    <hyperlink ref="C12" r:id="rId7" xr:uid="{D3D0A98D-9690-4C13-AF4C-C80FD8482A90}"/>
    <hyperlink ref="C14" r:id="rId8" xr:uid="{DF8104B4-C2A8-4DC8-94F1-A32EAD95418B}"/>
    <hyperlink ref="C15" r:id="rId9" xr:uid="{4E72F009-8B01-49C8-878B-C53A74D6743F}"/>
    <hyperlink ref="C17" r:id="rId10" xr:uid="{84061280-3C73-4DFE-B619-9D3497B299A5}"/>
    <hyperlink ref="C18" r:id="rId11" xr:uid="{2AA64D65-6A7E-4D4D-B64B-3E6CF40A4C5B}"/>
    <hyperlink ref="C20" r:id="rId12" xr:uid="{D66874DA-54BB-45EA-BB36-9E0CA4D414F9}"/>
    <hyperlink ref="C21" r:id="rId13" xr:uid="{3261AAC7-8364-47FF-8ED9-088606945C58}"/>
    <hyperlink ref="C24" r:id="rId14" xr:uid="{BAC9573A-3A85-4121-B70C-5E3854E57E70}"/>
    <hyperlink ref="C25" r:id="rId15" xr:uid="{A1447F5C-3F1C-4AD2-9F11-84EEAE294D4A}"/>
    <hyperlink ref="C26" r:id="rId16" xr:uid="{925E85E5-C245-46C8-8773-3F284CA173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林睿安</cp:lastModifiedBy>
  <dcterms:modified xsi:type="dcterms:W3CDTF">2021-07-13T12:20:59Z</dcterms:modified>
</cp:coreProperties>
</file>