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zumo/Documents/mom/app/go-findigitalservice/config/templates/financial_statement/"/>
    </mc:Choice>
  </mc:AlternateContent>
  <xr:revisionPtr revIDLastSave="0" documentId="13_ncr:1_{F20F576F-1625-1041-8E71-F61FB183859E}" xr6:coauthVersionLast="47" xr6:coauthVersionMax="47" xr10:uidLastSave="{00000000-0000-0000-0000-000000000000}"/>
  <bookViews>
    <workbookView xWindow="0" yWindow="760" windowWidth="30240" windowHeight="17280" tabRatio="998" activeTab="3" xr2:uid="{00000000-000D-0000-FFFF-FFFF00000000}"/>
  </bookViews>
  <sheets>
    <sheet name="รายการปรับปรุง48" sheetId="50" state="hidden" r:id="rId1"/>
    <sheet name="Adj" sheetId="32" r:id="rId2"/>
    <sheet name="Acc Code" sheetId="79" r:id="rId3"/>
    <sheet name="แยกประเภท" sheetId="78" r:id="rId4"/>
    <sheet name="กระดาษทำการ" sheetId="69" r:id="rId5"/>
    <sheet name="TB12" sheetId="60" r:id="rId6"/>
    <sheet name="ภงด 51" sheetId="83" r:id="rId7"/>
    <sheet name="งบปี66" sheetId="13" r:id="rId8"/>
    <sheet name="งบแสดงส่วนผู้ถือ" sheetId="17" r:id="rId9"/>
    <sheet name="wps&amp;wpl" sheetId="7" r:id="rId10"/>
    <sheet name="C1" sheetId="1" r:id="rId11"/>
    <sheet name="C2" sheetId="21" r:id="rId12"/>
    <sheet name="C3" sheetId="22" r:id="rId13"/>
    <sheet name="C4" sheetId="3" r:id="rId14"/>
    <sheet name="C5" sheetId="19" r:id="rId15"/>
    <sheet name="C6" sheetId="30" r:id="rId16"/>
    <sheet name="C7" sheetId="31" r:id="rId17"/>
    <sheet name="C8" sheetId="18" r:id="rId18"/>
    <sheet name="C9" sheetId="6" r:id="rId19"/>
    <sheet name="C10" sheetId="58" r:id="rId20"/>
    <sheet name="C11" sheetId="41" r:id="rId21"/>
    <sheet name="C12" sheetId="15" r:id="rId22"/>
    <sheet name="C13" sheetId="4" r:id="rId23"/>
    <sheet name="C14" sheetId="9" r:id="rId24"/>
    <sheet name="C15" sheetId="23" r:id="rId25"/>
    <sheet name="C16" sheetId="8" r:id="rId26"/>
    <sheet name="C17" sheetId="61" r:id="rId27"/>
    <sheet name="C18" sheetId="47" r:id="rId28"/>
    <sheet name="C19" sheetId="48" r:id="rId29"/>
    <sheet name="C20" sheetId="66" r:id="rId30"/>
    <sheet name="ทะเบียนทรัพย์สิน" sheetId="76" r:id="rId31"/>
    <sheet name="แนบ สินทรัพย์" sheetId="81" r:id="rId32"/>
    <sheet name="ผลประโยชน์พนง." sheetId="75" r:id="rId33"/>
    <sheet name="ผลประโยชน์พนง. (2)" sheetId="84" r:id="rId34"/>
    <sheet name="การตลาด" sheetId="80" r:id="rId35"/>
  </sheets>
  <externalReferences>
    <externalReference r:id="rId36"/>
    <externalReference r:id="rId37"/>
  </externalReferences>
  <definedNames>
    <definedName name="_xlnm._FilterDatabase" localSheetId="5" hidden="1">'TB12'!$A$5:$B$6</definedName>
    <definedName name="_xlnm._FilterDatabase" localSheetId="6" hidden="1">'ภงด 51'!$A$5:$B$123</definedName>
    <definedName name="_xlnm.Print_Area" localSheetId="2">'Acc Code'!$A$1:$D$207</definedName>
    <definedName name="_xlnm.Print_Area" localSheetId="9">'wps&amp;wpl'!$A$1:$G$71</definedName>
    <definedName name="_xlnm.Print_Area" localSheetId="7">งบปี66!$A$1:$I$97</definedName>
    <definedName name="_xlnm.Print_Area" localSheetId="8">งบแสดงส่วนผู้ถือ!$A:$J</definedName>
    <definedName name="_xlnm.Print_Area" localSheetId="30">ทะเบียนทรัพย์สิน!$A$1:$T$117</definedName>
    <definedName name="_xlnm.Print_Area" localSheetId="3">แยกประเภท!$A$1:$G$2319</definedName>
    <definedName name="_xlnm.Print_Titles" localSheetId="24">'C15'!$1:$6</definedName>
    <definedName name="_xlnm.Print_Titles" localSheetId="25">'C16'!$1:$7</definedName>
    <definedName name="_xlnm.Print_Titles" localSheetId="26">'C17'!$1:$6</definedName>
    <definedName name="_xlnm.Print_Titles" localSheetId="5">'TB12'!$5:$5</definedName>
    <definedName name="_xlnm.Print_Titles" localSheetId="9">'wps&amp;wpl'!$1:$6</definedName>
    <definedName name="_xlnm.Print_Titles" localSheetId="30">ทะเบียนทรัพย์สิน!$2:$2</definedName>
    <definedName name="_xlnm.Print_Titles" localSheetId="32">ผลประโยชน์พนง.!$4:$8</definedName>
    <definedName name="_xlnm.Print_Titles" localSheetId="33">'ผลประโยชน์พนง. (2)'!$4:$8</definedName>
    <definedName name="_xlnm.Print_Titles" localSheetId="6">'ภงด 51'!$5:$5</definedName>
    <definedName name="กลุ่ม" localSheetId="30">'[1]stock อุปกรณ์ '!#REF!</definedName>
    <definedName name="กลุ่ม" localSheetId="31">'[1]stock อุปกรณ์ '!#REF!</definedName>
    <definedName name="กลุ่ม">'[1]stock อุปกรณ์ '!#REF!</definedName>
    <definedName name="จำนวน__ชิ้น" localSheetId="30">'[1]stock อุปกรณ์ '!#REF!</definedName>
    <definedName name="จำนวน__ชิ้น" localSheetId="31">'[1]stock อุปกรณ์ '!#REF!</definedName>
    <definedName name="จำนวน__ชิ้น">'[1]stock อุปกรณ์ '!#REF!</definedName>
    <definedName name="รายการ" localSheetId="30">'[1]stock อุปกรณ์ '!#REF!</definedName>
    <definedName name="รายการ" localSheetId="31">'[1]stock อุปกรณ์ '!#REF!</definedName>
    <definedName name="รายการ">'[1]stock อุปกรณ์ '!#REF!</definedName>
    <definedName name="หมายเหตุ" localSheetId="30">'[1]stock อุปกรณ์ '!#REF!</definedName>
    <definedName name="หมายเหตุ" localSheetId="31">'[1]stock อุปกรณ์ '!#REF!</definedName>
    <definedName name="หมายเหตุ">'[1]stock อุปกรณ์ 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84" l="1"/>
  <c r="M10" i="84" s="1"/>
  <c r="F10" i="84"/>
  <c r="H10" i="84" s="1"/>
  <c r="G9" i="84"/>
  <c r="M9" i="84" s="1"/>
  <c r="F9" i="84"/>
  <c r="H9" i="84" s="1"/>
  <c r="J9" i="84" l="1"/>
  <c r="K9" i="84" s="1"/>
  <c r="L9" i="84" s="1"/>
  <c r="N9" i="84" s="1"/>
  <c r="J10" i="84"/>
  <c r="K10" i="84" s="1"/>
  <c r="L10" i="84" s="1"/>
  <c r="N10" i="84" s="1"/>
  <c r="I10" i="84" l="1"/>
  <c r="O10" i="84" s="1"/>
  <c r="I9" i="84"/>
  <c r="O9" i="84" s="1"/>
  <c r="O11" i="84" l="1"/>
  <c r="O13" i="84" s="1"/>
  <c r="AB123" i="83" l="1"/>
  <c r="AA123" i="83"/>
  <c r="Z123" i="83"/>
  <c r="Y123" i="83"/>
  <c r="X123" i="83"/>
  <c r="W123" i="83"/>
  <c r="V123" i="83"/>
  <c r="U123" i="83"/>
  <c r="T123" i="83"/>
  <c r="S123" i="83"/>
  <c r="R123" i="83"/>
  <c r="Q123" i="83"/>
  <c r="P123" i="83"/>
  <c r="O123" i="83"/>
  <c r="N123" i="83"/>
  <c r="M123" i="83"/>
  <c r="L123" i="83"/>
  <c r="K123" i="83"/>
  <c r="J123" i="83"/>
  <c r="I123" i="83"/>
  <c r="H123" i="83"/>
  <c r="G123" i="83"/>
  <c r="F123" i="83"/>
  <c r="E123" i="83"/>
  <c r="D123" i="83"/>
  <c r="C123" i="83"/>
  <c r="AD122" i="83"/>
  <c r="AC122" i="83"/>
  <c r="AD121" i="83"/>
  <c r="AE121" i="83" s="1"/>
  <c r="AC121" i="83"/>
  <c r="AD120" i="83"/>
  <c r="AC120" i="83"/>
  <c r="AE120" i="83" s="1"/>
  <c r="AD119" i="83"/>
  <c r="AC119" i="83"/>
  <c r="AD118" i="83"/>
  <c r="AC118" i="83"/>
  <c r="AE117" i="83"/>
  <c r="AD117" i="83"/>
  <c r="AC117" i="83"/>
  <c r="AD116" i="83"/>
  <c r="AC116" i="83"/>
  <c r="AE116" i="83" s="1"/>
  <c r="AD115" i="83"/>
  <c r="AC115" i="83"/>
  <c r="AE115" i="83" s="1"/>
  <c r="AD114" i="83"/>
  <c r="AC114" i="83"/>
  <c r="AD113" i="83"/>
  <c r="AC113" i="83"/>
  <c r="AE113" i="83" s="1"/>
  <c r="AD112" i="83"/>
  <c r="AC112" i="83"/>
  <c r="AE112" i="83" s="1"/>
  <c r="AD111" i="83"/>
  <c r="AC111" i="83"/>
  <c r="AE111" i="83" s="1"/>
  <c r="AD110" i="83"/>
  <c r="AC110" i="83"/>
  <c r="AD109" i="83"/>
  <c r="AC109" i="83"/>
  <c r="AE109" i="83" s="1"/>
  <c r="AD108" i="83"/>
  <c r="AC108" i="83"/>
  <c r="AE108" i="83" s="1"/>
  <c r="AD107" i="83"/>
  <c r="AC107" i="83"/>
  <c r="AE107" i="83" s="1"/>
  <c r="AD106" i="83"/>
  <c r="AC106" i="83"/>
  <c r="AD105" i="83"/>
  <c r="AC105" i="83"/>
  <c r="AE105" i="83" s="1"/>
  <c r="AD104" i="83"/>
  <c r="AC104" i="83"/>
  <c r="AE104" i="83" s="1"/>
  <c r="AD103" i="83"/>
  <c r="AC103" i="83"/>
  <c r="AE103" i="83" s="1"/>
  <c r="AD102" i="83"/>
  <c r="AC102" i="83"/>
  <c r="AD101" i="83"/>
  <c r="AC101" i="83"/>
  <c r="AE101" i="83" s="1"/>
  <c r="AD100" i="83"/>
  <c r="AC100" i="83"/>
  <c r="AD99" i="83"/>
  <c r="AC99" i="83"/>
  <c r="AE99" i="83" s="1"/>
  <c r="AD98" i="83"/>
  <c r="AE98" i="83" s="1"/>
  <c r="AC98" i="83"/>
  <c r="AD97" i="83"/>
  <c r="AC97" i="83"/>
  <c r="AE97" i="83" s="1"/>
  <c r="AD96" i="83"/>
  <c r="AC96" i="83"/>
  <c r="AE96" i="83" s="1"/>
  <c r="AD95" i="83"/>
  <c r="AC95" i="83"/>
  <c r="AE95" i="83" s="1"/>
  <c r="AD94" i="83"/>
  <c r="AC94" i="83"/>
  <c r="AD93" i="83"/>
  <c r="AC93" i="83"/>
  <c r="AE93" i="83" s="1"/>
  <c r="AD92" i="83"/>
  <c r="AC92" i="83"/>
  <c r="AE92" i="83" s="1"/>
  <c r="AD91" i="83"/>
  <c r="AC91" i="83"/>
  <c r="AE91" i="83" s="1"/>
  <c r="AD90" i="83"/>
  <c r="AC90" i="83"/>
  <c r="AD89" i="83"/>
  <c r="AE89" i="83" s="1"/>
  <c r="AC89" i="83"/>
  <c r="AD88" i="83"/>
  <c r="AC88" i="83"/>
  <c r="AE88" i="83" s="1"/>
  <c r="AD87" i="83"/>
  <c r="AC87" i="83"/>
  <c r="AD86" i="83"/>
  <c r="AC86" i="83"/>
  <c r="AD85" i="83"/>
  <c r="AC85" i="83"/>
  <c r="AD84" i="83"/>
  <c r="AC84" i="83"/>
  <c r="AE84" i="83" s="1"/>
  <c r="AD83" i="83"/>
  <c r="AC83" i="83"/>
  <c r="AD82" i="83"/>
  <c r="AC82" i="83"/>
  <c r="AD81" i="83"/>
  <c r="AC81" i="83"/>
  <c r="AD80" i="83"/>
  <c r="AC80" i="83"/>
  <c r="AE80" i="83" s="1"/>
  <c r="AD79" i="83"/>
  <c r="AC79" i="83"/>
  <c r="AD78" i="83"/>
  <c r="AC78" i="83"/>
  <c r="AD77" i="83"/>
  <c r="AC77" i="83"/>
  <c r="AD76" i="83"/>
  <c r="AC76" i="83"/>
  <c r="AE76" i="83" s="1"/>
  <c r="AD75" i="83"/>
  <c r="AC75" i="83"/>
  <c r="AD74" i="83"/>
  <c r="AC74" i="83"/>
  <c r="AD73" i="83"/>
  <c r="AC73" i="83"/>
  <c r="AD72" i="83"/>
  <c r="AC72" i="83"/>
  <c r="AE72" i="83" s="1"/>
  <c r="AD71" i="83"/>
  <c r="AC71" i="83"/>
  <c r="AD70" i="83"/>
  <c r="AC70" i="83"/>
  <c r="AD69" i="83"/>
  <c r="AC69" i="83"/>
  <c r="AD68" i="83"/>
  <c r="AC68" i="83"/>
  <c r="AE68" i="83" s="1"/>
  <c r="AD67" i="83"/>
  <c r="AC67" i="83"/>
  <c r="AD66" i="83"/>
  <c r="AC66" i="83"/>
  <c r="AE65" i="83"/>
  <c r="AD65" i="83"/>
  <c r="AC65" i="83"/>
  <c r="AD64" i="83"/>
  <c r="AC64" i="83"/>
  <c r="AE64" i="83" s="1"/>
  <c r="AD63" i="83"/>
  <c r="AC63" i="83"/>
  <c r="AB62" i="83"/>
  <c r="AA62" i="83"/>
  <c r="Z62" i="83"/>
  <c r="Y62" i="83"/>
  <c r="X62" i="83"/>
  <c r="W62" i="83"/>
  <c r="V62" i="83"/>
  <c r="U62" i="83"/>
  <c r="T62" i="83"/>
  <c r="S62" i="83"/>
  <c r="R62" i="83"/>
  <c r="Q62" i="83"/>
  <c r="P62" i="83"/>
  <c r="O62" i="83"/>
  <c r="N62" i="83"/>
  <c r="M62" i="83"/>
  <c r="L62" i="83"/>
  <c r="K62" i="83"/>
  <c r="J62" i="83"/>
  <c r="I62" i="83"/>
  <c r="H62" i="83"/>
  <c r="G62" i="83"/>
  <c r="F62" i="83"/>
  <c r="E62" i="83"/>
  <c r="D62" i="83"/>
  <c r="C62" i="83"/>
  <c r="AD61" i="83"/>
  <c r="AC61" i="83"/>
  <c r="AD60" i="83"/>
  <c r="AC60" i="83"/>
  <c r="AD59" i="83"/>
  <c r="AE59" i="83" s="1"/>
  <c r="AC59" i="83"/>
  <c r="AD58" i="83"/>
  <c r="AC58" i="83"/>
  <c r="AE57" i="83"/>
  <c r="AD57" i="83"/>
  <c r="AC57" i="83"/>
  <c r="AD56" i="83"/>
  <c r="AB55" i="83"/>
  <c r="AA55" i="83"/>
  <c r="Z55" i="83"/>
  <c r="Y55" i="83"/>
  <c r="X55" i="83"/>
  <c r="W55" i="83"/>
  <c r="V55" i="83"/>
  <c r="U55" i="83"/>
  <c r="T55" i="83"/>
  <c r="S55" i="83"/>
  <c r="R55" i="83"/>
  <c r="Q55" i="83"/>
  <c r="P55" i="83"/>
  <c r="O55" i="83"/>
  <c r="N55" i="83"/>
  <c r="M55" i="83"/>
  <c r="L55" i="83"/>
  <c r="K55" i="83"/>
  <c r="J55" i="83"/>
  <c r="I55" i="83"/>
  <c r="H55" i="83"/>
  <c r="G55" i="83"/>
  <c r="F55" i="83"/>
  <c r="E55" i="83"/>
  <c r="D55" i="83"/>
  <c r="C55" i="83"/>
  <c r="AC56" i="83" s="1"/>
  <c r="AD53" i="83"/>
  <c r="AE53" i="83" s="1"/>
  <c r="AC53" i="83"/>
  <c r="AE52" i="83"/>
  <c r="AE55" i="83" s="1"/>
  <c r="AD52" i="83"/>
  <c r="AD55" i="83" s="1"/>
  <c r="AC52" i="83"/>
  <c r="AC55" i="83" s="1"/>
  <c r="AB51" i="83"/>
  <c r="AA51" i="83"/>
  <c r="Z51" i="83"/>
  <c r="Y51" i="83"/>
  <c r="X51" i="83"/>
  <c r="W51" i="83"/>
  <c r="V51" i="83"/>
  <c r="U51" i="83"/>
  <c r="T51" i="83"/>
  <c r="S51" i="83"/>
  <c r="R51" i="83"/>
  <c r="R124" i="83" s="1"/>
  <c r="Q51" i="83"/>
  <c r="P51" i="83"/>
  <c r="O51" i="83"/>
  <c r="N51" i="83"/>
  <c r="N124" i="83" s="1"/>
  <c r="M51" i="83"/>
  <c r="L51" i="83"/>
  <c r="K51" i="83"/>
  <c r="J51" i="83"/>
  <c r="J124" i="83" s="1"/>
  <c r="I51" i="83"/>
  <c r="H51" i="83"/>
  <c r="G51" i="83"/>
  <c r="F51" i="83"/>
  <c r="F124" i="83" s="1"/>
  <c r="E51" i="83"/>
  <c r="D51" i="83"/>
  <c r="C51" i="83"/>
  <c r="AD50" i="83"/>
  <c r="AC50" i="83"/>
  <c r="AE50" i="83" s="1"/>
  <c r="AD49" i="83"/>
  <c r="AC49" i="83"/>
  <c r="AD48" i="83"/>
  <c r="AC48" i="83"/>
  <c r="AE48" i="83" s="1"/>
  <c r="AD47" i="83"/>
  <c r="AE47" i="83" s="1"/>
  <c r="AC47" i="83"/>
  <c r="AD46" i="83"/>
  <c r="AC46" i="83"/>
  <c r="AE46" i="83" s="1"/>
  <c r="AD45" i="83"/>
  <c r="AC45" i="83"/>
  <c r="AD44" i="83"/>
  <c r="AC44" i="83"/>
  <c r="AD43" i="83"/>
  <c r="AE43" i="83" s="1"/>
  <c r="AC43" i="83"/>
  <c r="AD42" i="83"/>
  <c r="AE42" i="83" s="1"/>
  <c r="AC42" i="83"/>
  <c r="AD41" i="83"/>
  <c r="AC41" i="83"/>
  <c r="AE41" i="83" s="1"/>
  <c r="AD40" i="83"/>
  <c r="AC40" i="83"/>
  <c r="AD39" i="83"/>
  <c r="AC39" i="83"/>
  <c r="AD38" i="83"/>
  <c r="AE38" i="83" s="1"/>
  <c r="AC38" i="83"/>
  <c r="AD37" i="83"/>
  <c r="AC37" i="83"/>
  <c r="AD36" i="83"/>
  <c r="AC36" i="83"/>
  <c r="AD35" i="83"/>
  <c r="AC35" i="83"/>
  <c r="AD34" i="83"/>
  <c r="AE34" i="83" s="1"/>
  <c r="AC34" i="83"/>
  <c r="AD33" i="83"/>
  <c r="AC33" i="83"/>
  <c r="AB32" i="83"/>
  <c r="AB124" i="83" s="1"/>
  <c r="AA32" i="83"/>
  <c r="Z32" i="83"/>
  <c r="Y32" i="83"/>
  <c r="X32" i="83"/>
  <c r="W32" i="83"/>
  <c r="V32" i="83"/>
  <c r="U32" i="83"/>
  <c r="T32" i="83"/>
  <c r="S32" i="83"/>
  <c r="R32" i="83"/>
  <c r="Q32" i="83"/>
  <c r="Q124" i="83" s="1"/>
  <c r="P32" i="83"/>
  <c r="P124" i="83" s="1"/>
  <c r="O32" i="83"/>
  <c r="O124" i="83" s="1"/>
  <c r="N32" i="83"/>
  <c r="M32" i="83"/>
  <c r="M124" i="83" s="1"/>
  <c r="L32" i="83"/>
  <c r="L124" i="83" s="1"/>
  <c r="K32" i="83"/>
  <c r="K124" i="83" s="1"/>
  <c r="J32" i="83"/>
  <c r="I32" i="83"/>
  <c r="I124" i="83" s="1"/>
  <c r="J125" i="83" s="1"/>
  <c r="H32" i="83"/>
  <c r="H124" i="83" s="1"/>
  <c r="G32" i="83"/>
  <c r="G124" i="83" s="1"/>
  <c r="H125" i="83" s="1"/>
  <c r="F32" i="83"/>
  <c r="E32" i="83"/>
  <c r="E124" i="83" s="1"/>
  <c r="F125" i="83" s="1"/>
  <c r="D32" i="83"/>
  <c r="D124" i="83" s="1"/>
  <c r="C32" i="83"/>
  <c r="C124" i="83" s="1"/>
  <c r="AD31" i="83"/>
  <c r="AC31" i="83"/>
  <c r="AD30" i="83"/>
  <c r="AC30" i="83"/>
  <c r="AD29" i="83"/>
  <c r="AC29" i="83"/>
  <c r="AD28" i="83"/>
  <c r="AE28" i="83" s="1"/>
  <c r="AC28" i="83"/>
  <c r="AD27" i="83"/>
  <c r="AC27" i="83"/>
  <c r="AE27" i="83" s="1"/>
  <c r="AD26" i="83"/>
  <c r="AC26" i="83"/>
  <c r="AD25" i="83"/>
  <c r="AC25" i="83"/>
  <c r="AE24" i="83"/>
  <c r="AD24" i="83"/>
  <c r="AC24" i="83"/>
  <c r="AD23" i="83"/>
  <c r="AC23" i="83"/>
  <c r="AE23" i="83" s="1"/>
  <c r="AD22" i="83"/>
  <c r="AC22" i="83"/>
  <c r="AE22" i="83" s="1"/>
  <c r="AD21" i="83"/>
  <c r="AC21" i="83"/>
  <c r="AD20" i="83"/>
  <c r="AC20" i="83"/>
  <c r="AE20" i="83" s="1"/>
  <c r="AD19" i="83"/>
  <c r="AC19" i="83"/>
  <c r="AD18" i="83"/>
  <c r="AC18" i="83"/>
  <c r="AE18" i="83" s="1"/>
  <c r="AD17" i="83"/>
  <c r="AE17" i="83" s="1"/>
  <c r="AC17" i="83"/>
  <c r="AD16" i="83"/>
  <c r="AC16" i="83"/>
  <c r="AE16" i="83" s="1"/>
  <c r="AD15" i="83"/>
  <c r="AC15" i="83"/>
  <c r="AE15" i="83" s="1"/>
  <c r="AD14" i="83"/>
  <c r="AC14" i="83"/>
  <c r="AE14" i="83" s="1"/>
  <c r="AD13" i="83"/>
  <c r="AC13" i="83"/>
  <c r="AD12" i="83"/>
  <c r="AE12" i="83" s="1"/>
  <c r="AC12" i="83"/>
  <c r="AD11" i="83"/>
  <c r="AC11" i="83"/>
  <c r="AE11" i="83" s="1"/>
  <c r="AD10" i="83"/>
  <c r="AC10" i="83"/>
  <c r="AD9" i="83"/>
  <c r="AC9" i="83"/>
  <c r="AD8" i="83"/>
  <c r="AC8" i="83"/>
  <c r="AD7" i="83"/>
  <c r="AC7" i="83"/>
  <c r="AE7" i="83" s="1"/>
  <c r="AE102" i="83" l="1"/>
  <c r="AE110" i="83"/>
  <c r="AE114" i="83"/>
  <c r="AE74" i="83"/>
  <c r="AE78" i="83"/>
  <c r="AE82" i="83"/>
  <c r="AE118" i="83"/>
  <c r="AE67" i="83"/>
  <c r="AE71" i="83"/>
  <c r="AE73" i="83"/>
  <c r="AE75" i="83"/>
  <c r="AE77" i="83"/>
  <c r="AE79" i="83"/>
  <c r="AE81" i="83"/>
  <c r="AE83" i="83"/>
  <c r="AE85" i="83"/>
  <c r="AE87" i="83"/>
  <c r="AE100" i="83"/>
  <c r="AE119" i="83"/>
  <c r="AE122" i="83"/>
  <c r="AC62" i="83"/>
  <c r="AE61" i="83" s="1"/>
  <c r="AC51" i="83"/>
  <c r="AE35" i="83"/>
  <c r="AE39" i="83"/>
  <c r="AE36" i="83"/>
  <c r="AE49" i="83"/>
  <c r="AE25" i="83"/>
  <c r="AE29" i="83"/>
  <c r="AE21" i="83"/>
  <c r="AE8" i="83"/>
  <c r="AE10" i="83"/>
  <c r="AE13" i="83"/>
  <c r="AE19" i="83"/>
  <c r="AE26" i="83"/>
  <c r="AE30" i="83"/>
  <c r="AE58" i="83"/>
  <c r="AD123" i="83"/>
  <c r="AE69" i="83"/>
  <c r="AE86" i="83"/>
  <c r="AE40" i="83"/>
  <c r="Z124" i="83"/>
  <c r="X124" i="83"/>
  <c r="AE94" i="83"/>
  <c r="AE45" i="83"/>
  <c r="AE44" i="83"/>
  <c r="V124" i="83"/>
  <c r="AE66" i="83"/>
  <c r="Y124" i="83"/>
  <c r="AA124" i="83"/>
  <c r="W124" i="83"/>
  <c r="U124" i="83"/>
  <c r="AE106" i="83"/>
  <c r="S124" i="83"/>
  <c r="AE90" i="83"/>
  <c r="AC123" i="83"/>
  <c r="AE70" i="83"/>
  <c r="AD51" i="83"/>
  <c r="AE37" i="83"/>
  <c r="AE31" i="83"/>
  <c r="AD32" i="83"/>
  <c r="AE9" i="83"/>
  <c r="AE60" i="83"/>
  <c r="AD62" i="83"/>
  <c r="T124" i="83"/>
  <c r="AE56" i="83"/>
  <c r="AE33" i="83"/>
  <c r="AC32" i="83"/>
  <c r="AE63" i="83"/>
  <c r="AE32" i="83" l="1"/>
  <c r="AE51" i="83"/>
  <c r="AE123" i="83"/>
  <c r="AC124" i="83"/>
  <c r="AD124" i="83"/>
  <c r="AE62" i="83"/>
  <c r="AE126" i="83" l="1"/>
  <c r="AE125" i="83"/>
  <c r="AE127" i="83" s="1"/>
  <c r="AE124" i="83"/>
  <c r="O7" i="81" l="1"/>
  <c r="N6" i="81"/>
  <c r="P6" i="81" s="1"/>
  <c r="N3" i="81"/>
  <c r="P3" i="81" s="1"/>
  <c r="N4" i="81"/>
  <c r="P4" i="81" s="1"/>
  <c r="N5" i="81"/>
  <c r="P5" i="81" s="1"/>
  <c r="N78" i="76"/>
  <c r="O78" i="76"/>
  <c r="P78" i="76"/>
  <c r="Q78" i="76"/>
  <c r="R78" i="76"/>
  <c r="S45" i="76" l="1"/>
  <c r="S46" i="76"/>
  <c r="S47" i="76"/>
  <c r="S48" i="76"/>
  <c r="S51" i="76"/>
  <c r="S52" i="76"/>
  <c r="S53" i="76"/>
  <c r="S54" i="76"/>
  <c r="S55" i="76"/>
  <c r="R96" i="76"/>
  <c r="R83" i="76"/>
  <c r="R56" i="76"/>
  <c r="S88" i="76"/>
  <c r="S89" i="76"/>
  <c r="S90" i="76"/>
  <c r="S91" i="76"/>
  <c r="S92" i="76"/>
  <c r="S94" i="76"/>
  <c r="S95" i="76"/>
  <c r="S82" i="76"/>
  <c r="S61" i="76"/>
  <c r="S63" i="76"/>
  <c r="R97" i="76" l="1"/>
  <c r="N2" i="81" l="1"/>
  <c r="Q96" i="76" l="1"/>
  <c r="Q83" i="76"/>
  <c r="Q56" i="76"/>
  <c r="Q97" i="76" l="1"/>
  <c r="A4" i="17"/>
  <c r="T95" i="76" l="1"/>
  <c r="P96" i="76"/>
  <c r="G96" i="76"/>
  <c r="T54" i="76" l="1"/>
  <c r="P2" i="81" l="1"/>
  <c r="T55" i="76" l="1"/>
  <c r="T53" i="76"/>
  <c r="T52" i="76"/>
  <c r="P83" i="76" l="1"/>
  <c r="G83" i="76"/>
  <c r="H78" i="76" l="1"/>
  <c r="I78" i="76"/>
  <c r="L78" i="76"/>
  <c r="M78" i="76"/>
  <c r="J59" i="76"/>
  <c r="K59" i="76"/>
  <c r="P56" i="76"/>
  <c r="S59" i="76" l="1"/>
  <c r="P97" i="76"/>
  <c r="T82" i="76" l="1"/>
  <c r="T94" i="76"/>
  <c r="D9" i="80" l="1"/>
  <c r="M9" i="80" l="1"/>
  <c r="L9" i="80"/>
  <c r="K9" i="80"/>
  <c r="J9" i="80"/>
  <c r="I9" i="80"/>
  <c r="H9" i="80"/>
  <c r="G9" i="80"/>
  <c r="F9" i="80"/>
  <c r="E9" i="80"/>
  <c r="C9" i="80"/>
  <c r="B9" i="80"/>
  <c r="N8" i="80"/>
  <c r="N7" i="80"/>
  <c r="N6" i="80"/>
  <c r="N5" i="80"/>
  <c r="N4" i="80"/>
  <c r="N3" i="80"/>
  <c r="N9" i="80" l="1"/>
  <c r="C34" i="80"/>
  <c r="D34" i="80"/>
  <c r="E34" i="80"/>
  <c r="F34" i="80"/>
  <c r="G34" i="80"/>
  <c r="H34" i="80"/>
  <c r="I34" i="80"/>
  <c r="J34" i="80"/>
  <c r="K34" i="80"/>
  <c r="L34" i="80"/>
  <c r="M34" i="80"/>
  <c r="B34" i="80"/>
  <c r="N42" i="80" l="1"/>
  <c r="N43" i="80" l="1"/>
  <c r="C44" i="80" l="1"/>
  <c r="D44" i="80"/>
  <c r="E44" i="80"/>
  <c r="F44" i="80"/>
  <c r="G44" i="80"/>
  <c r="H44" i="80"/>
  <c r="I44" i="80"/>
  <c r="J44" i="80"/>
  <c r="K44" i="80"/>
  <c r="L44" i="80"/>
  <c r="M44" i="80"/>
  <c r="B44" i="80"/>
  <c r="N36" i="80" l="1"/>
  <c r="N37" i="80"/>
  <c r="N38" i="80"/>
  <c r="N39" i="80"/>
  <c r="N40" i="80"/>
  <c r="N41" i="80"/>
  <c r="N35" i="80"/>
  <c r="N27" i="80"/>
  <c r="N28" i="80"/>
  <c r="N29" i="80"/>
  <c r="N30" i="80"/>
  <c r="N31" i="80"/>
  <c r="N32" i="80"/>
  <c r="N26" i="80"/>
  <c r="N19" i="80"/>
  <c r="N20" i="80"/>
  <c r="N21" i="80"/>
  <c r="N22" i="80"/>
  <c r="N23" i="80"/>
  <c r="N24" i="80"/>
  <c r="N18" i="80"/>
  <c r="C25" i="80"/>
  <c r="D25" i="80"/>
  <c r="E25" i="80"/>
  <c r="F25" i="80"/>
  <c r="G25" i="80"/>
  <c r="H25" i="80"/>
  <c r="I25" i="80"/>
  <c r="J25" i="80"/>
  <c r="K25" i="80"/>
  <c r="L25" i="80"/>
  <c r="M25" i="80"/>
  <c r="N12" i="80"/>
  <c r="N13" i="80"/>
  <c r="N14" i="80"/>
  <c r="N15" i="80"/>
  <c r="N16" i="80"/>
  <c r="N11" i="80"/>
  <c r="C17" i="80"/>
  <c r="D17" i="80"/>
  <c r="E17" i="80"/>
  <c r="F17" i="80"/>
  <c r="G17" i="80"/>
  <c r="H17" i="80"/>
  <c r="I17" i="80"/>
  <c r="J17" i="80"/>
  <c r="K17" i="80"/>
  <c r="L17" i="80"/>
  <c r="M17" i="80"/>
  <c r="N34" i="80" l="1"/>
  <c r="N25" i="80"/>
  <c r="N17" i="80"/>
  <c r="N44" i="80"/>
  <c r="N45" i="80" l="1"/>
  <c r="B25" i="80"/>
  <c r="B17" i="80"/>
  <c r="G56" i="76" l="1"/>
  <c r="B9" i="9" l="1"/>
  <c r="A9" i="9"/>
  <c r="B8" i="61"/>
  <c r="B9" i="61"/>
  <c r="B10" i="61"/>
  <c r="B11" i="61"/>
  <c r="B12" i="61"/>
  <c r="B13" i="61"/>
  <c r="B14" i="61"/>
  <c r="B15" i="61"/>
  <c r="B16" i="61"/>
  <c r="B17" i="61"/>
  <c r="B18" i="61"/>
  <c r="B19" i="61"/>
  <c r="B20" i="61"/>
  <c r="B21" i="61"/>
  <c r="B22" i="61"/>
  <c r="B23" i="61"/>
  <c r="B24" i="61"/>
  <c r="B25" i="61"/>
  <c r="B26" i="61"/>
  <c r="B27" i="61"/>
  <c r="B28" i="61"/>
  <c r="B29" i="61"/>
  <c r="B30" i="61"/>
  <c r="B31" i="61"/>
  <c r="B32" i="61"/>
  <c r="B33" i="61"/>
  <c r="B34" i="61"/>
  <c r="B35" i="61"/>
  <c r="B36" i="61"/>
  <c r="B37" i="61"/>
  <c r="B38" i="61"/>
  <c r="B39" i="61"/>
  <c r="B40" i="61"/>
  <c r="B41" i="61"/>
  <c r="B42" i="61"/>
  <c r="B43" i="61"/>
  <c r="B44" i="61"/>
  <c r="B45" i="61"/>
  <c r="B46" i="61"/>
  <c r="B47" i="61"/>
  <c r="B48" i="61"/>
  <c r="B49" i="61"/>
  <c r="B50" i="61"/>
  <c r="B51" i="61"/>
  <c r="B52" i="61"/>
  <c r="B53" i="61"/>
  <c r="B54" i="61"/>
  <c r="B55" i="61"/>
  <c r="B56" i="61"/>
  <c r="B57" i="61"/>
  <c r="B58" i="61"/>
  <c r="B59" i="61"/>
  <c r="B7" i="61"/>
  <c r="A8" i="61"/>
  <c r="A9" i="61"/>
  <c r="A10" i="61"/>
  <c r="A11" i="61"/>
  <c r="A12" i="61"/>
  <c r="A13" i="61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  <c r="A35" i="61"/>
  <c r="A36" i="61"/>
  <c r="A37" i="61"/>
  <c r="A38" i="61"/>
  <c r="A39" i="61"/>
  <c r="A40" i="61"/>
  <c r="A41" i="61"/>
  <c r="A42" i="61"/>
  <c r="A43" i="61"/>
  <c r="A44" i="61"/>
  <c r="A45" i="61"/>
  <c r="A46" i="61"/>
  <c r="A47" i="61"/>
  <c r="A48" i="61"/>
  <c r="A49" i="61"/>
  <c r="A50" i="61"/>
  <c r="A51" i="61"/>
  <c r="A52" i="61"/>
  <c r="A53" i="61"/>
  <c r="A54" i="61"/>
  <c r="A55" i="61"/>
  <c r="A56" i="61"/>
  <c r="A57" i="61"/>
  <c r="A58" i="61"/>
  <c r="A59" i="61"/>
  <c r="A7" i="61"/>
  <c r="G6" i="4"/>
  <c r="D6" i="4"/>
  <c r="G6" i="15"/>
  <c r="D6" i="15"/>
  <c r="H30" i="69"/>
  <c r="H7" i="69"/>
  <c r="H8" i="69"/>
  <c r="H9" i="69"/>
  <c r="H10" i="69"/>
  <c r="H11" i="69"/>
  <c r="H12" i="69"/>
  <c r="H13" i="69"/>
  <c r="H14" i="69"/>
  <c r="H15" i="69"/>
  <c r="H16" i="69"/>
  <c r="H17" i="69"/>
  <c r="H18" i="69"/>
  <c r="H19" i="69"/>
  <c r="H20" i="69"/>
  <c r="H21" i="69"/>
  <c r="H22" i="69"/>
  <c r="H23" i="69"/>
  <c r="H24" i="69"/>
  <c r="H25" i="69"/>
  <c r="H6" i="69"/>
  <c r="G26" i="69"/>
  <c r="G27" i="69"/>
  <c r="G28" i="69"/>
  <c r="G29" i="69"/>
  <c r="G31" i="69"/>
  <c r="G32" i="69"/>
  <c r="G33" i="69"/>
  <c r="G34" i="69"/>
  <c r="G35" i="69"/>
  <c r="G36" i="69"/>
  <c r="G37" i="69"/>
  <c r="G38" i="69"/>
  <c r="G39" i="69"/>
  <c r="G40" i="69"/>
  <c r="G41" i="69"/>
  <c r="G42" i="69"/>
  <c r="G43" i="69"/>
  <c r="G44" i="69"/>
  <c r="G45" i="69"/>
  <c r="G46" i="69"/>
  <c r="G47" i="69"/>
  <c r="G48" i="69"/>
  <c r="G49" i="69"/>
  <c r="C101" i="69" l="1"/>
  <c r="E101" i="69" s="1"/>
  <c r="D47" i="61"/>
  <c r="G47" i="61" s="1"/>
  <c r="C99" i="69"/>
  <c r="E99" i="69" s="1"/>
  <c r="D45" i="61"/>
  <c r="T51" i="76" l="1"/>
  <c r="O93" i="76" l="1"/>
  <c r="S93" i="76" s="1"/>
  <c r="T93" i="76" l="1"/>
  <c r="O96" i="76"/>
  <c r="C110" i="69" l="1"/>
  <c r="E110" i="69" s="1"/>
  <c r="D56" i="61" l="1"/>
  <c r="G56" i="61" s="1"/>
  <c r="K96" i="76"/>
  <c r="L96" i="76"/>
  <c r="M96" i="76"/>
  <c r="N96" i="76"/>
  <c r="I96" i="76"/>
  <c r="D12" i="61" l="1"/>
  <c r="C66" i="69"/>
  <c r="E66" i="69" s="1"/>
  <c r="C12" i="69" l="1"/>
  <c r="G12" i="69" s="1"/>
  <c r="O50" i="76" l="1"/>
  <c r="S50" i="76" s="1"/>
  <c r="T50" i="76" l="1"/>
  <c r="O49" i="76"/>
  <c r="S49" i="76" s="1"/>
  <c r="T49" i="76" l="1"/>
  <c r="O56" i="76"/>
  <c r="O97" i="76" s="1"/>
  <c r="F12" i="75" l="1"/>
  <c r="H12" i="75" s="1"/>
  <c r="G12" i="75"/>
  <c r="M12" i="75" s="1"/>
  <c r="J12" i="75" l="1"/>
  <c r="K12" i="75" s="1"/>
  <c r="L12" i="75" s="1"/>
  <c r="N12" i="75" s="1"/>
  <c r="I12" i="75" l="1"/>
  <c r="O12" i="75" s="1"/>
  <c r="N81" i="76" l="1"/>
  <c r="S81" i="76" s="1"/>
  <c r="S83" i="76" s="1"/>
  <c r="T92" i="76"/>
  <c r="T91" i="76"/>
  <c r="T90" i="76"/>
  <c r="T89" i="76"/>
  <c r="T88" i="76"/>
  <c r="J87" i="76"/>
  <c r="S87" i="76" s="1"/>
  <c r="J86" i="76"/>
  <c r="S86" i="76" s="1"/>
  <c r="S96" i="76" s="1"/>
  <c r="G78" i="76"/>
  <c r="G97" i="76" s="1"/>
  <c r="K77" i="76"/>
  <c r="J77" i="76"/>
  <c r="S77" i="76" s="1"/>
  <c r="K76" i="76"/>
  <c r="J76" i="76"/>
  <c r="K75" i="76"/>
  <c r="J75" i="76"/>
  <c r="S75" i="76" s="1"/>
  <c r="K74" i="76"/>
  <c r="J74" i="76"/>
  <c r="K73" i="76"/>
  <c r="J73" i="76"/>
  <c r="S73" i="76" s="1"/>
  <c r="K72" i="76"/>
  <c r="J72" i="76"/>
  <c r="K71" i="76"/>
  <c r="J71" i="76"/>
  <c r="S71" i="76" s="1"/>
  <c r="K70" i="76"/>
  <c r="J70" i="76"/>
  <c r="K69" i="76"/>
  <c r="J69" i="76"/>
  <c r="S69" i="76" s="1"/>
  <c r="K68" i="76"/>
  <c r="J68" i="76"/>
  <c r="K67" i="76"/>
  <c r="J67" i="76"/>
  <c r="S67" i="76" s="1"/>
  <c r="K66" i="76"/>
  <c r="J66" i="76"/>
  <c r="K65" i="76"/>
  <c r="J65" i="76"/>
  <c r="S65" i="76" s="1"/>
  <c r="K64" i="76"/>
  <c r="J64" i="76"/>
  <c r="T63" i="76"/>
  <c r="K62" i="76"/>
  <c r="J62" i="76"/>
  <c r="S62" i="76" s="1"/>
  <c r="T61" i="76"/>
  <c r="K60" i="76"/>
  <c r="J60" i="76"/>
  <c r="S60" i="76" s="1"/>
  <c r="N56" i="76"/>
  <c r="N97" i="76" s="1"/>
  <c r="M56" i="76"/>
  <c r="M97" i="76" s="1"/>
  <c r="L56" i="76"/>
  <c r="L97" i="76" s="1"/>
  <c r="K56" i="76"/>
  <c r="I56" i="76"/>
  <c r="I97" i="76" s="1"/>
  <c r="T48" i="76"/>
  <c r="T47" i="76"/>
  <c r="T46" i="76"/>
  <c r="T45" i="76"/>
  <c r="J44" i="76"/>
  <c r="S44" i="76" s="1"/>
  <c r="J43" i="76"/>
  <c r="S43" i="76" s="1"/>
  <c r="J42" i="76"/>
  <c r="S42" i="76" s="1"/>
  <c r="J41" i="76"/>
  <c r="S41" i="76" s="1"/>
  <c r="J40" i="76"/>
  <c r="S40" i="76" s="1"/>
  <c r="J39" i="76"/>
  <c r="S39" i="76" s="1"/>
  <c r="J38" i="76"/>
  <c r="S38" i="76" s="1"/>
  <c r="J37" i="76"/>
  <c r="S37" i="76" s="1"/>
  <c r="J36" i="76"/>
  <c r="S36" i="76" s="1"/>
  <c r="J35" i="76"/>
  <c r="S35" i="76" s="1"/>
  <c r="J34" i="76"/>
  <c r="S34" i="76" s="1"/>
  <c r="J33" i="76"/>
  <c r="S33" i="76" s="1"/>
  <c r="J32" i="76"/>
  <c r="S32" i="76" s="1"/>
  <c r="J31" i="76"/>
  <c r="S31" i="76" s="1"/>
  <c r="J30" i="76"/>
  <c r="S30" i="76" s="1"/>
  <c r="J29" i="76"/>
  <c r="S29" i="76" s="1"/>
  <c r="J28" i="76"/>
  <c r="S28" i="76" s="1"/>
  <c r="J27" i="76"/>
  <c r="S27" i="76" s="1"/>
  <c r="J26" i="76"/>
  <c r="S26" i="76" s="1"/>
  <c r="J25" i="76"/>
  <c r="S25" i="76" s="1"/>
  <c r="J24" i="76"/>
  <c r="S24" i="76" s="1"/>
  <c r="J23" i="76"/>
  <c r="S23" i="76" s="1"/>
  <c r="J22" i="76"/>
  <c r="S22" i="76" s="1"/>
  <c r="J21" i="76"/>
  <c r="S21" i="76" s="1"/>
  <c r="J20" i="76"/>
  <c r="S20" i="76" s="1"/>
  <c r="J19" i="76"/>
  <c r="S19" i="76" s="1"/>
  <c r="J18" i="76"/>
  <c r="S18" i="76" s="1"/>
  <c r="J17" i="76"/>
  <c r="S17" i="76" s="1"/>
  <c r="J16" i="76"/>
  <c r="S16" i="76" s="1"/>
  <c r="J15" i="76"/>
  <c r="S15" i="76" s="1"/>
  <c r="J14" i="76"/>
  <c r="S14" i="76" s="1"/>
  <c r="J13" i="76"/>
  <c r="S13" i="76" s="1"/>
  <c r="J12" i="76"/>
  <c r="S12" i="76" s="1"/>
  <c r="J11" i="76"/>
  <c r="S11" i="76" s="1"/>
  <c r="J10" i="76"/>
  <c r="S10" i="76" s="1"/>
  <c r="J9" i="76"/>
  <c r="S9" i="76" s="1"/>
  <c r="J8" i="76"/>
  <c r="S8" i="76" s="1"/>
  <c r="J7" i="76"/>
  <c r="S7" i="76" s="1"/>
  <c r="J6" i="76"/>
  <c r="S6" i="76" s="1"/>
  <c r="J5" i="76"/>
  <c r="S5" i="76" s="1"/>
  <c r="J4" i="76"/>
  <c r="S4" i="76" s="1"/>
  <c r="B9" i="66"/>
  <c r="A9" i="66"/>
  <c r="S56" i="76" l="1"/>
  <c r="S64" i="76"/>
  <c r="S78" i="76" s="1"/>
  <c r="S66" i="76"/>
  <c r="T66" i="76" s="1"/>
  <c r="S68" i="76"/>
  <c r="S70" i="76"/>
  <c r="S72" i="76"/>
  <c r="T72" i="76" s="1"/>
  <c r="S74" i="76"/>
  <c r="T74" i="76" s="1"/>
  <c r="S76" i="76"/>
  <c r="T69" i="76"/>
  <c r="T73" i="76"/>
  <c r="T75" i="76"/>
  <c r="T77" i="76"/>
  <c r="T68" i="76"/>
  <c r="T70" i="76"/>
  <c r="T76" i="76"/>
  <c r="T65" i="76"/>
  <c r="T60" i="76"/>
  <c r="J78" i="76"/>
  <c r="K78" i="76"/>
  <c r="K97" i="76" s="1"/>
  <c r="T59" i="76"/>
  <c r="T87" i="76"/>
  <c r="T62" i="76"/>
  <c r="J96" i="76"/>
  <c r="T7" i="76"/>
  <c r="T11" i="76"/>
  <c r="T15" i="76"/>
  <c r="T19" i="76"/>
  <c r="T23" i="76"/>
  <c r="T27" i="76"/>
  <c r="T31" i="76"/>
  <c r="T35" i="76"/>
  <c r="T39" i="76"/>
  <c r="T43" i="76"/>
  <c r="T8" i="76"/>
  <c r="T12" i="76"/>
  <c r="T16" i="76"/>
  <c r="T20" i="76"/>
  <c r="T24" i="76"/>
  <c r="T28" i="76"/>
  <c r="T32" i="76"/>
  <c r="T36" i="76"/>
  <c r="T40" i="76"/>
  <c r="T44" i="76"/>
  <c r="T5" i="76"/>
  <c r="T9" i="76"/>
  <c r="T13" i="76"/>
  <c r="T17" i="76"/>
  <c r="T21" i="76"/>
  <c r="T25" i="76"/>
  <c r="T29" i="76"/>
  <c r="T33" i="76"/>
  <c r="T37" i="76"/>
  <c r="T41" i="76"/>
  <c r="T6" i="76"/>
  <c r="T10" i="76"/>
  <c r="T14" i="76"/>
  <c r="T18" i="76"/>
  <c r="T22" i="76"/>
  <c r="T26" i="76"/>
  <c r="T30" i="76"/>
  <c r="T34" i="76"/>
  <c r="T38" i="76"/>
  <c r="T42" i="76"/>
  <c r="T67" i="76"/>
  <c r="T71" i="76"/>
  <c r="J56" i="76"/>
  <c r="S97" i="76" l="1"/>
  <c r="T64" i="76"/>
  <c r="T78" i="76"/>
  <c r="J97" i="76"/>
  <c r="T81" i="76"/>
  <c r="T83" i="76" s="1"/>
  <c r="T86" i="76"/>
  <c r="T96" i="76" s="1"/>
  <c r="T4" i="76"/>
  <c r="T56" i="76" s="1"/>
  <c r="T97" i="76" l="1"/>
  <c r="H15" i="61"/>
  <c r="H22" i="58" l="1"/>
  <c r="H19" i="58"/>
  <c r="H15" i="58"/>
  <c r="H16" i="58"/>
  <c r="H17" i="58"/>
  <c r="H18" i="58"/>
  <c r="H8" i="58"/>
  <c r="H9" i="58"/>
  <c r="H10" i="58"/>
  <c r="H11" i="58"/>
  <c r="H12" i="58"/>
  <c r="H13" i="58"/>
  <c r="H14" i="58"/>
  <c r="B8" i="66" l="1"/>
  <c r="A8" i="66"/>
  <c r="B7" i="66" l="1"/>
  <c r="A7" i="66"/>
  <c r="B8" i="41"/>
  <c r="A8" i="41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2" i="58"/>
  <c r="B7" i="58"/>
  <c r="A8" i="58"/>
  <c r="A9" i="58"/>
  <c r="A10" i="58"/>
  <c r="A11" i="58"/>
  <c r="A12" i="58"/>
  <c r="A13" i="58"/>
  <c r="A14" i="58"/>
  <c r="A15" i="58"/>
  <c r="A16" i="58"/>
  <c r="A17" i="58"/>
  <c r="A18" i="58"/>
  <c r="A19" i="58"/>
  <c r="A20" i="58"/>
  <c r="A21" i="58"/>
  <c r="A22" i="58"/>
  <c r="A7" i="58"/>
  <c r="H8" i="30"/>
  <c r="B8" i="30"/>
  <c r="A8" i="30"/>
  <c r="H15" i="19"/>
  <c r="H16" i="19"/>
  <c r="H17" i="19"/>
  <c r="H14" i="19"/>
  <c r="A17" i="19"/>
  <c r="B15" i="19"/>
  <c r="B16" i="19"/>
  <c r="B17" i="19"/>
  <c r="B14" i="19"/>
  <c r="A15" i="19"/>
  <c r="A16" i="19"/>
  <c r="A14" i="19"/>
  <c r="H9" i="19"/>
  <c r="H10" i="19"/>
  <c r="H8" i="19"/>
  <c r="H11" i="19"/>
  <c r="B11" i="19"/>
  <c r="B9" i="19"/>
  <c r="B10" i="19"/>
  <c r="A11" i="19"/>
  <c r="A9" i="19"/>
  <c r="A10" i="19"/>
  <c r="A8" i="19"/>
  <c r="B15" i="3"/>
  <c r="B14" i="3"/>
  <c r="B13" i="3"/>
  <c r="A15" i="3"/>
  <c r="A14" i="3"/>
  <c r="A13" i="3"/>
  <c r="H15" i="3"/>
  <c r="H9" i="3"/>
  <c r="H10" i="3"/>
  <c r="H11" i="3"/>
  <c r="H12" i="3"/>
  <c r="H13" i="3"/>
  <c r="H14" i="3"/>
  <c r="H12" i="19" l="1"/>
  <c r="H38" i="61"/>
  <c r="H39" i="61"/>
  <c r="H40" i="61"/>
  <c r="H41" i="61"/>
  <c r="H9" i="23"/>
  <c r="H10" i="23"/>
  <c r="H11" i="23"/>
  <c r="G11" i="75" l="1"/>
  <c r="M11" i="75" s="1"/>
  <c r="F11" i="75"/>
  <c r="H11" i="75" s="1"/>
  <c r="G10" i="75"/>
  <c r="M10" i="75" s="1"/>
  <c r="F10" i="75"/>
  <c r="J10" i="75" s="1"/>
  <c r="K10" i="75" s="1"/>
  <c r="G9" i="75"/>
  <c r="M9" i="75" s="1"/>
  <c r="F9" i="75"/>
  <c r="H9" i="75" s="1"/>
  <c r="D34" i="69" l="1"/>
  <c r="H34" i="69" s="1"/>
  <c r="D27" i="69"/>
  <c r="H27" i="69" s="1"/>
  <c r="D29" i="69"/>
  <c r="H29" i="69" s="1"/>
  <c r="D46" i="69"/>
  <c r="H46" i="69" s="1"/>
  <c r="C59" i="69"/>
  <c r="E59" i="69" s="1"/>
  <c r="C23" i="69"/>
  <c r="G23" i="69" s="1"/>
  <c r="C17" i="69"/>
  <c r="G17" i="69" s="1"/>
  <c r="C24" i="69"/>
  <c r="G24" i="69" s="1"/>
  <c r="C57" i="69"/>
  <c r="E57" i="69" s="1"/>
  <c r="D36" i="69"/>
  <c r="H36" i="69" s="1"/>
  <c r="C19" i="69"/>
  <c r="G19" i="69" s="1"/>
  <c r="D42" i="69"/>
  <c r="H42" i="69" s="1"/>
  <c r="D28" i="69"/>
  <c r="H28" i="69" s="1"/>
  <c r="C18" i="69"/>
  <c r="G18" i="69" s="1"/>
  <c r="C11" i="69"/>
  <c r="G11" i="69" s="1"/>
  <c r="C13" i="69"/>
  <c r="G13" i="69" s="1"/>
  <c r="C60" i="69"/>
  <c r="E60" i="69" s="1"/>
  <c r="C58" i="69"/>
  <c r="E58" i="69" s="1"/>
  <c r="D41" i="69"/>
  <c r="H41" i="69" s="1"/>
  <c r="D14" i="58"/>
  <c r="G14" i="58" s="1"/>
  <c r="D38" i="69"/>
  <c r="H38" i="69" s="1"/>
  <c r="D37" i="69"/>
  <c r="H37" i="69" s="1"/>
  <c r="D35" i="69"/>
  <c r="H35" i="69" s="1"/>
  <c r="D31" i="69"/>
  <c r="H31" i="69" s="1"/>
  <c r="C30" i="69"/>
  <c r="G30" i="69" s="1"/>
  <c r="D26" i="69"/>
  <c r="C22" i="69"/>
  <c r="G22" i="69" s="1"/>
  <c r="C21" i="69"/>
  <c r="G21" i="69" s="1"/>
  <c r="C20" i="69"/>
  <c r="G20" i="69" s="1"/>
  <c r="C15" i="69"/>
  <c r="G15" i="69" s="1"/>
  <c r="C14" i="69"/>
  <c r="G14" i="69" s="1"/>
  <c r="C10" i="69"/>
  <c r="G10" i="69" s="1"/>
  <c r="C9" i="69"/>
  <c r="G9" i="69" s="1"/>
  <c r="C8" i="69"/>
  <c r="D33" i="69"/>
  <c r="H33" i="69" s="1"/>
  <c r="D40" i="69"/>
  <c r="H40" i="69" s="1"/>
  <c r="C25" i="69"/>
  <c r="G25" i="69" s="1"/>
  <c r="H10" i="75"/>
  <c r="I10" i="75" s="1"/>
  <c r="C56" i="69"/>
  <c r="E56" i="69" s="1"/>
  <c r="J9" i="75"/>
  <c r="K9" i="75" s="1"/>
  <c r="L9" i="75" s="1"/>
  <c r="N9" i="75" s="1"/>
  <c r="J11" i="75"/>
  <c r="K11" i="75" s="1"/>
  <c r="L11" i="75" s="1"/>
  <c r="N11" i="75" s="1"/>
  <c r="C16" i="69" l="1"/>
  <c r="G16" i="69" s="1"/>
  <c r="D32" i="69"/>
  <c r="H32" i="69" s="1"/>
  <c r="L10" i="75"/>
  <c r="N10" i="75" s="1"/>
  <c r="O10" i="75" s="1"/>
  <c r="D39" i="69"/>
  <c r="H39" i="69" s="1"/>
  <c r="I11" i="75"/>
  <c r="O11" i="75" s="1"/>
  <c r="C87" i="69"/>
  <c r="E87" i="69" s="1"/>
  <c r="D33" i="61"/>
  <c r="G33" i="61" s="1"/>
  <c r="C67" i="69"/>
  <c r="E67" i="69" s="1"/>
  <c r="D13" i="61"/>
  <c r="G13" i="61" s="1"/>
  <c r="D59" i="61"/>
  <c r="G59" i="61" s="1"/>
  <c r="D113" i="69"/>
  <c r="F113" i="69" s="1"/>
  <c r="C112" i="69"/>
  <c r="E112" i="69" s="1"/>
  <c r="D58" i="61"/>
  <c r="G58" i="61" s="1"/>
  <c r="C111" i="69"/>
  <c r="E111" i="69" s="1"/>
  <c r="D57" i="61"/>
  <c r="G57" i="61" s="1"/>
  <c r="D55" i="61"/>
  <c r="G55" i="61" s="1"/>
  <c r="C109" i="69"/>
  <c r="E109" i="69" s="1"/>
  <c r="C107" i="69"/>
  <c r="E107" i="69" s="1"/>
  <c r="D53" i="61"/>
  <c r="G53" i="61" s="1"/>
  <c r="C106" i="69"/>
  <c r="E106" i="69" s="1"/>
  <c r="D52" i="61"/>
  <c r="G52" i="61" s="1"/>
  <c r="D51" i="61"/>
  <c r="G51" i="61" s="1"/>
  <c r="C105" i="69"/>
  <c r="E105" i="69" s="1"/>
  <c r="D50" i="61"/>
  <c r="G50" i="61" s="1"/>
  <c r="C104" i="69"/>
  <c r="E104" i="69" s="1"/>
  <c r="D49" i="61"/>
  <c r="G49" i="61" s="1"/>
  <c r="C103" i="69"/>
  <c r="E103" i="69" s="1"/>
  <c r="C102" i="69"/>
  <c r="E102" i="69" s="1"/>
  <c r="D48" i="61"/>
  <c r="G48" i="61" s="1"/>
  <c r="D46" i="61"/>
  <c r="G46" i="61" s="1"/>
  <c r="C100" i="69"/>
  <c r="E100" i="69" s="1"/>
  <c r="D27" i="61"/>
  <c r="G27" i="61" s="1"/>
  <c r="C81" i="69"/>
  <c r="E81" i="69" s="1"/>
  <c r="C80" i="69"/>
  <c r="E80" i="69" s="1"/>
  <c r="D26" i="61"/>
  <c r="G26" i="61" s="1"/>
  <c r="D25" i="61"/>
  <c r="G25" i="61" s="1"/>
  <c r="C79" i="69"/>
  <c r="E79" i="69" s="1"/>
  <c r="C78" i="69"/>
  <c r="E78" i="69" s="1"/>
  <c r="D24" i="61"/>
  <c r="G24" i="61" s="1"/>
  <c r="C76" i="69"/>
  <c r="E76" i="69" s="1"/>
  <c r="D22" i="61"/>
  <c r="G22" i="61" s="1"/>
  <c r="C75" i="69"/>
  <c r="E75" i="69" s="1"/>
  <c r="D21" i="61"/>
  <c r="G21" i="61" s="1"/>
  <c r="D20" i="61"/>
  <c r="G20" i="61" s="1"/>
  <c r="C74" i="69"/>
  <c r="E74" i="69" s="1"/>
  <c r="D19" i="61"/>
  <c r="G19" i="61" s="1"/>
  <c r="C73" i="69"/>
  <c r="E73" i="69" s="1"/>
  <c r="C72" i="69"/>
  <c r="E72" i="69" s="1"/>
  <c r="D18" i="61"/>
  <c r="G18" i="61" s="1"/>
  <c r="D17" i="61"/>
  <c r="G17" i="61" s="1"/>
  <c r="C71" i="69"/>
  <c r="E71" i="69" s="1"/>
  <c r="C70" i="69"/>
  <c r="E70" i="69" s="1"/>
  <c r="D16" i="61"/>
  <c r="G16" i="61" s="1"/>
  <c r="C69" i="69"/>
  <c r="E69" i="69" s="1"/>
  <c r="D15" i="61"/>
  <c r="G15" i="61" s="1"/>
  <c r="D14" i="61"/>
  <c r="G14" i="61" s="1"/>
  <c r="C68" i="69"/>
  <c r="E68" i="69" s="1"/>
  <c r="C65" i="69"/>
  <c r="E65" i="69" s="1"/>
  <c r="D11" i="61"/>
  <c r="G11" i="61" s="1"/>
  <c r="D10" i="61"/>
  <c r="G10" i="61" s="1"/>
  <c r="C64" i="69"/>
  <c r="E64" i="69" s="1"/>
  <c r="C63" i="69"/>
  <c r="E63" i="69" s="1"/>
  <c r="D9" i="61"/>
  <c r="G9" i="61" s="1"/>
  <c r="D8" i="61"/>
  <c r="G8" i="61" s="1"/>
  <c r="C62" i="69"/>
  <c r="E62" i="69" s="1"/>
  <c r="D7" i="61"/>
  <c r="G7" i="61" s="1"/>
  <c r="C61" i="69"/>
  <c r="E61" i="69" s="1"/>
  <c r="D54" i="61"/>
  <c r="G54" i="61" s="1"/>
  <c r="C108" i="69"/>
  <c r="E108" i="69" s="1"/>
  <c r="D37" i="61"/>
  <c r="G37" i="61" s="1"/>
  <c r="C91" i="69"/>
  <c r="E91" i="69" s="1"/>
  <c r="D36" i="61"/>
  <c r="G36" i="61" s="1"/>
  <c r="C90" i="69"/>
  <c r="E90" i="69" s="1"/>
  <c r="D38" i="61"/>
  <c r="G38" i="61" s="1"/>
  <c r="C92" i="69"/>
  <c r="E92" i="69" s="1"/>
  <c r="D40" i="61"/>
  <c r="G40" i="61" s="1"/>
  <c r="C94" i="69"/>
  <c r="E94" i="69" s="1"/>
  <c r="D39" i="61"/>
  <c r="G39" i="61" s="1"/>
  <c r="C93" i="69"/>
  <c r="E93" i="69" s="1"/>
  <c r="D35" i="61"/>
  <c r="G35" i="61" s="1"/>
  <c r="C89" i="69"/>
  <c r="E89" i="69" s="1"/>
  <c r="C88" i="69"/>
  <c r="E88" i="69" s="1"/>
  <c r="D34" i="61"/>
  <c r="G34" i="61" s="1"/>
  <c r="D31" i="61"/>
  <c r="G31" i="61" s="1"/>
  <c r="C85" i="69"/>
  <c r="E85" i="69" s="1"/>
  <c r="C84" i="69"/>
  <c r="E84" i="69" s="1"/>
  <c r="D30" i="61"/>
  <c r="G30" i="61" s="1"/>
  <c r="D32" i="61"/>
  <c r="G32" i="61" s="1"/>
  <c r="C86" i="69"/>
  <c r="E86" i="69" s="1"/>
  <c r="D28" i="61"/>
  <c r="G28" i="61" s="1"/>
  <c r="C82" i="69"/>
  <c r="E82" i="69" s="1"/>
  <c r="C83" i="69"/>
  <c r="E83" i="69" s="1"/>
  <c r="D29" i="61"/>
  <c r="G29" i="61" s="1"/>
  <c r="D23" i="61"/>
  <c r="G23" i="61" s="1"/>
  <c r="C77" i="69"/>
  <c r="E77" i="69" s="1"/>
  <c r="D43" i="61"/>
  <c r="G43" i="61" s="1"/>
  <c r="C97" i="69"/>
  <c r="E97" i="69" s="1"/>
  <c r="D42" i="61"/>
  <c r="G42" i="61" s="1"/>
  <c r="C96" i="69"/>
  <c r="E96" i="69" s="1"/>
  <c r="D41" i="61"/>
  <c r="G41" i="61" s="1"/>
  <c r="C95" i="69"/>
  <c r="E95" i="69" s="1"/>
  <c r="C98" i="69"/>
  <c r="E98" i="69" s="1"/>
  <c r="D44" i="61"/>
  <c r="G44" i="61" s="1"/>
  <c r="G8" i="69"/>
  <c r="H26" i="69"/>
  <c r="D15" i="3"/>
  <c r="G15" i="3" s="1"/>
  <c r="E54" i="69"/>
  <c r="E55" i="69"/>
  <c r="D10" i="66"/>
  <c r="G12" i="61"/>
  <c r="G45" i="61"/>
  <c r="D8" i="18"/>
  <c r="D7" i="66"/>
  <c r="G7" i="8"/>
  <c r="D11" i="23"/>
  <c r="G11" i="23" s="1"/>
  <c r="D10" i="23"/>
  <c r="G10" i="23" s="1"/>
  <c r="D9" i="23"/>
  <c r="G9" i="23" s="1"/>
  <c r="D21" i="58"/>
  <c r="D17" i="19"/>
  <c r="G17" i="19" s="1"/>
  <c r="D15" i="19"/>
  <c r="D10" i="19"/>
  <c r="G10" i="19" s="1"/>
  <c r="D9" i="66"/>
  <c r="I9" i="75"/>
  <c r="O9" i="75" s="1"/>
  <c r="O13" i="75" l="1"/>
  <c r="O15" i="75" s="1"/>
  <c r="E125" i="69"/>
  <c r="D62" i="61"/>
  <c r="D45" i="69" l="1"/>
  <c r="H45" i="69" s="1"/>
  <c r="D20" i="58" l="1"/>
  <c r="G20" i="58" s="1"/>
  <c r="D9" i="58" l="1"/>
  <c r="G9" i="58" s="1"/>
  <c r="D43" i="69"/>
  <c r="H43" i="69" l="1"/>
  <c r="D18" i="58"/>
  <c r="G18" i="58" s="1"/>
  <c r="H9" i="61"/>
  <c r="D13" i="58" l="1"/>
  <c r="G13" i="58" s="1"/>
  <c r="A8" i="6"/>
  <c r="B12" i="3" l="1"/>
  <c r="A12" i="3"/>
  <c r="H11" i="61"/>
  <c r="H10" i="61"/>
  <c r="D16" i="58" l="1"/>
  <c r="G16" i="58" s="1"/>
  <c r="E14" i="66"/>
  <c r="F14" i="66"/>
  <c r="H14" i="66"/>
  <c r="G9" i="66"/>
  <c r="G10" i="66"/>
  <c r="G11" i="66"/>
  <c r="G12" i="66"/>
  <c r="G13" i="66"/>
  <c r="F6" i="66"/>
  <c r="E6" i="66"/>
  <c r="A3" i="66"/>
  <c r="H9" i="4"/>
  <c r="B11" i="9"/>
  <c r="A11" i="9"/>
  <c r="A9" i="4"/>
  <c r="D53" i="69" l="1"/>
  <c r="F53" i="69" s="1"/>
  <c r="D9" i="9"/>
  <c r="G9" i="9" s="1"/>
  <c r="D54" i="69"/>
  <c r="F54" i="69" s="1"/>
  <c r="B9" i="4"/>
  <c r="D51" i="69" l="1"/>
  <c r="F51" i="69" s="1"/>
  <c r="D11" i="9"/>
  <c r="G11" i="9" s="1"/>
  <c r="D12" i="3"/>
  <c r="G12" i="3" s="1"/>
  <c r="D9" i="4" l="1"/>
  <c r="G9" i="4" s="1"/>
  <c r="I83" i="13" l="1"/>
  <c r="E26" i="7"/>
  <c r="E27" i="7" s="1"/>
  <c r="H8" i="61"/>
  <c r="H12" i="61"/>
  <c r="H13" i="61"/>
  <c r="H14" i="61"/>
  <c r="H16" i="61"/>
  <c r="H17" i="61"/>
  <c r="H18" i="61"/>
  <c r="H19" i="61"/>
  <c r="H20" i="61"/>
  <c r="H21" i="61"/>
  <c r="H22" i="61"/>
  <c r="H23" i="61"/>
  <c r="H24" i="61"/>
  <c r="H25" i="61"/>
  <c r="H26" i="61"/>
  <c r="H27" i="61"/>
  <c r="H28" i="61"/>
  <c r="H29" i="61"/>
  <c r="H30" i="61"/>
  <c r="H31" i="61"/>
  <c r="H32" i="61"/>
  <c r="H33" i="61"/>
  <c r="H34" i="61"/>
  <c r="H35" i="61"/>
  <c r="H36" i="61"/>
  <c r="H37" i="61"/>
  <c r="H8" i="23"/>
  <c r="H7" i="23"/>
  <c r="B8" i="23"/>
  <c r="B7" i="23"/>
  <c r="A8" i="23"/>
  <c r="A7" i="23"/>
  <c r="H10" i="9"/>
  <c r="H8" i="9"/>
  <c r="B10" i="9"/>
  <c r="B8" i="9"/>
  <c r="A10" i="9"/>
  <c r="A8" i="9"/>
  <c r="H8" i="4"/>
  <c r="B8" i="4"/>
  <c r="A8" i="4"/>
  <c r="H9" i="15"/>
  <c r="H8" i="15"/>
  <c r="G31" i="7" s="1"/>
  <c r="B9" i="15"/>
  <c r="B8" i="15"/>
  <c r="A9" i="15"/>
  <c r="A8" i="15"/>
  <c r="H20" i="58"/>
  <c r="H21" i="58"/>
  <c r="H7" i="58"/>
  <c r="H8" i="18"/>
  <c r="B8" i="18"/>
  <c r="A8" i="18"/>
  <c r="B8" i="19"/>
  <c r="H8" i="3"/>
  <c r="B9" i="3"/>
  <c r="B10" i="3"/>
  <c r="B11" i="3"/>
  <c r="B8" i="3"/>
  <c r="A11" i="3"/>
  <c r="A9" i="3"/>
  <c r="A10" i="3"/>
  <c r="A8" i="3"/>
  <c r="B8" i="22"/>
  <c r="A8" i="22"/>
  <c r="H8" i="22"/>
  <c r="H10" i="22" s="1"/>
  <c r="G11" i="7" s="1"/>
  <c r="H9" i="21"/>
  <c r="H8" i="21"/>
  <c r="B9" i="21"/>
  <c r="B8" i="21"/>
  <c r="A9" i="21"/>
  <c r="A8" i="21"/>
  <c r="H9" i="1"/>
  <c r="H10" i="1"/>
  <c r="H11" i="1"/>
  <c r="H8" i="1"/>
  <c r="B9" i="1"/>
  <c r="B10" i="1"/>
  <c r="B11" i="1"/>
  <c r="B8" i="1"/>
  <c r="A10" i="1"/>
  <c r="A11" i="1"/>
  <c r="A9" i="1"/>
  <c r="A8" i="1"/>
  <c r="H10" i="31"/>
  <c r="A1" i="32"/>
  <c r="F62" i="61"/>
  <c r="E62" i="61"/>
  <c r="A1" i="1"/>
  <c r="A2" i="13"/>
  <c r="A34" i="13" s="1"/>
  <c r="A60" i="13"/>
  <c r="A90" i="13" s="1"/>
  <c r="A18" i="17"/>
  <c r="A17" i="17"/>
  <c r="A91" i="13"/>
  <c r="D24" i="7"/>
  <c r="E24" i="7"/>
  <c r="D17" i="7"/>
  <c r="E17" i="7"/>
  <c r="D13" i="7"/>
  <c r="E13" i="7"/>
  <c r="E11" i="15"/>
  <c r="F11" i="15"/>
  <c r="A3" i="41"/>
  <c r="E25" i="58"/>
  <c r="D26" i="7" s="1"/>
  <c r="F25" i="58"/>
  <c r="K13" i="19"/>
  <c r="K19" i="19"/>
  <c r="G10" i="21"/>
  <c r="H10" i="6"/>
  <c r="H10" i="47"/>
  <c r="H10" i="48"/>
  <c r="I85" i="13"/>
  <c r="E10" i="31"/>
  <c r="F10" i="31"/>
  <c r="E6" i="9"/>
  <c r="F6" i="9"/>
  <c r="F12" i="1"/>
  <c r="E6" i="61"/>
  <c r="F6" i="61"/>
  <c r="E6" i="8"/>
  <c r="F6" i="8"/>
  <c r="E6" i="47"/>
  <c r="F6" i="47"/>
  <c r="E6" i="48"/>
  <c r="F6" i="48"/>
  <c r="E6" i="23"/>
  <c r="F6" i="23"/>
  <c r="E6" i="41"/>
  <c r="F6" i="41"/>
  <c r="A3" i="48"/>
  <c r="G9" i="48"/>
  <c r="E10" i="48"/>
  <c r="F10" i="48"/>
  <c r="A3" i="47"/>
  <c r="G9" i="47"/>
  <c r="E10" i="47"/>
  <c r="F10" i="47"/>
  <c r="A3" i="61"/>
  <c r="A3" i="8"/>
  <c r="E9" i="8"/>
  <c r="F9" i="8"/>
  <c r="E45" i="7" s="1"/>
  <c r="A3" i="23"/>
  <c r="E12" i="23"/>
  <c r="D43" i="7" s="1"/>
  <c r="F12" i="23"/>
  <c r="E43" i="7" s="1"/>
  <c r="A3" i="9"/>
  <c r="E12" i="9"/>
  <c r="D40" i="7" s="1"/>
  <c r="F12" i="9"/>
  <c r="E40" i="7" s="1"/>
  <c r="A3" i="4"/>
  <c r="E11" i="4"/>
  <c r="D39" i="7" s="1"/>
  <c r="F11" i="4"/>
  <c r="E39" i="7" s="1"/>
  <c r="A3" i="15"/>
  <c r="E10" i="41"/>
  <c r="F10" i="41"/>
  <c r="A3" i="58"/>
  <c r="A5" i="58"/>
  <c r="B5" i="58"/>
  <c r="C5" i="58"/>
  <c r="D5" i="58"/>
  <c r="E5" i="58"/>
  <c r="G5" i="58"/>
  <c r="H5" i="58"/>
  <c r="A6" i="58"/>
  <c r="E6" i="58"/>
  <c r="F6" i="58"/>
  <c r="A3" i="6"/>
  <c r="A5" i="6"/>
  <c r="B5" i="6"/>
  <c r="C5" i="6"/>
  <c r="D5" i="6"/>
  <c r="E5" i="6"/>
  <c r="G5" i="6"/>
  <c r="H5" i="6"/>
  <c r="A6" i="6"/>
  <c r="E6" i="6"/>
  <c r="F6" i="6"/>
  <c r="E10" i="6"/>
  <c r="F10" i="6"/>
  <c r="A3" i="18"/>
  <c r="A5" i="18"/>
  <c r="B5" i="18"/>
  <c r="C5" i="18"/>
  <c r="D5" i="18"/>
  <c r="E5" i="18"/>
  <c r="G5" i="18"/>
  <c r="H5" i="18"/>
  <c r="A6" i="18"/>
  <c r="E6" i="18"/>
  <c r="F6" i="18"/>
  <c r="E11" i="18"/>
  <c r="F11" i="18"/>
  <c r="A3" i="31"/>
  <c r="A5" i="31"/>
  <c r="B5" i="31"/>
  <c r="C5" i="31"/>
  <c r="D5" i="31"/>
  <c r="E5" i="31"/>
  <c r="G5" i="31"/>
  <c r="H5" i="31"/>
  <c r="A6" i="31"/>
  <c r="E6" i="31"/>
  <c r="F6" i="31"/>
  <c r="A3" i="30"/>
  <c r="A5" i="30"/>
  <c r="B5" i="30"/>
  <c r="C5" i="30"/>
  <c r="D5" i="30"/>
  <c r="E5" i="30"/>
  <c r="G5" i="30"/>
  <c r="H5" i="30"/>
  <c r="A6" i="30"/>
  <c r="E6" i="30"/>
  <c r="F6" i="30"/>
  <c r="E11" i="30"/>
  <c r="F11" i="30"/>
  <c r="A3" i="19"/>
  <c r="A5" i="19"/>
  <c r="B5" i="19"/>
  <c r="C5" i="19"/>
  <c r="D5" i="19"/>
  <c r="E5" i="19"/>
  <c r="G5" i="19"/>
  <c r="H5" i="19"/>
  <c r="A6" i="19"/>
  <c r="E6" i="19"/>
  <c r="F6" i="19"/>
  <c r="E12" i="19"/>
  <c r="F12" i="19"/>
  <c r="E18" i="19"/>
  <c r="F18" i="19"/>
  <c r="I18" i="19"/>
  <c r="I20" i="19" s="1"/>
  <c r="A3" i="3"/>
  <c r="A5" i="3"/>
  <c r="B5" i="3"/>
  <c r="C5" i="3"/>
  <c r="D5" i="3"/>
  <c r="E5" i="3"/>
  <c r="G5" i="3"/>
  <c r="H5" i="3"/>
  <c r="A6" i="3"/>
  <c r="E6" i="3"/>
  <c r="F6" i="3"/>
  <c r="E16" i="3"/>
  <c r="F16" i="3"/>
  <c r="A3" i="22"/>
  <c r="A5" i="22"/>
  <c r="B5" i="22"/>
  <c r="C5" i="22"/>
  <c r="D5" i="22"/>
  <c r="E5" i="22"/>
  <c r="G5" i="22"/>
  <c r="H5" i="22"/>
  <c r="A6" i="22"/>
  <c r="E6" i="22"/>
  <c r="F6" i="22"/>
  <c r="E10" i="22"/>
  <c r="F10" i="22"/>
  <c r="F1" i="21"/>
  <c r="F2" i="21"/>
  <c r="G2" i="21"/>
  <c r="A3" i="21"/>
  <c r="F3" i="21"/>
  <c r="G3" i="21"/>
  <c r="A5" i="21"/>
  <c r="B5" i="21"/>
  <c r="C5" i="21"/>
  <c r="D5" i="21"/>
  <c r="E5" i="21"/>
  <c r="G5" i="21"/>
  <c r="H5" i="21"/>
  <c r="A6" i="21"/>
  <c r="E6" i="21"/>
  <c r="F6" i="21"/>
  <c r="E11" i="21"/>
  <c r="F11" i="21"/>
  <c r="E12" i="1"/>
  <c r="A3" i="7"/>
  <c r="A21" i="17"/>
  <c r="A22" i="17"/>
  <c r="A36" i="13"/>
  <c r="G39" i="13"/>
  <c r="I39" i="13"/>
  <c r="A64" i="13"/>
  <c r="G72" i="13"/>
  <c r="I72" i="13"/>
  <c r="A95" i="13"/>
  <c r="A96" i="13"/>
  <c r="A3" i="32"/>
  <c r="F48" i="32"/>
  <c r="G48" i="32"/>
  <c r="F16" i="50"/>
  <c r="G16" i="50"/>
  <c r="G9" i="31"/>
  <c r="G9" i="6"/>
  <c r="F20" i="19" l="1"/>
  <c r="D16" i="19"/>
  <c r="D14" i="19"/>
  <c r="D13" i="3"/>
  <c r="G13" i="3" s="1"/>
  <c r="D8" i="30"/>
  <c r="D8" i="19"/>
  <c r="D9" i="19"/>
  <c r="G9" i="19" s="1"/>
  <c r="D14" i="3"/>
  <c r="G14" i="3" s="1"/>
  <c r="D11" i="19"/>
  <c r="G11" i="19" s="1"/>
  <c r="D6" i="61"/>
  <c r="D6" i="66"/>
  <c r="G6" i="9"/>
  <c r="G6" i="66"/>
  <c r="H6" i="6"/>
  <c r="H6" i="66"/>
  <c r="G33" i="7"/>
  <c r="C33" i="7"/>
  <c r="A1" i="3"/>
  <c r="A1" i="66"/>
  <c r="D6" i="21"/>
  <c r="G6" i="21" s="1"/>
  <c r="H6" i="18"/>
  <c r="D6" i="18"/>
  <c r="G6" i="18" s="1"/>
  <c r="D48" i="69"/>
  <c r="H48" i="69" s="1"/>
  <c r="D6" i="3"/>
  <c r="G6" i="3" s="1"/>
  <c r="D6" i="41"/>
  <c r="D6" i="23"/>
  <c r="D6" i="47"/>
  <c r="D6" i="48"/>
  <c r="D6" i="19"/>
  <c r="G6" i="19" s="1"/>
  <c r="E20" i="19"/>
  <c r="D27" i="7"/>
  <c r="D28" i="7" s="1"/>
  <c r="D6" i="9"/>
  <c r="D6" i="30"/>
  <c r="G6" i="30" s="1"/>
  <c r="G6" i="61"/>
  <c r="D6" i="58"/>
  <c r="G6" i="58" s="1"/>
  <c r="D6" i="8"/>
  <c r="D6" i="22"/>
  <c r="G6" i="22" s="1"/>
  <c r="D6" i="6"/>
  <c r="G6" i="6" s="1"/>
  <c r="D6" i="31"/>
  <c r="G6" i="31" s="1"/>
  <c r="D18" i="7"/>
  <c r="H6" i="8"/>
  <c r="H6" i="3"/>
  <c r="E18" i="7"/>
  <c r="H6" i="61"/>
  <c r="E47" i="7"/>
  <c r="E41" i="7"/>
  <c r="H6" i="4"/>
  <c r="H6" i="23"/>
  <c r="H6" i="58"/>
  <c r="H6" i="41"/>
  <c r="H6" i="22"/>
  <c r="H6" i="31"/>
  <c r="H6" i="30"/>
  <c r="H6" i="19"/>
  <c r="H6" i="48"/>
  <c r="H6" i="15"/>
  <c r="H6" i="9"/>
  <c r="H6" i="47"/>
  <c r="H6" i="21"/>
  <c r="D49" i="69"/>
  <c r="H49" i="69" s="1"/>
  <c r="C7" i="69"/>
  <c r="D44" i="69"/>
  <c r="D52" i="69"/>
  <c r="F52" i="69" s="1"/>
  <c r="D47" i="69"/>
  <c r="H47" i="69" s="1"/>
  <c r="D10" i="31"/>
  <c r="G8" i="18"/>
  <c r="G11" i="18" s="1"/>
  <c r="C22" i="7" s="1"/>
  <c r="F22" i="7" s="1"/>
  <c r="D47" i="7"/>
  <c r="D41" i="7"/>
  <c r="E28" i="7"/>
  <c r="G6" i="47"/>
  <c r="G6" i="41"/>
  <c r="G6" i="8"/>
  <c r="G6" i="48"/>
  <c r="G6" i="23"/>
  <c r="A1" i="15"/>
  <c r="A1" i="8"/>
  <c r="H12" i="1"/>
  <c r="A1" i="50"/>
  <c r="A1" i="7"/>
  <c r="A1" i="21"/>
  <c r="A1" i="22"/>
  <c r="I11" i="13"/>
  <c r="H11" i="4"/>
  <c r="G39" i="7" s="1"/>
  <c r="H11" i="18"/>
  <c r="G22" i="7" s="1"/>
  <c r="H11" i="21"/>
  <c r="F11" i="17"/>
  <c r="F13" i="17" s="1"/>
  <c r="H12" i="9"/>
  <c r="G40" i="7" s="1"/>
  <c r="I75" i="13" s="1"/>
  <c r="H16" i="3"/>
  <c r="A1" i="23"/>
  <c r="A1" i="9"/>
  <c r="A1" i="48"/>
  <c r="A1" i="41"/>
  <c r="A1" i="6"/>
  <c r="A1" i="18"/>
  <c r="H9" i="8"/>
  <c r="G44" i="7" s="1"/>
  <c r="H11" i="30"/>
  <c r="G16" i="7" s="1"/>
  <c r="H11" i="15"/>
  <c r="G10" i="47"/>
  <c r="D10" i="47"/>
  <c r="H25" i="58"/>
  <c r="G23" i="7" s="1"/>
  <c r="I42" i="13" s="1"/>
  <c r="H12" i="23"/>
  <c r="G43" i="7" s="1"/>
  <c r="H62" i="61"/>
  <c r="G45" i="7" s="1"/>
  <c r="G10" i="48"/>
  <c r="D10" i="48"/>
  <c r="H10" i="41"/>
  <c r="G26" i="7" s="1"/>
  <c r="H18" i="19"/>
  <c r="A67" i="13"/>
  <c r="A1" i="58"/>
  <c r="A1" i="4"/>
  <c r="A1" i="61"/>
  <c r="A1" i="47"/>
  <c r="A2" i="17"/>
  <c r="A1" i="19"/>
  <c r="A1" i="30"/>
  <c r="C6" i="69" l="1"/>
  <c r="G6" i="69" s="1"/>
  <c r="D50" i="69"/>
  <c r="F50" i="69" s="1"/>
  <c r="G7" i="69"/>
  <c r="H44" i="69"/>
  <c r="H125" i="69" s="1"/>
  <c r="D18" i="19"/>
  <c r="D22" i="58"/>
  <c r="G22" i="58" s="1"/>
  <c r="D19" i="58"/>
  <c r="G19" i="58" s="1"/>
  <c r="D17" i="58"/>
  <c r="G17" i="58" s="1"/>
  <c r="D15" i="58"/>
  <c r="G15" i="58" s="1"/>
  <c r="D12" i="58"/>
  <c r="G12" i="58" s="1"/>
  <c r="D11" i="58"/>
  <c r="G11" i="58" s="1"/>
  <c r="D10" i="58"/>
  <c r="G10" i="58" s="1"/>
  <c r="D8" i="58"/>
  <c r="G8" i="58" s="1"/>
  <c r="D7" i="58"/>
  <c r="D8" i="22"/>
  <c r="G8" i="22" s="1"/>
  <c r="G10" i="22" s="1"/>
  <c r="D12" i="19"/>
  <c r="D8" i="4"/>
  <c r="G8" i="4" s="1"/>
  <c r="G11" i="4" s="1"/>
  <c r="C39" i="7" s="1"/>
  <c r="F39" i="7" s="1"/>
  <c r="I80" i="13"/>
  <c r="I78" i="13"/>
  <c r="D57" i="7"/>
  <c r="G8" i="41"/>
  <c r="G10" i="41" s="1"/>
  <c r="C46" i="7" s="1"/>
  <c r="F46" i="7" s="1"/>
  <c r="D8" i="15"/>
  <c r="G41" i="7"/>
  <c r="D10" i="1"/>
  <c r="G10" i="1" s="1"/>
  <c r="G16" i="19"/>
  <c r="K16" i="19" s="1"/>
  <c r="G47" i="7"/>
  <c r="G12" i="7"/>
  <c r="I12" i="13" s="1"/>
  <c r="D8" i="1"/>
  <c r="G8" i="1" s="1"/>
  <c r="D8" i="3"/>
  <c r="D11" i="3"/>
  <c r="G11" i="3" s="1"/>
  <c r="D9" i="1"/>
  <c r="G9" i="1" s="1"/>
  <c r="G15" i="19"/>
  <c r="K15" i="19" s="1"/>
  <c r="I79" i="13"/>
  <c r="D9" i="3"/>
  <c r="G9" i="3" s="1"/>
  <c r="G21" i="58"/>
  <c r="D8" i="21"/>
  <c r="D7" i="23"/>
  <c r="D10" i="3"/>
  <c r="G10" i="3" s="1"/>
  <c r="G10" i="7"/>
  <c r="I10" i="13" s="1"/>
  <c r="G9" i="7"/>
  <c r="I9" i="13" s="1"/>
  <c r="D11" i="1"/>
  <c r="G11" i="1" s="1"/>
  <c r="D8" i="23"/>
  <c r="G8" i="23" s="1"/>
  <c r="I74" i="13"/>
  <c r="I76" i="13" s="1"/>
  <c r="D8" i="9"/>
  <c r="D9" i="21"/>
  <c r="G9" i="21" s="1"/>
  <c r="E48" i="7"/>
  <c r="G24" i="7"/>
  <c r="G10" i="31"/>
  <c r="C26" i="7" s="1"/>
  <c r="F26" i="7" s="1"/>
  <c r="D11" i="18"/>
  <c r="D48" i="7"/>
  <c r="D34" i="7" s="1"/>
  <c r="D35" i="7" s="1"/>
  <c r="D36" i="7" s="1"/>
  <c r="D37" i="7" s="1"/>
  <c r="I16" i="13"/>
  <c r="I41" i="13"/>
  <c r="I43" i="13" s="1"/>
  <c r="G41" i="13"/>
  <c r="G32" i="7"/>
  <c r="I51" i="13"/>
  <c r="I45" i="13"/>
  <c r="I46" i="13" s="1"/>
  <c r="G27" i="7"/>
  <c r="H20" i="19"/>
  <c r="G15" i="7" s="1"/>
  <c r="D55" i="69" l="1"/>
  <c r="F55" i="69" s="1"/>
  <c r="F125" i="69" s="1"/>
  <c r="F127" i="69" s="1"/>
  <c r="D8" i="66"/>
  <c r="D14" i="66" s="1"/>
  <c r="D10" i="9"/>
  <c r="G10" i="9" s="1"/>
  <c r="G125" i="69"/>
  <c r="G127" i="69" s="1"/>
  <c r="C125" i="69"/>
  <c r="D11" i="4"/>
  <c r="D25" i="58"/>
  <c r="D10" i="22"/>
  <c r="C11" i="7" s="1"/>
  <c r="F11" i="7" s="1"/>
  <c r="G11" i="13" s="1"/>
  <c r="G62" i="61"/>
  <c r="C45" i="7" s="1"/>
  <c r="F45" i="7" s="1"/>
  <c r="D12" i="23"/>
  <c r="I81" i="13"/>
  <c r="I82" i="13" s="1"/>
  <c r="I84" i="13" s="1"/>
  <c r="I86" i="13" s="1"/>
  <c r="G7" i="66"/>
  <c r="D10" i="41"/>
  <c r="C27" i="7"/>
  <c r="G48" i="7"/>
  <c r="G13" i="7"/>
  <c r="G8" i="15"/>
  <c r="C31" i="7"/>
  <c r="C32" i="7" s="1"/>
  <c r="I13" i="13"/>
  <c r="G8" i="9"/>
  <c r="G7" i="23"/>
  <c r="G12" i="23" s="1"/>
  <c r="C43" i="7" s="1"/>
  <c r="J10" i="19"/>
  <c r="K10" i="19"/>
  <c r="G8" i="30"/>
  <c r="G11" i="30" s="1"/>
  <c r="C16" i="7" s="1"/>
  <c r="F16" i="7" s="1"/>
  <c r="G16" i="13" s="1"/>
  <c r="D11" i="30"/>
  <c r="D11" i="21"/>
  <c r="C10" i="7" s="1"/>
  <c r="G8" i="21"/>
  <c r="G11" i="21" s="1"/>
  <c r="G8" i="3"/>
  <c r="G16" i="3" s="1"/>
  <c r="D16" i="3"/>
  <c r="C12" i="7" s="1"/>
  <c r="G7" i="58"/>
  <c r="K9" i="19"/>
  <c r="J9" i="19"/>
  <c r="G14" i="19"/>
  <c r="G18" i="19" s="1"/>
  <c r="D20" i="19"/>
  <c r="G9" i="8"/>
  <c r="C44" i="7" s="1"/>
  <c r="F44" i="7" s="1"/>
  <c r="G79" i="13" s="1"/>
  <c r="D9" i="8"/>
  <c r="G8" i="19"/>
  <c r="G12" i="19" s="1"/>
  <c r="E34" i="7"/>
  <c r="E35" i="7" s="1"/>
  <c r="E36" i="7" s="1"/>
  <c r="E37" i="7" s="1"/>
  <c r="G28" i="7"/>
  <c r="I47" i="13"/>
  <c r="G74" i="13"/>
  <c r="I53" i="13"/>
  <c r="G45" i="13"/>
  <c r="G46" i="13" s="1"/>
  <c r="F27" i="7"/>
  <c r="I15" i="13"/>
  <c r="I17" i="13" s="1"/>
  <c r="G17" i="7"/>
  <c r="D125" i="69" l="1"/>
  <c r="D126" i="69" s="1"/>
  <c r="D127" i="69" s="1"/>
  <c r="D12" i="9"/>
  <c r="G12" i="9"/>
  <c r="C40" i="7" s="1"/>
  <c r="F40" i="7" s="1"/>
  <c r="E126" i="69"/>
  <c r="E127" i="69" s="1"/>
  <c r="C127" i="69"/>
  <c r="H126" i="69"/>
  <c r="H127" i="69" s="1"/>
  <c r="G8" i="66"/>
  <c r="G14" i="66" s="1"/>
  <c r="C53" i="7" s="1"/>
  <c r="D53" i="7" s="1"/>
  <c r="G25" i="58"/>
  <c r="C23" i="7" s="1"/>
  <c r="G80" i="13"/>
  <c r="G34" i="7"/>
  <c r="G18" i="7"/>
  <c r="F31" i="7"/>
  <c r="I18" i="13"/>
  <c r="F12" i="7"/>
  <c r="G12" i="13" s="1"/>
  <c r="J14" i="19"/>
  <c r="J18" i="19" s="1"/>
  <c r="K14" i="19"/>
  <c r="F10" i="7"/>
  <c r="G10" i="13" s="1"/>
  <c r="F43" i="7"/>
  <c r="C47" i="7"/>
  <c r="J8" i="19"/>
  <c r="K8" i="19"/>
  <c r="F32" i="7"/>
  <c r="D9" i="15" l="1"/>
  <c r="D11" i="15" s="1"/>
  <c r="C41" i="7"/>
  <c r="C48" i="7" s="1"/>
  <c r="C51" i="7" s="1"/>
  <c r="F23" i="7"/>
  <c r="C24" i="7"/>
  <c r="C28" i="7" s="1"/>
  <c r="K18" i="19"/>
  <c r="G20" i="19"/>
  <c r="J10" i="17"/>
  <c r="F33" i="7"/>
  <c r="H11" i="17" s="1"/>
  <c r="G35" i="7"/>
  <c r="G36" i="7" s="1"/>
  <c r="G37" i="7" s="1"/>
  <c r="I56" i="13"/>
  <c r="I57" i="13" s="1"/>
  <c r="I58" i="13" s="1"/>
  <c r="K12" i="19"/>
  <c r="J12" i="19"/>
  <c r="J20" i="19" s="1"/>
  <c r="G75" i="13"/>
  <c r="G76" i="13" s="1"/>
  <c r="F41" i="7"/>
  <c r="G78" i="13"/>
  <c r="G81" i="13" s="1"/>
  <c r="F47" i="7"/>
  <c r="G12" i="1"/>
  <c r="D12" i="1"/>
  <c r="C9" i="7" s="1"/>
  <c r="G51" i="13"/>
  <c r="G53" i="13"/>
  <c r="G9" i="15" l="1"/>
  <c r="G11" i="15" s="1"/>
  <c r="F24" i="7"/>
  <c r="F28" i="7" s="1"/>
  <c r="G42" i="13"/>
  <c r="G43" i="13" s="1"/>
  <c r="G47" i="13" s="1"/>
  <c r="C34" i="7"/>
  <c r="C35" i="7" s="1"/>
  <c r="C36" i="7" s="1"/>
  <c r="G82" i="13"/>
  <c r="G84" i="13" s="1"/>
  <c r="K20" i="19"/>
  <c r="C15" i="7"/>
  <c r="F48" i="7"/>
  <c r="F9" i="7"/>
  <c r="C13" i="7"/>
  <c r="D9" i="17"/>
  <c r="D51" i="7" l="1"/>
  <c r="D54" i="7" s="1"/>
  <c r="F34" i="7"/>
  <c r="H12" i="17"/>
  <c r="F15" i="7"/>
  <c r="C17" i="7"/>
  <c r="C18" i="7" s="1"/>
  <c r="G9" i="13"/>
  <c r="G13" i="13" s="1"/>
  <c r="F13" i="7"/>
  <c r="J9" i="17"/>
  <c r="D11" i="17"/>
  <c r="D13" i="17" l="1"/>
  <c r="J11" i="17"/>
  <c r="D55" i="7"/>
  <c r="D58" i="7" s="1"/>
  <c r="H13" i="17"/>
  <c r="J12" i="17"/>
  <c r="G15" i="13"/>
  <c r="G17" i="13" s="1"/>
  <c r="G18" i="13" s="1"/>
  <c r="F17" i="7"/>
  <c r="F18" i="7" s="1"/>
  <c r="F35" i="7"/>
  <c r="F36" i="7" s="1"/>
  <c r="G56" i="13"/>
  <c r="G57" i="13" s="1"/>
  <c r="G58" i="13" s="1"/>
  <c r="F37" i="7" l="1"/>
  <c r="J13" i="17"/>
  <c r="G85" i="13"/>
  <c r="G86" i="13" s="1"/>
  <c r="D8" i="6"/>
  <c r="G8" i="6" l="1"/>
  <c r="G10" i="6" s="1"/>
  <c r="D1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Jeab</author>
  </authors>
  <commentList>
    <comment ref="E71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ยื่น ภพ 30 เดือน กพ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F6" authorId="0" shapeId="0" xr:uid="{00000000-0006-0000-2100-000001000000}">
      <text>
        <r>
          <rPr>
            <b/>
            <sz val="9"/>
            <color indexed="81"/>
            <rFont val="Tahoma"/>
            <family val="2"/>
          </rPr>
          <t>ประเทศพม่า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2100-000002000000}">
      <text>
        <r>
          <rPr>
            <sz val="9"/>
            <color indexed="81"/>
            <rFont val="Tahoma"/>
            <family val="2"/>
          </rPr>
          <t xml:space="preserve">ไปพม่า
</t>
        </r>
      </text>
    </comment>
    <comment ref="H7" authorId="0" shapeId="0" xr:uid="{00000000-0006-0000-2100-000003000000}">
      <text>
        <r>
          <rPr>
            <b/>
            <sz val="9"/>
            <color indexed="81"/>
            <rFont val="Tahoma"/>
            <family val="2"/>
          </rPr>
          <t>ไปพม่า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2" authorId="0" shapeId="0" xr:uid="{00000000-0006-0000-2100-000004000000}">
      <text>
        <r>
          <rPr>
            <b/>
            <sz val="9"/>
            <color indexed="81"/>
            <rFont val="Tahoma"/>
            <family val="2"/>
          </rPr>
          <t>รวม Easy pass 680</t>
        </r>
      </text>
    </comment>
    <comment ref="M12" authorId="0" shapeId="0" xr:uid="{00000000-0006-0000-2100-000005000000}">
      <text>
        <r>
          <rPr>
            <sz val="9"/>
            <color indexed="81"/>
            <rFont val="Tahoma"/>
            <family val="2"/>
          </rPr>
          <t xml:space="preserve">บัตร Ribbin =500
</t>
        </r>
      </text>
    </comment>
    <comment ref="I15" authorId="0" shapeId="0" xr:uid="{00000000-0006-0000-2100-000006000000}">
      <text>
        <r>
          <rPr>
            <sz val="9"/>
            <color indexed="81"/>
            <rFont val="Tahoma"/>
            <family val="2"/>
          </rPr>
          <t xml:space="preserve">
ค่าตั๋วเครื่องบิน-ญี่ปุ่น(6-9/8/60)</t>
        </r>
      </text>
    </comment>
    <comment ref="D31" authorId="0" shapeId="0" xr:uid="{00000000-0006-0000-2100-000007000000}">
      <text>
        <r>
          <rPr>
            <sz val="9"/>
            <color indexed="81"/>
            <rFont val="Tahoma"/>
            <family val="2"/>
          </rPr>
          <t xml:space="preserve">
ค่าเครื่องบิน-Johannesburg</t>
        </r>
      </text>
    </comment>
  </commentList>
</comments>
</file>

<file path=xl/sharedStrings.xml><?xml version="1.0" encoding="utf-8"?>
<sst xmlns="http://schemas.openxmlformats.org/spreadsheetml/2006/main" count="2255" uniqueCount="1056">
  <si>
    <t>ค่าใช้จ่ายในการขาย</t>
  </si>
  <si>
    <t>ค่าใช้จ่ายในการบริหาร</t>
  </si>
  <si>
    <t>เรื่อง ค่าใช้จ่ายในการบริหาร</t>
  </si>
  <si>
    <t>รวม ค่าใช้จ่ายในการบริหาร</t>
  </si>
  <si>
    <t>เรื่อง ค่าใช้จ่ายในการขาย</t>
  </si>
  <si>
    <t>รวม ค่าใช้จ่ายในการขาย</t>
  </si>
  <si>
    <t>เงินสดและรายการเทียบเท่าเงินสด</t>
  </si>
  <si>
    <t>ต้นทุนทางการเงิน</t>
  </si>
  <si>
    <t>Account Name</t>
  </si>
  <si>
    <t>Document No.</t>
  </si>
  <si>
    <t>Prepared By :</t>
  </si>
  <si>
    <t>Verify By :</t>
  </si>
  <si>
    <t>Date :</t>
  </si>
  <si>
    <t>Topic :  เงินสดและรายการเทียบเท่าเงินสด</t>
  </si>
  <si>
    <t>( In Thai )</t>
  </si>
  <si>
    <t>Topic  :  Adjustment</t>
  </si>
  <si>
    <t>Topic : WPS&amp;WPL</t>
  </si>
  <si>
    <t>Account Name  (In Thai)</t>
  </si>
  <si>
    <t xml:space="preserve">       ยังไม่ได้จัดสรร</t>
  </si>
  <si>
    <t>กำไรก่อนต้นทุนทางการเงิน</t>
  </si>
  <si>
    <t>Ref</t>
  </si>
  <si>
    <t>Per Book</t>
  </si>
  <si>
    <t>Adjust &amp; Reclassify</t>
  </si>
  <si>
    <t>Per Audit</t>
  </si>
  <si>
    <t>Dr</t>
  </si>
  <si>
    <t>Cr</t>
  </si>
  <si>
    <t xml:space="preserve">เอกสารลำดับที่ </t>
  </si>
  <si>
    <t xml:space="preserve">จัดทำโดย </t>
  </si>
  <si>
    <t>วันที่</t>
  </si>
  <si>
    <t>สอบทานโดย</t>
  </si>
  <si>
    <t>C1</t>
  </si>
  <si>
    <t>C2</t>
  </si>
  <si>
    <t>C3</t>
  </si>
  <si>
    <t>C4</t>
  </si>
  <si>
    <t>C5</t>
  </si>
  <si>
    <t>C6</t>
  </si>
  <si>
    <t>รายได้</t>
  </si>
  <si>
    <t>ภาษีเงินได้</t>
  </si>
  <si>
    <t>code</t>
  </si>
  <si>
    <t>รวมสินทรัพย์หมุนเวียน</t>
  </si>
  <si>
    <t>สินทรัพย์หมุนเวียน</t>
  </si>
  <si>
    <t>สินทรัพย์</t>
  </si>
  <si>
    <t>หนี้สินหมุนเวียน</t>
  </si>
  <si>
    <t>หนี้สินและส่วนของผู้เป็นหุ้นส่วน</t>
  </si>
  <si>
    <t>รวมสินทรัพย์</t>
  </si>
  <si>
    <t>สินทรัพย์หมุนเวียนอื่น</t>
  </si>
  <si>
    <t>รวมหนี้สิน</t>
  </si>
  <si>
    <t>รวมรายได้</t>
  </si>
  <si>
    <t>ค่าใช้จ่าย</t>
  </si>
  <si>
    <t>รวมค่าใช้จ่าย</t>
  </si>
  <si>
    <t>wps $ wpl</t>
  </si>
  <si>
    <t>C7</t>
  </si>
  <si>
    <t>หน่วย : บาท</t>
  </si>
  <si>
    <t>หมายเหตุ</t>
  </si>
  <si>
    <t>งบกำไรขาดทุน</t>
  </si>
  <si>
    <t>ทุนจดทะเบียน</t>
  </si>
  <si>
    <t>รายได้จากการขาย</t>
  </si>
  <si>
    <t>ส่วนของผู้ถือหุ้น</t>
  </si>
  <si>
    <t>ทุนที่ออกและเรียกชำระแล้ว</t>
  </si>
  <si>
    <t>กำไรขาดทุนสะสมยังไม่ได้จัดสรร</t>
  </si>
  <si>
    <t>รวมส่วนของผู้ถือหุ้น</t>
  </si>
  <si>
    <t>รวมหนี้สินและส่วนของผู้ถือหุ้น</t>
  </si>
  <si>
    <t>ตุ้นทุนขาย</t>
  </si>
  <si>
    <t>รวมหนี้สินหมุนเวียน</t>
  </si>
  <si>
    <t>งบแสดงการเปลี่ยนแปลงส่วนของผู้ถือหุ้น</t>
  </si>
  <si>
    <t>ยังไม่ได้จัดสรร</t>
  </si>
  <si>
    <t>รวม</t>
  </si>
  <si>
    <t>หนี้สินหมุนเวียนอื่น</t>
  </si>
  <si>
    <t>รายได้อื่น</t>
  </si>
  <si>
    <t>กำไร(ขาดทุน)สะสม</t>
  </si>
  <si>
    <t>year</t>
  </si>
  <si>
    <t>เรื่อง ส่วนของผู้ถือหุ้น</t>
  </si>
  <si>
    <t>กำไร(ขาดทุน)ระหว่างงวด</t>
  </si>
  <si>
    <t>ต้นทุนขาย</t>
  </si>
  <si>
    <t>เรื่อง เจ้าหนี้การค้า</t>
  </si>
  <si>
    <t>เจ้าหนี้การค้า</t>
  </si>
  <si>
    <t>C8</t>
  </si>
  <si>
    <t>C9</t>
  </si>
  <si>
    <t>C10</t>
  </si>
  <si>
    <t>สินทรัพย์ไม่หมุนเวียน</t>
  </si>
  <si>
    <t>สินทรัพย์ไม่หมุนเวียนอื่น</t>
  </si>
  <si>
    <t>รวมสินทรัพย์ไม่หมุนเวียน</t>
  </si>
  <si>
    <t>ลูกหนี้การค้า</t>
  </si>
  <si>
    <t>เรื่อง สินทรัพย์หมุนเวียนอื่น</t>
  </si>
  <si>
    <t>ราคาทุน</t>
  </si>
  <si>
    <t>ค่าเสื่อมราคาสะสม</t>
  </si>
  <si>
    <t>เรื่อง หนี้สินหมุนเวียนอื่น</t>
  </si>
  <si>
    <t>C11</t>
  </si>
  <si>
    <t>เรื่อง รายได้อื่น</t>
  </si>
  <si>
    <t>ดอกเบี้ยรับ</t>
  </si>
  <si>
    <t>C12</t>
  </si>
  <si>
    <t>C13</t>
  </si>
  <si>
    <t>เรื่อง ต้นทุนขาย</t>
  </si>
  <si>
    <t>กำไรสุทธิ</t>
  </si>
  <si>
    <t>เรื่อง สินค้าคงเหลือ</t>
  </si>
  <si>
    <t>ภาษีเงินได้นิติบุคคลค้างจ่าย</t>
  </si>
  <si>
    <t>C14</t>
  </si>
  <si>
    <t>ค่ารับรอง</t>
  </si>
  <si>
    <t>สินค้าคงเหลือ</t>
  </si>
  <si>
    <t>ลูกค้า  บริษัทเอ เอ คอนเซสชั่นแนร์  จำกัด</t>
  </si>
  <si>
    <t>เรื่อง สินทรัพย์ไม่หมุนเวียนอื่น</t>
  </si>
  <si>
    <t>เรื่อง รายการปรับปรุง</t>
  </si>
  <si>
    <t>ลำดับที่</t>
  </si>
  <si>
    <t>รายการ</t>
  </si>
  <si>
    <t>อ้างอิง</t>
  </si>
  <si>
    <t>เดบิท</t>
  </si>
  <si>
    <t>เครดิท</t>
  </si>
  <si>
    <t>หนี้สินไม่หมุนเวียน</t>
  </si>
  <si>
    <t>กำไรทางบัญชี</t>
  </si>
  <si>
    <t xml:space="preserve">        คชจ. ต้องห้าม</t>
  </si>
  <si>
    <r>
      <t>บวก</t>
    </r>
    <r>
      <rPr>
        <sz val="14"/>
        <rFont val="Angsana New"/>
        <family val="1"/>
      </rPr>
      <t xml:space="preserve"> ภาษีเงินได้นิติบุคคล</t>
    </r>
  </si>
  <si>
    <r>
      <t>หัก</t>
    </r>
    <r>
      <rPr>
        <sz val="14"/>
        <rFont val="Angsana New"/>
        <family val="1"/>
      </rPr>
      <t xml:space="preserve"> ภาษีถูกหัก ณ ที่จ่าย</t>
    </r>
  </si>
  <si>
    <t>รวมหนี้สินไม่หมุนเวียน</t>
  </si>
  <si>
    <t>เรื่อง ที่ดิน อาคาร และอุปกรณ์  - สุทธิ</t>
  </si>
  <si>
    <t>เรื่อง เงินเบิกเกินบัญชีและเงินกู้ยืมระยะสั้นจากสถาบันการเงิน</t>
  </si>
  <si>
    <t>ค่าธรรมเนียมธนาคาร</t>
  </si>
  <si>
    <t>C15</t>
  </si>
  <si>
    <t xml:space="preserve">      ภงด. 51</t>
  </si>
  <si>
    <t>ที่ดิน อาคาร และอุปกรณ์  - สุทธิ</t>
  </si>
  <si>
    <t>ค่าโทรศัพท์ค้างจ่าย</t>
  </si>
  <si>
    <t>C16</t>
  </si>
  <si>
    <t>ค่าโทรศัพท์</t>
  </si>
  <si>
    <t>ค่าน้ำประปา</t>
  </si>
  <si>
    <t>เงินสด</t>
  </si>
  <si>
    <t>ภาษีซื้อ</t>
  </si>
  <si>
    <t>ภาษีขาย</t>
  </si>
  <si>
    <t>ค่าไฟฟ้า</t>
  </si>
  <si>
    <t>ค่าไปรษณีย์</t>
  </si>
  <si>
    <t>เรื่อง ดอกเบี้ยจ่าย</t>
  </si>
  <si>
    <t>C18</t>
  </si>
  <si>
    <t>C17</t>
  </si>
  <si>
    <t>เรื่อง ภาษีเงินได้นิติบุคคลปลายปี</t>
  </si>
  <si>
    <t>1111-00</t>
  </si>
  <si>
    <t>1112-01</t>
  </si>
  <si>
    <t>1130-01</t>
  </si>
  <si>
    <t>1410-01</t>
  </si>
  <si>
    <t>1410-02</t>
  </si>
  <si>
    <t>1410-03</t>
  </si>
  <si>
    <t>1410-04</t>
  </si>
  <si>
    <t>1420-02</t>
  </si>
  <si>
    <t>1420-03</t>
  </si>
  <si>
    <t>1140-02</t>
  </si>
  <si>
    <t>1155-00</t>
  </si>
  <si>
    <t>1151-02</t>
  </si>
  <si>
    <t>2120-01</t>
  </si>
  <si>
    <t>2131-04</t>
  </si>
  <si>
    <t>2132-02</t>
  </si>
  <si>
    <t>2131-05</t>
  </si>
  <si>
    <t>2131-06</t>
  </si>
  <si>
    <t>2135-00</t>
  </si>
  <si>
    <t>5340-02</t>
  </si>
  <si>
    <t>5340-03</t>
  </si>
  <si>
    <t>Accountname In Thai</t>
  </si>
  <si>
    <t>5310-01</t>
  </si>
  <si>
    <t>5310-11</t>
  </si>
  <si>
    <t>5320-01</t>
  </si>
  <si>
    <t>5330-01</t>
  </si>
  <si>
    <t>5330-02</t>
  </si>
  <si>
    <t>5330-03</t>
  </si>
  <si>
    <t>5330-04</t>
  </si>
  <si>
    <t>5330-05</t>
  </si>
  <si>
    <t>5360-08</t>
  </si>
  <si>
    <t>5360-07</t>
  </si>
  <si>
    <t>Year</t>
  </si>
  <si>
    <t>Code</t>
  </si>
  <si>
    <t>In Thai</t>
  </si>
  <si>
    <t>Trial Balance</t>
  </si>
  <si>
    <t>เงินกู้ยืมระยะยาวจากบุคคลที่เกี่ยวข้องกัน</t>
  </si>
  <si>
    <t>Loan From Bank KDB</t>
  </si>
  <si>
    <t>Current Income</t>
  </si>
  <si>
    <t>ผลต่าง</t>
  </si>
  <si>
    <t>Ref.</t>
  </si>
  <si>
    <t>Account No.</t>
  </si>
  <si>
    <t>1113-01</t>
  </si>
  <si>
    <t>2131-10</t>
  </si>
  <si>
    <t>2131-12</t>
  </si>
  <si>
    <t>2137-00</t>
  </si>
  <si>
    <t>5110-00</t>
  </si>
  <si>
    <t>5310-08</t>
  </si>
  <si>
    <t>ณ 31 ธ.ค. 2551</t>
  </si>
  <si>
    <t>เงินเดือน</t>
  </si>
  <si>
    <t>อุปกรณ์สำนักงาน</t>
  </si>
  <si>
    <t>รวม เงินสดและรายการเทียบเท่าเงินสด</t>
  </si>
  <si>
    <t>รวม ลูกหนี้การค้า - สุทธิ</t>
  </si>
  <si>
    <t>รวม สินค้าคงเหลือ</t>
  </si>
  <si>
    <t>รวม สินทรัพย์หมุนเวียนอื่น</t>
  </si>
  <si>
    <t>รวม ที่ดิน อาคาร และอุปกรณ์ - สุทธิ</t>
  </si>
  <si>
    <t>รวม สินทรัพย์ไม่หมุนเวียนอื่น</t>
  </si>
  <si>
    <t>รวม เงินเบิกเกินบัญชีและเงินกู้ยืมระยะสั้นจากสถาบันการเงิน</t>
  </si>
  <si>
    <t>รวม เจ้าหนี้การค้า</t>
  </si>
  <si>
    <t>งบแสดงฐานะทางการเงิน (ต่อ)</t>
  </si>
  <si>
    <t>งบแสดงฐานะการเงิน</t>
  </si>
  <si>
    <t>ข้อมูลในงบการเงินนี้ได้จัดทำขึ้นอย่างถูกต้องครบถ้วนตามความเป็นจริงและตามมาตรฐานการบัญชี</t>
  </si>
  <si>
    <t>เจ้าหนี้การค้าและเจ้าหนี้อื่น</t>
  </si>
  <si>
    <t>ทุนที่ชำระแล้ว</t>
  </si>
  <si>
    <t xml:space="preserve">    ทุนเรือนหุ้น</t>
  </si>
  <si>
    <t>ภาษีเงินได้ถูกหัก ณ ที่จ่าย</t>
  </si>
  <si>
    <t>ค่าเสื่อมราคาสะสม-อุปกรณ์สำนักงาน</t>
  </si>
  <si>
    <t>2131-16</t>
  </si>
  <si>
    <t>3100-04</t>
  </si>
  <si>
    <t>4100-01</t>
  </si>
  <si>
    <t>5330-07</t>
  </si>
  <si>
    <t>5330-08</t>
  </si>
  <si>
    <t>ค่าอบรมสัมนา</t>
  </si>
  <si>
    <t>ค่าใช้จ่ายค้างจ่ายอื่นๆ</t>
  </si>
  <si>
    <t>รวม ภาษีเงินได้นิติบุคคลค้างจ่าย</t>
  </si>
  <si>
    <t>เรื่อง ภาษีเงินได้นิติบุคคลค้างจ่าย</t>
  </si>
  <si>
    <t>สำรองตามกฎหมาย</t>
  </si>
  <si>
    <t>หนี้สินและส่วนของผู้ถือหุ้น</t>
  </si>
  <si>
    <t xml:space="preserve">       จัดสรรแล้ว</t>
  </si>
  <si>
    <t>รายได้จากการขายและบริการ</t>
  </si>
  <si>
    <t>กำไรก่อนภาษีเงินได้</t>
  </si>
  <si>
    <t>ทุนเรือนหุ้นที่ออก</t>
  </si>
  <si>
    <t>และเรียกชำระแล้ว</t>
  </si>
  <si>
    <t>กำไร (ขาดทุน) สุทธิ</t>
  </si>
  <si>
    <t>ผลต่างระหว่างสินทรัพย์กับหนี้สินและส่วนของเจ้าของ</t>
  </si>
  <si>
    <t>5360-03</t>
  </si>
  <si>
    <t>ภาษีป้าย</t>
  </si>
  <si>
    <t>5360-09</t>
  </si>
  <si>
    <t>5360-10</t>
  </si>
  <si>
    <t>รวมหนี้สินหมุนเวียนอื่น</t>
  </si>
  <si>
    <t>รวมเงินกู้ยืมระยะยาวจากบุคคลที่เกี่ยวข้องกัน</t>
  </si>
  <si>
    <t>รวมรายได้จากการขาย</t>
  </si>
  <si>
    <t>รวมดอกเบี้ยจ่าย</t>
  </si>
  <si>
    <t>ภาษีเงินได้นิติบุคคลปลายปี</t>
  </si>
  <si>
    <t>งบการเงินได้รับอนุมัติจากที่ประชุมสามัญผู้ถือหุ้นครั้งที่ …………… เมื่อวันที่ ………………………………..</t>
  </si>
  <si>
    <t>ค่าขนส่ง</t>
  </si>
  <si>
    <t>กำไร(ขาดทุน)สุทธิ</t>
  </si>
  <si>
    <t>บริษัท ดูอิ้ง ไซเอนเซส จำกัด</t>
  </si>
  <si>
    <t>ธนาคารกรุงเทพ-101-883310-1</t>
  </si>
  <si>
    <t>1113-03</t>
  </si>
  <si>
    <t>ธนาคารกรุงเทพ-101-344806-1</t>
  </si>
  <si>
    <t>ลูกหนี้</t>
  </si>
  <si>
    <t>1130-03</t>
  </si>
  <si>
    <t>เงินทดลองจ่ายพนักงาน</t>
  </si>
  <si>
    <t>สินค้าสำเร็จรูป</t>
  </si>
  <si>
    <t>1151-04</t>
  </si>
  <si>
    <t>ค่าอบรมสัมนาจ่ายล่วงหน้า</t>
  </si>
  <si>
    <t>1154-02</t>
  </si>
  <si>
    <t>อุปกรณ์ตกแต่ง</t>
  </si>
  <si>
    <t>คอมพิวเตอร์</t>
  </si>
  <si>
    <t>เงินประกัน</t>
  </si>
  <si>
    <t>1420-01</t>
  </si>
  <si>
    <t>ค่าเสื่อมราคาสะสม-อุปกรณ์ตกแต่ง</t>
  </si>
  <si>
    <t>ค่าเสื่อมราคาสะสม-คอมพิวเตอร์</t>
  </si>
  <si>
    <t>1610-03</t>
  </si>
  <si>
    <t>2131-01</t>
  </si>
  <si>
    <t>ประกันสังคมรอนำส่ง</t>
  </si>
  <si>
    <t>2131-02</t>
  </si>
  <si>
    <t>เงินโบนัสค้างจ่าย</t>
  </si>
  <si>
    <t>ค่าโทรศัพท์มือถือค้างจ่าย</t>
  </si>
  <si>
    <t>ค่าอินเตอร์เน็ตค้างจ่าย</t>
  </si>
  <si>
    <t>ค่าทำบัญชี&amp;สอบบัญชีค้างจ่าย</t>
  </si>
  <si>
    <t>เงินสบทบประกันสังคมค้างจ่าย</t>
  </si>
  <si>
    <t>ภาษีหัก ณ ที่จ่ายค้างจ่าย</t>
  </si>
  <si>
    <t>เจ้าหนี้-สรรพกร</t>
  </si>
  <si>
    <t>ทุน</t>
  </si>
  <si>
    <t>3100-07</t>
  </si>
  <si>
    <t>4100-04</t>
  </si>
  <si>
    <t>4100-06</t>
  </si>
  <si>
    <t>5110-01</t>
  </si>
  <si>
    <t>5110-03</t>
  </si>
  <si>
    <t>ค่าวัสดุสิ้นเปลือง</t>
  </si>
  <si>
    <t>5200-07</t>
  </si>
  <si>
    <t>5210-01</t>
  </si>
  <si>
    <t>5210-03</t>
  </si>
  <si>
    <t xml:space="preserve">ค่าใช้จ่ายในการเดินทางและยานพาหนะ </t>
  </si>
  <si>
    <t>5210-09</t>
  </si>
  <si>
    <t>สมัครสมาชิกและข้อความ</t>
  </si>
  <si>
    <t>5310-07</t>
  </si>
  <si>
    <t>เงินสบทบกองทุนประกันสังคม</t>
  </si>
  <si>
    <t>เงินสบทบกองทุนทดแทน</t>
  </si>
  <si>
    <t>ค่าเครื่องเขียน&amp;แบบพิมพ์</t>
  </si>
  <si>
    <t>5320-04</t>
  </si>
  <si>
    <t>ค่าโทรศัพท์มือถือ</t>
  </si>
  <si>
    <t>5330-06</t>
  </si>
  <si>
    <t>ค่าเช่าสำนักงาน</t>
  </si>
  <si>
    <t>ค่าทำความสะอาด</t>
  </si>
  <si>
    <t>5330-10</t>
  </si>
  <si>
    <t>ค่าถ่ายเอกสาร</t>
  </si>
  <si>
    <t>5330-11</t>
  </si>
  <si>
    <t>ค่าขยะ</t>
  </si>
  <si>
    <t>5330-12</t>
  </si>
  <si>
    <t>ค่าซ่อมแซมและบำรุงรักษาสำนักงาน</t>
  </si>
  <si>
    <t>5330-13</t>
  </si>
  <si>
    <t>ค่าใช้จ่ายเบ็ตเตล็ด</t>
  </si>
  <si>
    <t>5330-14</t>
  </si>
  <si>
    <t>ค่าวัสดุสำนักงาน</t>
  </si>
  <si>
    <t>5340-01</t>
  </si>
  <si>
    <t>ค่าเสื่อมราคา-เครื่องใช้สำนักงาน</t>
  </si>
  <si>
    <t>ค่าเสื่อมราคา-อุปกรณ์ตกแต่ง</t>
  </si>
  <si>
    <t>ค่าเสื่อมราคา-คอมพิวเตอร์</t>
  </si>
  <si>
    <t>5360-06</t>
  </si>
  <si>
    <t>ค่าธรรมเนียมอื่น</t>
  </si>
  <si>
    <t>ค่าเบี้ยปรับเงินเพิ่ม</t>
  </si>
  <si>
    <t>ค่าทำบัญชี&amp;ตรวจสอบบัญชี</t>
  </si>
  <si>
    <t>5370-05</t>
  </si>
  <si>
    <t>กำไร(ขาดทุน)จากการปัดเศษสตางค์</t>
  </si>
  <si>
    <t>ยอดยกมา</t>
  </si>
  <si>
    <t>Debit</t>
  </si>
  <si>
    <t>Credit</t>
  </si>
  <si>
    <t>Ending</t>
  </si>
  <si>
    <t>(นายเรวัต  ตันตยานนท์)</t>
  </si>
  <si>
    <t xml:space="preserve">       หุ้นสามัญ จำนวน 5,000 หุ้น มูลค่าหุ้นละ 100 บาท</t>
  </si>
  <si>
    <t>5210-07</t>
  </si>
  <si>
    <t>ค่าออกแบบบรรจุภัณฑ์</t>
  </si>
  <si>
    <t>ภาษีเงินได้นิติบุคคล 15%</t>
  </si>
  <si>
    <t>4100-02</t>
  </si>
  <si>
    <t>รายได้จากการบริการ</t>
  </si>
  <si>
    <t>เรื่อง ต้นทุนทางการเงิน</t>
  </si>
  <si>
    <t>1156-00</t>
  </si>
  <si>
    <t>ลูกหนี้สรรพกร</t>
  </si>
  <si>
    <t>4100-08</t>
  </si>
  <si>
    <t>กำไรจากการขายทรัพย์สิน</t>
  </si>
  <si>
    <t>เรื่อง ค่าใช้จ่ายบวกกลับ</t>
  </si>
  <si>
    <t>ค่าใช้จ่ายบวกกลับ</t>
  </si>
  <si>
    <t>C20</t>
  </si>
  <si>
    <t>5310-04</t>
  </si>
  <si>
    <t>โบนัส</t>
  </si>
  <si>
    <t>5310-05</t>
  </si>
  <si>
    <t>ค่าทำงานด้วยตำแหน่งหน้าที่</t>
  </si>
  <si>
    <t>2131-15</t>
  </si>
  <si>
    <t>เรื่อง ลูกหนี้ - สุทธิ</t>
  </si>
  <si>
    <t>เรื่อง รายได้</t>
  </si>
  <si>
    <t>2131-07</t>
  </si>
  <si>
    <t>เงินสำรองพนักงานเกษียณ</t>
  </si>
  <si>
    <t>5310-02</t>
  </si>
  <si>
    <t>เงินชดเชย พ.เกษียณอายุ</t>
  </si>
  <si>
    <t>บริษัท ดูอิ้ง ไซเอ็นเซส จำกัด</t>
  </si>
  <si>
    <t>การคำนวณผลประโยชน์ของพนักงาน</t>
  </si>
  <si>
    <t xml:space="preserve">Salary increase </t>
  </si>
  <si>
    <t>อายุเกษียณ</t>
  </si>
  <si>
    <t>ลำดับ</t>
  </si>
  <si>
    <t>ชื่อ-นามสกุล</t>
  </si>
  <si>
    <t>วันเดือนปีเกิด</t>
  </si>
  <si>
    <t>วันที่เริ่มทำงาน</t>
  </si>
  <si>
    <t>เงินเดือน ณ สิ้นปีปัจจุบัน</t>
  </si>
  <si>
    <t>วันที่เกษียณ (อายุครบ 60)</t>
  </si>
  <si>
    <t>อายุปัจจุบัน</t>
  </si>
  <si>
    <t>อายุงานถึงปีเกษียณ</t>
  </si>
  <si>
    <t>อายุงานถึงปีปัจจุบัน</t>
  </si>
  <si>
    <t>อายุงานคงเหลือ</t>
  </si>
  <si>
    <t>เงินเดือน ณ วันเกษียณ</t>
  </si>
  <si>
    <t>ผลประโยชน์ของพนักงานที่ต้องจ่าย ณ วันเกษียณ</t>
  </si>
  <si>
    <t>ความน่าจะเป็นในการอยู่จนถึงวันเกษียณ</t>
  </si>
  <si>
    <t>ประมาณการหนี้สินผลประโยชน์พนักงานที่คาดว่าจะต้องจ่าย ณ วันเกษียณ</t>
  </si>
  <si>
    <t>ผลประโยชน์ของพนักงานที่คาดว่าต้องจ่าย ณ วันสิ้นปีปัจจุบัน</t>
  </si>
  <si>
    <t>นส.จิรพรรณ  เจริญสินวรกุล</t>
  </si>
  <si>
    <t>นางกรกนก  อิมราพร</t>
  </si>
  <si>
    <t>นายพีระเมธ  อิมราพร</t>
  </si>
  <si>
    <t>คีย์เฉพาะสีขาว</t>
  </si>
  <si>
    <t>สีเหลืองไม่ต้องคีย์เป็นสูตร</t>
  </si>
  <si>
    <t>กระดาษทำการ</t>
  </si>
  <si>
    <t>ชื่อบัญชี</t>
  </si>
  <si>
    <t>เลขที่บัญชี</t>
  </si>
  <si>
    <t>งบทดลอง</t>
  </si>
  <si>
    <t>งบดุล</t>
  </si>
  <si>
    <t>ค่าที่ปรึกษา</t>
  </si>
  <si>
    <t>เงินสมทบกองทุนทดแทนค้างจ่าย</t>
  </si>
  <si>
    <t>ต้นทุนบริการ(โครงการดาว)</t>
  </si>
  <si>
    <t>2131-03</t>
  </si>
  <si>
    <t>รหัสทรัพย์สิน</t>
  </si>
  <si>
    <t>บริษัท</t>
  </si>
  <si>
    <t>เลขที่</t>
  </si>
  <si>
    <t>จำนวน</t>
  </si>
  <si>
    <t>ค่าเสี่อมราคา-57</t>
  </si>
  <si>
    <t>ค่าเสี่อมราคา-58</t>
  </si>
  <si>
    <t>ค่าเสี่อมราคา-59</t>
  </si>
  <si>
    <t>ค่าเสี่อมราคา-60</t>
  </si>
  <si>
    <t>ค่าเสื่อมราคา-61</t>
  </si>
  <si>
    <t>ค่าเสื่อมราคา-62</t>
  </si>
  <si>
    <t>รวมค่าเสื่อม</t>
  </si>
  <si>
    <t>ทรัพย์สินสุทธิ</t>
  </si>
  <si>
    <t>E100001</t>
  </si>
  <si>
    <t>TV Direct Public Co.,Ltd.</t>
  </si>
  <si>
    <t>เครื่องสร้างลมเย็น รุ่น COOTOP-สีแดง</t>
  </si>
  <si>
    <t>1 ตัว</t>
  </si>
  <si>
    <t>E100002</t>
  </si>
  <si>
    <t>หจก.เกษมแอร์ อีควีปเม้นท์</t>
  </si>
  <si>
    <t>ติดตั้งแอร์</t>
  </si>
  <si>
    <t xml:space="preserve">1 set </t>
  </si>
  <si>
    <t>E100003</t>
  </si>
  <si>
    <t>Hompro</t>
  </si>
  <si>
    <t>โต๊ะทำงาน 120 cm WN NERDI</t>
  </si>
  <si>
    <t>1010739966</t>
  </si>
  <si>
    <t>E100004</t>
  </si>
  <si>
    <t>SPACEMAN เก้าอี้สำนักงาน MB BK</t>
  </si>
  <si>
    <t>E100005</t>
  </si>
  <si>
    <t>LIMO(S+M+L)โต๊ะข้าง 34-48 cm ไม้CF BK</t>
  </si>
  <si>
    <t>E100006</t>
  </si>
  <si>
    <t>กล่องเก็บของ 66L 2556 STACKO ขาว</t>
  </si>
  <si>
    <t>010-281213-00026</t>
  </si>
  <si>
    <t>6 ตัว</t>
  </si>
  <si>
    <t>E100007</t>
  </si>
  <si>
    <t>เก้าอี้อเนกประสงค์ 3 ตัว</t>
  </si>
  <si>
    <t>3 ตัว</t>
  </si>
  <si>
    <t>E100008</t>
  </si>
  <si>
    <t>ตู้ 3 ลิ้นชัก 1 บาน</t>
  </si>
  <si>
    <t>E100009</t>
  </si>
  <si>
    <t>เก้าอี้ PE KEYBOARD 4 ขา SPRING ขาว</t>
  </si>
  <si>
    <t>010-281213-00025</t>
  </si>
  <si>
    <t>E100010</t>
  </si>
  <si>
    <t>รถเข็น 1 ชั้น ล้อยาง GD BK150KG</t>
  </si>
  <si>
    <t>E100011</t>
  </si>
  <si>
    <t>พัดลมโคมไฟ CARINI -542-3L-ABCAR 42"5P3L</t>
  </si>
  <si>
    <t>E100012</t>
  </si>
  <si>
    <t>โต๊ะเอนกประสงค์เหลี่ยม T60120 ขาว</t>
  </si>
  <si>
    <t>E100013</t>
  </si>
  <si>
    <t>ตู้เย็น 2D PANA NR-BT224S-N 6.9 Q</t>
  </si>
  <si>
    <t>E100014</t>
  </si>
  <si>
    <t>ไมโครเวฟ D SAM MS23F301EAW/ST 23L</t>
  </si>
  <si>
    <t>E100015</t>
  </si>
  <si>
    <t>กล่องเก็บของ 35.5L 2555 STACKO ขาว</t>
  </si>
  <si>
    <t>10 ตัว</t>
  </si>
  <si>
    <t>E100016</t>
  </si>
  <si>
    <t>ตู้ลิ้นชัก 4 ลิ้นชัก TRENDY เมเปิ้ล/โอ๊ค</t>
  </si>
  <si>
    <t>E100017</t>
  </si>
  <si>
    <t>โต๊ะเอนกประสงค์เหลี่ยม T45120 ขาว</t>
  </si>
  <si>
    <t>E100018</t>
  </si>
  <si>
    <t>กล่องฝาปิด 3.2 x 3.2 x 2 cm Rq 1x12 ใส</t>
  </si>
  <si>
    <t>E100019</t>
  </si>
  <si>
    <t>สว่านปิด AT INDY C099 6"</t>
  </si>
  <si>
    <t>E100020</t>
  </si>
  <si>
    <t>ไขควงก๊อกแก๊ก 6 ตัว/ชุด TIGON VR 91492</t>
  </si>
  <si>
    <t>1 ชุด</t>
  </si>
  <si>
    <t>E100021</t>
  </si>
  <si>
    <t>ตู้ลิ้นชักเหล็ก 2 ลิ้นชัก KCDX-2</t>
  </si>
  <si>
    <t>2 ตัว</t>
  </si>
  <si>
    <t>E100022</t>
  </si>
  <si>
    <t>OfficeMate Public co.,Ltd.</t>
  </si>
  <si>
    <t>แท่นตัด 27.5x42x7.7 Cm A4 ตราม้า H-959-3</t>
  </si>
  <si>
    <t>E100023</t>
  </si>
  <si>
    <t>Homepro</t>
  </si>
  <si>
    <t>กล่องช้อนได้ 39x28x13.3 cmUT31 STACKO Mสีขาว</t>
  </si>
  <si>
    <t>010-310114-00033</t>
  </si>
  <si>
    <t>4 ตัว</t>
  </si>
  <si>
    <t>E100024</t>
  </si>
  <si>
    <t>กล่องช้อนได้ 39x28x25 cmUT38 STACKO Lสีขาว</t>
  </si>
  <si>
    <t>E100025</t>
  </si>
  <si>
    <t>กล่องช้อนได้ 28x19.5x13.3cmUT21 STACKO Sขาว</t>
  </si>
  <si>
    <t>8 ตัว</t>
  </si>
  <si>
    <t>E100026</t>
  </si>
  <si>
    <t>ถังน้ำเหลี่ยม 1.5gl PLIM ขาว</t>
  </si>
  <si>
    <t>E100027</t>
  </si>
  <si>
    <t>กะละมังเหลี่ยม 34cm PLIM ขาว</t>
  </si>
  <si>
    <t>E100028</t>
  </si>
  <si>
    <t>5 ตัว</t>
  </si>
  <si>
    <t>E100029</t>
  </si>
  <si>
    <t>กล่องเก็บของ 28.5L STACKO FRESHY ขาว</t>
  </si>
  <si>
    <t>E100030</t>
  </si>
  <si>
    <t>ชั้นวางของ 4 ชั้น STACKO ZIR4 78x42x145.6ด</t>
  </si>
  <si>
    <t>E100031</t>
  </si>
  <si>
    <t>ชั้นวางของ 5 ชั้น STACKO ZIR5 78x42x183.6ด</t>
  </si>
  <si>
    <t>010-300314-01503</t>
  </si>
  <si>
    <t>E100032</t>
  </si>
  <si>
    <t>ชั้นวางของทึบ 15 ช่อง Furdini#HPN01OAPB โอ๊ค</t>
  </si>
  <si>
    <t>017-050414-05799</t>
  </si>
  <si>
    <t>E100033</t>
  </si>
  <si>
    <t>โต๊ะทำงานไม้ 110cm CT-3311Gขาว</t>
  </si>
  <si>
    <t>E100034</t>
  </si>
  <si>
    <t>ชั้นวางของผสม 8 ช่อง x 120-2 MDF/PB โอ๊ค</t>
  </si>
  <si>
    <t>E100035</t>
  </si>
  <si>
    <t>ชั้นวางของโล่ง 9 ช่อง S8025OA PB โอ๊ค</t>
  </si>
  <si>
    <t>E100036</t>
  </si>
  <si>
    <t>เก้าอี้สำนักงาน PL-210 PVC ดำ</t>
  </si>
  <si>
    <t>E100037</t>
  </si>
  <si>
    <t>โต๊ะเอนกประสงค์เหลี่ยม ST230 14B พลาสติกดำ</t>
  </si>
  <si>
    <t>E100038</t>
  </si>
  <si>
    <t>E100039</t>
  </si>
  <si>
    <t>ไมโครเวฟD SAM ME109MSTD/SXT 28L</t>
  </si>
  <si>
    <t>010-270414-02447</t>
  </si>
  <si>
    <t>E100040</t>
  </si>
  <si>
    <t>เครื่องซักผ้า FL SAM WF1124xAC/XST 12KG1400RPM</t>
  </si>
  <si>
    <t>E100042</t>
  </si>
  <si>
    <t>SRESUBTHABEE TECHNOLOGY</t>
  </si>
  <si>
    <t>ค่ากล้อง CCTV</t>
  </si>
  <si>
    <t>E100043</t>
  </si>
  <si>
    <t>I S R  METAL WORK CO.,LTD.</t>
  </si>
  <si>
    <t>อุปกรณ์ แม่พิมพ์หลอดดูอิ้ง</t>
  </si>
  <si>
    <t>0058/08/050</t>
  </si>
  <si>
    <t>E100044</t>
  </si>
  <si>
    <t>0058/11/005</t>
  </si>
  <si>
    <t>E100045</t>
  </si>
  <si>
    <t>RENA-WARE(THAILAND)LTD.</t>
  </si>
  <si>
    <t>เครื่องกรองน้ำนาโนบน-500/มินิคคลาสสิค</t>
  </si>
  <si>
    <t>2204355</t>
  </si>
  <si>
    <t>E100046</t>
  </si>
  <si>
    <t>บจก.เพาเวอร์บาย</t>
  </si>
  <si>
    <t>เครื่อง Print Brother MFC-T810W</t>
  </si>
  <si>
    <t>CLI181101866</t>
  </si>
  <si>
    <t>รวมอุปกรณ์สำนักงาน</t>
  </si>
  <si>
    <t>F100001</t>
  </si>
  <si>
    <t>INDEX LIVING MALL CO.,LTD</t>
  </si>
  <si>
    <t>ชุดประกอบตู้เก็บของพร้อมซิงค์น้ำ</t>
  </si>
  <si>
    <t>1010800471</t>
  </si>
  <si>
    <t>1 set</t>
  </si>
  <si>
    <t>F100002</t>
  </si>
  <si>
    <t>ซิงค์ขาตั้ง 1B1D LIN A PLUS SS</t>
  </si>
  <si>
    <t>F100003</t>
  </si>
  <si>
    <t>พรมดักฝุ่น Welcome 50x70 น้ำเงิน HLS</t>
  </si>
  <si>
    <t>F100004</t>
  </si>
  <si>
    <t>ระแนงบังตา UPVC DIY 160x80 1CM.WH</t>
  </si>
  <si>
    <t>F100005</t>
  </si>
  <si>
    <t>ตู้จดหมาย HANABISHI เหล็ก</t>
  </si>
  <si>
    <t>F100006</t>
  </si>
  <si>
    <t>พัดลมไม่มีโคม CLASSICAL CAR WDCS AB52"5P</t>
  </si>
  <si>
    <t>F100007</t>
  </si>
  <si>
    <t>พัดลมติดผนัง 16 "HAT HT-W16M5</t>
  </si>
  <si>
    <t>F100008</t>
  </si>
  <si>
    <t>ชั้นคว่ำจานพลาสติกมีฝาครอบ PI CNIC 3840/PL</t>
  </si>
  <si>
    <t>F100009</t>
  </si>
  <si>
    <t>ร้านตุนสตางค์</t>
  </si>
  <si>
    <t>พื้นแล็คเกอร์เนื้อไม้สีเข้ม 5x50-55 ซม (ป้ายบริษัท ไทย-อังกฤษ)</t>
  </si>
  <si>
    <t>1 ชิ้น</t>
  </si>
  <si>
    <t>F100010</t>
  </si>
  <si>
    <t>สายยางม้วน PVC ทึบ SPRING 5/8"x15M GN</t>
  </si>
  <si>
    <t>1 ม้วน</t>
  </si>
  <si>
    <t>F100011</t>
  </si>
  <si>
    <t>ชั้นคว่ำจานพลาสติก 2 ชั้นขาเหล็ก R-4046-2</t>
  </si>
  <si>
    <t>F100012</t>
  </si>
  <si>
    <t>พรมวิทยาศาสตร์ 1.80x0,12x5m CL-12410</t>
  </si>
  <si>
    <t>F100013</t>
  </si>
  <si>
    <t>ก๊อกจริงใจ ANA 1/2"</t>
  </si>
  <si>
    <t>F100014</t>
  </si>
  <si>
    <t>ชั้นเข้ามุมโครเมี่ยม 3 ชั้น</t>
  </si>
  <si>
    <t>F100015</t>
  </si>
  <si>
    <t>ฉนวน PE SUNSHIELD ALU</t>
  </si>
  <si>
    <t>F100016</t>
  </si>
  <si>
    <t>ก/บ พื้น 24x24 เมอร์ซี่ ขาว A 1.44M2</t>
  </si>
  <si>
    <t>1 กล่อง</t>
  </si>
  <si>
    <t>F100017</t>
  </si>
  <si>
    <t>โทรศัพท์ไร้สาย Pana KX-TG3412BXC</t>
  </si>
  <si>
    <t>F100018</t>
  </si>
  <si>
    <t>บอร์ดและสติกเกอร์ติดกระจก</t>
  </si>
  <si>
    <t>F100019</t>
  </si>
  <si>
    <t>รัชดา เทพหัสดิน ณ อยุธยา</t>
  </si>
  <si>
    <t>โคมไฟพร้อมอุปกรณ์+ไฟนีออน</t>
  </si>
  <si>
    <t>รวมอุปกรณ์ตกแต่ง</t>
  </si>
  <si>
    <t>C100001</t>
  </si>
  <si>
    <t>PATINUM INTERNATIONAL</t>
  </si>
  <si>
    <t>Asus X200MA-KX048D S/N:E3N0CX3622210C</t>
  </si>
  <si>
    <t>INV00071034</t>
  </si>
  <si>
    <t>1 เครื่อง</t>
  </si>
  <si>
    <t>C100002</t>
  </si>
  <si>
    <t>Asus X200MA-KX047D S/N:E3N0CX046951106</t>
  </si>
  <si>
    <t>C100003</t>
  </si>
  <si>
    <t>JCT SERVICE</t>
  </si>
  <si>
    <t>SERVICE  Asus M 2 set</t>
  </si>
  <si>
    <t>2 เครื่อง</t>
  </si>
  <si>
    <t>C100004</t>
  </si>
  <si>
    <t>J.I.B. Computer Group Co.,Ltd.</t>
  </si>
  <si>
    <t>HD Ext 2.5 1TB WD MY PASSPORT ULTRA RED</t>
  </si>
  <si>
    <t>0342289</t>
  </si>
  <si>
    <t>C100005</t>
  </si>
  <si>
    <t>Computer LENOVO ALL IN ONE 520-22IKU 13-S/N-SMP1AJUHN</t>
  </si>
  <si>
    <t>CLI181101885</t>
  </si>
  <si>
    <t>C100006</t>
  </si>
  <si>
    <t>Notebook ASUS FX705GE-EV036T S/N.J9NRCV10K719384</t>
  </si>
  <si>
    <t>CWI190209726</t>
  </si>
  <si>
    <t>C100007</t>
  </si>
  <si>
    <t>RAM CORSAIR VENGEANCE BGB DDR4(2666)#C</t>
  </si>
  <si>
    <t>CWI190209727</t>
  </si>
  <si>
    <t>รวมคอมพิวเตอร์</t>
  </si>
  <si>
    <t>ค่าที่ปรึกษาค้างจ่าย</t>
  </si>
  <si>
    <t>C19</t>
  </si>
  <si>
    <t>6000-00</t>
  </si>
  <si>
    <t>ภาษีเงินได้นิติบุคคล</t>
  </si>
  <si>
    <t>2132-03</t>
  </si>
  <si>
    <t>5360-12</t>
  </si>
  <si>
    <t>ค่าภาษีเงินได้ตัดจ่าย</t>
  </si>
  <si>
    <t>ภาษีซื้อ-ยังไม่ถึงกำหนด</t>
  </si>
  <si>
    <t>ยานพาหนะ</t>
  </si>
  <si>
    <t>V100001</t>
  </si>
  <si>
    <t>อ.ศุภวรรณ  ตันตยานนท์</t>
  </si>
  <si>
    <t xml:space="preserve">รถยนต์ Hyundai </t>
  </si>
  <si>
    <t>325,000*20%*92/365</t>
  </si>
  <si>
    <t>1410-06</t>
  </si>
  <si>
    <t>1420-04</t>
  </si>
  <si>
    <t>ค่าเสื่อมราคาสะสม-ยานพาหนะ</t>
  </si>
  <si>
    <t>1151-01</t>
  </si>
  <si>
    <t>ภาษีนิติบุคคลจ่ายล่วงหน้า</t>
  </si>
  <si>
    <t>1151-03</t>
  </si>
  <si>
    <t>ค่าเบี้ยประกันภัยจ่ายล่วงหน้า</t>
  </si>
  <si>
    <t>2133-01</t>
  </si>
  <si>
    <t>รายได้รับล่วงหน้า-ค่าสินค้า</t>
  </si>
  <si>
    <t>5110-02</t>
  </si>
  <si>
    <t>ค่าวัสดุเพื่อบรรจุสินค้า</t>
  </si>
  <si>
    <t>5110-04</t>
  </si>
  <si>
    <t>ต้นทุนคู่มือสินค้า</t>
  </si>
  <si>
    <t>5200-01</t>
  </si>
  <si>
    <t>ค่าโฆษณา</t>
  </si>
  <si>
    <t>5210-04</t>
  </si>
  <si>
    <t>ค่าน้ำมันรถยนต์</t>
  </si>
  <si>
    <t>ค่าจ้างรายวัน</t>
  </si>
  <si>
    <t>5310-13</t>
  </si>
  <si>
    <t>5310-14</t>
  </si>
  <si>
    <t>5320-02</t>
  </si>
  <si>
    <t>ค่าเฉลิมฉลอง</t>
  </si>
  <si>
    <t>5320-05</t>
  </si>
  <si>
    <t>ค่าอากรแสตมป์</t>
  </si>
  <si>
    <t>5340-04</t>
  </si>
  <si>
    <t>ค่าเสื่อมราคา-ยานพาหนะ</t>
  </si>
  <si>
    <t>5350-02</t>
  </si>
  <si>
    <t>ค่า พรบ. รถยนต์</t>
  </si>
  <si>
    <t>5390-03</t>
  </si>
  <si>
    <t>9999-00</t>
  </si>
  <si>
    <t>บัญชีพัก-ค่าใช้จ่ายบวกกลับ</t>
  </si>
  <si>
    <t>ลงชื่อ………………..………..…………….กรรมการผู้จัดการ</t>
  </si>
  <si>
    <t>มค</t>
  </si>
  <si>
    <t>กพ</t>
  </si>
  <si>
    <t>มีค</t>
  </si>
  <si>
    <t>เม.ย</t>
  </si>
  <si>
    <t>พค</t>
  </si>
  <si>
    <t>มิย</t>
  </si>
  <si>
    <t>กค</t>
  </si>
  <si>
    <t>สค</t>
  </si>
  <si>
    <t>กย</t>
  </si>
  <si>
    <t>ตค</t>
  </si>
  <si>
    <t>พย</t>
  </si>
  <si>
    <t>ธค</t>
  </si>
  <si>
    <t xml:space="preserve">Total </t>
  </si>
  <si>
    <t>-</t>
  </si>
  <si>
    <t>คอมพิวเตอร์(3 ปี)</t>
  </si>
  <si>
    <t>31/9/2019</t>
  </si>
  <si>
    <t>32187.38/3*312/365</t>
  </si>
  <si>
    <t>2383.18/3*312/365</t>
  </si>
  <si>
    <t>วัสดุสำนักงาน</t>
  </si>
  <si>
    <t>เงินประกันการใช้สาธารณูปโภค</t>
  </si>
  <si>
    <t>ค่าเสื่อมราคา-อุปกรณ์สำนักงาน</t>
  </si>
  <si>
    <t>สำหรับระยะเวลา 1 ปี สิ้นสุดวันที่ 31 ธันวาคม 2563</t>
  </si>
  <si>
    <t>นางสาวอ๋อย  โพร้งอุไร</t>
  </si>
  <si>
    <t>สินค้าสำเร็จรูปคงเหลือ</t>
  </si>
  <si>
    <t>เงินประกันสังคมรอนำส่ง</t>
  </si>
  <si>
    <t>ค่าเครื่องเขียนแบบพิมพ์</t>
  </si>
  <si>
    <t>วัสดุสิ้นเปลือง</t>
  </si>
  <si>
    <t>ค่าใช้จ่ายในการเดินทางและที่พัก</t>
  </si>
  <si>
    <t>BBL-S/A-# 101-883310-1</t>
  </si>
  <si>
    <t>เงินสมทบกองทุนทดแทน</t>
  </si>
  <si>
    <t>ค่าเสื่อมราคา-63</t>
  </si>
  <si>
    <t>Doing Sciences Co.,Ltd.</t>
  </si>
  <si>
    <t>Segment: Account</t>
  </si>
  <si>
    <t>Account</t>
  </si>
  <si>
    <t>Description</t>
  </si>
  <si>
    <t>Acc code</t>
  </si>
  <si>
    <t>Acc Name</t>
  </si>
  <si>
    <t>1000-00</t>
  </si>
  <si>
    <t>Current Assets</t>
  </si>
  <si>
    <t>เงินสดในมือ</t>
  </si>
  <si>
    <t>Cash on hand</t>
  </si>
  <si>
    <t>เงินสดย่อย - สำนักงานใหญ่</t>
  </si>
  <si>
    <t>Petty Cash - Office</t>
  </si>
  <si>
    <t>1113-02</t>
  </si>
  <si>
    <t>BBL-S/A-# 139-0-89473-9</t>
  </si>
  <si>
    <t>BBL-C/A-101-344806-1</t>
  </si>
  <si>
    <t>Acoount Receivable</t>
  </si>
  <si>
    <t>1130-02</t>
  </si>
  <si>
    <t>เช็ครับวันที่ล่วงหน้า</t>
  </si>
  <si>
    <t>Post Date Cheque</t>
  </si>
  <si>
    <t>Advance by Employee</t>
  </si>
  <si>
    <t>Finished Goods</t>
  </si>
  <si>
    <t>Income Tax Payable</t>
  </si>
  <si>
    <t>Withholding Tax</t>
  </si>
  <si>
    <t>1154-00</t>
  </si>
  <si>
    <t>Input Tax</t>
  </si>
  <si>
    <t>ภาษีซื้อยังไม่ถึงกำหนด</t>
  </si>
  <si>
    <t>Input Tax - is not yet due.</t>
  </si>
  <si>
    <t>ลูกหนี้-กรมสรรรพากร</t>
  </si>
  <si>
    <t>Acoount Receivable - RD</t>
  </si>
  <si>
    <t>Equipment</t>
  </si>
  <si>
    <t>เครื่องตกแต่งสำนักงาน</t>
  </si>
  <si>
    <t>Furniture&amp;Fixture</t>
  </si>
  <si>
    <t>Computer</t>
  </si>
  <si>
    <t>Insurance - Utilities</t>
  </si>
  <si>
    <t>1410-05</t>
  </si>
  <si>
    <t>การลงทุน</t>
  </si>
  <si>
    <t>Invernment</t>
  </si>
  <si>
    <t xml:space="preserve">Vehicle </t>
  </si>
  <si>
    <t>Accumulated depreciation - office equipment</t>
  </si>
  <si>
    <t>ค่าเสื่อมราคาสะสม-เครื่องตกแต่งสำนักงาน</t>
  </si>
  <si>
    <t>Accumulated Depreciation - Office Supplies</t>
  </si>
  <si>
    <t>ค่าเสื่อมราคาสะสม-เครื่องคอมพิวเตอร์</t>
  </si>
  <si>
    <t>Accum Depre -Office Equipment</t>
  </si>
  <si>
    <t>1500-01</t>
  </si>
  <si>
    <t>กรมธรรม์ประกันอัคีภัยและความเสี่ยงภัยทรัพย์สิน</t>
  </si>
  <si>
    <t>Insurance, property and casualty insurance</t>
  </si>
  <si>
    <t>1610-01</t>
  </si>
  <si>
    <t>ภาษีนิติบุคคลรอตัดบัญชี</t>
  </si>
  <si>
    <t>Defered Corporate Tax</t>
  </si>
  <si>
    <t>1610-02</t>
  </si>
  <si>
    <t>Goodwills</t>
  </si>
  <si>
    <t>ค่าสมาชิกวิชาชีพบัญชีจ่ายล่วงหน้า</t>
  </si>
  <si>
    <t>2100-00</t>
  </si>
  <si>
    <t>Current Liabilities</t>
  </si>
  <si>
    <t>หนี้สิน</t>
  </si>
  <si>
    <t>Trade Account Payables</t>
  </si>
  <si>
    <t>2120-02</t>
  </si>
  <si>
    <t>เช็คจ่ายล่วงหน้า</t>
  </si>
  <si>
    <t>2120-03</t>
  </si>
  <si>
    <t>เงินเบิกเกินบัญชี</t>
  </si>
  <si>
    <t>Bank Overdraft</t>
  </si>
  <si>
    <t>Accrued Expenses - Social Security</t>
  </si>
  <si>
    <t>โบนัสค้างจ่าย</t>
  </si>
  <si>
    <t>Accrued Bonus Expenses</t>
  </si>
  <si>
    <t>Accrued Other Expenses</t>
  </si>
  <si>
    <t>Accrued Expenses - Telephone</t>
  </si>
  <si>
    <t>Accrued Expenses -Mobilephone</t>
  </si>
  <si>
    <t>ค่าอินเทอร์เน็ตค้างจ่าย</t>
  </si>
  <si>
    <t>Accrued Internet expense</t>
  </si>
  <si>
    <t>Accrued Expenses - Electricity</t>
  </si>
  <si>
    <t>2131-08</t>
  </si>
  <si>
    <t>ค่าน้ำประปาค้างจ่าย</t>
  </si>
  <si>
    <t>Accrued Expenses - Metropolitrain</t>
  </si>
  <si>
    <t>2131-09</t>
  </si>
  <si>
    <t>ดอกเบี้ยค้างจ่าย</t>
  </si>
  <si>
    <t>Accrued Expenses - Interest</t>
  </si>
  <si>
    <t>2131-11</t>
  </si>
  <si>
    <t>ค่าคอมมิชชั่นค้างจ่าย</t>
  </si>
  <si>
    <t>Accrued Expenses - Commission</t>
  </si>
  <si>
    <t>ค่าตรวจสอบบัญชีค้างจ่าย</t>
  </si>
  <si>
    <t>Accrued Expenses - Auditing Fee</t>
  </si>
  <si>
    <t>2131-13</t>
  </si>
  <si>
    <t>ค่าทำบัญชีค้างจ่าย</t>
  </si>
  <si>
    <t>Accrued Expenses - Accounting Fee</t>
  </si>
  <si>
    <t>2131-14</t>
  </si>
  <si>
    <t>ค่าบริการจัดเก็บขยะค้างจ่าย</t>
  </si>
  <si>
    <t>Accrued Expenses - Others</t>
  </si>
  <si>
    <t>Accrued Expenses - Compensation Fund</t>
  </si>
  <si>
    <t>เงินสมทบประกันสังคมค้างจ่าย</t>
  </si>
  <si>
    <t>2132-01</t>
  </si>
  <si>
    <t>ภาษีหัก ณ ที่จ่ายค้างจ่าย ภงด.1</t>
  </si>
  <si>
    <t>Accrued Expenses - Withholding Tax -PND.1</t>
  </si>
  <si>
    <t>ภาษีหัก ณ ที่จ่ายค้างจ่าย ภงด.3/53</t>
  </si>
  <si>
    <t>Accrued Expenses - Withholding Tax -PND.3/53</t>
  </si>
  <si>
    <t>Accrued Expenses - Corporate Income Tax</t>
  </si>
  <si>
    <t>2132-04</t>
  </si>
  <si>
    <t>ภาษีหัก ณ ที่จ่ายค้างจ่าย ภงด.2</t>
  </si>
  <si>
    <t>Withholding Tax -PND.1</t>
  </si>
  <si>
    <t>Deferred Income - Goods</t>
  </si>
  <si>
    <t>Output Tax</t>
  </si>
  <si>
    <t>เจ้าหนี้-กรมสรรพากร</t>
  </si>
  <si>
    <t>Account Payable - RD</t>
  </si>
  <si>
    <t>2220-00</t>
  </si>
  <si>
    <t>Long-term Loan -</t>
  </si>
  <si>
    <t>2230-00</t>
  </si>
  <si>
    <t>เงินกู้ยืมผู้ถือหุ้นระยะยาว-</t>
  </si>
  <si>
    <t>2230-01</t>
  </si>
  <si>
    <t>เงินกู้ระยะยาว</t>
  </si>
  <si>
    <t>Long Term Loan</t>
  </si>
  <si>
    <t>2230-02</t>
  </si>
  <si>
    <t>3100-00</t>
  </si>
  <si>
    <t>Shareholders' Equity</t>
  </si>
  <si>
    <t>ผู้ถือหุ้น</t>
  </si>
  <si>
    <t>3100-01</t>
  </si>
  <si>
    <t>ทุน-นายเรวัต  ตันตยานนท์</t>
  </si>
  <si>
    <t>Capital - Mr.Rewat Tontayanon</t>
  </si>
  <si>
    <t>3100-02</t>
  </si>
  <si>
    <t>ทุน-นางศุภวรรณ  ตันตยานนท์</t>
  </si>
  <si>
    <t>Capital - Mrs.Supawan Tontayanon</t>
  </si>
  <si>
    <t>3100-03</t>
  </si>
  <si>
    <t>ทุน-นายศุภวัฒน์  ตันตยานนท์</t>
  </si>
  <si>
    <t>Capital - Mr. Supawat  Tontayanon</t>
  </si>
  <si>
    <t>ทุนเรือนหุ้น</t>
  </si>
  <si>
    <t>Share Capital</t>
  </si>
  <si>
    <t>3100-05</t>
  </si>
  <si>
    <t>การลดทุน</t>
  </si>
  <si>
    <t>Capital Reduction</t>
  </si>
  <si>
    <t>3100-06</t>
  </si>
  <si>
    <t>กำไร(ขาดทุน)</t>
  </si>
  <si>
    <t>Profit &amp; Loss in year</t>
  </si>
  <si>
    <t>กำไรสะสม</t>
  </si>
  <si>
    <t>Retained earnings</t>
  </si>
  <si>
    <t>3100-08</t>
  </si>
  <si>
    <t>เงินสำรองตามกฎหมาย</t>
  </si>
  <si>
    <t>Legal reserves</t>
  </si>
  <si>
    <t>3100-09</t>
  </si>
  <si>
    <t>3100-10</t>
  </si>
  <si>
    <t>ประมาณการกำไร(ขาดทุน)สะสม</t>
  </si>
  <si>
    <t>Accumulated Retained Earning</t>
  </si>
  <si>
    <t>Revenues from Sales</t>
  </si>
  <si>
    <t>รายได้จากการให้บริการ</t>
  </si>
  <si>
    <t>Revenue from steel cutting services</t>
  </si>
  <si>
    <t>4100-03</t>
  </si>
  <si>
    <t>รับคืนสินค้า</t>
  </si>
  <si>
    <t>Goods Return</t>
  </si>
  <si>
    <t>Interest</t>
  </si>
  <si>
    <t>4100-05</t>
  </si>
  <si>
    <t>ส่วนลดเงินสดรับ</t>
  </si>
  <si>
    <t>Discount</t>
  </si>
  <si>
    <t>รายได้อื่นๆ</t>
  </si>
  <si>
    <t>Other income</t>
  </si>
  <si>
    <t>4100-07</t>
  </si>
  <si>
    <t>ขายเศษซาก (ในประเทศ)</t>
  </si>
  <si>
    <t>Sales- Scrap (Domestic)</t>
  </si>
  <si>
    <t>ต้นทุนสินค้าเพื่อขาย</t>
  </si>
  <si>
    <t>Cost of Goods Sold</t>
  </si>
  <si>
    <t>ต้นทุนบริการ</t>
  </si>
  <si>
    <t>Cost of Dow Project</t>
  </si>
  <si>
    <t>Materials for packing</t>
  </si>
  <si>
    <t>Consumables</t>
  </si>
  <si>
    <t>Sticker</t>
  </si>
  <si>
    <t>Advertising</t>
  </si>
  <si>
    <t>5200-02</t>
  </si>
  <si>
    <t>ค่าสินค้าตัวอย่าง</t>
  </si>
  <si>
    <t>Sample Goods</t>
  </si>
  <si>
    <t>5200-03</t>
  </si>
  <si>
    <t>ส่งเสริมการขาย</t>
  </si>
  <si>
    <t>Sales Promotion</t>
  </si>
  <si>
    <t>5200-04</t>
  </si>
  <si>
    <t>ผลิตภัณฑ์สำหรับโปรโมชั่น</t>
  </si>
  <si>
    <t>Products for Promotion</t>
  </si>
  <si>
    <t>5200-05</t>
  </si>
  <si>
    <t>ค่าใช้จ่ายในการส่งเสริมการขายโปรโมชั่น</t>
  </si>
  <si>
    <t>Promotion Campaign Expenses</t>
  </si>
  <si>
    <t>5200-06</t>
  </si>
  <si>
    <t>ค่านายหน้า</t>
  </si>
  <si>
    <t>Commission Fee</t>
  </si>
  <si>
    <t>Transaportation</t>
  </si>
  <si>
    <t>Entertainment</t>
  </si>
  <si>
    <t>5210-02</t>
  </si>
  <si>
    <t>ของขวัญ - กรม</t>
  </si>
  <si>
    <t>Corporate Gift - Department</t>
  </si>
  <si>
    <t>Accomodation and Trevelling Expenses</t>
  </si>
  <si>
    <t>Gasoline</t>
  </si>
  <si>
    <t>5210-05</t>
  </si>
  <si>
    <t>ค่าส่งเอกสาร</t>
  </si>
  <si>
    <t>Document delivery</t>
  </si>
  <si>
    <t>5210-06</t>
  </si>
  <si>
    <t>ค่าบริการจัดทำและดูแลเว็บไซต์</t>
  </si>
  <si>
    <t>Website Design and Development Services</t>
  </si>
  <si>
    <t>5210-08</t>
  </si>
  <si>
    <t>ค่าใช้จ่ายในการสรรหาบุคลากร</t>
  </si>
  <si>
    <t>Recruitment Expenses</t>
  </si>
  <si>
    <t>Subscription &amp; Text</t>
  </si>
  <si>
    <t xml:space="preserve">Salary </t>
  </si>
  <si>
    <t>ค่าแรงรายวัน</t>
  </si>
  <si>
    <t>Wage</t>
  </si>
  <si>
    <t>5310-03</t>
  </si>
  <si>
    <t>ค่าล่วงเวลา</t>
  </si>
  <si>
    <t>Overtime</t>
  </si>
  <si>
    <t>Bonus</t>
  </si>
  <si>
    <t>5310-06</t>
  </si>
  <si>
    <t>คอมมิชชั่น</t>
  </si>
  <si>
    <t>Commission</t>
  </si>
  <si>
    <t>เงินสมทบกองทุนประกันสังคม</t>
  </si>
  <si>
    <t>Contribution to Social Security Fund</t>
  </si>
  <si>
    <t>Contribution to the fund</t>
  </si>
  <si>
    <t>5310-09</t>
  </si>
  <si>
    <t>กองทุนสำรองเลี้ยงชีพ</t>
  </si>
  <si>
    <t>Provident Fund</t>
  </si>
  <si>
    <t>5310-10</t>
  </si>
  <si>
    <t>ค่ารักษาพยาบาล</t>
  </si>
  <si>
    <t>Medical Expenses</t>
  </si>
  <si>
    <t>Seminar Expenses</t>
  </si>
  <si>
    <t>5310-12</t>
  </si>
  <si>
    <t>ค่าเบี้ยขยัน</t>
  </si>
  <si>
    <t>Duty allowance</t>
  </si>
  <si>
    <t>Stationery Expenses</t>
  </si>
  <si>
    <t>Car maintenance</t>
  </si>
  <si>
    <t>5320-03</t>
  </si>
  <si>
    <t>ค่าบริการจดทะเบียนต่างๆ ของบริษัท</t>
  </si>
  <si>
    <t>Company Registration Fee</t>
  </si>
  <si>
    <t>เฉลิมฉลอง(งานเลี้ยงส่งท้ายปีเก่า&amp;ต้อนรับปีใหม่)</t>
  </si>
  <si>
    <t>Food and Beverage(Happy New years)</t>
  </si>
  <si>
    <t>Celebration</t>
  </si>
  <si>
    <t>5320-06</t>
  </si>
  <si>
    <t>ค่าบริการจัดทำเอกสารยื่นขออนุมัติ</t>
  </si>
  <si>
    <t>Document submission fee</t>
  </si>
  <si>
    <t>Telephone</t>
  </si>
  <si>
    <t>Mobile Phone Expenses</t>
  </si>
  <si>
    <t>ค่าอินเทอร์เน็ต</t>
  </si>
  <si>
    <t>IT Usage Fee - Internet</t>
  </si>
  <si>
    <t>Metropolitain</t>
  </si>
  <si>
    <t>Electricity</t>
  </si>
  <si>
    <t>Postage</t>
  </si>
  <si>
    <t>Office Rental</t>
  </si>
  <si>
    <t>Janitorial</t>
  </si>
  <si>
    <t>5330-09</t>
  </si>
  <si>
    <t>ค่าเช่ารถ</t>
  </si>
  <si>
    <t>Car Rental Expenses</t>
  </si>
  <si>
    <t>Photocopying Expenses</t>
  </si>
  <si>
    <t>ค่าจัดเก็บขยะ</t>
  </si>
  <si>
    <t>Garbage collection</t>
  </si>
  <si>
    <t>ซ่อมแซมสำนักงานและการบำรุงรักษา</t>
  </si>
  <si>
    <t>Office Repair &amp; Maintenance Ex</t>
  </si>
  <si>
    <t>ค่าใช้จ่ายเบ็ดเตล็ด</t>
  </si>
  <si>
    <t>Miscellaneous Expenses</t>
  </si>
  <si>
    <t>Depreciation - Office Equipment</t>
  </si>
  <si>
    <t>ค่าเสื่อมราคา-เครื่องตกแต่งสำนักงาน</t>
  </si>
  <si>
    <t>Depreciation - Office Furniture</t>
  </si>
  <si>
    <t>Depreciation - คอมพิวเตอร์</t>
  </si>
  <si>
    <t>5350-01</t>
  </si>
  <si>
    <t>ค่าเบี้ยประกัน-ยานพาหนะ</t>
  </si>
  <si>
    <t>Insurance Premiums - Vehicles</t>
  </si>
  <si>
    <t>Car Act</t>
  </si>
  <si>
    <t>5360-01</t>
  </si>
  <si>
    <t>ภาษีบำรุงท้องที่และภาษีโรงเรือน</t>
  </si>
  <si>
    <t>Local tax and housing tax</t>
  </si>
  <si>
    <t>5360-02</t>
  </si>
  <si>
    <t>ค่าภาษียานพาหนะ</t>
  </si>
  <si>
    <t>Vehicle Tax</t>
  </si>
  <si>
    <t>Label Tax</t>
  </si>
  <si>
    <t>5360-04</t>
  </si>
  <si>
    <t>ภาษีศุลกากร</t>
  </si>
  <si>
    <t>Customs Duty</t>
  </si>
  <si>
    <t>5360-05</t>
  </si>
  <si>
    <t>ค่าปรึกษากฎหมาย</t>
  </si>
  <si>
    <t>Legal Fee</t>
  </si>
  <si>
    <t>ค่าที่ปรึกษาอื่น</t>
  </si>
  <si>
    <t>Bank Charges</t>
  </si>
  <si>
    <t>Other Charges</t>
  </si>
  <si>
    <t>ค่าเบี้ยปรับและบทลงโทษ -ทางภาษี</t>
  </si>
  <si>
    <t>Fine &amp; Penalties - Taxes</t>
  </si>
  <si>
    <t>ค่าตรวจสอบบัญชี</t>
  </si>
  <si>
    <t>Auditing Fee</t>
  </si>
  <si>
    <t>5360-11</t>
  </si>
  <si>
    <t>ค่าทำบัญชี</t>
  </si>
  <si>
    <t>Accounting Fee</t>
  </si>
  <si>
    <t>5370-01</t>
  </si>
  <si>
    <t>ดอกเบี้ยจ่าย</t>
  </si>
  <si>
    <t>5370-02</t>
  </si>
  <si>
    <t>ดอกเบี้ยจ่ายเบิกเกินบัญชี</t>
  </si>
  <si>
    <t>Interest Exp on Overdraft</t>
  </si>
  <si>
    <t>5370-03</t>
  </si>
  <si>
    <t>ค่าบริจาคการกุศล</t>
  </si>
  <si>
    <t>Donation</t>
  </si>
  <si>
    <t>กำไรขาดทุนจากการปัดศษสตางค์</t>
  </si>
  <si>
    <t>Profit (Loss) from calculation</t>
  </si>
  <si>
    <t>5370-06</t>
  </si>
  <si>
    <t>กำไร(ขาดทุน)จากอัตราแลกเปลี่ยน</t>
  </si>
  <si>
    <t>Exchange Gain/(Loss)</t>
  </si>
  <si>
    <t>5370-07</t>
  </si>
  <si>
    <t>ค่าใช้จ่ายหนี้สูญ</t>
  </si>
  <si>
    <t>Bad Debts Expenses</t>
  </si>
  <si>
    <t>5370-08</t>
  </si>
  <si>
    <t>ตัดขาดทุน</t>
  </si>
  <si>
    <t>Loss on Write-off Investment</t>
  </si>
  <si>
    <t>5370-09</t>
  </si>
  <si>
    <t>ขายขาดทุน</t>
  </si>
  <si>
    <t>Loss on Sale Investment</t>
  </si>
  <si>
    <t>5370-10</t>
  </si>
  <si>
    <t>ขาดทุนจากการขายสินทรัพย์</t>
  </si>
  <si>
    <t>Loss on Sales Fixed Assets</t>
  </si>
  <si>
    <t>5380-01</t>
  </si>
  <si>
    <t>จ่ายเงินปันผล</t>
  </si>
  <si>
    <t>Dividend Expenses</t>
  </si>
  <si>
    <t>5390-01</t>
  </si>
  <si>
    <t>ภาษีซื้อไม่ขอคืน</t>
  </si>
  <si>
    <t>Input tax is not refundable</t>
  </si>
  <si>
    <t>5390-02</t>
  </si>
  <si>
    <t>ภาษีซื้อขอคืนไม่ได้</t>
  </si>
  <si>
    <t>Tax returns are not</t>
  </si>
  <si>
    <t>Unexceptable Expenses</t>
  </si>
  <si>
    <t>Income Tax Expenses</t>
  </si>
  <si>
    <t>6000-01</t>
  </si>
  <si>
    <t>ภาษีธุรกิจเฉพาะ</t>
  </si>
  <si>
    <t>Specific Business Taxes</t>
  </si>
  <si>
    <t>Suspense-Account</t>
  </si>
  <si>
    <t>ค่าสมัครสมาชิกและข้อความจ่ายล่วงหน้า</t>
  </si>
  <si>
    <t>ค่าสมาชิกและข้อความจ่ายล่วงหน้า</t>
  </si>
  <si>
    <t>E100047</t>
  </si>
  <si>
    <t>บมจ.สยามแม็คโค</t>
  </si>
  <si>
    <t>โทรศัพท์ไร้สาย Panasonic KX-TG3711BXB</t>
  </si>
  <si>
    <t>018501076061</t>
  </si>
  <si>
    <t>1672.90*20%*328/365</t>
  </si>
  <si>
    <t>E100048</t>
  </si>
  <si>
    <t>ตู้เย็น 2 ประตู 7.7 คิว Hitachi R-H200PD</t>
  </si>
  <si>
    <t>CL1200207296</t>
  </si>
  <si>
    <t>7696.50*20%*318/365</t>
  </si>
  <si>
    <t>1130-04</t>
  </si>
  <si>
    <t>งานระหว่างทำ</t>
  </si>
  <si>
    <t>C100008</t>
  </si>
  <si>
    <t>บมจ. คอมเซเว่น</t>
  </si>
  <si>
    <t xml:space="preserve">Acer Notebook Swift </t>
  </si>
  <si>
    <t>6306-BR343-00220</t>
  </si>
  <si>
    <t>24289.72/3*196/365</t>
  </si>
  <si>
    <t>ค่าซ่อมบำรุงรถยนต์&amp;ทำความสะอาด</t>
  </si>
  <si>
    <t>E100049</t>
  </si>
  <si>
    <t>บจก.อินเตอร์เนชันแนล คอนเน็ค เทรด</t>
  </si>
  <si>
    <t>เครื่องพิมพ์ Eco Mini Print</t>
  </si>
  <si>
    <t>IV6302350</t>
  </si>
  <si>
    <t>9900*20%*112/365</t>
  </si>
  <si>
    <t>E100050</t>
  </si>
  <si>
    <t>นายพิธาน  อิมราพร</t>
  </si>
  <si>
    <t>Booth สำเร็จรูป</t>
  </si>
  <si>
    <t>111,097.79*20%*92/365</t>
  </si>
  <si>
    <t>ค่าเบี้ยประกันอัคคีภัย</t>
  </si>
  <si>
    <t>2020</t>
  </si>
  <si>
    <t>ค่าน้ำมัน</t>
  </si>
  <si>
    <t>ค่าทางด่วน</t>
  </si>
  <si>
    <t>February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</si>
  <si>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</si>
  <si>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</si>
  <si>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</si>
  <si>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</si>
  <si>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</si>
  <si>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</si>
  <si>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</si>
  <si>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</si>
  <si>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</si>
  <si>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</si>
  <si>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</si>
  <si>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ค่าที่พัก</t>
  </si>
  <si>
    <t>ค่าเครื่องบิน</t>
  </si>
  <si>
    <t>ค่าแม่บ้าน</t>
  </si>
  <si>
    <t>Total</t>
  </si>
  <si>
    <t>รวมทั้งสิ้น</t>
  </si>
  <si>
    <t>ค่าใช้จ่ายเกี่ยวกับรถยนต์</t>
  </si>
  <si>
    <t>ค่าล้างแอร์</t>
  </si>
  <si>
    <t>ค่าบัตร Easy Pass</t>
  </si>
  <si>
    <t>ค่าใช้จ่ายทางการตลาด 2559-2563</t>
  </si>
  <si>
    <t>บจก.ทีจี เซลลูลาร์เวิลด์</t>
  </si>
  <si>
    <t>22-1905-00112</t>
  </si>
  <si>
    <t>C100009</t>
  </si>
  <si>
    <t>ค่าโทรศัพท์มือถือ Sumsong Galaxy A31</t>
  </si>
  <si>
    <t>V100002</t>
  </si>
  <si>
    <t>บจก.โตโยต้า แอท ยูไนเต็ด</t>
  </si>
  <si>
    <t>รถยนต์ Toyota Sienta 1.5 V</t>
  </si>
  <si>
    <t>0001504</t>
  </si>
  <si>
    <t>790000*20%*15/365</t>
  </si>
  <si>
    <t>6240.19/3*16/365</t>
  </si>
  <si>
    <t>2021</t>
  </si>
  <si>
    <t>ค่าเสื่อมราคา-64</t>
  </si>
  <si>
    <t>คำนวณวัน</t>
  </si>
  <si>
    <t>รวมยานพาหนะ</t>
  </si>
  <si>
    <t>E100051</t>
  </si>
  <si>
    <t>บจก.เพอร์เฟ็คท์ ออฟฟิส เฟอร์นิเจอร์</t>
  </si>
  <si>
    <t>เก้าอี้ทำงาน ที่นั่งสีดำ/พนักพิงสีดำ+ไฮดรลิค</t>
  </si>
  <si>
    <t>PFINV/64020166</t>
  </si>
  <si>
    <t>เก้าอี้ทำงาน ที่นั่งบุผ้า CAT12/พนักพิง HD01+ ไฮโดคลิค</t>
  </si>
  <si>
    <t>5,841.10*20%*330/365</t>
  </si>
  <si>
    <t>2,710.27*20%*330/365</t>
  </si>
  <si>
    <t>เมย</t>
  </si>
  <si>
    <t>E100052</t>
  </si>
  <si>
    <t>E100053</t>
  </si>
  <si>
    <t>AirSamsung inverter AR13TYHZCWKNST</t>
  </si>
  <si>
    <t>CLI210606448</t>
  </si>
  <si>
    <t>13008.41*20%*208/365</t>
  </si>
  <si>
    <t>C100010</t>
  </si>
  <si>
    <t>Lenovo Tablet D330-101GL-82H0000LTA S/N:SYX02K5JS</t>
  </si>
  <si>
    <t>6409-BR833-04477</t>
  </si>
  <si>
    <t>9336.45/3*118/365</t>
  </si>
  <si>
    <t>As of December 31, 2022</t>
  </si>
  <si>
    <t>ค่าเสื่อมราคา-65</t>
  </si>
  <si>
    <t>2022</t>
  </si>
  <si>
    <t>รวมผลประโยชน์พนักงานค้างจ่าย ณ วันสิ้นปิ 2565</t>
  </si>
  <si>
    <t>เงินกู้ยืมกรรมการ</t>
  </si>
  <si>
    <t>สำหรับปีสิ้นสุดวันที่  31 ธันวาคม 2565</t>
  </si>
  <si>
    <t>ค่าเสื่อมราคา-66</t>
  </si>
  <si>
    <t>ค่าใช้จ่ายผลประโยชน์พนักงานประจำปี  2566</t>
  </si>
  <si>
    <t>รวมผลประโยชน์พนักงานค้างจ่าย ณ วันสิ้นปิ 2566</t>
  </si>
  <si>
    <t>ณ  วันที่ 31  ธันวาคม 2566</t>
  </si>
  <si>
    <t>From Date :  1 Jan 2023 To  31 December 2023</t>
  </si>
  <si>
    <t>ยอดคงเหลือ ณ วันที่  1  มกราคม  2565</t>
  </si>
  <si>
    <t>ยอดคงเหลือ ณ วันที่  31  ธันวามคม 2565</t>
  </si>
  <si>
    <t>ยอดคงเหลือ ณ วันที่  31  ธันวาคม  2566</t>
  </si>
  <si>
    <t>ย้ายพนักงานไปในเครือ 2 คน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</si>
</sst>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_-* #,##0.00_-;\-* #,##0.00_-;_-* &quot;-&quot;??_-;_-@_-"/>
    <numFmt numFmtId="165" formatCode="#,##0.00;[Red]\(#,##0.00\)"/>
    <numFmt numFmtId="166" formatCode="#,##0;\(#,##0\)"/>
    <numFmt numFmtId="167" formatCode="#"/>
    <numFmt numFmtId="168" formatCode="#,##0.00;\(#,##0.00\)"/>
    <numFmt numFmtId="169" formatCode="0.0"/>
    <numFmt numFmtId="170" formatCode="[$-409]d\-mmm\-yyyy;@"/>
    <numFmt numFmtId="171" formatCode="_-* #,##0_-;\-* #,##0_-;_-* &quot;-&quot;??_-;_-@_-"/>
    <numFmt numFmtId="172" formatCode="_(* #,##0.000_);_(* \(#,##0.000\);_(* &quot;-&quot;??_);_(@_)"/>
    <numFmt numFmtId="173" formatCode="#,##0.0"/>
    <numFmt numFmtId="174" formatCode="B1d\-mmm\-yy"/>
  </numFmts>
  <fonts count="78">
    <font>
      <sz val="14"/>
      <name val="Cordia New"/>
      <charset val="222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4"/>
      <name val="Cordia New"/>
      <family val="2"/>
    </font>
    <font>
      <sz val="14"/>
      <name val="Cordia New"/>
      <family val="2"/>
    </font>
    <font>
      <sz val="14"/>
      <name val="Angsana New"/>
      <family val="1"/>
    </font>
    <font>
      <u/>
      <sz val="14"/>
      <name val="Angsana New"/>
      <family val="1"/>
    </font>
    <font>
      <sz val="14"/>
      <color indexed="10"/>
      <name val="Angsana New"/>
      <family val="1"/>
    </font>
    <font>
      <sz val="14"/>
      <color indexed="12"/>
      <name val="Angsana New"/>
      <family val="1"/>
    </font>
    <font>
      <sz val="15"/>
      <name val="Angsana New"/>
      <family val="1"/>
    </font>
    <font>
      <b/>
      <sz val="15"/>
      <name val="Angsana New"/>
      <family val="1"/>
    </font>
    <font>
      <b/>
      <sz val="14"/>
      <name val="Angsana New"/>
      <family val="1"/>
    </font>
    <font>
      <sz val="12"/>
      <name val="Angsana New"/>
      <family val="1"/>
    </font>
    <font>
      <b/>
      <u/>
      <sz val="14"/>
      <name val="Angsana New"/>
      <family val="1"/>
    </font>
    <font>
      <b/>
      <sz val="16"/>
      <name val="Angsana New"/>
      <family val="1"/>
    </font>
    <font>
      <sz val="8"/>
      <name val="Cordia New"/>
      <family val="2"/>
    </font>
    <font>
      <sz val="11"/>
      <color indexed="8"/>
      <name val="Tahoma"/>
      <family val="2"/>
      <charset val="22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sz val="11"/>
      <color rgb="FF9C6500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8"/>
      <color theme="3"/>
      <name val="Cambria"/>
      <family val="2"/>
      <charset val="222"/>
      <scheme val="major"/>
    </font>
    <font>
      <b/>
      <sz val="11"/>
      <color theme="1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sz val="15"/>
      <color rgb="FFFF0000"/>
      <name val="Angsana New"/>
      <family val="1"/>
    </font>
    <font>
      <sz val="16"/>
      <color theme="1"/>
      <name val="Angsana New"/>
      <family val="1"/>
    </font>
    <font>
      <sz val="11"/>
      <color indexed="8"/>
      <name val="MS Sans Serif"/>
      <family val="2"/>
      <charset val="222"/>
    </font>
    <font>
      <b/>
      <sz val="18"/>
      <color theme="1"/>
      <name val="Angsana New"/>
      <family val="1"/>
    </font>
    <font>
      <b/>
      <sz val="16"/>
      <color theme="1"/>
      <name val="Angsana New"/>
      <family val="1"/>
    </font>
    <font>
      <sz val="16"/>
      <name val="Angsana New"/>
      <family val="1"/>
    </font>
    <font>
      <u/>
      <sz val="16"/>
      <color theme="1"/>
      <name val="Angsana New"/>
      <family val="1"/>
    </font>
    <font>
      <sz val="11"/>
      <color theme="1"/>
      <name val="Calibri"/>
      <family val="2"/>
      <scheme val="minor"/>
    </font>
    <font>
      <u/>
      <sz val="14"/>
      <color theme="10"/>
      <name val="Cordia New"/>
      <family val="2"/>
    </font>
    <font>
      <sz val="11"/>
      <color theme="1"/>
      <name val="TH Sarabun New"/>
      <family val="2"/>
    </font>
    <font>
      <b/>
      <sz val="11"/>
      <color rgb="FFFF0000"/>
      <name val="TH Sarabun New"/>
      <family val="2"/>
    </font>
    <font>
      <sz val="14"/>
      <color rgb="FFFF0000"/>
      <name val="Angsana New"/>
      <family val="1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2"/>
      <name val="Arial Narrow"/>
      <family val="2"/>
    </font>
    <font>
      <b/>
      <sz val="12"/>
      <name val="Arial Narrow"/>
      <family val="2"/>
    </font>
    <font>
      <b/>
      <sz val="12"/>
      <color rgb="FFC00000"/>
      <name val="Arial Narrow"/>
      <family val="2"/>
    </font>
    <font>
      <sz val="14"/>
      <name val="Arial Narrow"/>
      <family val="2"/>
    </font>
    <font>
      <b/>
      <sz val="14"/>
      <name val="Arial Narrow"/>
      <family val="2"/>
    </font>
    <font>
      <sz val="18"/>
      <name val="Cordia New"/>
      <family val="2"/>
    </font>
    <font>
      <sz val="20"/>
      <name val="Cordia New"/>
      <family val="2"/>
    </font>
    <font>
      <b/>
      <sz val="9"/>
      <color indexed="81"/>
      <name val="Tahoma"/>
      <family val="2"/>
    </font>
    <font>
      <b/>
      <sz val="20"/>
      <name val="Cordia New"/>
      <family val="2"/>
    </font>
    <font>
      <b/>
      <sz val="20"/>
      <color theme="9"/>
      <name val="Cordia New"/>
      <family val="2"/>
    </font>
    <font>
      <b/>
      <sz val="14"/>
      <name val="Cordia New"/>
      <family val="2"/>
    </font>
    <font>
      <b/>
      <sz val="9"/>
      <name val="TH Sarabun New"/>
      <family val="2"/>
    </font>
    <font>
      <sz val="9"/>
      <name val="TH Sarabun New"/>
      <family val="2"/>
    </font>
    <font>
      <b/>
      <sz val="9"/>
      <color theme="1"/>
      <name val="TH Sarabun New"/>
      <family val="2"/>
    </font>
    <font>
      <sz val="9"/>
      <color indexed="8"/>
      <name val="TH Sarabun New"/>
      <family val="2"/>
    </font>
    <font>
      <sz val="9"/>
      <color theme="1"/>
      <name val="TH Sarabun New"/>
      <family val="2"/>
    </font>
    <font>
      <b/>
      <sz val="9"/>
      <color indexed="8"/>
      <name val="TH Sarabun New"/>
      <family val="2"/>
    </font>
    <font>
      <b/>
      <sz val="9"/>
      <color rgb="FFFF0000"/>
      <name val="TH Sarabun New"/>
      <family val="2"/>
    </font>
    <font>
      <sz val="14"/>
      <color theme="1"/>
      <name val="TH Sarabun New"/>
      <family val="2"/>
    </font>
    <font>
      <sz val="8"/>
      <name val="Cordia New"/>
      <family val="2"/>
    </font>
    <font>
      <sz val="14"/>
      <name val="TH Sarabun New"/>
      <family val="2"/>
    </font>
  </fonts>
  <fills count="4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tted">
        <color indexed="64"/>
      </bottom>
      <diagonal/>
    </border>
    <border>
      <left style="thin">
        <color indexed="64"/>
      </left>
      <right/>
      <top style="hair">
        <color indexed="64"/>
      </top>
      <bottom style="dotted">
        <color indexed="64"/>
      </bottom>
      <diagonal/>
    </border>
    <border>
      <left/>
      <right/>
      <top style="hair">
        <color indexed="64"/>
      </top>
      <bottom style="dotted">
        <color indexed="64"/>
      </bottom>
      <diagonal/>
    </border>
    <border>
      <left/>
      <right style="thin">
        <color indexed="64"/>
      </right>
      <top style="hair">
        <color indexed="64"/>
      </top>
      <bottom style="dotted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</borders>
  <cellStyleXfs count="152">
    <xf numFmtId="0" fontId="0" fillId="0" borderId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4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9" fillId="28" borderId="56" applyNumberFormat="0" applyAlignment="0" applyProtection="0"/>
    <xf numFmtId="0" fontId="29" fillId="28" borderId="56" applyNumberFormat="0" applyAlignment="0" applyProtection="0"/>
    <xf numFmtId="0" fontId="29" fillId="28" borderId="56" applyNumberFormat="0" applyAlignment="0" applyProtection="0"/>
    <xf numFmtId="0" fontId="30" fillId="29" borderId="57" applyNumberFormat="0" applyAlignment="0" applyProtection="0"/>
    <xf numFmtId="0" fontId="30" fillId="29" borderId="57" applyNumberFormat="0" applyAlignment="0" applyProtection="0"/>
    <xf numFmtId="0" fontId="30" fillId="29" borderId="57" applyNumberFormat="0" applyAlignment="0" applyProtection="0"/>
    <xf numFmtId="164" fontId="1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3" fillId="0" borderId="58" applyNumberFormat="0" applyFill="0" applyAlignment="0" applyProtection="0"/>
    <xf numFmtId="0" fontId="33" fillId="0" borderId="58" applyNumberFormat="0" applyFill="0" applyAlignment="0" applyProtection="0"/>
    <xf numFmtId="0" fontId="33" fillId="0" borderId="58" applyNumberFormat="0" applyFill="0" applyAlignment="0" applyProtection="0"/>
    <xf numFmtId="0" fontId="34" fillId="0" borderId="59" applyNumberFormat="0" applyFill="0" applyAlignment="0" applyProtection="0"/>
    <xf numFmtId="0" fontId="34" fillId="0" borderId="59" applyNumberFormat="0" applyFill="0" applyAlignment="0" applyProtection="0"/>
    <xf numFmtId="0" fontId="34" fillId="0" borderId="59" applyNumberFormat="0" applyFill="0" applyAlignment="0" applyProtection="0"/>
    <xf numFmtId="0" fontId="35" fillId="0" borderId="60" applyNumberFormat="0" applyFill="0" applyAlignment="0" applyProtection="0"/>
    <xf numFmtId="0" fontId="35" fillId="0" borderId="60" applyNumberFormat="0" applyFill="0" applyAlignment="0" applyProtection="0"/>
    <xf numFmtId="0" fontId="35" fillId="0" borderId="60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31" borderId="56" applyNumberFormat="0" applyAlignment="0" applyProtection="0"/>
    <xf numFmtId="0" fontId="36" fillId="31" borderId="56" applyNumberFormat="0" applyAlignment="0" applyProtection="0"/>
    <xf numFmtId="0" fontId="36" fillId="31" borderId="56" applyNumberFormat="0" applyAlignment="0" applyProtection="0"/>
    <xf numFmtId="0" fontId="37" fillId="0" borderId="61" applyNumberFormat="0" applyFill="0" applyAlignment="0" applyProtection="0"/>
    <xf numFmtId="0" fontId="37" fillId="0" borderId="61" applyNumberFormat="0" applyFill="0" applyAlignment="0" applyProtection="0"/>
    <xf numFmtId="0" fontId="37" fillId="0" borderId="61" applyNumberFormat="0" applyFill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6" fillId="0" borderId="0"/>
    <xf numFmtId="0" fontId="12" fillId="0" borderId="0"/>
    <xf numFmtId="0" fontId="26" fillId="0" borderId="0"/>
    <xf numFmtId="0" fontId="24" fillId="33" borderId="62" applyNumberFormat="0" applyFont="0" applyAlignment="0" applyProtection="0"/>
    <xf numFmtId="0" fontId="24" fillId="33" borderId="62" applyNumberFormat="0" applyFont="0" applyAlignment="0" applyProtection="0"/>
    <xf numFmtId="0" fontId="24" fillId="33" borderId="62" applyNumberFormat="0" applyFont="0" applyAlignment="0" applyProtection="0"/>
    <xf numFmtId="0" fontId="39" fillId="28" borderId="63" applyNumberFormat="0" applyAlignment="0" applyProtection="0"/>
    <xf numFmtId="0" fontId="39" fillId="28" borderId="63" applyNumberFormat="0" applyAlignment="0" applyProtection="0"/>
    <xf numFmtId="0" fontId="39" fillId="28" borderId="63" applyNumberFormat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64" applyNumberFormat="0" applyFill="0" applyAlignment="0" applyProtection="0"/>
    <xf numFmtId="0" fontId="41" fillId="0" borderId="64" applyNumberFormat="0" applyFill="0" applyAlignment="0" applyProtection="0"/>
    <xf numFmtId="0" fontId="41" fillId="0" borderId="64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43" fontId="12" fillId="0" borderId="0" applyFont="0" applyFill="0" applyBorder="0" applyAlignment="0" applyProtection="0"/>
    <xf numFmtId="0" fontId="11" fillId="0" borderId="0"/>
    <xf numFmtId="0" fontId="12" fillId="0" borderId="0"/>
    <xf numFmtId="0" fontId="10" fillId="0" borderId="0"/>
    <xf numFmtId="43" fontId="10" fillId="0" borderId="0" applyFont="0" applyFill="0" applyBorder="0" applyAlignment="0" applyProtection="0"/>
    <xf numFmtId="0" fontId="45" fillId="0" borderId="0"/>
    <xf numFmtId="9" fontId="45" fillId="0" borderId="0" applyFill="0" applyBorder="0" applyAlignment="0" applyProtection="0"/>
    <xf numFmtId="164" fontId="24" fillId="0" borderId="0" applyFont="0" applyFill="0" applyBorder="0" applyAlignment="0" applyProtection="0"/>
    <xf numFmtId="164" fontId="50" fillId="0" borderId="0" applyFont="0" applyFill="0" applyBorder="0" applyAlignment="0" applyProtection="0"/>
    <xf numFmtId="0" fontId="50" fillId="0" borderId="0"/>
    <xf numFmtId="0" fontId="11" fillId="0" borderId="0"/>
    <xf numFmtId="164" fontId="9" fillId="0" borderId="0" applyFont="0" applyFill="0" applyBorder="0" applyAlignment="0" applyProtection="0"/>
    <xf numFmtId="0" fontId="51" fillId="0" borderId="0" applyNumberFormat="0" applyFill="0" applyBorder="0" applyAlignment="0" applyProtection="0"/>
    <xf numFmtId="0" fontId="11" fillId="0" borderId="0"/>
    <xf numFmtId="164" fontId="9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6" fillId="0" borderId="0"/>
  </cellStyleXfs>
  <cellXfs count="618">
    <xf numFmtId="0" fontId="0" fillId="0" borderId="0" xfId="0"/>
    <xf numFmtId="0" fontId="13" fillId="0" borderId="0" xfId="0" applyFont="1"/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164" fontId="13" fillId="0" borderId="2" xfId="82" applyFont="1" applyBorder="1"/>
    <xf numFmtId="0" fontId="17" fillId="0" borderId="0" xfId="0" applyFont="1"/>
    <xf numFmtId="164" fontId="17" fillId="0" borderId="0" xfId="82" applyFont="1" applyFill="1" applyAlignment="1">
      <alignment horizontal="right"/>
    </xf>
    <xf numFmtId="0" fontId="17" fillId="0" borderId="0" xfId="131" applyFont="1"/>
    <xf numFmtId="4" fontId="17" fillId="0" borderId="0" xfId="131" applyNumberFormat="1" applyFont="1" applyAlignment="1">
      <alignment horizontal="center"/>
    </xf>
    <xf numFmtId="0" fontId="17" fillId="0" borderId="0" xfId="131" applyFont="1" applyAlignment="1">
      <alignment horizontal="center"/>
    </xf>
    <xf numFmtId="0" fontId="17" fillId="0" borderId="0" xfId="131" applyFont="1" applyAlignment="1">
      <alignment horizontal="right"/>
    </xf>
    <xf numFmtId="3" fontId="17" fillId="0" borderId="0" xfId="131" applyNumberFormat="1" applyFont="1"/>
    <xf numFmtId="43" fontId="17" fillId="0" borderId="0" xfId="82" applyNumberFormat="1" applyFont="1" applyFill="1" applyBorder="1" applyAlignment="1">
      <alignment horizontal="right"/>
    </xf>
    <xf numFmtId="0" fontId="19" fillId="0" borderId="0" xfId="0" applyFont="1"/>
    <xf numFmtId="0" fontId="20" fillId="0" borderId="0" xfId="0" applyFont="1"/>
    <xf numFmtId="0" fontId="13" fillId="0" borderId="0" xfId="0" applyFont="1" applyAlignment="1">
      <alignment horizontal="right"/>
    </xf>
    <xf numFmtId="0" fontId="13" fillId="0" borderId="2" xfId="0" applyFont="1" applyBorder="1"/>
    <xf numFmtId="4" fontId="13" fillId="0" borderId="2" xfId="0" applyNumberFormat="1" applyFont="1" applyBorder="1"/>
    <xf numFmtId="164" fontId="13" fillId="0" borderId="0" xfId="0" applyNumberFormat="1" applyFont="1"/>
    <xf numFmtId="0" fontId="13" fillId="0" borderId="2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7" xfId="0" applyFont="1" applyBorder="1" applyAlignment="1">
      <alignment horizontal="left"/>
    </xf>
    <xf numFmtId="0" fontId="13" fillId="0" borderId="8" xfId="0" applyFont="1" applyBorder="1" applyAlignment="1">
      <alignment horizontal="left"/>
    </xf>
    <xf numFmtId="0" fontId="13" fillId="0" borderId="9" xfId="0" applyFont="1" applyBorder="1" applyAlignment="1">
      <alignment horizontal="left"/>
    </xf>
    <xf numFmtId="168" fontId="17" fillId="0" borderId="10" xfId="132" applyNumberFormat="1" applyFont="1" applyBorder="1" applyAlignment="1">
      <alignment horizontal="right"/>
    </xf>
    <xf numFmtId="0" fontId="13" fillId="0" borderId="11" xfId="0" applyFont="1" applyBorder="1"/>
    <xf numFmtId="0" fontId="13" fillId="0" borderId="12" xfId="0" applyFont="1" applyBorder="1"/>
    <xf numFmtId="164" fontId="13" fillId="0" borderId="3" xfId="82" applyFont="1" applyFill="1" applyBorder="1"/>
    <xf numFmtId="164" fontId="13" fillId="0" borderId="0" xfId="82" applyFont="1"/>
    <xf numFmtId="0" fontId="13" fillId="0" borderId="13" xfId="0" applyFont="1" applyBorder="1"/>
    <xf numFmtId="43" fontId="13" fillId="0" borderId="0" xfId="0" applyNumberFormat="1" applyFont="1"/>
    <xf numFmtId="0" fontId="13" fillId="0" borderId="3" xfId="0" applyFont="1" applyBorder="1"/>
    <xf numFmtId="0" fontId="16" fillId="0" borderId="3" xfId="132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164" fontId="13" fillId="0" borderId="8" xfId="82" applyFont="1" applyBorder="1" applyAlignment="1">
      <alignment horizontal="right"/>
    </xf>
    <xf numFmtId="164" fontId="13" fillId="0" borderId="16" xfId="82" applyFont="1" applyBorder="1" applyAlignment="1">
      <alignment horizontal="right"/>
    </xf>
    <xf numFmtId="164" fontId="13" fillId="0" borderId="0" xfId="82" applyFont="1" applyFill="1"/>
    <xf numFmtId="0" fontId="13" fillId="0" borderId="3" xfId="0" applyFont="1" applyBorder="1" applyAlignment="1">
      <alignment horizontal="center"/>
    </xf>
    <xf numFmtId="164" fontId="13" fillId="0" borderId="0" xfId="82" applyFont="1" applyFill="1" applyAlignment="1">
      <alignment horizontal="center"/>
    </xf>
    <xf numFmtId="164" fontId="13" fillId="0" borderId="0" xfId="82" applyFont="1" applyFill="1" applyBorder="1" applyAlignment="1">
      <alignment horizontal="center"/>
    </xf>
    <xf numFmtId="164" fontId="13" fillId="0" borderId="0" xfId="82" applyFont="1" applyFill="1" applyBorder="1"/>
    <xf numFmtId="40" fontId="13" fillId="0" borderId="0" xfId="0" applyNumberFormat="1" applyFont="1"/>
    <xf numFmtId="0" fontId="13" fillId="0" borderId="3" xfId="0" applyFont="1" applyBorder="1" applyAlignment="1">
      <alignment horizontal="left"/>
    </xf>
    <xf numFmtId="168" fontId="13" fillId="0" borderId="3" xfId="0" applyNumberFormat="1" applyFont="1" applyBorder="1"/>
    <xf numFmtId="0" fontId="19" fillId="0" borderId="0" xfId="0" applyFont="1" applyAlignment="1">
      <alignment horizontal="center"/>
    </xf>
    <xf numFmtId="4" fontId="13" fillId="0" borderId="3" xfId="0" applyNumberFormat="1" applyFont="1" applyBorder="1"/>
    <xf numFmtId="4" fontId="13" fillId="0" borderId="0" xfId="0" applyNumberFormat="1" applyFont="1"/>
    <xf numFmtId="168" fontId="17" fillId="0" borderId="0" xfId="131" applyNumberFormat="1" applyFont="1"/>
    <xf numFmtId="168" fontId="17" fillId="0" borderId="0" xfId="82" quotePrefix="1" applyNumberFormat="1" applyFont="1" applyFill="1" applyBorder="1" applyAlignment="1">
      <alignment horizontal="right"/>
    </xf>
    <xf numFmtId="0" fontId="18" fillId="0" borderId="0" xfId="131" applyFont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0" xfId="131" applyFont="1" applyAlignment="1">
      <alignment horizontal="right"/>
    </xf>
    <xf numFmtId="0" fontId="18" fillId="0" borderId="10" xfId="131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3" fillId="0" borderId="4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3" fillId="0" borderId="18" xfId="0" applyFont="1" applyBorder="1" applyAlignment="1">
      <alignment horizontal="left"/>
    </xf>
    <xf numFmtId="164" fontId="13" fillId="0" borderId="0" xfId="82" applyFont="1" applyFill="1" applyBorder="1" applyAlignment="1">
      <alignment horizontal="right"/>
    </xf>
    <xf numFmtId="164" fontId="13" fillId="0" borderId="2" xfId="82" applyFont="1" applyFill="1" applyBorder="1" applyAlignment="1">
      <alignment horizontal="right"/>
    </xf>
    <xf numFmtId="0" fontId="13" fillId="0" borderId="19" xfId="0" applyFont="1" applyBorder="1" applyAlignment="1">
      <alignment horizontal="left"/>
    </xf>
    <xf numFmtId="0" fontId="13" fillId="0" borderId="5" xfId="0" applyFont="1" applyBorder="1" applyAlignment="1">
      <alignment horizontal="left"/>
    </xf>
    <xf numFmtId="0" fontId="13" fillId="0" borderId="6" xfId="0" applyFont="1" applyBorder="1" applyAlignment="1">
      <alignment horizontal="left"/>
    </xf>
    <xf numFmtId="164" fontId="13" fillId="0" borderId="5" xfId="82" applyFont="1" applyFill="1" applyBorder="1" applyAlignment="1">
      <alignment horizontal="right"/>
    </xf>
    <xf numFmtId="164" fontId="13" fillId="0" borderId="3" xfId="82" applyFont="1" applyFill="1" applyBorder="1" applyAlignment="1">
      <alignment horizontal="right"/>
    </xf>
    <xf numFmtId="0" fontId="13" fillId="0" borderId="15" xfId="0" applyFont="1" applyBorder="1" applyAlignment="1">
      <alignment horizontal="left"/>
    </xf>
    <xf numFmtId="0" fontId="13" fillId="0" borderId="20" xfId="0" applyFont="1" applyBorder="1" applyAlignment="1">
      <alignment horizontal="left"/>
    </xf>
    <xf numFmtId="0" fontId="13" fillId="0" borderId="21" xfId="0" applyFont="1" applyBorder="1" applyAlignment="1">
      <alignment horizontal="left"/>
    </xf>
    <xf numFmtId="0" fontId="13" fillId="0" borderId="22" xfId="0" applyFont="1" applyBorder="1" applyAlignment="1">
      <alignment horizontal="center"/>
    </xf>
    <xf numFmtId="164" fontId="13" fillId="0" borderId="20" xfId="82" applyFont="1" applyFill="1" applyBorder="1" applyAlignment="1">
      <alignment horizontal="right"/>
    </xf>
    <xf numFmtId="164" fontId="13" fillId="0" borderId="22" xfId="82" applyFont="1" applyFill="1" applyBorder="1" applyAlignment="1">
      <alignment horizontal="right"/>
    </xf>
    <xf numFmtId="164" fontId="13" fillId="0" borderId="8" xfId="82" applyFont="1" applyFill="1" applyBorder="1" applyAlignment="1">
      <alignment horizontal="right"/>
    </xf>
    <xf numFmtId="164" fontId="13" fillId="0" borderId="16" xfId="82" applyFont="1" applyFill="1" applyBorder="1" applyAlignment="1">
      <alignment horizontal="right"/>
    </xf>
    <xf numFmtId="0" fontId="18" fillId="0" borderId="0" xfId="0" applyFont="1" applyAlignment="1">
      <alignment horizontal="center"/>
    </xf>
    <xf numFmtId="0" fontId="19" fillId="0" borderId="12" xfId="0" applyFont="1" applyBorder="1"/>
    <xf numFmtId="164" fontId="19" fillId="0" borderId="12" xfId="0" applyNumberFormat="1" applyFont="1" applyBorder="1"/>
    <xf numFmtId="0" fontId="19" fillId="0" borderId="0" xfId="0" applyFont="1" applyAlignment="1">
      <alignment horizontal="right"/>
    </xf>
    <xf numFmtId="0" fontId="13" fillId="0" borderId="23" xfId="0" applyFont="1" applyBorder="1"/>
    <xf numFmtId="1" fontId="13" fillId="0" borderId="23" xfId="132" applyNumberFormat="1" applyFont="1" applyBorder="1" applyAlignment="1">
      <alignment horizontal="center"/>
    </xf>
    <xf numFmtId="0" fontId="13" fillId="0" borderId="23" xfId="132" applyFont="1" applyBorder="1" applyAlignment="1">
      <alignment horizontal="center"/>
    </xf>
    <xf numFmtId="0" fontId="13" fillId="0" borderId="25" xfId="0" applyFont="1" applyBorder="1"/>
    <xf numFmtId="164" fontId="13" fillId="0" borderId="23" xfId="82" applyFont="1" applyFill="1" applyBorder="1"/>
    <xf numFmtId="4" fontId="13" fillId="0" borderId="25" xfId="0" applyNumberFormat="1" applyFont="1" applyBorder="1"/>
    <xf numFmtId="4" fontId="13" fillId="0" borderId="23" xfId="0" applyNumberFormat="1" applyFont="1" applyBorder="1"/>
    <xf numFmtId="0" fontId="19" fillId="0" borderId="13" xfId="0" applyFont="1" applyBorder="1"/>
    <xf numFmtId="4" fontId="19" fillId="0" borderId="12" xfId="0" applyNumberFormat="1" applyFont="1" applyBorder="1"/>
    <xf numFmtId="0" fontId="13" fillId="0" borderId="23" xfId="0" applyFont="1" applyBorder="1" applyAlignment="1">
      <alignment horizontal="center"/>
    </xf>
    <xf numFmtId="0" fontId="13" fillId="0" borderId="0" xfId="131" applyFont="1" applyAlignment="1">
      <alignment horizontal="left"/>
    </xf>
    <xf numFmtId="43" fontId="13" fillId="0" borderId="23" xfId="130" applyFont="1" applyFill="1" applyBorder="1"/>
    <xf numFmtId="164" fontId="19" fillId="0" borderId="0" xfId="82" applyFont="1" applyFill="1"/>
    <xf numFmtId="4" fontId="13" fillId="0" borderId="22" xfId="0" applyNumberFormat="1" applyFont="1" applyBorder="1"/>
    <xf numFmtId="2" fontId="13" fillId="0" borderId="0" xfId="0" applyNumberFormat="1" applyFont="1"/>
    <xf numFmtId="168" fontId="13" fillId="0" borderId="0" xfId="0" applyNumberFormat="1" applyFont="1"/>
    <xf numFmtId="164" fontId="13" fillId="0" borderId="2" xfId="82" applyFont="1" applyFill="1" applyBorder="1"/>
    <xf numFmtId="164" fontId="13" fillId="0" borderId="1" xfId="82" applyFont="1" applyFill="1" applyBorder="1"/>
    <xf numFmtId="0" fontId="13" fillId="0" borderId="23" xfId="0" applyFont="1" applyBorder="1" applyAlignment="1">
      <alignment horizontal="left"/>
    </xf>
    <xf numFmtId="0" fontId="13" fillId="0" borderId="17" xfId="0" applyFont="1" applyBorder="1"/>
    <xf numFmtId="0" fontId="13" fillId="0" borderId="5" xfId="0" applyFont="1" applyBorder="1"/>
    <xf numFmtId="0" fontId="13" fillId="0" borderId="12" xfId="0" applyFont="1" applyBorder="1" applyAlignment="1">
      <alignment horizontal="center"/>
    </xf>
    <xf numFmtId="168" fontId="18" fillId="0" borderId="10" xfId="132" applyNumberFormat="1" applyFont="1" applyBorder="1" applyAlignment="1">
      <alignment horizontal="right"/>
    </xf>
    <xf numFmtId="168" fontId="17" fillId="0" borderId="10" xfId="82" applyNumberFormat="1" applyFont="1" applyFill="1" applyBorder="1" applyAlignment="1">
      <alignment horizontal="right"/>
    </xf>
    <xf numFmtId="40" fontId="17" fillId="0" borderId="0" xfId="0" applyNumberFormat="1" applyFont="1"/>
    <xf numFmtId="0" fontId="13" fillId="0" borderId="25" xfId="132" applyFont="1" applyBorder="1" applyAlignment="1">
      <alignment horizontal="center"/>
    </xf>
    <xf numFmtId="40" fontId="13" fillId="0" borderId="1" xfId="0" applyNumberFormat="1" applyFont="1" applyBorder="1"/>
    <xf numFmtId="164" fontId="19" fillId="0" borderId="26" xfId="82" applyFont="1" applyFill="1" applyBorder="1" applyAlignment="1">
      <alignment horizontal="right"/>
    </xf>
    <xf numFmtId="164" fontId="13" fillId="0" borderId="23" xfId="82" applyFont="1" applyFill="1" applyBorder="1" applyAlignment="1">
      <alignment horizontal="right"/>
    </xf>
    <xf numFmtId="164" fontId="13" fillId="0" borderId="27" xfId="82" applyFont="1" applyFill="1" applyBorder="1" applyAlignment="1">
      <alignment horizontal="right"/>
    </xf>
    <xf numFmtId="164" fontId="19" fillId="0" borderId="12" xfId="82" applyFont="1" applyFill="1" applyBorder="1" applyAlignment="1">
      <alignment horizontal="right"/>
    </xf>
    <xf numFmtId="164" fontId="13" fillId="0" borderId="28" xfId="82" applyFont="1" applyFill="1" applyBorder="1" applyAlignment="1">
      <alignment horizontal="right"/>
    </xf>
    <xf numFmtId="164" fontId="13" fillId="0" borderId="29" xfId="82" applyFont="1" applyFill="1" applyBorder="1" applyAlignment="1">
      <alignment horizontal="right"/>
    </xf>
    <xf numFmtId="164" fontId="13" fillId="0" borderId="30" xfId="82" applyFont="1" applyFill="1" applyBorder="1" applyAlignment="1">
      <alignment horizontal="right"/>
    </xf>
    <xf numFmtId="164" fontId="13" fillId="0" borderId="28" xfId="82" applyFont="1" applyFill="1" applyBorder="1"/>
    <xf numFmtId="164" fontId="13" fillId="0" borderId="29" xfId="82" applyFont="1" applyFill="1" applyBorder="1"/>
    <xf numFmtId="164" fontId="19" fillId="0" borderId="0" xfId="82" applyFont="1" applyFill="1" applyBorder="1"/>
    <xf numFmtId="0" fontId="21" fillId="0" borderId="23" xfId="0" applyFont="1" applyBorder="1" applyAlignment="1">
      <alignment horizontal="center"/>
    </xf>
    <xf numFmtId="0" fontId="19" fillId="0" borderId="23" xfId="0" applyFont="1" applyBorder="1" applyAlignment="1">
      <alignment horizontal="left"/>
    </xf>
    <xf numFmtId="164" fontId="15" fillId="0" borderId="23" xfId="82" applyFont="1" applyFill="1" applyBorder="1" applyAlignment="1">
      <alignment horizontal="right"/>
    </xf>
    <xf numFmtId="0" fontId="13" fillId="0" borderId="23" xfId="132" applyFont="1" applyBorder="1"/>
    <xf numFmtId="0" fontId="13" fillId="0" borderId="0" xfId="132" applyFont="1"/>
    <xf numFmtId="0" fontId="19" fillId="0" borderId="23" xfId="132" applyFont="1" applyBorder="1" applyAlignment="1">
      <alignment horizontal="center"/>
    </xf>
    <xf numFmtId="164" fontId="19" fillId="0" borderId="12" xfId="82" applyFont="1" applyFill="1" applyBorder="1"/>
    <xf numFmtId="0" fontId="13" fillId="0" borderId="0" xfId="132" applyFont="1" applyAlignment="1">
      <alignment horizontal="center"/>
    </xf>
    <xf numFmtId="164" fontId="13" fillId="0" borderId="1" xfId="82" applyFont="1" applyFill="1" applyBorder="1" applyAlignment="1">
      <alignment horizontal="right"/>
    </xf>
    <xf numFmtId="0" fontId="13" fillId="0" borderId="23" xfId="132" applyFont="1" applyBorder="1" applyAlignment="1">
      <alignment horizontal="left"/>
    </xf>
    <xf numFmtId="164" fontId="19" fillId="0" borderId="26" xfId="82" applyFont="1" applyFill="1" applyBorder="1"/>
    <xf numFmtId="0" fontId="21" fillId="0" borderId="23" xfId="132" applyFont="1" applyBorder="1" applyAlignment="1">
      <alignment horizontal="center"/>
    </xf>
    <xf numFmtId="0" fontId="19" fillId="0" borderId="23" xfId="132" applyFont="1" applyBorder="1" applyAlignment="1">
      <alignment horizontal="left"/>
    </xf>
    <xf numFmtId="164" fontId="15" fillId="0" borderId="29" xfId="82" applyFont="1" applyFill="1" applyBorder="1" applyAlignment="1">
      <alignment horizontal="right"/>
    </xf>
    <xf numFmtId="164" fontId="19" fillId="0" borderId="2" xfId="82" applyFont="1" applyFill="1" applyBorder="1" applyAlignment="1">
      <alignment horizontal="right"/>
    </xf>
    <xf numFmtId="0" fontId="19" fillId="0" borderId="23" xfId="132" applyFont="1" applyBorder="1"/>
    <xf numFmtId="164" fontId="13" fillId="0" borderId="31" xfId="82" applyFont="1" applyFill="1" applyBorder="1" applyAlignment="1">
      <alignment horizontal="right"/>
    </xf>
    <xf numFmtId="164" fontId="13" fillId="0" borderId="32" xfId="82" applyFont="1" applyFill="1" applyBorder="1" applyAlignment="1">
      <alignment horizontal="right"/>
    </xf>
    <xf numFmtId="164" fontId="13" fillId="0" borderId="32" xfId="82" applyFont="1" applyFill="1" applyBorder="1" applyAlignment="1"/>
    <xf numFmtId="164" fontId="13" fillId="0" borderId="33" xfId="82" applyFont="1" applyFill="1" applyBorder="1" applyAlignment="1">
      <alignment horizontal="right"/>
    </xf>
    <xf numFmtId="165" fontId="13" fillId="0" borderId="0" xfId="132" applyNumberFormat="1" applyFont="1"/>
    <xf numFmtId="164" fontId="19" fillId="0" borderId="33" xfId="82" applyFont="1" applyFill="1" applyBorder="1" applyAlignment="1">
      <alignment horizontal="right"/>
    </xf>
    <xf numFmtId="164" fontId="15" fillId="0" borderId="28" xfId="82" applyFont="1" applyFill="1" applyBorder="1" applyAlignment="1">
      <alignment horizontal="right"/>
    </xf>
    <xf numFmtId="0" fontId="13" fillId="0" borderId="34" xfId="132" applyFont="1" applyBorder="1" applyAlignment="1">
      <alignment horizontal="left"/>
    </xf>
    <xf numFmtId="164" fontId="13" fillId="0" borderId="34" xfId="82" applyFont="1" applyFill="1" applyBorder="1" applyAlignment="1">
      <alignment horizontal="right"/>
    </xf>
    <xf numFmtId="164" fontId="13" fillId="0" borderId="4" xfId="82" applyFont="1" applyFill="1" applyBorder="1" applyAlignment="1">
      <alignment horizontal="right"/>
    </xf>
    <xf numFmtId="0" fontId="13" fillId="0" borderId="35" xfId="132" applyFont="1" applyBorder="1"/>
    <xf numFmtId="164" fontId="13" fillId="0" borderId="36" xfId="82" applyFont="1" applyFill="1" applyBorder="1" applyAlignment="1">
      <alignment horizontal="right"/>
    </xf>
    <xf numFmtId="164" fontId="13" fillId="0" borderId="35" xfId="82" applyFont="1" applyFill="1" applyBorder="1" applyAlignment="1">
      <alignment horizontal="right"/>
    </xf>
    <xf numFmtId="164" fontId="13" fillId="0" borderId="37" xfId="82" applyFont="1" applyFill="1" applyBorder="1"/>
    <xf numFmtId="164" fontId="13" fillId="0" borderId="0" xfId="82" applyFont="1" applyFill="1" applyAlignment="1">
      <alignment horizontal="right"/>
    </xf>
    <xf numFmtId="0" fontId="14" fillId="0" borderId="0" xfId="132" applyFont="1"/>
    <xf numFmtId="164" fontId="13" fillId="0" borderId="10" xfId="82" applyFont="1" applyFill="1" applyBorder="1" applyAlignment="1">
      <alignment horizontal="center"/>
    </xf>
    <xf numFmtId="164" fontId="13" fillId="0" borderId="17" xfId="82" applyFont="1" applyFill="1" applyBorder="1" applyAlignment="1">
      <alignment horizontal="right"/>
    </xf>
    <xf numFmtId="164" fontId="15" fillId="0" borderId="0" xfId="82" applyFont="1" applyFill="1" applyAlignment="1">
      <alignment horizontal="center"/>
    </xf>
    <xf numFmtId="1" fontId="13" fillId="0" borderId="12" xfId="132" applyNumberFormat="1" applyFont="1" applyBorder="1" applyAlignment="1">
      <alignment horizontal="center"/>
    </xf>
    <xf numFmtId="0" fontId="13" fillId="0" borderId="12" xfId="132" applyFont="1" applyBorder="1" applyAlignment="1">
      <alignment horizontal="center"/>
    </xf>
    <xf numFmtId="166" fontId="17" fillId="0" borderId="0" xfId="0" applyNumberFormat="1" applyFont="1"/>
    <xf numFmtId="166" fontId="18" fillId="0" borderId="0" xfId="0" applyNumberFormat="1" applyFont="1" applyAlignment="1">
      <alignment horizontal="center"/>
    </xf>
    <xf numFmtId="166" fontId="17" fillId="0" borderId="0" xfId="0" applyNumberFormat="1" applyFont="1" applyAlignment="1">
      <alignment horizontal="center"/>
    </xf>
    <xf numFmtId="0" fontId="18" fillId="0" borderId="0" xfId="0" applyFont="1"/>
    <xf numFmtId="167" fontId="18" fillId="0" borderId="10" xfId="0" applyNumberFormat="1" applyFont="1" applyBorder="1" applyAlignment="1">
      <alignment horizontal="center"/>
    </xf>
    <xf numFmtId="167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68" fontId="17" fillId="0" borderId="0" xfId="0" applyNumberFormat="1" applyFont="1"/>
    <xf numFmtId="0" fontId="17" fillId="0" borderId="0" xfId="132" applyFont="1"/>
    <xf numFmtId="168" fontId="18" fillId="0" borderId="17" xfId="0" applyNumberFormat="1" applyFont="1" applyBorder="1"/>
    <xf numFmtId="166" fontId="18" fillId="0" borderId="0" xfId="0" applyNumberFormat="1" applyFont="1"/>
    <xf numFmtId="40" fontId="18" fillId="0" borderId="17" xfId="0" applyNumberFormat="1" applyFont="1" applyBorder="1"/>
    <xf numFmtId="168" fontId="17" fillId="0" borderId="11" xfId="0" applyNumberFormat="1" applyFont="1" applyBorder="1"/>
    <xf numFmtId="168" fontId="18" fillId="0" borderId="11" xfId="0" applyNumberFormat="1" applyFont="1" applyBorder="1"/>
    <xf numFmtId="168" fontId="18" fillId="0" borderId="38" xfId="0" applyNumberFormat="1" applyFont="1" applyBorder="1"/>
    <xf numFmtId="40" fontId="17" fillId="0" borderId="0" xfId="0" applyNumberFormat="1" applyFont="1" applyAlignment="1">
      <alignment horizontal="right"/>
    </xf>
    <xf numFmtId="40" fontId="18" fillId="0" borderId="38" xfId="0" applyNumberFormat="1" applyFont="1" applyBorder="1"/>
    <xf numFmtId="40" fontId="17" fillId="0" borderId="39" xfId="0" applyNumberFormat="1" applyFont="1" applyBorder="1"/>
    <xf numFmtId="169" fontId="17" fillId="0" borderId="0" xfId="0" applyNumberFormat="1" applyFont="1" applyAlignment="1">
      <alignment horizontal="center"/>
    </xf>
    <xf numFmtId="2" fontId="17" fillId="0" borderId="0" xfId="0" applyNumberFormat="1" applyFont="1" applyAlignment="1">
      <alignment horizontal="center"/>
    </xf>
    <xf numFmtId="1" fontId="13" fillId="0" borderId="23" xfId="0" applyNumberFormat="1" applyFont="1" applyBorder="1" applyAlignment="1">
      <alignment horizontal="center"/>
    </xf>
    <xf numFmtId="168" fontId="17" fillId="0" borderId="10" xfId="0" applyNumberFormat="1" applyFont="1" applyBorder="1"/>
    <xf numFmtId="168" fontId="18" fillId="0" borderId="0" xfId="0" applyNumberFormat="1" applyFont="1"/>
    <xf numFmtId="164" fontId="22" fillId="0" borderId="0" xfId="82" applyFont="1" applyFill="1" applyBorder="1"/>
    <xf numFmtId="0" fontId="19" fillId="0" borderId="0" xfId="131" applyFont="1"/>
    <xf numFmtId="0" fontId="18" fillId="0" borderId="0" xfId="131" applyFont="1"/>
    <xf numFmtId="168" fontId="18" fillId="0" borderId="0" xfId="131" applyNumberFormat="1" applyFont="1"/>
    <xf numFmtId="168" fontId="18" fillId="0" borderId="0" xfId="82" quotePrefix="1" applyNumberFormat="1" applyFont="1" applyFill="1" applyBorder="1" applyAlignment="1">
      <alignment horizontal="right"/>
    </xf>
    <xf numFmtId="168" fontId="17" fillId="0" borderId="0" xfId="0" applyNumberFormat="1" applyFont="1" applyAlignment="1">
      <alignment horizontal="right"/>
    </xf>
    <xf numFmtId="0" fontId="13" fillId="0" borderId="2" xfId="132" applyFont="1" applyBorder="1" applyAlignment="1">
      <alignment horizontal="center"/>
    </xf>
    <xf numFmtId="164" fontId="17" fillId="0" borderId="0" xfId="0" applyNumberFormat="1" applyFont="1"/>
    <xf numFmtId="0" fontId="43" fillId="0" borderId="0" xfId="0" applyFont="1"/>
    <xf numFmtId="0" fontId="43" fillId="0" borderId="0" xfId="0" applyFont="1" applyAlignment="1">
      <alignment horizontal="center"/>
    </xf>
    <xf numFmtId="164" fontId="43" fillId="34" borderId="0" xfId="82" applyFont="1" applyFill="1"/>
    <xf numFmtId="0" fontId="13" fillId="0" borderId="34" xfId="0" applyFont="1" applyBorder="1" applyAlignment="1">
      <alignment horizontal="left"/>
    </xf>
    <xf numFmtId="0" fontId="13" fillId="0" borderId="25" xfId="0" applyFont="1" applyBorder="1" applyAlignment="1">
      <alignment horizontal="left"/>
    </xf>
    <xf numFmtId="0" fontId="13" fillId="0" borderId="24" xfId="0" applyFont="1" applyBorder="1" applyAlignment="1">
      <alignment horizontal="left"/>
    </xf>
    <xf numFmtId="164" fontId="13" fillId="0" borderId="25" xfId="82" applyFont="1" applyBorder="1" applyAlignment="1">
      <alignment horizontal="right"/>
    </xf>
    <xf numFmtId="164" fontId="13" fillId="0" borderId="23" xfId="82" applyFont="1" applyBorder="1" applyAlignment="1">
      <alignment horizontal="right"/>
    </xf>
    <xf numFmtId="164" fontId="13" fillId="0" borderId="25" xfId="82" applyFont="1" applyFill="1" applyBorder="1" applyAlignment="1">
      <alignment horizontal="right"/>
    </xf>
    <xf numFmtId="0" fontId="13" fillId="0" borderId="34" xfId="0" applyFont="1" applyBorder="1"/>
    <xf numFmtId="14" fontId="13" fillId="0" borderId="23" xfId="0" applyNumberFormat="1" applyFont="1" applyBorder="1" applyAlignment="1">
      <alignment horizontal="center"/>
    </xf>
    <xf numFmtId="0" fontId="13" fillId="0" borderId="41" xfId="0" applyFont="1" applyBorder="1" applyAlignment="1">
      <alignment horizontal="center"/>
    </xf>
    <xf numFmtId="0" fontId="13" fillId="0" borderId="42" xfId="0" applyFont="1" applyBorder="1" applyAlignment="1">
      <alignment horizontal="left"/>
    </xf>
    <xf numFmtId="0" fontId="13" fillId="0" borderId="43" xfId="0" applyFont="1" applyBorder="1" applyAlignment="1">
      <alignment horizontal="left"/>
    </xf>
    <xf numFmtId="0" fontId="13" fillId="0" borderId="44" xfId="0" applyFont="1" applyBorder="1" applyAlignment="1">
      <alignment horizontal="left"/>
    </xf>
    <xf numFmtId="164" fontId="13" fillId="0" borderId="43" xfId="82" applyFont="1" applyBorder="1" applyAlignment="1">
      <alignment horizontal="right"/>
    </xf>
    <xf numFmtId="164" fontId="13" fillId="0" borderId="41" xfId="82" applyFont="1" applyBorder="1" applyAlignment="1">
      <alignment horizontal="right"/>
    </xf>
    <xf numFmtId="0" fontId="13" fillId="0" borderId="30" xfId="0" applyFont="1" applyBorder="1" applyAlignment="1">
      <alignment horizontal="center"/>
    </xf>
    <xf numFmtId="0" fontId="13" fillId="0" borderId="29" xfId="0" applyFont="1" applyBorder="1" applyAlignment="1">
      <alignment horizontal="center"/>
    </xf>
    <xf numFmtId="164" fontId="13" fillId="0" borderId="48" xfId="82" applyFont="1" applyFill="1" applyBorder="1" applyAlignment="1">
      <alignment horizontal="right"/>
    </xf>
    <xf numFmtId="164" fontId="20" fillId="0" borderId="0" xfId="82" applyFont="1" applyFill="1"/>
    <xf numFmtId="164" fontId="13" fillId="2" borderId="23" xfId="82" applyFont="1" applyFill="1" applyBorder="1"/>
    <xf numFmtId="164" fontId="13" fillId="0" borderId="25" xfId="82" applyFont="1" applyFill="1" applyBorder="1"/>
    <xf numFmtId="164" fontId="19" fillId="0" borderId="0" xfId="0" applyNumberFormat="1" applyFont="1"/>
    <xf numFmtId="0" fontId="13" fillId="0" borderId="30" xfId="132" applyFont="1" applyBorder="1" applyAlignment="1">
      <alignment horizontal="center"/>
    </xf>
    <xf numFmtId="43" fontId="18" fillId="0" borderId="0" xfId="82" quotePrefix="1" applyNumberFormat="1" applyFont="1" applyFill="1" applyBorder="1" applyAlignment="1">
      <alignment horizontal="right"/>
    </xf>
    <xf numFmtId="43" fontId="17" fillId="2" borderId="10" xfId="0" applyNumberFormat="1" applyFont="1" applyFill="1" applyBorder="1"/>
    <xf numFmtId="43" fontId="17" fillId="0" borderId="10" xfId="82" applyNumberFormat="1" applyFont="1" applyFill="1" applyBorder="1" applyAlignment="1">
      <alignment horizontal="right"/>
    </xf>
    <xf numFmtId="168" fontId="18" fillId="0" borderId="39" xfId="82" quotePrefix="1" applyNumberFormat="1" applyFont="1" applyFill="1" applyBorder="1" applyAlignment="1">
      <alignment horizontal="right"/>
    </xf>
    <xf numFmtId="168" fontId="18" fillId="0" borderId="0" xfId="82" applyNumberFormat="1" applyFont="1" applyFill="1" applyBorder="1" applyAlignment="1">
      <alignment horizontal="right"/>
    </xf>
    <xf numFmtId="0" fontId="19" fillId="35" borderId="1" xfId="0" applyFont="1" applyFill="1" applyBorder="1" applyAlignment="1">
      <alignment horizontal="center"/>
    </xf>
    <xf numFmtId="164" fontId="19" fillId="35" borderId="1" xfId="82" applyFont="1" applyFill="1" applyBorder="1" applyAlignment="1">
      <alignment horizontal="center"/>
    </xf>
    <xf numFmtId="0" fontId="19" fillId="35" borderId="33" xfId="0" applyFont="1" applyFill="1" applyBorder="1" applyAlignment="1">
      <alignment horizontal="center"/>
    </xf>
    <xf numFmtId="0" fontId="19" fillId="35" borderId="33" xfId="0" applyFont="1" applyFill="1" applyBorder="1"/>
    <xf numFmtId="49" fontId="19" fillId="35" borderId="33" xfId="82" applyNumberFormat="1" applyFont="1" applyFill="1" applyBorder="1" applyAlignment="1">
      <alignment horizontal="center"/>
    </xf>
    <xf numFmtId="49" fontId="19" fillId="35" borderId="10" xfId="82" applyNumberFormat="1" applyFont="1" applyFill="1" applyBorder="1" applyAlignment="1">
      <alignment horizontal="center"/>
    </xf>
    <xf numFmtId="0" fontId="19" fillId="35" borderId="11" xfId="0" applyFont="1" applyFill="1" applyBorder="1" applyAlignment="1">
      <alignment horizontal="center"/>
    </xf>
    <xf numFmtId="0" fontId="19" fillId="35" borderId="10" xfId="0" applyFont="1" applyFill="1" applyBorder="1"/>
    <xf numFmtId="49" fontId="19" fillId="35" borderId="33" xfId="0" applyNumberFormat="1" applyFont="1" applyFill="1" applyBorder="1" applyAlignment="1">
      <alignment horizontal="center"/>
    </xf>
    <xf numFmtId="0" fontId="19" fillId="35" borderId="10" xfId="0" applyFont="1" applyFill="1" applyBorder="1" applyAlignment="1">
      <alignment horizontal="center"/>
    </xf>
    <xf numFmtId="168" fontId="19" fillId="0" borderId="12" xfId="130" applyNumberFormat="1" applyFont="1" applyFill="1" applyBorder="1"/>
    <xf numFmtId="0" fontId="19" fillId="35" borderId="34" xfId="132" applyFont="1" applyFill="1" applyBorder="1" applyAlignment="1">
      <alignment horizontal="center"/>
    </xf>
    <xf numFmtId="0" fontId="19" fillId="35" borderId="23" xfId="132" applyFont="1" applyFill="1" applyBorder="1" applyAlignment="1">
      <alignment horizontal="center"/>
    </xf>
    <xf numFmtId="0" fontId="17" fillId="36" borderId="0" xfId="131" applyFont="1" applyFill="1"/>
    <xf numFmtId="0" fontId="19" fillId="0" borderId="29" xfId="0" applyFont="1" applyBorder="1" applyAlignment="1">
      <alignment horizontal="center"/>
    </xf>
    <xf numFmtId="0" fontId="13" fillId="0" borderId="29" xfId="0" applyFont="1" applyBorder="1"/>
    <xf numFmtId="0" fontId="13" fillId="0" borderId="48" xfId="0" applyFont="1" applyBorder="1"/>
    <xf numFmtId="40" fontId="13" fillId="0" borderId="23" xfId="0" applyNumberFormat="1" applyFont="1" applyBorder="1"/>
    <xf numFmtId="0" fontId="13" fillId="0" borderId="30" xfId="0" applyFont="1" applyBorder="1"/>
    <xf numFmtId="0" fontId="13" fillId="0" borderId="45" xfId="0" applyFont="1" applyBorder="1"/>
    <xf numFmtId="4" fontId="13" fillId="0" borderId="30" xfId="0" applyNumberFormat="1" applyFont="1" applyBorder="1"/>
    <xf numFmtId="4" fontId="13" fillId="0" borderId="45" xfId="0" applyNumberFormat="1" applyFont="1" applyBorder="1"/>
    <xf numFmtId="1" fontId="13" fillId="0" borderId="3" xfId="0" applyNumberFormat="1" applyFont="1" applyBorder="1" applyAlignment="1">
      <alignment horizontal="center"/>
    </xf>
    <xf numFmtId="164" fontId="13" fillId="0" borderId="12" xfId="82" applyFont="1" applyBorder="1"/>
    <xf numFmtId="1" fontId="13" fillId="0" borderId="23" xfId="0" applyNumberFormat="1" applyFont="1" applyBorder="1"/>
    <xf numFmtId="164" fontId="13" fillId="0" borderId="23" xfId="82" applyFont="1" applyBorder="1"/>
    <xf numFmtId="164" fontId="13" fillId="0" borderId="30" xfId="82" applyFont="1" applyFill="1" applyBorder="1"/>
    <xf numFmtId="4" fontId="16" fillId="0" borderId="25" xfId="0" applyNumberFormat="1" applyFont="1" applyBorder="1"/>
    <xf numFmtId="4" fontId="16" fillId="0" borderId="23" xfId="0" applyNumberFormat="1" applyFont="1" applyBorder="1"/>
    <xf numFmtId="0" fontId="13" fillId="0" borderId="29" xfId="0" applyFont="1" applyBorder="1" applyAlignment="1">
      <alignment horizontal="left"/>
    </xf>
    <xf numFmtId="1" fontId="13" fillId="0" borderId="30" xfId="132" applyNumberFormat="1" applyFont="1" applyBorder="1" applyAlignment="1">
      <alignment horizontal="center"/>
    </xf>
    <xf numFmtId="164" fontId="13" fillId="0" borderId="29" xfId="0" applyNumberFormat="1" applyFont="1" applyBorder="1"/>
    <xf numFmtId="4" fontId="13" fillId="0" borderId="29" xfId="0" applyNumberFormat="1" applyFont="1" applyBorder="1"/>
    <xf numFmtId="0" fontId="13" fillId="0" borderId="35" xfId="0" applyFont="1" applyBorder="1"/>
    <xf numFmtId="1" fontId="13" fillId="0" borderId="46" xfId="132" applyNumberFormat="1" applyFont="1" applyBorder="1" applyAlignment="1">
      <alignment horizontal="center"/>
    </xf>
    <xf numFmtId="164" fontId="13" fillId="0" borderId="30" xfId="0" applyNumberFormat="1" applyFont="1" applyBorder="1"/>
    <xf numFmtId="164" fontId="13" fillId="0" borderId="51" xfId="82" applyFont="1" applyFill="1" applyBorder="1" applyAlignment="1">
      <alignment horizontal="right"/>
    </xf>
    <xf numFmtId="164" fontId="16" fillId="0" borderId="23" xfId="82" applyFont="1" applyFill="1" applyBorder="1" applyAlignment="1">
      <alignment horizontal="right"/>
    </xf>
    <xf numFmtId="164" fontId="13" fillId="0" borderId="51" xfId="82" applyFont="1" applyFill="1" applyBorder="1" applyAlignment="1"/>
    <xf numFmtId="43" fontId="17" fillId="2" borderId="17" xfId="0" applyNumberFormat="1" applyFont="1" applyFill="1" applyBorder="1"/>
    <xf numFmtId="40" fontId="17" fillId="0" borderId="17" xfId="0" applyNumberFormat="1" applyFont="1" applyBorder="1"/>
    <xf numFmtId="168" fontId="18" fillId="0" borderId="11" xfId="131" applyNumberFormat="1" applyFont="1" applyBorder="1"/>
    <xf numFmtId="168" fontId="18" fillId="0" borderId="38" xfId="131" applyNumberFormat="1" applyFont="1" applyBorder="1"/>
    <xf numFmtId="0" fontId="19" fillId="35" borderId="12" xfId="0" applyFont="1" applyFill="1" applyBorder="1" applyAlignment="1">
      <alignment horizontal="center"/>
    </xf>
    <xf numFmtId="0" fontId="19" fillId="35" borderId="12" xfId="0" applyFont="1" applyFill="1" applyBorder="1" applyAlignment="1">
      <alignment horizontal="center" vertical="center"/>
    </xf>
    <xf numFmtId="0" fontId="19" fillId="35" borderId="17" xfId="0" applyFont="1" applyFill="1" applyBorder="1" applyAlignment="1">
      <alignment horizontal="center" vertical="center"/>
    </xf>
    <xf numFmtId="164" fontId="19" fillId="35" borderId="12" xfId="0" applyNumberFormat="1" applyFont="1" applyFill="1" applyBorder="1"/>
    <xf numFmtId="164" fontId="19" fillId="35" borderId="11" xfId="82" applyFont="1" applyFill="1" applyBorder="1" applyAlignment="1">
      <alignment horizontal="center"/>
    </xf>
    <xf numFmtId="164" fontId="19" fillId="35" borderId="33" xfId="82" applyFont="1" applyFill="1" applyBorder="1" applyAlignment="1">
      <alignment horizontal="center"/>
    </xf>
    <xf numFmtId="0" fontId="13" fillId="35" borderId="12" xfId="0" applyFont="1" applyFill="1" applyBorder="1" applyAlignment="1">
      <alignment horizontal="center"/>
    </xf>
    <xf numFmtId="164" fontId="13" fillId="37" borderId="0" xfId="82" applyFont="1" applyFill="1" applyAlignment="1">
      <alignment horizontal="center"/>
    </xf>
    <xf numFmtId="164" fontId="19" fillId="37" borderId="38" xfId="82" applyFont="1" applyFill="1" applyBorder="1" applyAlignment="1">
      <alignment horizontal="center"/>
    </xf>
    <xf numFmtId="0" fontId="21" fillId="34" borderId="14" xfId="0" applyFont="1" applyFill="1" applyBorder="1"/>
    <xf numFmtId="0" fontId="13" fillId="34" borderId="14" xfId="0" applyFont="1" applyFill="1" applyBorder="1"/>
    <xf numFmtId="0" fontId="13" fillId="34" borderId="52" xfId="0" applyFont="1" applyFill="1" applyBorder="1"/>
    <xf numFmtId="0" fontId="13" fillId="34" borderId="2" xfId="0" applyFont="1" applyFill="1" applyBorder="1"/>
    <xf numFmtId="0" fontId="13" fillId="34" borderId="0" xfId="0" applyFont="1" applyFill="1"/>
    <xf numFmtId="164" fontId="13" fillId="34" borderId="0" xfId="82" applyFont="1" applyFill="1"/>
    <xf numFmtId="0" fontId="13" fillId="34" borderId="3" xfId="0" applyFont="1" applyFill="1" applyBorder="1"/>
    <xf numFmtId="1" fontId="13" fillId="34" borderId="3" xfId="132" applyNumberFormat="1" applyFont="1" applyFill="1" applyBorder="1" applyAlignment="1">
      <alignment horizontal="center"/>
    </xf>
    <xf numFmtId="0" fontId="13" fillId="34" borderId="53" xfId="132" applyFont="1" applyFill="1" applyBorder="1" applyAlignment="1">
      <alignment horizontal="center"/>
    </xf>
    <xf numFmtId="40" fontId="13" fillId="34" borderId="54" xfId="0" applyNumberFormat="1" applyFont="1" applyFill="1" applyBorder="1"/>
    <xf numFmtId="4" fontId="13" fillId="34" borderId="5" xfId="0" applyNumberFormat="1" applyFont="1" applyFill="1" applyBorder="1"/>
    <xf numFmtId="4" fontId="13" fillId="34" borderId="3" xfId="0" applyNumberFormat="1" applyFont="1" applyFill="1" applyBorder="1"/>
    <xf numFmtId="4" fontId="13" fillId="34" borderId="0" xfId="0" applyNumberFormat="1" applyFont="1" applyFill="1"/>
    <xf numFmtId="40" fontId="19" fillId="34" borderId="12" xfId="0" applyNumberFormat="1" applyFont="1" applyFill="1" applyBorder="1"/>
    <xf numFmtId="0" fontId="19" fillId="34" borderId="0" xfId="0" applyFont="1" applyFill="1"/>
    <xf numFmtId="4" fontId="19" fillId="34" borderId="0" xfId="0" applyNumberFormat="1" applyFont="1" applyFill="1"/>
    <xf numFmtId="0" fontId="21" fillId="34" borderId="3" xfId="0" applyFont="1" applyFill="1" applyBorder="1"/>
    <xf numFmtId="4" fontId="13" fillId="34" borderId="54" xfId="0" applyNumberFormat="1" applyFont="1" applyFill="1" applyBorder="1"/>
    <xf numFmtId="164" fontId="13" fillId="34" borderId="54" xfId="82" applyFont="1" applyFill="1" applyBorder="1"/>
    <xf numFmtId="168" fontId="13" fillId="34" borderId="5" xfId="0" applyNumberFormat="1" applyFont="1" applyFill="1" applyBorder="1"/>
    <xf numFmtId="168" fontId="13" fillId="34" borderId="3" xfId="0" applyNumberFormat="1" applyFont="1" applyFill="1" applyBorder="1"/>
    <xf numFmtId="168" fontId="13" fillId="34" borderId="3" xfId="82" applyNumberFormat="1" applyFont="1" applyFill="1" applyBorder="1"/>
    <xf numFmtId="0" fontId="13" fillId="34" borderId="22" xfId="0" applyFont="1" applyFill="1" applyBorder="1"/>
    <xf numFmtId="0" fontId="13" fillId="34" borderId="20" xfId="0" applyFont="1" applyFill="1" applyBorder="1"/>
    <xf numFmtId="4" fontId="13" fillId="34" borderId="2" xfId="0" applyNumberFormat="1" applyFont="1" applyFill="1" applyBorder="1"/>
    <xf numFmtId="0" fontId="19" fillId="34" borderId="3" xfId="0" applyFont="1" applyFill="1" applyBorder="1"/>
    <xf numFmtId="0" fontId="19" fillId="34" borderId="3" xfId="0" applyFont="1" applyFill="1" applyBorder="1" applyAlignment="1">
      <alignment horizontal="center"/>
    </xf>
    <xf numFmtId="0" fontId="19" fillId="34" borderId="5" xfId="0" applyFont="1" applyFill="1" applyBorder="1"/>
    <xf numFmtId="168" fontId="19" fillId="34" borderId="12" xfId="0" applyNumberFormat="1" applyFont="1" applyFill="1" applyBorder="1"/>
    <xf numFmtId="164" fontId="19" fillId="34" borderId="0" xfId="82" applyFont="1" applyFill="1"/>
    <xf numFmtId="1" fontId="19" fillId="34" borderId="3" xfId="132" applyNumberFormat="1" applyFont="1" applyFill="1" applyBorder="1" applyAlignment="1">
      <alignment horizontal="center"/>
    </xf>
    <xf numFmtId="0" fontId="19" fillId="34" borderId="53" xfId="132" applyFont="1" applyFill="1" applyBorder="1" applyAlignment="1">
      <alignment horizontal="center"/>
    </xf>
    <xf numFmtId="164" fontId="13" fillId="0" borderId="23" xfId="0" applyNumberFormat="1" applyFont="1" applyBorder="1"/>
    <xf numFmtId="0" fontId="13" fillId="0" borderId="65" xfId="132" applyFont="1" applyBorder="1" applyAlignment="1">
      <alignment horizontal="center"/>
    </xf>
    <xf numFmtId="4" fontId="13" fillId="0" borderId="65" xfId="0" applyNumberFormat="1" applyFont="1" applyBorder="1"/>
    <xf numFmtId="4" fontId="13" fillId="0" borderId="27" xfId="0" applyNumberFormat="1" applyFont="1" applyBorder="1"/>
    <xf numFmtId="0" fontId="13" fillId="0" borderId="28" xfId="0" applyFont="1" applyBorder="1"/>
    <xf numFmtId="0" fontId="13" fillId="0" borderId="28" xfId="0" applyFont="1" applyBorder="1" applyAlignment="1">
      <alignment horizontal="center"/>
    </xf>
    <xf numFmtId="0" fontId="22" fillId="36" borderId="66" xfId="135" applyFont="1" applyFill="1" applyBorder="1" applyAlignment="1">
      <alignment horizontal="left" vertical="center"/>
    </xf>
    <xf numFmtId="9" fontId="22" fillId="34" borderId="67" xfId="136" applyFont="1" applyFill="1" applyBorder="1" applyAlignment="1" applyProtection="1">
      <alignment horizontal="center" vertical="center"/>
    </xf>
    <xf numFmtId="171" fontId="48" fillId="0" borderId="29" xfId="137" applyNumberFormat="1" applyFont="1" applyFill="1" applyBorder="1" applyAlignment="1">
      <alignment vertical="center"/>
    </xf>
    <xf numFmtId="14" fontId="48" fillId="0" borderId="23" xfId="137" applyNumberFormat="1" applyFont="1" applyFill="1" applyBorder="1" applyAlignment="1">
      <alignment horizontal="center"/>
    </xf>
    <xf numFmtId="171" fontId="48" fillId="0" borderId="23" xfId="137" applyNumberFormat="1" applyFont="1" applyFill="1" applyBorder="1" applyAlignment="1">
      <alignment horizontal="center"/>
    </xf>
    <xf numFmtId="171" fontId="48" fillId="0" borderId="23" xfId="137" applyNumberFormat="1" applyFont="1" applyFill="1" applyBorder="1" applyAlignment="1">
      <alignment vertical="center"/>
    </xf>
    <xf numFmtId="171" fontId="48" fillId="0" borderId="28" xfId="137" applyNumberFormat="1" applyFont="1" applyFill="1" applyBorder="1" applyAlignment="1">
      <alignment vertical="center"/>
    </xf>
    <xf numFmtId="14" fontId="48" fillId="0" borderId="27" xfId="137" applyNumberFormat="1" applyFont="1" applyFill="1" applyBorder="1" applyAlignment="1">
      <alignment horizontal="center"/>
    </xf>
    <xf numFmtId="171" fontId="48" fillId="0" borderId="27" xfId="137" applyNumberFormat="1" applyFont="1" applyFill="1" applyBorder="1" applyAlignment="1">
      <alignment horizontal="center"/>
    </xf>
    <xf numFmtId="40" fontId="13" fillId="0" borderId="28" xfId="0" applyNumberFormat="1" applyFont="1" applyBorder="1"/>
    <xf numFmtId="0" fontId="52" fillId="0" borderId="0" xfId="139" applyFont="1"/>
    <xf numFmtId="164" fontId="52" fillId="0" borderId="12" xfId="138" applyFont="1" applyBorder="1"/>
    <xf numFmtId="0" fontId="52" fillId="34" borderId="2" xfId="139" applyFont="1" applyFill="1" applyBorder="1"/>
    <xf numFmtId="0" fontId="52" fillId="34" borderId="2" xfId="139" applyFont="1" applyFill="1" applyBorder="1" applyAlignment="1">
      <alignment horizontal="center"/>
    </xf>
    <xf numFmtId="164" fontId="52" fillId="34" borderId="2" xfId="138" applyFont="1" applyFill="1" applyBorder="1"/>
    <xf numFmtId="0" fontId="52" fillId="34" borderId="0" xfId="139" applyFont="1" applyFill="1"/>
    <xf numFmtId="0" fontId="52" fillId="0" borderId="2" xfId="139" applyFont="1" applyBorder="1"/>
    <xf numFmtId="0" fontId="52" fillId="0" borderId="73" xfId="139" applyFont="1" applyBorder="1"/>
    <xf numFmtId="164" fontId="52" fillId="0" borderId="73" xfId="138" applyFont="1" applyBorder="1"/>
    <xf numFmtId="0" fontId="52" fillId="0" borderId="33" xfId="139" applyFont="1" applyBorder="1"/>
    <xf numFmtId="164" fontId="52" fillId="0" borderId="33" xfId="138" applyFont="1" applyBorder="1"/>
    <xf numFmtId="164" fontId="52" fillId="0" borderId="0" xfId="138" applyFont="1"/>
    <xf numFmtId="0" fontId="53" fillId="0" borderId="0" xfId="139" applyFont="1"/>
    <xf numFmtId="164" fontId="53" fillId="0" borderId="0" xfId="138" applyFont="1"/>
    <xf numFmtId="0" fontId="22" fillId="0" borderId="0" xfId="147" applyFont="1" applyAlignment="1">
      <alignment vertical="center"/>
    </xf>
    <xf numFmtId="0" fontId="44" fillId="0" borderId="0" xfId="147" applyFont="1" applyAlignment="1">
      <alignment vertical="center"/>
    </xf>
    <xf numFmtId="0" fontId="44" fillId="0" borderId="0" xfId="147" applyFont="1" applyAlignment="1">
      <alignment horizontal="center" vertical="center"/>
    </xf>
    <xf numFmtId="43" fontId="44" fillId="0" borderId="0" xfId="148" applyFont="1" applyAlignment="1">
      <alignment vertical="center"/>
    </xf>
    <xf numFmtId="0" fontId="22" fillId="36" borderId="69" xfId="147" applyFont="1" applyFill="1" applyBorder="1"/>
    <xf numFmtId="0" fontId="22" fillId="34" borderId="70" xfId="147" applyFont="1" applyFill="1" applyBorder="1" applyAlignment="1">
      <alignment horizontal="center"/>
    </xf>
    <xf numFmtId="0" fontId="44" fillId="0" borderId="23" xfId="147" applyFont="1" applyBorder="1" applyAlignment="1">
      <alignment horizontal="center" vertical="center"/>
    </xf>
    <xf numFmtId="170" fontId="44" fillId="36" borderId="23" xfId="147" applyNumberFormat="1" applyFont="1" applyFill="1" applyBorder="1" applyAlignment="1">
      <alignment horizontal="center" vertical="center"/>
    </xf>
    <xf numFmtId="0" fontId="44" fillId="36" borderId="23" xfId="147" applyFont="1" applyFill="1" applyBorder="1" applyAlignment="1">
      <alignment horizontal="center" vertical="center"/>
    </xf>
    <xf numFmtId="172" fontId="44" fillId="36" borderId="23" xfId="148" applyNumberFormat="1" applyFont="1" applyFill="1" applyBorder="1" applyAlignment="1">
      <alignment horizontal="center" vertical="center"/>
    </xf>
    <xf numFmtId="172" fontId="44" fillId="36" borderId="23" xfId="147" applyNumberFormat="1" applyFont="1" applyFill="1" applyBorder="1" applyAlignment="1">
      <alignment horizontal="center" vertical="center"/>
    </xf>
    <xf numFmtId="3" fontId="44" fillId="36" borderId="23" xfId="147" applyNumberFormat="1" applyFont="1" applyFill="1" applyBorder="1" applyAlignment="1">
      <alignment horizontal="center" vertical="center"/>
    </xf>
    <xf numFmtId="43" fontId="44" fillId="36" borderId="23" xfId="148" applyFont="1" applyFill="1" applyBorder="1" applyAlignment="1">
      <alignment vertical="center"/>
    </xf>
    <xf numFmtId="9" fontId="48" fillId="36" borderId="23" xfId="147" applyNumberFormat="1" applyFont="1" applyFill="1" applyBorder="1" applyAlignment="1">
      <alignment horizontal="center"/>
    </xf>
    <xf numFmtId="43" fontId="44" fillId="36" borderId="27" xfId="148" applyFont="1" applyFill="1" applyBorder="1" applyAlignment="1">
      <alignment vertical="center"/>
    </xf>
    <xf numFmtId="0" fontId="47" fillId="0" borderId="11" xfId="147" applyFont="1" applyBorder="1" applyAlignment="1">
      <alignment vertical="center"/>
    </xf>
    <xf numFmtId="0" fontId="47" fillId="0" borderId="11" xfId="147" applyFont="1" applyBorder="1" applyAlignment="1">
      <alignment horizontal="center" vertical="center"/>
    </xf>
    <xf numFmtId="0" fontId="47" fillId="0" borderId="71" xfId="147" applyFont="1" applyBorder="1" applyAlignment="1">
      <alignment vertical="center"/>
    </xf>
    <xf numFmtId="0" fontId="47" fillId="0" borderId="72" xfId="147" applyFont="1" applyBorder="1" applyAlignment="1">
      <alignment vertical="center"/>
    </xf>
    <xf numFmtId="43" fontId="44" fillId="0" borderId="1" xfId="148" applyFont="1" applyFill="1" applyBorder="1" applyAlignment="1">
      <alignment vertical="center"/>
    </xf>
    <xf numFmtId="43" fontId="47" fillId="0" borderId="72" xfId="148" applyFont="1" applyFill="1" applyBorder="1" applyAlignment="1">
      <alignment vertical="center"/>
    </xf>
    <xf numFmtId="0" fontId="49" fillId="0" borderId="0" xfId="147" applyFont="1" applyAlignment="1">
      <alignment horizontal="left" vertical="center"/>
    </xf>
    <xf numFmtId="43" fontId="22" fillId="0" borderId="2" xfId="148" applyFont="1" applyFill="1" applyBorder="1"/>
    <xf numFmtId="43" fontId="22" fillId="0" borderId="68" xfId="148" applyFont="1" applyFill="1" applyBorder="1"/>
    <xf numFmtId="0" fontId="13" fillId="0" borderId="40" xfId="0" applyFont="1" applyBorder="1" applyAlignment="1">
      <alignment horizontal="left"/>
    </xf>
    <xf numFmtId="1" fontId="13" fillId="0" borderId="40" xfId="0" applyNumberFormat="1" applyFont="1" applyBorder="1" applyAlignment="1">
      <alignment horizontal="center"/>
    </xf>
    <xf numFmtId="0" fontId="16" fillId="0" borderId="40" xfId="132" applyFont="1" applyBorder="1" applyAlignment="1">
      <alignment horizontal="center"/>
    </xf>
    <xf numFmtId="168" fontId="13" fillId="0" borderId="40" xfId="0" applyNumberFormat="1" applyFont="1" applyBorder="1"/>
    <xf numFmtId="0" fontId="16" fillId="0" borderId="23" xfId="132" applyFont="1" applyBorder="1" applyAlignment="1">
      <alignment horizontal="center"/>
    </xf>
    <xf numFmtId="168" fontId="13" fillId="0" borderId="23" xfId="0" applyNumberFormat="1" applyFont="1" applyBorder="1"/>
    <xf numFmtId="0" fontId="13" fillId="0" borderId="30" xfId="0" applyFont="1" applyBorder="1" applyAlignment="1">
      <alignment horizontal="left"/>
    </xf>
    <xf numFmtId="168" fontId="13" fillId="0" borderId="30" xfId="0" applyNumberFormat="1" applyFont="1" applyBorder="1"/>
    <xf numFmtId="0" fontId="13" fillId="0" borderId="27" xfId="0" applyFont="1" applyBorder="1"/>
    <xf numFmtId="1" fontId="13" fillId="0" borderId="27" xfId="0" applyNumberFormat="1" applyFont="1" applyBorder="1" applyAlignment="1">
      <alignment horizontal="center"/>
    </xf>
    <xf numFmtId="164" fontId="13" fillId="0" borderId="27" xfId="82" applyFont="1" applyFill="1" applyBorder="1"/>
    <xf numFmtId="0" fontId="13" fillId="0" borderId="50" xfId="0" applyFont="1" applyBorder="1"/>
    <xf numFmtId="4" fontId="13" fillId="0" borderId="50" xfId="0" applyNumberFormat="1" applyFont="1" applyBorder="1"/>
    <xf numFmtId="4" fontId="13" fillId="0" borderId="28" xfId="0" applyNumberFormat="1" applyFont="1" applyBorder="1"/>
    <xf numFmtId="1" fontId="13" fillId="0" borderId="30" xfId="0" applyNumberFormat="1" applyFont="1" applyBorder="1"/>
    <xf numFmtId="164" fontId="13" fillId="0" borderId="30" xfId="82" applyFont="1" applyBorder="1"/>
    <xf numFmtId="168" fontId="13" fillId="34" borderId="2" xfId="0" applyNumberFormat="1" applyFont="1" applyFill="1" applyBorder="1"/>
    <xf numFmtId="168" fontId="13" fillId="34" borderId="0" xfId="0" applyNumberFormat="1" applyFont="1" applyFill="1"/>
    <xf numFmtId="173" fontId="19" fillId="0" borderId="12" xfId="0" applyNumberFormat="1" applyFont="1" applyBorder="1"/>
    <xf numFmtId="164" fontId="13" fillId="34" borderId="2" xfId="82" applyFont="1" applyFill="1" applyBorder="1" applyAlignment="1">
      <alignment horizontal="center"/>
    </xf>
    <xf numFmtId="164" fontId="19" fillId="0" borderId="0" xfId="82" applyFont="1" applyAlignment="1">
      <alignment horizontal="right"/>
    </xf>
    <xf numFmtId="164" fontId="19" fillId="0" borderId="0" xfId="82" applyFont="1" applyFill="1" applyAlignment="1">
      <alignment horizontal="right"/>
    </xf>
    <xf numFmtId="14" fontId="13" fillId="0" borderId="47" xfId="0" applyNumberFormat="1" applyFont="1" applyBorder="1" applyAlignment="1">
      <alignment horizontal="left"/>
    </xf>
    <xf numFmtId="0" fontId="13" fillId="0" borderId="47" xfId="0" applyFont="1" applyBorder="1" applyAlignment="1">
      <alignment horizontal="left"/>
    </xf>
    <xf numFmtId="0" fontId="13" fillId="0" borderId="48" xfId="0" applyFont="1" applyBorder="1" applyAlignment="1">
      <alignment horizontal="left"/>
    </xf>
    <xf numFmtId="0" fontId="13" fillId="0" borderId="49" xfId="0" applyFont="1" applyBorder="1" applyAlignment="1">
      <alignment horizontal="left"/>
    </xf>
    <xf numFmtId="164" fontId="13" fillId="0" borderId="29" xfId="82" applyFont="1" applyBorder="1" applyAlignment="1">
      <alignment horizontal="right"/>
    </xf>
    <xf numFmtId="164" fontId="13" fillId="34" borderId="14" xfId="82" applyFont="1" applyFill="1" applyBorder="1"/>
    <xf numFmtId="164" fontId="13" fillId="34" borderId="2" xfId="82" applyFont="1" applyFill="1" applyBorder="1"/>
    <xf numFmtId="164" fontId="19" fillId="34" borderId="12" xfId="82" applyFont="1" applyFill="1" applyBorder="1"/>
    <xf numFmtId="4" fontId="54" fillId="34" borderId="5" xfId="0" applyNumberFormat="1" applyFont="1" applyFill="1" applyBorder="1"/>
    <xf numFmtId="0" fontId="6" fillId="0" borderId="0" xfId="151" applyAlignment="1">
      <alignment horizontal="left"/>
    </xf>
    <xf numFmtId="0" fontId="6" fillId="0" borderId="0" xfId="151"/>
    <xf numFmtId="0" fontId="6" fillId="0" borderId="0" xfId="151" applyAlignment="1">
      <alignment horizontal="center"/>
    </xf>
    <xf numFmtId="0" fontId="55" fillId="0" borderId="11" xfId="151" applyFont="1" applyBorder="1" applyAlignment="1">
      <alignment horizontal="center"/>
    </xf>
    <xf numFmtId="0" fontId="55" fillId="0" borderId="11" xfId="151" applyFont="1" applyBorder="1"/>
    <xf numFmtId="0" fontId="55" fillId="0" borderId="0" xfId="151" applyFont="1"/>
    <xf numFmtId="0" fontId="55" fillId="0" borderId="0" xfId="151" applyFont="1" applyAlignment="1">
      <alignment horizontal="center"/>
    </xf>
    <xf numFmtId="0" fontId="50" fillId="0" borderId="0" xfId="151" applyFont="1" applyAlignment="1">
      <alignment horizontal="center"/>
    </xf>
    <xf numFmtId="0" fontId="50" fillId="0" borderId="0" xfId="151" applyFont="1"/>
    <xf numFmtId="0" fontId="57" fillId="0" borderId="0" xfId="140" applyFont="1"/>
    <xf numFmtId="0" fontId="57" fillId="0" borderId="0" xfId="140" applyFont="1" applyAlignment="1">
      <alignment horizontal="center"/>
    </xf>
    <xf numFmtId="164" fontId="57" fillId="0" borderId="0" xfId="145" applyFont="1"/>
    <xf numFmtId="49" fontId="57" fillId="0" borderId="0" xfId="145" applyNumberFormat="1" applyFont="1"/>
    <xf numFmtId="164" fontId="57" fillId="0" borderId="0" xfId="145" applyFont="1" applyAlignment="1">
      <alignment horizontal="right"/>
    </xf>
    <xf numFmtId="164" fontId="57" fillId="0" borderId="0" xfId="82" applyFont="1"/>
    <xf numFmtId="0" fontId="58" fillId="38" borderId="12" xfId="140" applyFont="1" applyFill="1" applyBorder="1" applyAlignment="1">
      <alignment horizontal="center" vertical="center"/>
    </xf>
    <xf numFmtId="164" fontId="58" fillId="38" borderId="12" xfId="145" applyFont="1" applyFill="1" applyBorder="1" applyAlignment="1">
      <alignment horizontal="center" vertical="center"/>
    </xf>
    <xf numFmtId="49" fontId="58" fillId="38" borderId="12" xfId="145" applyNumberFormat="1" applyFont="1" applyFill="1" applyBorder="1" applyAlignment="1">
      <alignment horizontal="center" vertical="center"/>
    </xf>
    <xf numFmtId="164" fontId="57" fillId="34" borderId="0" xfId="82" applyFont="1" applyFill="1"/>
    <xf numFmtId="0" fontId="57" fillId="34" borderId="0" xfId="140" applyFont="1" applyFill="1"/>
    <xf numFmtId="14" fontId="57" fillId="39" borderId="33" xfId="140" applyNumberFormat="1" applyFont="1" applyFill="1" applyBorder="1" applyAlignment="1">
      <alignment horizontal="center"/>
    </xf>
    <xf numFmtId="0" fontId="57" fillId="39" borderId="33" xfId="140" applyFont="1" applyFill="1" applyBorder="1"/>
    <xf numFmtId="0" fontId="57" fillId="39" borderId="33" xfId="140" applyFont="1" applyFill="1" applyBorder="1" applyAlignment="1">
      <alignment horizontal="left"/>
    </xf>
    <xf numFmtId="0" fontId="57" fillId="39" borderId="33" xfId="140" applyFont="1" applyFill="1" applyBorder="1" applyAlignment="1">
      <alignment horizontal="center"/>
    </xf>
    <xf numFmtId="164" fontId="57" fillId="39" borderId="33" xfId="145" applyFont="1" applyFill="1" applyBorder="1"/>
    <xf numFmtId="49" fontId="57" fillId="39" borderId="33" xfId="145" applyNumberFormat="1" applyFont="1" applyFill="1" applyBorder="1" applyAlignment="1">
      <alignment horizontal="center"/>
    </xf>
    <xf numFmtId="164" fontId="57" fillId="39" borderId="12" xfId="145" applyFont="1" applyFill="1" applyBorder="1"/>
    <xf numFmtId="164" fontId="57" fillId="39" borderId="33" xfId="145" quotePrefix="1" applyFont="1" applyFill="1" applyBorder="1" applyAlignment="1">
      <alignment horizontal="right"/>
    </xf>
    <xf numFmtId="0" fontId="57" fillId="39" borderId="12" xfId="140" applyFont="1" applyFill="1" applyBorder="1"/>
    <xf numFmtId="0" fontId="57" fillId="39" borderId="12" xfId="140" applyFont="1" applyFill="1" applyBorder="1" applyAlignment="1">
      <alignment horizontal="left"/>
    </xf>
    <xf numFmtId="0" fontId="57" fillId="39" borderId="12" xfId="140" applyFont="1" applyFill="1" applyBorder="1" applyAlignment="1">
      <alignment horizontal="center"/>
    </xf>
    <xf numFmtId="164" fontId="57" fillId="39" borderId="33" xfId="145" applyFont="1" applyFill="1" applyBorder="1" applyAlignment="1">
      <alignment horizontal="right"/>
    </xf>
    <xf numFmtId="0" fontId="57" fillId="39" borderId="12" xfId="140" quotePrefix="1" applyFont="1" applyFill="1" applyBorder="1" applyAlignment="1">
      <alignment horizontal="center"/>
    </xf>
    <xf numFmtId="164" fontId="57" fillId="39" borderId="12" xfId="145" applyFont="1" applyFill="1" applyBorder="1" applyAlignment="1">
      <alignment horizontal="center"/>
    </xf>
    <xf numFmtId="14" fontId="57" fillId="39" borderId="12" xfId="140" applyNumberFormat="1" applyFont="1" applyFill="1" applyBorder="1" applyAlignment="1">
      <alignment horizontal="center"/>
    </xf>
    <xf numFmtId="0" fontId="57" fillId="39" borderId="12" xfId="142" quotePrefix="1" applyFont="1" applyFill="1" applyBorder="1" applyAlignment="1">
      <alignment horizontal="center"/>
    </xf>
    <xf numFmtId="49" fontId="57" fillId="39" borderId="12" xfId="145" applyNumberFormat="1" applyFont="1" applyFill="1" applyBorder="1" applyAlignment="1">
      <alignment horizontal="center"/>
    </xf>
    <xf numFmtId="164" fontId="57" fillId="39" borderId="12" xfId="145" quotePrefix="1" applyFont="1" applyFill="1" applyBorder="1" applyAlignment="1">
      <alignment horizontal="right"/>
    </xf>
    <xf numFmtId="164" fontId="57" fillId="39" borderId="12" xfId="145" applyFont="1" applyFill="1" applyBorder="1" applyAlignment="1">
      <alignment horizontal="right"/>
    </xf>
    <xf numFmtId="164" fontId="59" fillId="39" borderId="12" xfId="145" applyFont="1" applyFill="1" applyBorder="1"/>
    <xf numFmtId="164" fontId="59" fillId="39" borderId="12" xfId="145" applyFont="1" applyFill="1" applyBorder="1" applyAlignment="1">
      <alignment horizontal="right"/>
    </xf>
    <xf numFmtId="49" fontId="57" fillId="39" borderId="12" xfId="145" applyNumberFormat="1" applyFont="1" applyFill="1" applyBorder="1"/>
    <xf numFmtId="164" fontId="58" fillId="39" borderId="12" xfId="145" applyFont="1" applyFill="1" applyBorder="1"/>
    <xf numFmtId="49" fontId="58" fillId="39" borderId="12" xfId="145" applyNumberFormat="1" applyFont="1" applyFill="1" applyBorder="1"/>
    <xf numFmtId="164" fontId="58" fillId="0" borderId="0" xfId="82" applyFont="1"/>
    <xf numFmtId="0" fontId="58" fillId="0" borderId="0" xfId="140" applyFont="1"/>
    <xf numFmtId="164" fontId="58" fillId="39" borderId="12" xfId="145" applyFont="1" applyFill="1" applyBorder="1" applyAlignment="1">
      <alignment horizontal="right"/>
    </xf>
    <xf numFmtId="0" fontId="57" fillId="39" borderId="13" xfId="140" applyFont="1" applyFill="1" applyBorder="1" applyAlignment="1">
      <alignment horizontal="left"/>
    </xf>
    <xf numFmtId="0" fontId="57" fillId="39" borderId="13" xfId="140" applyFont="1" applyFill="1" applyBorder="1"/>
    <xf numFmtId="164" fontId="57" fillId="0" borderId="0" xfId="140" applyNumberFormat="1" applyFont="1"/>
    <xf numFmtId="0" fontId="57" fillId="39" borderId="68" xfId="140" applyFont="1" applyFill="1" applyBorder="1"/>
    <xf numFmtId="0" fontId="57" fillId="39" borderId="17" xfId="140" applyFont="1" applyFill="1" applyBorder="1"/>
    <xf numFmtId="164" fontId="58" fillId="0" borderId="0" xfId="140" applyNumberFormat="1" applyFont="1"/>
    <xf numFmtId="0" fontId="5" fillId="0" borderId="0" xfId="151" applyFont="1"/>
    <xf numFmtId="0" fontId="5" fillId="0" borderId="0" xfId="151" applyFont="1" applyAlignment="1">
      <alignment horizontal="center"/>
    </xf>
    <xf numFmtId="14" fontId="57" fillId="39" borderId="55" xfId="140" applyNumberFormat="1" applyFont="1" applyFill="1" applyBorder="1" applyAlignment="1">
      <alignment horizontal="center"/>
    </xf>
    <xf numFmtId="0" fontId="4" fillId="0" borderId="0" xfId="151" applyFont="1"/>
    <xf numFmtId="0" fontId="4" fillId="0" borderId="0" xfId="151" applyFont="1" applyAlignment="1">
      <alignment horizontal="center"/>
    </xf>
    <xf numFmtId="0" fontId="13" fillId="34" borderId="47" xfId="0" applyFont="1" applyFill="1" applyBorder="1"/>
    <xf numFmtId="164" fontId="13" fillId="34" borderId="29" xfId="82" applyFont="1" applyFill="1" applyBorder="1" applyAlignment="1">
      <alignment horizontal="center"/>
    </xf>
    <xf numFmtId="164" fontId="13" fillId="34" borderId="23" xfId="82" applyFont="1" applyFill="1" applyBorder="1" applyAlignment="1">
      <alignment horizontal="center"/>
    </xf>
    <xf numFmtId="0" fontId="13" fillId="34" borderId="29" xfId="0" applyFont="1" applyFill="1" applyBorder="1"/>
    <xf numFmtId="0" fontId="13" fillId="34" borderId="29" xfId="0" applyFont="1" applyFill="1" applyBorder="1" applyAlignment="1">
      <alignment horizontal="center"/>
    </xf>
    <xf numFmtId="164" fontId="19" fillId="34" borderId="29" xfId="82" applyFont="1" applyFill="1" applyBorder="1" applyAlignment="1">
      <alignment horizontal="center"/>
    </xf>
    <xf numFmtId="0" fontId="13" fillId="34" borderId="23" xfId="0" applyFont="1" applyFill="1" applyBorder="1"/>
    <xf numFmtId="0" fontId="13" fillId="34" borderId="23" xfId="0" applyFont="1" applyFill="1" applyBorder="1" applyAlignment="1">
      <alignment horizontal="center"/>
    </xf>
    <xf numFmtId="0" fontId="11" fillId="0" borderId="2" xfId="0" applyFont="1" applyBorder="1"/>
    <xf numFmtId="0" fontId="0" fillId="0" borderId="2" xfId="0" applyBorder="1"/>
    <xf numFmtId="0" fontId="11" fillId="0" borderId="33" xfId="0" applyFont="1" applyBorder="1"/>
    <xf numFmtId="164" fontId="0" fillId="0" borderId="2" xfId="82" applyFont="1" applyBorder="1" applyAlignment="1">
      <alignment horizontal="center"/>
    </xf>
    <xf numFmtId="164" fontId="0" fillId="0" borderId="2" xfId="82" applyFont="1" applyBorder="1"/>
    <xf numFmtId="164" fontId="0" fillId="0" borderId="33" xfId="82" applyFont="1" applyBorder="1" applyAlignment="1">
      <alignment horizontal="center"/>
    </xf>
    <xf numFmtId="164" fontId="0" fillId="0" borderId="33" xfId="82" applyFont="1" applyBorder="1"/>
    <xf numFmtId="164" fontId="0" fillId="0" borderId="0" xfId="82" applyFont="1" applyAlignment="1">
      <alignment horizontal="center"/>
    </xf>
    <xf numFmtId="164" fontId="0" fillId="0" borderId="0" xfId="82" applyFont="1"/>
    <xf numFmtId="0" fontId="11" fillId="0" borderId="2" xfId="0" applyFont="1" applyBorder="1" applyAlignment="1">
      <alignment horizontal="right"/>
    </xf>
    <xf numFmtId="164" fontId="0" fillId="37" borderId="26" xfId="82" applyFont="1" applyFill="1" applyBorder="1" applyAlignment="1">
      <alignment horizontal="center"/>
    </xf>
    <xf numFmtId="164" fontId="0" fillId="0" borderId="2" xfId="0" applyNumberFormat="1" applyBorder="1"/>
    <xf numFmtId="164" fontId="0" fillId="37" borderId="26" xfId="0" applyNumberFormat="1" applyFill="1" applyBorder="1"/>
    <xf numFmtId="164" fontId="62" fillId="40" borderId="74" xfId="0" applyNumberFormat="1" applyFont="1" applyFill="1" applyBorder="1"/>
    <xf numFmtId="164" fontId="62" fillId="40" borderId="74" xfId="82" applyFont="1" applyFill="1" applyBorder="1" applyAlignment="1">
      <alignment horizontal="right"/>
    </xf>
    <xf numFmtId="164" fontId="0" fillId="37" borderId="32" xfId="82" applyFont="1" applyFill="1" applyBorder="1" applyAlignment="1">
      <alignment horizontal="center"/>
    </xf>
    <xf numFmtId="164" fontId="63" fillId="37" borderId="1" xfId="82" applyFont="1" applyFill="1" applyBorder="1" applyAlignment="1">
      <alignment horizontal="center"/>
    </xf>
    <xf numFmtId="164" fontId="0" fillId="34" borderId="2" xfId="82" applyFont="1" applyFill="1" applyBorder="1" applyAlignment="1">
      <alignment horizontal="center"/>
    </xf>
    <xf numFmtId="0" fontId="0" fillId="34" borderId="0" xfId="0" applyFill="1"/>
    <xf numFmtId="0" fontId="65" fillId="37" borderId="2" xfId="0" applyFont="1" applyFill="1" applyBorder="1" applyAlignment="1">
      <alignment horizontal="center"/>
    </xf>
    <xf numFmtId="0" fontId="65" fillId="37" borderId="1" xfId="0" applyFont="1" applyFill="1" applyBorder="1" applyAlignment="1">
      <alignment horizontal="center"/>
    </xf>
    <xf numFmtId="164" fontId="0" fillId="37" borderId="2" xfId="82" applyFont="1" applyFill="1" applyBorder="1"/>
    <xf numFmtId="164" fontId="67" fillId="0" borderId="0" xfId="82" applyFont="1"/>
    <xf numFmtId="49" fontId="57" fillId="39" borderId="33" xfId="145" quotePrefix="1" applyNumberFormat="1" applyFont="1" applyFill="1" applyBorder="1" applyAlignment="1">
      <alignment horizontal="center"/>
    </xf>
    <xf numFmtId="14" fontId="58" fillId="39" borderId="55" xfId="140" applyNumberFormat="1" applyFont="1" applyFill="1" applyBorder="1" applyAlignment="1">
      <alignment horizontal="right"/>
    </xf>
    <xf numFmtId="14" fontId="58" fillId="39" borderId="17" xfId="140" applyNumberFormat="1" applyFont="1" applyFill="1" applyBorder="1" applyAlignment="1">
      <alignment horizontal="right"/>
    </xf>
    <xf numFmtId="14" fontId="57" fillId="39" borderId="17" xfId="140" applyNumberFormat="1" applyFont="1" applyFill="1" applyBorder="1" applyAlignment="1">
      <alignment horizontal="center"/>
    </xf>
    <xf numFmtId="0" fontId="57" fillId="39" borderId="17" xfId="140" applyFont="1" applyFill="1" applyBorder="1" applyAlignment="1">
      <alignment horizontal="left"/>
    </xf>
    <xf numFmtId="49" fontId="57" fillId="39" borderId="10" xfId="145" quotePrefix="1" applyNumberFormat="1" applyFont="1" applyFill="1" applyBorder="1" applyAlignment="1">
      <alignment horizontal="center"/>
    </xf>
    <xf numFmtId="0" fontId="57" fillId="39" borderId="17" xfId="140" applyFont="1" applyFill="1" applyBorder="1" applyAlignment="1">
      <alignment horizontal="center"/>
    </xf>
    <xf numFmtId="164" fontId="57" fillId="39" borderId="17" xfId="145" applyFont="1" applyFill="1" applyBorder="1"/>
    <xf numFmtId="49" fontId="57" fillId="39" borderId="17" xfId="145" applyNumberFormat="1" applyFont="1" applyFill="1" applyBorder="1" applyAlignment="1">
      <alignment horizontal="center"/>
    </xf>
    <xf numFmtId="164" fontId="57" fillId="39" borderId="17" xfId="145" applyFont="1" applyFill="1" applyBorder="1" applyAlignment="1">
      <alignment horizontal="right"/>
    </xf>
    <xf numFmtId="164" fontId="57" fillId="39" borderId="10" xfId="145" applyFont="1" applyFill="1" applyBorder="1"/>
    <xf numFmtId="164" fontId="57" fillId="39" borderId="13" xfId="145" applyFont="1" applyFill="1" applyBorder="1"/>
    <xf numFmtId="14" fontId="58" fillId="39" borderId="71" xfId="140" applyNumberFormat="1" applyFont="1" applyFill="1" applyBorder="1"/>
    <xf numFmtId="14" fontId="57" fillId="39" borderId="11" xfId="140" applyNumberFormat="1" applyFont="1" applyFill="1" applyBorder="1" applyAlignment="1">
      <alignment horizontal="center"/>
    </xf>
    <xf numFmtId="0" fontId="58" fillId="39" borderId="17" xfId="140" quotePrefix="1" applyFont="1" applyFill="1" applyBorder="1" applyAlignment="1">
      <alignment horizontal="center"/>
    </xf>
    <xf numFmtId="0" fontId="58" fillId="39" borderId="17" xfId="140" applyFont="1" applyFill="1" applyBorder="1" applyAlignment="1">
      <alignment horizontal="center"/>
    </xf>
    <xf numFmtId="164" fontId="58" fillId="39" borderId="17" xfId="145" applyFont="1" applyFill="1" applyBorder="1"/>
    <xf numFmtId="49" fontId="58" fillId="39" borderId="17" xfId="145" applyNumberFormat="1" applyFont="1" applyFill="1" applyBorder="1"/>
    <xf numFmtId="164" fontId="58" fillId="39" borderId="13" xfId="145" applyFont="1" applyFill="1" applyBorder="1"/>
    <xf numFmtId="49" fontId="58" fillId="39" borderId="12" xfId="145" applyNumberFormat="1" applyFont="1" applyFill="1" applyBorder="1" applyAlignment="1">
      <alignment horizontal="center"/>
    </xf>
    <xf numFmtId="164" fontId="61" fillId="39" borderId="26" xfId="145" applyFont="1" applyFill="1" applyBorder="1"/>
    <xf numFmtId="164" fontId="57" fillId="39" borderId="33" xfId="82" quotePrefix="1" applyFont="1" applyFill="1" applyBorder="1" applyAlignment="1">
      <alignment horizontal="right"/>
    </xf>
    <xf numFmtId="0" fontId="11" fillId="0" borderId="0" xfId="143" applyAlignment="1">
      <alignment horizontal="center"/>
    </xf>
    <xf numFmtId="164" fontId="11" fillId="0" borderId="0" xfId="82" applyFont="1" applyAlignment="1">
      <alignment horizontal="center"/>
    </xf>
    <xf numFmtId="0" fontId="11" fillId="0" borderId="0" xfId="143"/>
    <xf numFmtId="164" fontId="11" fillId="0" borderId="0" xfId="143" applyNumberFormat="1"/>
    <xf numFmtId="0" fontId="3" fillId="0" borderId="0" xfId="151" applyFont="1"/>
    <xf numFmtId="0" fontId="68" fillId="0" borderId="0" xfId="0" applyFont="1"/>
    <xf numFmtId="0" fontId="69" fillId="0" borderId="0" xfId="0" applyFont="1"/>
    <xf numFmtId="0" fontId="68" fillId="35" borderId="12" xfId="0" applyFont="1" applyFill="1" applyBorder="1" applyAlignment="1">
      <alignment horizontal="center" vertical="center" wrapText="1"/>
    </xf>
    <xf numFmtId="0" fontId="69" fillId="0" borderId="0" xfId="0" applyFont="1" applyAlignment="1">
      <alignment horizontal="center" vertical="center" wrapText="1"/>
    </xf>
    <xf numFmtId="164" fontId="70" fillId="35" borderId="13" xfId="82" applyFont="1" applyFill="1" applyBorder="1" applyAlignment="1">
      <alignment horizontal="center"/>
    </xf>
    <xf numFmtId="164" fontId="70" fillId="35" borderId="12" xfId="82" applyFont="1" applyFill="1" applyBorder="1" applyAlignment="1">
      <alignment horizontal="center"/>
    </xf>
    <xf numFmtId="0" fontId="71" fillId="34" borderId="12" xfId="112" applyFont="1" applyFill="1" applyBorder="1" applyAlignment="1">
      <alignment horizontal="center"/>
    </xf>
    <xf numFmtId="0" fontId="71" fillId="34" borderId="12" xfId="114" applyFont="1" applyFill="1" applyBorder="1"/>
    <xf numFmtId="164" fontId="72" fillId="0" borderId="12" xfId="0" applyNumberFormat="1" applyFont="1" applyBorder="1"/>
    <xf numFmtId="164" fontId="69" fillId="0" borderId="12" xfId="82" applyFont="1" applyBorder="1" applyAlignment="1">
      <alignment horizontal="right"/>
    </xf>
    <xf numFmtId="164" fontId="69" fillId="0" borderId="12" xfId="82" applyFont="1" applyBorder="1"/>
    <xf numFmtId="164" fontId="69" fillId="34" borderId="0" xfId="82" applyFont="1" applyFill="1"/>
    <xf numFmtId="0" fontId="69" fillId="34" borderId="0" xfId="0" applyFont="1" applyFill="1"/>
    <xf numFmtId="0" fontId="69" fillId="34" borderId="12" xfId="0" applyFont="1" applyFill="1" applyBorder="1" applyAlignment="1">
      <alignment horizontal="left"/>
    </xf>
    <xf numFmtId="164" fontId="69" fillId="34" borderId="12" xfId="82" applyFont="1" applyFill="1" applyBorder="1"/>
    <xf numFmtId="164" fontId="68" fillId="35" borderId="12" xfId="0" applyNumberFormat="1" applyFont="1" applyFill="1" applyBorder="1"/>
    <xf numFmtId="164" fontId="68" fillId="0" borderId="0" xfId="82" applyFont="1" applyFill="1"/>
    <xf numFmtId="0" fontId="69" fillId="34" borderId="12" xfId="0" applyFont="1" applyFill="1" applyBorder="1"/>
    <xf numFmtId="164" fontId="69" fillId="0" borderId="2" xfId="82" applyFont="1" applyBorder="1" applyAlignment="1">
      <alignment horizontal="right"/>
    </xf>
    <xf numFmtId="164" fontId="72" fillId="0" borderId="12" xfId="82" applyFont="1" applyBorder="1"/>
    <xf numFmtId="164" fontId="69" fillId="35" borderId="12" xfId="0" applyNumberFormat="1" applyFont="1" applyFill="1" applyBorder="1"/>
    <xf numFmtId="0" fontId="69" fillId="37" borderId="12" xfId="0" applyFont="1" applyFill="1" applyBorder="1"/>
    <xf numFmtId="164" fontId="69" fillId="37" borderId="12" xfId="0" applyNumberFormat="1" applyFont="1" applyFill="1" applyBorder="1"/>
    <xf numFmtId="164" fontId="72" fillId="34" borderId="12" xfId="0" applyNumberFormat="1" applyFont="1" applyFill="1" applyBorder="1"/>
    <xf numFmtId="164" fontId="58" fillId="39" borderId="10" xfId="145" applyFont="1" applyFill="1" applyBorder="1"/>
    <xf numFmtId="164" fontId="58" fillId="39" borderId="33" xfId="145" applyFont="1" applyFill="1" applyBorder="1"/>
    <xf numFmtId="0" fontId="2" fillId="0" borderId="0" xfId="151" applyFont="1"/>
    <xf numFmtId="0" fontId="1" fillId="0" borderId="0" xfId="151" applyFont="1"/>
    <xf numFmtId="164" fontId="69" fillId="34" borderId="12" xfId="82" applyFont="1" applyFill="1" applyBorder="1" applyAlignment="1">
      <alignment horizontal="right"/>
    </xf>
    <xf numFmtId="0" fontId="75" fillId="0" borderId="0" xfId="149" applyFont="1" applyAlignment="1">
      <alignment horizontal="center"/>
    </xf>
    <xf numFmtId="164" fontId="75" fillId="0" borderId="0" xfId="150" applyFont="1" applyFill="1" applyBorder="1" applyAlignment="1">
      <alignment horizontal="left"/>
    </xf>
    <xf numFmtId="0" fontId="75" fillId="0" borderId="0" xfId="149" applyFont="1"/>
    <xf numFmtId="0" fontId="75" fillId="0" borderId="0" xfId="149" applyFont="1" applyAlignment="1">
      <alignment horizontal="center" vertical="center"/>
    </xf>
    <xf numFmtId="164" fontId="75" fillId="0" borderId="0" xfId="150" applyFont="1" applyFill="1" applyBorder="1" applyAlignment="1">
      <alignment horizontal="center"/>
    </xf>
    <xf numFmtId="164" fontId="75" fillId="0" borderId="0" xfId="150" applyFont="1" applyFill="1" applyBorder="1"/>
    <xf numFmtId="0" fontId="75" fillId="0" borderId="0" xfId="149" applyFont="1" applyAlignment="1">
      <alignment horizontal="right"/>
    </xf>
    <xf numFmtId="0" fontId="75" fillId="0" borderId="0" xfId="149" applyFont="1" applyAlignment="1">
      <alignment horizontal="left" vertical="center"/>
    </xf>
    <xf numFmtId="14" fontId="75" fillId="0" borderId="0" xfId="149" applyNumberFormat="1" applyFont="1" applyAlignment="1">
      <alignment horizontal="center"/>
    </xf>
    <xf numFmtId="164" fontId="75" fillId="0" borderId="0" xfId="82" applyFont="1" applyFill="1" applyBorder="1"/>
    <xf numFmtId="164" fontId="77" fillId="0" borderId="0" xfId="150" applyFont="1" applyFill="1" applyBorder="1"/>
    <xf numFmtId="174" fontId="75" fillId="0" borderId="0" xfId="149" applyNumberFormat="1" applyFont="1" applyAlignment="1">
      <alignment horizontal="center"/>
    </xf>
    <xf numFmtId="0" fontId="75" fillId="0" borderId="0" xfId="151" applyFont="1"/>
    <xf numFmtId="0" fontId="19" fillId="0" borderId="55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19" fillId="35" borderId="55" xfId="0" applyFont="1" applyFill="1" applyBorder="1" applyAlignment="1">
      <alignment horizontal="center" vertical="center"/>
    </xf>
    <xf numFmtId="0" fontId="19" fillId="35" borderId="17" xfId="0" applyFont="1" applyFill="1" applyBorder="1" applyAlignment="1">
      <alignment horizontal="center" vertical="center"/>
    </xf>
    <xf numFmtId="0" fontId="19" fillId="35" borderId="13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164" fontId="52" fillId="0" borderId="0" xfId="138" applyFont="1" applyAlignment="1">
      <alignment horizontal="center"/>
    </xf>
    <xf numFmtId="0" fontId="52" fillId="0" borderId="0" xfId="139" applyFont="1" applyAlignment="1">
      <alignment horizontal="center"/>
    </xf>
    <xf numFmtId="0" fontId="52" fillId="0" borderId="10" xfId="139" applyFont="1" applyBorder="1" applyAlignment="1">
      <alignment horizontal="center"/>
    </xf>
    <xf numFmtId="0" fontId="52" fillId="0" borderId="1" xfId="139" applyFont="1" applyBorder="1" applyAlignment="1">
      <alignment horizontal="center" vertical="center"/>
    </xf>
    <xf numFmtId="0" fontId="52" fillId="0" borderId="33" xfId="139" applyFont="1" applyBorder="1" applyAlignment="1">
      <alignment horizontal="center" vertical="center"/>
    </xf>
    <xf numFmtId="164" fontId="52" fillId="0" borderId="12" xfId="138" applyFont="1" applyBorder="1" applyAlignment="1">
      <alignment horizontal="center"/>
    </xf>
    <xf numFmtId="164" fontId="70" fillId="35" borderId="55" xfId="82" applyFont="1" applyFill="1" applyBorder="1" applyAlignment="1">
      <alignment horizontal="center"/>
    </xf>
    <xf numFmtId="164" fontId="70" fillId="35" borderId="13" xfId="82" applyFont="1" applyFill="1" applyBorder="1" applyAlignment="1">
      <alignment horizontal="center"/>
    </xf>
    <xf numFmtId="0" fontId="70" fillId="35" borderId="1" xfId="0" applyFont="1" applyFill="1" applyBorder="1" applyAlignment="1">
      <alignment horizontal="center" vertical="top"/>
    </xf>
    <xf numFmtId="0" fontId="70" fillId="35" borderId="33" xfId="0" applyFont="1" applyFill="1" applyBorder="1" applyAlignment="1">
      <alignment horizontal="center" vertical="top"/>
    </xf>
    <xf numFmtId="0" fontId="73" fillId="35" borderId="12" xfId="114" applyFont="1" applyFill="1" applyBorder="1" applyAlignment="1">
      <alignment horizontal="center"/>
    </xf>
    <xf numFmtId="0" fontId="74" fillId="37" borderId="12" xfId="0" applyFont="1" applyFill="1" applyBorder="1" applyAlignment="1">
      <alignment horizontal="center"/>
    </xf>
    <xf numFmtId="0" fontId="73" fillId="35" borderId="55" xfId="114" applyFont="1" applyFill="1" applyBorder="1" applyAlignment="1">
      <alignment horizontal="center"/>
    </xf>
    <xf numFmtId="0" fontId="73" fillId="35" borderId="13" xfId="114" applyFont="1" applyFill="1" applyBorder="1" applyAlignment="1">
      <alignment horizontal="center"/>
    </xf>
    <xf numFmtId="0" fontId="68" fillId="35" borderId="55" xfId="0" applyFont="1" applyFill="1" applyBorder="1" applyAlignment="1">
      <alignment horizontal="center"/>
    </xf>
    <xf numFmtId="0" fontId="68" fillId="35" borderId="13" xfId="0" applyFont="1" applyFill="1" applyBorder="1" applyAlignment="1">
      <alignment horizontal="center"/>
    </xf>
    <xf numFmtId="0" fontId="68" fillId="35" borderId="12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166" fontId="18" fillId="0" borderId="0" xfId="0" applyNumberFormat="1" applyFont="1" applyAlignment="1">
      <alignment horizontal="center"/>
    </xf>
    <xf numFmtId="166" fontId="17" fillId="0" borderId="0" xfId="0" applyNumberFormat="1" applyFont="1" applyAlignment="1">
      <alignment horizontal="center"/>
    </xf>
    <xf numFmtId="166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/>
    </xf>
    <xf numFmtId="4" fontId="18" fillId="0" borderId="0" xfId="131" applyNumberFormat="1" applyFont="1" applyAlignment="1">
      <alignment horizontal="center"/>
    </xf>
    <xf numFmtId="0" fontId="18" fillId="0" borderId="0" xfId="131" applyFont="1" applyAlignment="1">
      <alignment horizontal="center"/>
    </xf>
    <xf numFmtId="0" fontId="18" fillId="0" borderId="10" xfId="131" applyFont="1" applyBorder="1" applyAlignment="1">
      <alignment horizontal="center"/>
    </xf>
    <xf numFmtId="164" fontId="19" fillId="35" borderId="55" xfId="82" applyFont="1" applyFill="1" applyBorder="1" applyAlignment="1">
      <alignment horizontal="center"/>
    </xf>
    <xf numFmtId="164" fontId="19" fillId="35" borderId="13" xfId="82" applyFont="1" applyFill="1" applyBorder="1" applyAlignment="1">
      <alignment horizontal="center"/>
    </xf>
    <xf numFmtId="0" fontId="19" fillId="35" borderId="55" xfId="0" applyFont="1" applyFill="1" applyBorder="1" applyAlignment="1">
      <alignment horizontal="center"/>
    </xf>
    <xf numFmtId="0" fontId="19" fillId="35" borderId="13" xfId="0" applyFont="1" applyFill="1" applyBorder="1" applyAlignment="1">
      <alignment horizontal="center"/>
    </xf>
    <xf numFmtId="0" fontId="61" fillId="39" borderId="75" xfId="140" applyFont="1" applyFill="1" applyBorder="1" applyAlignment="1">
      <alignment horizontal="right"/>
    </xf>
    <xf numFmtId="0" fontId="61" fillId="39" borderId="39" xfId="140" applyFont="1" applyFill="1" applyBorder="1" applyAlignment="1">
      <alignment horizontal="right"/>
    </xf>
    <xf numFmtId="0" fontId="61" fillId="39" borderId="76" xfId="140" applyFont="1" applyFill="1" applyBorder="1" applyAlignment="1">
      <alignment horizontal="right"/>
    </xf>
    <xf numFmtId="14" fontId="60" fillId="38" borderId="55" xfId="140" applyNumberFormat="1" applyFont="1" applyFill="1" applyBorder="1" applyAlignment="1">
      <alignment horizontal="center"/>
    </xf>
    <xf numFmtId="14" fontId="60" fillId="38" borderId="17" xfId="140" applyNumberFormat="1" applyFont="1" applyFill="1" applyBorder="1" applyAlignment="1">
      <alignment horizontal="center"/>
    </xf>
    <xf numFmtId="14" fontId="60" fillId="38" borderId="13" xfId="140" applyNumberFormat="1" applyFont="1" applyFill="1" applyBorder="1" applyAlignment="1">
      <alignment horizontal="center"/>
    </xf>
    <xf numFmtId="0" fontId="61" fillId="38" borderId="55" xfId="140" applyFont="1" applyFill="1" applyBorder="1" applyAlignment="1">
      <alignment horizontal="center"/>
    </xf>
    <xf numFmtId="0" fontId="61" fillId="38" borderId="17" xfId="140" applyFont="1" applyFill="1" applyBorder="1" applyAlignment="1">
      <alignment horizontal="center"/>
    </xf>
    <xf numFmtId="0" fontId="61" fillId="38" borderId="13" xfId="140" applyFont="1" applyFill="1" applyBorder="1" applyAlignment="1">
      <alignment horizontal="center"/>
    </xf>
    <xf numFmtId="14" fontId="61" fillId="38" borderId="55" xfId="140" applyNumberFormat="1" applyFont="1" applyFill="1" applyBorder="1" applyAlignment="1">
      <alignment horizontal="center"/>
    </xf>
    <xf numFmtId="14" fontId="61" fillId="38" borderId="17" xfId="140" applyNumberFormat="1" applyFont="1" applyFill="1" applyBorder="1" applyAlignment="1">
      <alignment horizontal="center"/>
    </xf>
    <xf numFmtId="14" fontId="61" fillId="38" borderId="13" xfId="140" applyNumberFormat="1" applyFont="1" applyFill="1" applyBorder="1" applyAlignment="1">
      <alignment horizontal="center"/>
    </xf>
    <xf numFmtId="14" fontId="58" fillId="39" borderId="11" xfId="140" applyNumberFormat="1" applyFont="1" applyFill="1" applyBorder="1" applyAlignment="1">
      <alignment horizontal="right"/>
    </xf>
    <xf numFmtId="14" fontId="58" fillId="39" borderId="72" xfId="140" applyNumberFormat="1" applyFont="1" applyFill="1" applyBorder="1" applyAlignment="1">
      <alignment horizontal="right"/>
    </xf>
    <xf numFmtId="14" fontId="58" fillId="39" borderId="55" xfId="140" applyNumberFormat="1" applyFont="1" applyFill="1" applyBorder="1" applyAlignment="1">
      <alignment horizontal="right"/>
    </xf>
    <xf numFmtId="14" fontId="58" fillId="39" borderId="17" xfId="140" applyNumberFormat="1" applyFont="1" applyFill="1" applyBorder="1" applyAlignment="1">
      <alignment horizontal="right"/>
    </xf>
    <xf numFmtId="14" fontId="58" fillId="39" borderId="13" xfId="140" applyNumberFormat="1" applyFont="1" applyFill="1" applyBorder="1" applyAlignment="1">
      <alignment horizontal="right"/>
    </xf>
    <xf numFmtId="43" fontId="22" fillId="36" borderId="1" xfId="148" applyFont="1" applyFill="1" applyBorder="1" applyAlignment="1">
      <alignment horizontal="center" vertical="center" wrapText="1"/>
    </xf>
    <xf numFmtId="43" fontId="22" fillId="36" borderId="2" xfId="148" applyFont="1" applyFill="1" applyBorder="1" applyAlignment="1">
      <alignment horizontal="center" vertical="center" wrapText="1"/>
    </xf>
    <xf numFmtId="43" fontId="22" fillId="36" borderId="33" xfId="148" applyFont="1" applyFill="1" applyBorder="1" applyAlignment="1">
      <alignment horizontal="center" vertical="center" wrapText="1"/>
    </xf>
    <xf numFmtId="0" fontId="22" fillId="0" borderId="4" xfId="137" applyNumberFormat="1" applyFont="1" applyFill="1" applyBorder="1" applyAlignment="1">
      <alignment horizontal="left" vertical="center"/>
    </xf>
    <xf numFmtId="0" fontId="22" fillId="0" borderId="0" xfId="137" applyNumberFormat="1" applyFont="1" applyFill="1" applyBorder="1" applyAlignment="1">
      <alignment horizontal="left" vertical="center"/>
    </xf>
    <xf numFmtId="0" fontId="22" fillId="0" borderId="18" xfId="137" applyNumberFormat="1" applyFont="1" applyFill="1" applyBorder="1" applyAlignment="1">
      <alignment horizontal="left" vertical="center"/>
    </xf>
    <xf numFmtId="0" fontId="22" fillId="0" borderId="36" xfId="137" applyNumberFormat="1" applyFont="1" applyFill="1" applyBorder="1" applyAlignment="1">
      <alignment horizontal="left" vertical="center"/>
    </xf>
    <xf numFmtId="0" fontId="22" fillId="0" borderId="10" xfId="137" applyNumberFormat="1" applyFont="1" applyFill="1" applyBorder="1" applyAlignment="1">
      <alignment horizontal="left" vertical="center"/>
    </xf>
    <xf numFmtId="0" fontId="22" fillId="0" borderId="68" xfId="137" applyNumberFormat="1" applyFont="1" applyFill="1" applyBorder="1" applyAlignment="1">
      <alignment horizontal="left" vertical="center"/>
    </xf>
    <xf numFmtId="0" fontId="47" fillId="36" borderId="12" xfId="147" applyFont="1" applyFill="1" applyBorder="1" applyAlignment="1">
      <alignment horizontal="center" vertical="center" wrapText="1"/>
    </xf>
    <xf numFmtId="0" fontId="47" fillId="36" borderId="1" xfId="147" applyFont="1" applyFill="1" applyBorder="1" applyAlignment="1">
      <alignment horizontal="center" vertical="center" wrapText="1"/>
    </xf>
    <xf numFmtId="0" fontId="47" fillId="36" borderId="2" xfId="147" applyFont="1" applyFill="1" applyBorder="1" applyAlignment="1">
      <alignment horizontal="center" vertical="center" wrapText="1"/>
    </xf>
    <xf numFmtId="0" fontId="47" fillId="36" borderId="33" xfId="147" applyFont="1" applyFill="1" applyBorder="1" applyAlignment="1">
      <alignment horizontal="center" vertical="center" wrapText="1"/>
    </xf>
    <xf numFmtId="43" fontId="47" fillId="36" borderId="1" xfId="148" applyFont="1" applyFill="1" applyBorder="1" applyAlignment="1">
      <alignment horizontal="center" vertical="center" wrapText="1"/>
    </xf>
    <xf numFmtId="43" fontId="47" fillId="36" borderId="2" xfId="148" applyFont="1" applyFill="1" applyBorder="1" applyAlignment="1">
      <alignment horizontal="center" vertical="center" wrapText="1"/>
    </xf>
    <xf numFmtId="43" fontId="47" fillId="36" borderId="33" xfId="148" applyFont="1" applyFill="1" applyBorder="1" applyAlignment="1">
      <alignment horizontal="center" vertical="center" wrapText="1"/>
    </xf>
    <xf numFmtId="0" fontId="22" fillId="36" borderId="1" xfId="147" applyFont="1" applyFill="1" applyBorder="1" applyAlignment="1">
      <alignment horizontal="center" vertical="center" wrapText="1"/>
    </xf>
    <xf numFmtId="0" fontId="22" fillId="36" borderId="2" xfId="147" applyFont="1" applyFill="1" applyBorder="1" applyAlignment="1">
      <alignment horizontal="center" vertical="center" wrapText="1"/>
    </xf>
    <xf numFmtId="0" fontId="22" fillId="36" borderId="33" xfId="147" applyFont="1" applyFill="1" applyBorder="1" applyAlignment="1">
      <alignment horizontal="center" vertical="center" wrapText="1"/>
    </xf>
    <xf numFmtId="0" fontId="47" fillId="0" borderId="12" xfId="147" applyFont="1" applyBorder="1" applyAlignment="1">
      <alignment horizontal="center" vertical="center" wrapText="1"/>
    </xf>
    <xf numFmtId="170" fontId="46" fillId="34" borderId="10" xfId="147" applyNumberFormat="1" applyFont="1" applyFill="1" applyBorder="1" applyAlignment="1">
      <alignment horizontal="left" vertical="center"/>
    </xf>
    <xf numFmtId="170" fontId="46" fillId="34" borderId="68" xfId="147" applyNumberFormat="1" applyFont="1" applyFill="1" applyBorder="1" applyAlignment="1">
      <alignment horizontal="left" vertical="center"/>
    </xf>
    <xf numFmtId="0" fontId="66" fillId="0" borderId="10" xfId="0" applyFont="1" applyBorder="1" applyAlignment="1">
      <alignment horizontal="center"/>
    </xf>
    <xf numFmtId="0" fontId="75" fillId="0" borderId="0" xfId="149" applyFont="1" applyAlignment="1"/>
    <xf numFmtId="164" fontId="75" fillId="0" borderId="0" xfId="150" applyFont="1" applyFill="1" applyBorder="1" applyAlignment="1"/>
  </cellXfs>
  <cellStyles count="152">
    <cellStyle name="20% - Accent1 2" xfId="1" xr:uid="{00000000-0005-0000-0000-000000000000}"/>
    <cellStyle name="20% - Accent1 3" xfId="2" xr:uid="{00000000-0005-0000-0000-000001000000}"/>
    <cellStyle name="20% - Accent1 4" xfId="3" xr:uid="{00000000-0005-0000-0000-000002000000}"/>
    <cellStyle name="20% - Accent2 2" xfId="4" xr:uid="{00000000-0005-0000-0000-000003000000}"/>
    <cellStyle name="20% - Accent2 3" xfId="5" xr:uid="{00000000-0005-0000-0000-000004000000}"/>
    <cellStyle name="20% - Accent2 4" xfId="6" xr:uid="{00000000-0005-0000-0000-000005000000}"/>
    <cellStyle name="20% - Accent3 2" xfId="7" xr:uid="{00000000-0005-0000-0000-000006000000}"/>
    <cellStyle name="20% - Accent3 3" xfId="8" xr:uid="{00000000-0005-0000-0000-000007000000}"/>
    <cellStyle name="20% - Accent3 4" xfId="9" xr:uid="{00000000-0005-0000-0000-000008000000}"/>
    <cellStyle name="20% - Accent4 2" xfId="10" xr:uid="{00000000-0005-0000-0000-000009000000}"/>
    <cellStyle name="20% - Accent4 3" xfId="11" xr:uid="{00000000-0005-0000-0000-00000A000000}"/>
    <cellStyle name="20% - Accent4 4" xfId="12" xr:uid="{00000000-0005-0000-0000-00000B000000}"/>
    <cellStyle name="20% - Accent5 2" xfId="13" xr:uid="{00000000-0005-0000-0000-00000C000000}"/>
    <cellStyle name="20% - Accent5 3" xfId="14" xr:uid="{00000000-0005-0000-0000-00000D000000}"/>
    <cellStyle name="20% - Accent5 4" xfId="15" xr:uid="{00000000-0005-0000-0000-00000E000000}"/>
    <cellStyle name="20% - Accent6 2" xfId="16" xr:uid="{00000000-0005-0000-0000-00000F000000}"/>
    <cellStyle name="20% - Accent6 3" xfId="17" xr:uid="{00000000-0005-0000-0000-000010000000}"/>
    <cellStyle name="20% - Accent6 4" xfId="18" xr:uid="{00000000-0005-0000-0000-000011000000}"/>
    <cellStyle name="40% - Accent1 2" xfId="19" xr:uid="{00000000-0005-0000-0000-000012000000}"/>
    <cellStyle name="40% - Accent1 3" xfId="20" xr:uid="{00000000-0005-0000-0000-000013000000}"/>
    <cellStyle name="40% - Accent1 4" xfId="21" xr:uid="{00000000-0005-0000-0000-000014000000}"/>
    <cellStyle name="40% - Accent2 2" xfId="22" xr:uid="{00000000-0005-0000-0000-000015000000}"/>
    <cellStyle name="40% - Accent2 3" xfId="23" xr:uid="{00000000-0005-0000-0000-000016000000}"/>
    <cellStyle name="40% - Accent2 4" xfId="24" xr:uid="{00000000-0005-0000-0000-000017000000}"/>
    <cellStyle name="40% - Accent3 2" xfId="25" xr:uid="{00000000-0005-0000-0000-000018000000}"/>
    <cellStyle name="40% - Accent3 3" xfId="26" xr:uid="{00000000-0005-0000-0000-000019000000}"/>
    <cellStyle name="40% - Accent3 4" xfId="27" xr:uid="{00000000-0005-0000-0000-00001A000000}"/>
    <cellStyle name="40% - Accent4 2" xfId="28" xr:uid="{00000000-0005-0000-0000-00001B000000}"/>
    <cellStyle name="40% - Accent4 3" xfId="29" xr:uid="{00000000-0005-0000-0000-00001C000000}"/>
    <cellStyle name="40% - Accent4 4" xfId="30" xr:uid="{00000000-0005-0000-0000-00001D000000}"/>
    <cellStyle name="40% - Accent5 2" xfId="31" xr:uid="{00000000-0005-0000-0000-00001E000000}"/>
    <cellStyle name="40% - Accent5 3" xfId="32" xr:uid="{00000000-0005-0000-0000-00001F000000}"/>
    <cellStyle name="40% - Accent5 4" xfId="33" xr:uid="{00000000-0005-0000-0000-000020000000}"/>
    <cellStyle name="40% - Accent6 2" xfId="34" xr:uid="{00000000-0005-0000-0000-000021000000}"/>
    <cellStyle name="40% - Accent6 3" xfId="35" xr:uid="{00000000-0005-0000-0000-000022000000}"/>
    <cellStyle name="40% - Accent6 4" xfId="36" xr:uid="{00000000-0005-0000-0000-000023000000}"/>
    <cellStyle name="60% - Accent1 2" xfId="37" xr:uid="{00000000-0005-0000-0000-000024000000}"/>
    <cellStyle name="60% - Accent1 3" xfId="38" xr:uid="{00000000-0005-0000-0000-000025000000}"/>
    <cellStyle name="60% - Accent1 4" xfId="39" xr:uid="{00000000-0005-0000-0000-000026000000}"/>
    <cellStyle name="60% - Accent2 2" xfId="40" xr:uid="{00000000-0005-0000-0000-000027000000}"/>
    <cellStyle name="60% - Accent2 3" xfId="41" xr:uid="{00000000-0005-0000-0000-000028000000}"/>
    <cellStyle name="60% - Accent2 4" xfId="42" xr:uid="{00000000-0005-0000-0000-000029000000}"/>
    <cellStyle name="60% - Accent3 2" xfId="43" xr:uid="{00000000-0005-0000-0000-00002A000000}"/>
    <cellStyle name="60% - Accent3 3" xfId="44" xr:uid="{00000000-0005-0000-0000-00002B000000}"/>
    <cellStyle name="60% - Accent3 4" xfId="45" xr:uid="{00000000-0005-0000-0000-00002C000000}"/>
    <cellStyle name="60% - Accent4 2" xfId="46" xr:uid="{00000000-0005-0000-0000-00002D000000}"/>
    <cellStyle name="60% - Accent4 3" xfId="47" xr:uid="{00000000-0005-0000-0000-00002E000000}"/>
    <cellStyle name="60% - Accent4 4" xfId="48" xr:uid="{00000000-0005-0000-0000-00002F000000}"/>
    <cellStyle name="60% - Accent5 2" xfId="49" xr:uid="{00000000-0005-0000-0000-000030000000}"/>
    <cellStyle name="60% - Accent5 3" xfId="50" xr:uid="{00000000-0005-0000-0000-000031000000}"/>
    <cellStyle name="60% - Accent5 4" xfId="51" xr:uid="{00000000-0005-0000-0000-000032000000}"/>
    <cellStyle name="60% - Accent6 2" xfId="52" xr:uid="{00000000-0005-0000-0000-000033000000}"/>
    <cellStyle name="60% - Accent6 3" xfId="53" xr:uid="{00000000-0005-0000-0000-000034000000}"/>
    <cellStyle name="60% - Accent6 4" xfId="54" xr:uid="{00000000-0005-0000-0000-000035000000}"/>
    <cellStyle name="Accent1 2" xfId="55" xr:uid="{00000000-0005-0000-0000-000036000000}"/>
    <cellStyle name="Accent1 3" xfId="56" xr:uid="{00000000-0005-0000-0000-000037000000}"/>
    <cellStyle name="Accent1 4" xfId="57" xr:uid="{00000000-0005-0000-0000-000038000000}"/>
    <cellStyle name="Accent2 2" xfId="58" xr:uid="{00000000-0005-0000-0000-000039000000}"/>
    <cellStyle name="Accent2 3" xfId="59" xr:uid="{00000000-0005-0000-0000-00003A000000}"/>
    <cellStyle name="Accent2 4" xfId="60" xr:uid="{00000000-0005-0000-0000-00003B000000}"/>
    <cellStyle name="Accent3 2" xfId="61" xr:uid="{00000000-0005-0000-0000-00003C000000}"/>
    <cellStyle name="Accent3 3" xfId="62" xr:uid="{00000000-0005-0000-0000-00003D000000}"/>
    <cellStyle name="Accent3 4" xfId="63" xr:uid="{00000000-0005-0000-0000-00003E000000}"/>
    <cellStyle name="Accent4 2" xfId="64" xr:uid="{00000000-0005-0000-0000-00003F000000}"/>
    <cellStyle name="Accent4 3" xfId="65" xr:uid="{00000000-0005-0000-0000-000040000000}"/>
    <cellStyle name="Accent4 4" xfId="66" xr:uid="{00000000-0005-0000-0000-000041000000}"/>
    <cellStyle name="Accent5 2" xfId="67" xr:uid="{00000000-0005-0000-0000-000042000000}"/>
    <cellStyle name="Accent5 3" xfId="68" xr:uid="{00000000-0005-0000-0000-000043000000}"/>
    <cellStyle name="Accent5 4" xfId="69" xr:uid="{00000000-0005-0000-0000-000044000000}"/>
    <cellStyle name="Accent6 2" xfId="70" xr:uid="{00000000-0005-0000-0000-000045000000}"/>
    <cellStyle name="Accent6 3" xfId="71" xr:uid="{00000000-0005-0000-0000-000046000000}"/>
    <cellStyle name="Accent6 4" xfId="72" xr:uid="{00000000-0005-0000-0000-000047000000}"/>
    <cellStyle name="Bad 2" xfId="73" xr:uid="{00000000-0005-0000-0000-000048000000}"/>
    <cellStyle name="Bad 3" xfId="74" xr:uid="{00000000-0005-0000-0000-000049000000}"/>
    <cellStyle name="Bad 4" xfId="75" xr:uid="{00000000-0005-0000-0000-00004A000000}"/>
    <cellStyle name="Calculation 2" xfId="76" xr:uid="{00000000-0005-0000-0000-00004B000000}"/>
    <cellStyle name="Calculation 3" xfId="77" xr:uid="{00000000-0005-0000-0000-00004C000000}"/>
    <cellStyle name="Calculation 4" xfId="78" xr:uid="{00000000-0005-0000-0000-00004D000000}"/>
    <cellStyle name="Check Cell 2" xfId="79" xr:uid="{00000000-0005-0000-0000-00004E000000}"/>
    <cellStyle name="Check Cell 3" xfId="80" xr:uid="{00000000-0005-0000-0000-00004F000000}"/>
    <cellStyle name="Check Cell 4" xfId="81" xr:uid="{00000000-0005-0000-0000-000050000000}"/>
    <cellStyle name="Comma" xfId="82" builtinId="3"/>
    <cellStyle name="Comma 2" xfId="138" xr:uid="{00000000-0005-0000-0000-000051000000}"/>
    <cellStyle name="Comma 2 2" xfId="83" xr:uid="{00000000-0005-0000-0000-000052000000}"/>
    <cellStyle name="Comma 2 2 2" xfId="137" xr:uid="{00000000-0005-0000-0000-000053000000}"/>
    <cellStyle name="Comma 2 3" xfId="144" xr:uid="{00000000-0005-0000-0000-000054000000}"/>
    <cellStyle name="Comma 2 4" xfId="146" xr:uid="{00000000-0005-0000-0000-000055000000}"/>
    <cellStyle name="Comma 3" xfId="134" xr:uid="{00000000-0005-0000-0000-000056000000}"/>
    <cellStyle name="Comma 3 2" xfId="148" xr:uid="{00000000-0005-0000-0000-000057000000}"/>
    <cellStyle name="Comma 4" xfId="141" xr:uid="{00000000-0005-0000-0000-000058000000}"/>
    <cellStyle name="Comma 5" xfId="84" xr:uid="{00000000-0005-0000-0000-000059000000}"/>
    <cellStyle name="Comma 6" xfId="145" xr:uid="{00000000-0005-0000-0000-00005A000000}"/>
    <cellStyle name="Comma 7" xfId="150" xr:uid="{00000000-0005-0000-0000-00005B000000}"/>
    <cellStyle name="Explanatory Text 2" xfId="85" xr:uid="{00000000-0005-0000-0000-00005C000000}"/>
    <cellStyle name="Explanatory Text 3" xfId="86" xr:uid="{00000000-0005-0000-0000-00005D000000}"/>
    <cellStyle name="Explanatory Text 4" xfId="87" xr:uid="{00000000-0005-0000-0000-00005E000000}"/>
    <cellStyle name="Good 2" xfId="88" xr:uid="{00000000-0005-0000-0000-00005F000000}"/>
    <cellStyle name="Good 3" xfId="89" xr:uid="{00000000-0005-0000-0000-000060000000}"/>
    <cellStyle name="Good 4" xfId="90" xr:uid="{00000000-0005-0000-0000-000061000000}"/>
    <cellStyle name="Heading 1 2" xfId="91" xr:uid="{00000000-0005-0000-0000-000062000000}"/>
    <cellStyle name="Heading 1 3" xfId="92" xr:uid="{00000000-0005-0000-0000-000063000000}"/>
    <cellStyle name="Heading 1 4" xfId="93" xr:uid="{00000000-0005-0000-0000-000064000000}"/>
    <cellStyle name="Heading 2 2" xfId="94" xr:uid="{00000000-0005-0000-0000-000065000000}"/>
    <cellStyle name="Heading 2 3" xfId="95" xr:uid="{00000000-0005-0000-0000-000066000000}"/>
    <cellStyle name="Heading 2 4" xfId="96" xr:uid="{00000000-0005-0000-0000-000067000000}"/>
    <cellStyle name="Heading 3 2" xfId="97" xr:uid="{00000000-0005-0000-0000-000068000000}"/>
    <cellStyle name="Heading 3 3" xfId="98" xr:uid="{00000000-0005-0000-0000-000069000000}"/>
    <cellStyle name="Heading 3 4" xfId="99" xr:uid="{00000000-0005-0000-0000-00006A000000}"/>
    <cellStyle name="Heading 4 2" xfId="100" xr:uid="{00000000-0005-0000-0000-00006B000000}"/>
    <cellStyle name="Heading 4 3" xfId="101" xr:uid="{00000000-0005-0000-0000-00006C000000}"/>
    <cellStyle name="Heading 4 4" xfId="102" xr:uid="{00000000-0005-0000-0000-00006D000000}"/>
    <cellStyle name="Hyperlink" xfId="142" builtinId="8"/>
    <cellStyle name="Input 2" xfId="103" xr:uid="{00000000-0005-0000-0000-00006F000000}"/>
    <cellStyle name="Input 3" xfId="104" xr:uid="{00000000-0005-0000-0000-000070000000}"/>
    <cellStyle name="Input 4" xfId="105" xr:uid="{00000000-0005-0000-0000-000071000000}"/>
    <cellStyle name="Linked Cell 2" xfId="106" xr:uid="{00000000-0005-0000-0000-000072000000}"/>
    <cellStyle name="Linked Cell 3" xfId="107" xr:uid="{00000000-0005-0000-0000-000073000000}"/>
    <cellStyle name="Linked Cell 4" xfId="108" xr:uid="{00000000-0005-0000-0000-000074000000}"/>
    <cellStyle name="Neutral 2" xfId="109" xr:uid="{00000000-0005-0000-0000-000075000000}"/>
    <cellStyle name="Neutral 3" xfId="110" xr:uid="{00000000-0005-0000-0000-000076000000}"/>
    <cellStyle name="Neutral 4" xfId="111" xr:uid="{00000000-0005-0000-0000-000077000000}"/>
    <cellStyle name="Normal" xfId="0" builtinId="0"/>
    <cellStyle name="Normal 2" xfId="112" xr:uid="{00000000-0005-0000-0000-000078000000}"/>
    <cellStyle name="Normal 2 2" xfId="113" xr:uid="{00000000-0005-0000-0000-000079000000}"/>
    <cellStyle name="Normal 2 3" xfId="135" xr:uid="{00000000-0005-0000-0000-00007A000000}"/>
    <cellStyle name="Normal 2 4" xfId="143" xr:uid="{00000000-0005-0000-0000-00007B000000}"/>
    <cellStyle name="Normal 3" xfId="114" xr:uid="{00000000-0005-0000-0000-00007C000000}"/>
    <cellStyle name="Normal 3 2" xfId="140" xr:uid="{00000000-0005-0000-0000-00007D000000}"/>
    <cellStyle name="Normal 4" xfId="133" xr:uid="{00000000-0005-0000-0000-00007E000000}"/>
    <cellStyle name="Normal 5" xfId="139" xr:uid="{00000000-0005-0000-0000-00007F000000}"/>
    <cellStyle name="Normal 6" xfId="147" xr:uid="{00000000-0005-0000-0000-000080000000}"/>
    <cellStyle name="Normal 7" xfId="149" xr:uid="{00000000-0005-0000-0000-000081000000}"/>
    <cellStyle name="Normal 8" xfId="151" xr:uid="{00000000-0005-0000-0000-000082000000}"/>
    <cellStyle name="Note 2" xfId="115" xr:uid="{00000000-0005-0000-0000-000083000000}"/>
    <cellStyle name="Note 3" xfId="116" xr:uid="{00000000-0005-0000-0000-000084000000}"/>
    <cellStyle name="Note 4" xfId="117" xr:uid="{00000000-0005-0000-0000-000085000000}"/>
    <cellStyle name="Output 2" xfId="118" xr:uid="{00000000-0005-0000-0000-000086000000}"/>
    <cellStyle name="Output 3" xfId="119" xr:uid="{00000000-0005-0000-0000-000087000000}"/>
    <cellStyle name="Output 4" xfId="120" xr:uid="{00000000-0005-0000-0000-000088000000}"/>
    <cellStyle name="Percent 2" xfId="136" xr:uid="{00000000-0005-0000-0000-000089000000}"/>
    <cellStyle name="Title 2" xfId="121" xr:uid="{00000000-0005-0000-0000-00008A000000}"/>
    <cellStyle name="Title 3" xfId="122" xr:uid="{00000000-0005-0000-0000-00008B000000}"/>
    <cellStyle name="Title 4" xfId="123" xr:uid="{00000000-0005-0000-0000-00008C000000}"/>
    <cellStyle name="Total 2" xfId="124" xr:uid="{00000000-0005-0000-0000-00008D000000}"/>
    <cellStyle name="Total 3" xfId="125" xr:uid="{00000000-0005-0000-0000-00008E000000}"/>
    <cellStyle name="Total 4" xfId="126" xr:uid="{00000000-0005-0000-0000-00008F000000}"/>
    <cellStyle name="Warning Text 2" xfId="127" xr:uid="{00000000-0005-0000-0000-000090000000}"/>
    <cellStyle name="Warning Text 3" xfId="128" xr:uid="{00000000-0005-0000-0000-000091000000}"/>
    <cellStyle name="Warning Text 4" xfId="129" xr:uid="{00000000-0005-0000-0000-000092000000}"/>
    <cellStyle name="เครื่องหมายจุลภาค_TB2003" xfId="130" xr:uid="{00000000-0005-0000-0000-000094000000}"/>
    <cellStyle name="ปกติ_Lead SheetKCH 2003.NOUNG" xfId="131" xr:uid="{00000000-0005-0000-0000-000096000000}"/>
    <cellStyle name="ปกติ_TB2003" xfId="132" xr:uid="{00000000-0005-0000-0000-00009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&#3650;&#3588;&#3619;&#3591;&#3585;&#3634;&#3619;&#3604;&#3634;&#3623;%20&#3648;&#3604;&#3636;&#3629;&#3609;&#3617;&#3636;&#3606;&#3640;&#3609;&#3634;&#3618;&#3609;-&#3585;&#3619;&#3585;&#3599;&#3634;&#3588;&#3617;%202558/Bo-Doing%20Sciences/Bo-Doing%20Sciences/Doing%20Sciences/&#3648;&#3629;&#3585;&#3626;&#3634;&#3619;&#3605;&#3656;&#3634;&#3591;&#3654;%20&#3649;&#3621;&#3632;&#3591;&#3634;&#3609;&#3586;&#3629;&#3591;&#3650;&#3610;/Stock%20&#3623;&#3633;&#3626;&#3604;&#3640;-&#3629;&#3640;&#3611;&#3585;&#3619;&#3603;&#3660;%20Small-Lab%20Kit%20255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JEAB/&#3586;&#3657;&#3629;&#3617;&#3641;&#3621;&#3607;&#3634;&#3591;&#3616;&#3634;&#3625;&#3637;%202561/&#3612;&#3621;&#3611;&#3619;&#3632;&#3650;&#3618;&#3594;&#3609;&#3660;&#3614;&#3609;&#3633;&#3585;&#3591;&#3634;&#36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ck อุปกรณ์ "/>
      <sheetName val="Stocks วัสดุ-อุปกรณ์"/>
      <sheetName val="Sheet3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4">
          <cell r="A4">
            <v>0</v>
          </cell>
          <cell r="B4">
            <v>1</v>
          </cell>
          <cell r="C4" t="str">
            <v xml:space="preserve">น้อยกว่า 1 ปี </v>
          </cell>
          <cell r="D4">
            <v>1</v>
          </cell>
        </row>
        <row r="5">
          <cell r="A5">
            <v>2</v>
          </cell>
          <cell r="B5">
            <v>2</v>
          </cell>
          <cell r="C5" t="str">
            <v>1 ปี แต่ไม่ถึง 3 ปี</v>
          </cell>
          <cell r="D5">
            <v>3</v>
          </cell>
        </row>
        <row r="6">
          <cell r="A6">
            <v>3</v>
          </cell>
          <cell r="B6">
            <v>5</v>
          </cell>
          <cell r="C6" t="str">
            <v>3 ปี แต่ไม่ถึง 6 ปี</v>
          </cell>
          <cell r="D6">
            <v>6</v>
          </cell>
        </row>
        <row r="7">
          <cell r="A7">
            <v>6</v>
          </cell>
          <cell r="B7">
            <v>9</v>
          </cell>
          <cell r="C7" t="str">
            <v>6 ปี แต่ไม่ถึง 10 ปี</v>
          </cell>
          <cell r="D7">
            <v>8</v>
          </cell>
        </row>
        <row r="8">
          <cell r="A8">
            <v>10</v>
          </cell>
          <cell r="B8">
            <v>0</v>
          </cell>
          <cell r="C8" t="str">
            <v>10 ปีขึ้นไป</v>
          </cell>
          <cell r="D8">
            <v>10</v>
          </cell>
        </row>
        <row r="12">
          <cell r="A12">
            <v>1</v>
          </cell>
          <cell r="B12">
            <v>30</v>
          </cell>
          <cell r="C12" t="str">
            <v>น้อยกว่าหรือเท่ากับ 30</v>
          </cell>
          <cell r="D12">
            <v>0</v>
          </cell>
        </row>
        <row r="13">
          <cell r="A13">
            <v>31</v>
          </cell>
          <cell r="B13">
            <v>40</v>
          </cell>
          <cell r="C13" t="str">
            <v>31-40</v>
          </cell>
          <cell r="D13">
            <v>0.2</v>
          </cell>
        </row>
        <row r="14">
          <cell r="A14">
            <v>41</v>
          </cell>
          <cell r="B14">
            <v>50</v>
          </cell>
          <cell r="C14" t="str">
            <v>41-50</v>
          </cell>
          <cell r="D14">
            <v>0.5</v>
          </cell>
        </row>
        <row r="15">
          <cell r="A15">
            <v>51</v>
          </cell>
          <cell r="B15">
            <v>60</v>
          </cell>
          <cell r="C15" t="str">
            <v>51-60</v>
          </cell>
          <cell r="D15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6"/>
  <sheetViews>
    <sheetView zoomScale="12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C11" sqref="C11"/>
    </sheetView>
  </sheetViews>
  <sheetFormatPr baseColWidth="10" defaultColWidth="9.19921875" defaultRowHeight="21"/>
  <cols>
    <col min="1" max="1" width="9.19921875" style="1"/>
    <col min="2" max="2" width="10.59765625" style="1" customWidth="1"/>
    <col min="3" max="3" width="10.3984375" style="1" customWidth="1"/>
    <col min="4" max="4" width="21.59765625" style="1" customWidth="1"/>
    <col min="5" max="5" width="8" style="1" customWidth="1"/>
    <col min="6" max="6" width="16" style="1" customWidth="1"/>
    <col min="7" max="7" width="16.796875" style="1" customWidth="1"/>
    <col min="8" max="9" width="9.19921875" style="1"/>
    <col min="10" max="10" width="9.796875" style="1" bestFit="1" customWidth="1"/>
    <col min="11" max="16384" width="9.19921875" style="1"/>
  </cols>
  <sheetData>
    <row r="1" spans="1:7">
      <c r="A1" s="13">
        <f>+'C1'!A1</f>
        <v>0</v>
      </c>
    </row>
    <row r="2" spans="1:7">
      <c r="A2" s="13" t="s">
        <v>101</v>
      </c>
    </row>
    <row r="3" spans="1:7">
      <c r="A3" s="13" t="s">
        <v>179</v>
      </c>
    </row>
    <row r="4" spans="1:7">
      <c r="A4" s="53" t="s">
        <v>102</v>
      </c>
      <c r="B4" s="539" t="s">
        <v>103</v>
      </c>
      <c r="C4" s="540"/>
      <c r="D4" s="541"/>
      <c r="E4" s="53" t="s">
        <v>104</v>
      </c>
      <c r="F4" s="54" t="s">
        <v>105</v>
      </c>
      <c r="G4" s="53" t="s">
        <v>106</v>
      </c>
    </row>
    <row r="5" spans="1:7">
      <c r="A5" s="19"/>
      <c r="B5" s="55"/>
      <c r="C5" s="56"/>
      <c r="D5" s="57"/>
      <c r="E5" s="37"/>
      <c r="F5" s="58"/>
      <c r="G5" s="59"/>
    </row>
    <row r="6" spans="1:7">
      <c r="A6" s="37">
        <v>1</v>
      </c>
      <c r="B6" s="60" t="s">
        <v>168</v>
      </c>
      <c r="C6" s="61"/>
      <c r="D6" s="62"/>
      <c r="E6" s="37"/>
      <c r="F6" s="63">
        <v>1780800</v>
      </c>
      <c r="G6" s="64"/>
    </row>
    <row r="7" spans="1:7">
      <c r="A7" s="37"/>
      <c r="B7" s="65"/>
      <c r="C7" s="66" t="s">
        <v>169</v>
      </c>
      <c r="D7" s="67"/>
      <c r="E7" s="37"/>
      <c r="F7" s="63"/>
      <c r="G7" s="64">
        <v>1780800</v>
      </c>
    </row>
    <row r="8" spans="1:7">
      <c r="A8" s="68"/>
      <c r="B8" s="65"/>
      <c r="C8" s="66"/>
      <c r="D8" s="67"/>
      <c r="E8" s="68"/>
      <c r="F8" s="69"/>
      <c r="G8" s="70"/>
    </row>
    <row r="9" spans="1:7">
      <c r="A9" s="33"/>
      <c r="B9" s="21"/>
      <c r="C9" s="22"/>
      <c r="D9" s="23"/>
      <c r="E9" s="33"/>
      <c r="F9" s="71"/>
      <c r="G9" s="72"/>
    </row>
    <row r="10" spans="1:7">
      <c r="A10" s="68"/>
      <c r="B10" s="65"/>
      <c r="C10" s="66"/>
      <c r="D10" s="67"/>
      <c r="E10" s="68"/>
      <c r="F10" s="69"/>
      <c r="G10" s="70"/>
    </row>
    <row r="11" spans="1:7">
      <c r="A11" s="68"/>
      <c r="B11" s="65"/>
      <c r="C11" s="66"/>
      <c r="D11" s="67"/>
      <c r="E11" s="68"/>
      <c r="F11" s="69"/>
      <c r="G11" s="70"/>
    </row>
    <row r="12" spans="1:7">
      <c r="A12" s="68"/>
      <c r="B12" s="65"/>
      <c r="C12" s="66"/>
      <c r="D12" s="67"/>
      <c r="E12" s="68"/>
      <c r="F12" s="69"/>
      <c r="G12" s="70"/>
    </row>
    <row r="13" spans="1:7">
      <c r="A13" s="33"/>
      <c r="B13" s="21"/>
      <c r="C13" s="22"/>
      <c r="D13" s="23"/>
      <c r="E13" s="33"/>
      <c r="F13" s="71"/>
      <c r="G13" s="72"/>
    </row>
    <row r="14" spans="1:7">
      <c r="A14" s="20"/>
      <c r="B14" s="56"/>
      <c r="C14" s="56"/>
      <c r="D14" s="56"/>
      <c r="E14" s="20"/>
      <c r="F14" s="58"/>
      <c r="G14" s="58"/>
    </row>
    <row r="15" spans="1:7">
      <c r="E15" s="20"/>
    </row>
    <row r="16" spans="1:7">
      <c r="F16" s="18">
        <f>SUM(F5:F15)</f>
        <v>1780800</v>
      </c>
      <c r="G16" s="18">
        <f>SUM(G5:G15)</f>
        <v>1780800</v>
      </c>
    </row>
  </sheetData>
  <mergeCells count="1">
    <mergeCell ref="B4:D4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>
    <pageSetUpPr fitToPage="1"/>
  </sheetPr>
  <dimension ref="A1:H59"/>
  <sheetViews>
    <sheetView showGridLines="0" zoomScaleNormal="100" workbookViewId="0">
      <pane xSplit="3" ySplit="6" topLeftCell="D40" activePane="bottomRight" state="frozen"/>
      <selection pane="topRight" activeCell="E1" sqref="E1"/>
      <selection pane="bottomLeft" activeCell="A7" sqref="A7"/>
      <selection pane="bottomRight" activeCell="A3" sqref="A3"/>
    </sheetView>
  </sheetViews>
  <sheetFormatPr baseColWidth="10" defaultColWidth="9.19921875" defaultRowHeight="21"/>
  <cols>
    <col min="1" max="1" width="44.19921875" style="118" bestFit="1" customWidth="1"/>
    <col min="2" max="2" width="5.796875" style="121" customWidth="1"/>
    <col min="3" max="3" width="14.796875" style="38" bestFit="1" customWidth="1"/>
    <col min="4" max="5" width="12.796875" style="38" customWidth="1"/>
    <col min="6" max="6" width="14.796875" style="38" bestFit="1" customWidth="1"/>
    <col min="7" max="7" width="14.796875" style="36" bestFit="1" customWidth="1"/>
    <col min="8" max="8" width="12" style="118" customWidth="1"/>
    <col min="9" max="9" width="7" style="118" customWidth="1"/>
    <col min="10" max="11" width="9.19921875" style="118" customWidth="1"/>
    <col min="12" max="16384" width="9.19921875" style="118"/>
  </cols>
  <sheetData>
    <row r="1" spans="1:7" s="1" customFormat="1" ht="19.5" customHeight="1">
      <c r="A1" s="13">
        <f>+'C1'!A1</f>
        <v>0</v>
      </c>
      <c r="C1" s="40"/>
      <c r="D1" s="40"/>
      <c r="E1" s="13" t="s">
        <v>9</v>
      </c>
      <c r="F1" s="113"/>
      <c r="G1" s="174" t="s">
        <v>50</v>
      </c>
    </row>
    <row r="2" spans="1:7" s="1" customFormat="1" ht="19.5" customHeight="1">
      <c r="A2" s="13" t="s">
        <v>16</v>
      </c>
      <c r="C2" s="40"/>
      <c r="D2" s="40"/>
      <c r="E2" s="13" t="s">
        <v>10</v>
      </c>
      <c r="F2" s="76" t="s">
        <v>12</v>
      </c>
      <c r="G2" s="40"/>
    </row>
    <row r="3" spans="1:7" s="1" customFormat="1" ht="19.5" customHeight="1">
      <c r="A3" s="13" t="str">
        <f>+'C1'!A3</f>
        <v>As of December 31, 2022</v>
      </c>
      <c r="C3" s="40"/>
      <c r="D3" s="40"/>
      <c r="E3" s="13" t="s">
        <v>11</v>
      </c>
      <c r="F3" s="76" t="s">
        <v>12</v>
      </c>
      <c r="G3" s="36"/>
    </row>
    <row r="4" spans="1:7" s="1" customFormat="1" ht="6.75" customHeight="1">
      <c r="A4" s="13"/>
      <c r="C4" s="40"/>
      <c r="D4" s="40"/>
      <c r="E4" s="113"/>
      <c r="F4" s="113"/>
      <c r="G4" s="36"/>
    </row>
    <row r="5" spans="1:7" s="1" customFormat="1" ht="19.5" customHeight="1">
      <c r="A5" s="212" t="s">
        <v>8</v>
      </c>
      <c r="B5" s="212" t="s">
        <v>20</v>
      </c>
      <c r="C5" s="213" t="s">
        <v>21</v>
      </c>
      <c r="D5" s="572" t="s">
        <v>22</v>
      </c>
      <c r="E5" s="573"/>
      <c r="F5" s="213" t="s">
        <v>23</v>
      </c>
      <c r="G5" s="213" t="s">
        <v>70</v>
      </c>
    </row>
    <row r="6" spans="1:7" s="1" customFormat="1" ht="19.5" customHeight="1">
      <c r="A6" s="214" t="s">
        <v>165</v>
      </c>
      <c r="B6" s="215"/>
      <c r="C6" s="216" t="s">
        <v>1020</v>
      </c>
      <c r="D6" s="217" t="s">
        <v>24</v>
      </c>
      <c r="E6" s="216" t="s">
        <v>25</v>
      </c>
      <c r="F6" s="216" t="s">
        <v>1020</v>
      </c>
      <c r="G6" s="216" t="s">
        <v>986</v>
      </c>
    </row>
    <row r="7" spans="1:7" s="1" customFormat="1" ht="19.5" customHeight="1">
      <c r="A7" s="114" t="s">
        <v>41</v>
      </c>
      <c r="B7" s="77"/>
      <c r="C7" s="105"/>
      <c r="D7" s="105"/>
      <c r="E7" s="105"/>
      <c r="F7" s="105"/>
      <c r="G7" s="81"/>
    </row>
    <row r="8" spans="1:7" s="1" customFormat="1" ht="19.5" customHeight="1">
      <c r="A8" s="115" t="s">
        <v>40</v>
      </c>
      <c r="B8" s="77"/>
      <c r="C8" s="81"/>
      <c r="D8" s="105"/>
      <c r="E8" s="105"/>
      <c r="F8" s="105"/>
      <c r="G8" s="116"/>
    </row>
    <row r="9" spans="1:7" ht="19.5" customHeight="1">
      <c r="A9" s="117" t="s">
        <v>6</v>
      </c>
      <c r="B9" s="79" t="s">
        <v>30</v>
      </c>
      <c r="C9" s="105" t="e">
        <f>'C1'!D12</f>
        <v>#REF!</v>
      </c>
      <c r="D9" s="105"/>
      <c r="E9" s="105"/>
      <c r="F9" s="105" t="e">
        <f>SUM(C9+D9-E9)</f>
        <v>#REF!</v>
      </c>
      <c r="G9" s="105" t="e">
        <f>'C1'!H12</f>
        <v>#REF!</v>
      </c>
    </row>
    <row r="10" spans="1:7" ht="19.5" customHeight="1">
      <c r="A10" s="117" t="s">
        <v>82</v>
      </c>
      <c r="B10" s="79" t="s">
        <v>31</v>
      </c>
      <c r="C10" s="105" t="e">
        <f>'C2'!D11</f>
        <v>#REF!</v>
      </c>
      <c r="D10" s="105"/>
      <c r="E10" s="105"/>
      <c r="F10" s="105" t="e">
        <f>SUM(C10+D10-E10)</f>
        <v>#REF!</v>
      </c>
      <c r="G10" s="105" t="e">
        <f>'C2'!H11</f>
        <v>#REF!</v>
      </c>
    </row>
    <row r="11" spans="1:7" ht="19.5" customHeight="1">
      <c r="A11" s="117" t="s">
        <v>98</v>
      </c>
      <c r="B11" s="79" t="s">
        <v>32</v>
      </c>
      <c r="C11" s="105" t="e">
        <f>'C3'!D10</f>
        <v>#REF!</v>
      </c>
      <c r="D11" s="105"/>
      <c r="E11" s="105"/>
      <c r="F11" s="105" t="e">
        <f>SUM(C11+D11-E11)</f>
        <v>#REF!</v>
      </c>
      <c r="G11" s="105" t="e">
        <f>'C3'!H10</f>
        <v>#REF!</v>
      </c>
    </row>
    <row r="12" spans="1:7" ht="19.5" customHeight="1">
      <c r="A12" s="117" t="s">
        <v>45</v>
      </c>
      <c r="B12" s="79" t="s">
        <v>33</v>
      </c>
      <c r="C12" s="105" t="e">
        <f>'C4'!D16</f>
        <v>#REF!</v>
      </c>
      <c r="D12" s="105"/>
      <c r="E12" s="105"/>
      <c r="F12" s="105" t="e">
        <f>SUM(C12+D12-E12)</f>
        <v>#REF!</v>
      </c>
      <c r="G12" s="105" t="e">
        <f>'C4'!H16</f>
        <v>#REF!</v>
      </c>
    </row>
    <row r="13" spans="1:7" ht="19.5" customHeight="1">
      <c r="A13" s="224" t="s">
        <v>39</v>
      </c>
      <c r="B13" s="79"/>
      <c r="C13" s="107" t="e">
        <f>SUM(C9:C12)</f>
        <v>#REF!</v>
      </c>
      <c r="D13" s="107">
        <f>SUM(D9:D12)</f>
        <v>0</v>
      </c>
      <c r="E13" s="107">
        <f>SUM(E9:E12)</f>
        <v>0</v>
      </c>
      <c r="F13" s="107" t="e">
        <f>SUM(F9:F12)</f>
        <v>#REF!</v>
      </c>
      <c r="G13" s="107" t="e">
        <f>SUM(G9:G12)</f>
        <v>#REF!</v>
      </c>
    </row>
    <row r="14" spans="1:7" ht="19.5" customHeight="1">
      <c r="A14" s="115" t="s">
        <v>79</v>
      </c>
      <c r="B14" s="180"/>
      <c r="C14" s="122"/>
      <c r="D14" s="105"/>
      <c r="E14" s="105"/>
      <c r="F14" s="122"/>
      <c r="G14" s="94"/>
    </row>
    <row r="15" spans="1:7" ht="19.5" customHeight="1">
      <c r="A15" s="123" t="s">
        <v>118</v>
      </c>
      <c r="B15" s="79" t="s">
        <v>34</v>
      </c>
      <c r="C15" s="105" t="e">
        <f>+'C5'!G20</f>
        <v>#REF!</v>
      </c>
      <c r="D15" s="105"/>
      <c r="E15" s="105"/>
      <c r="F15" s="105" t="e">
        <f>SUM(C15+D15-E15)</f>
        <v>#REF!</v>
      </c>
      <c r="G15" s="105" t="e">
        <f>+'C5'!H20</f>
        <v>#REF!</v>
      </c>
    </row>
    <row r="16" spans="1:7" ht="19.5" customHeight="1">
      <c r="A16" s="123" t="s">
        <v>80</v>
      </c>
      <c r="B16" s="79" t="s">
        <v>35</v>
      </c>
      <c r="C16" s="106" t="e">
        <f>+'C6'!G11</f>
        <v>#REF!</v>
      </c>
      <c r="D16" s="106"/>
      <c r="E16" s="106"/>
      <c r="F16" s="106" t="e">
        <f>SUM(C16+D16-E16)</f>
        <v>#REF!</v>
      </c>
      <c r="G16" s="106" t="e">
        <f>+'C6'!H11</f>
        <v>#REF!</v>
      </c>
    </row>
    <row r="17" spans="1:7" ht="19.5" customHeight="1">
      <c r="A17" s="224" t="s">
        <v>81</v>
      </c>
      <c r="B17" s="79"/>
      <c r="C17" s="107" t="e">
        <f>SUM(C15:C16)</f>
        <v>#REF!</v>
      </c>
      <c r="D17" s="107">
        <f>SUM(D15:D16)</f>
        <v>0</v>
      </c>
      <c r="E17" s="107">
        <f>SUM(E15:E16)</f>
        <v>0</v>
      </c>
      <c r="F17" s="107" t="e">
        <f>SUM(F15:F16)</f>
        <v>#REF!</v>
      </c>
      <c r="G17" s="107" t="e">
        <f>SUM(G15:G16)</f>
        <v>#REF!</v>
      </c>
    </row>
    <row r="18" spans="1:7" ht="19.5" customHeight="1" thickBot="1">
      <c r="A18" s="224" t="s">
        <v>44</v>
      </c>
      <c r="B18" s="79"/>
      <c r="C18" s="104" t="e">
        <f>SUM(C13+C17)</f>
        <v>#REF!</v>
      </c>
      <c r="D18" s="104">
        <f>SUM(D13+D17)</f>
        <v>0</v>
      </c>
      <c r="E18" s="104">
        <f>SUM(E13+E17)</f>
        <v>0</v>
      </c>
      <c r="F18" s="104" t="e">
        <f>SUM(F13+F17)</f>
        <v>#REF!</v>
      </c>
      <c r="G18" s="124" t="e">
        <f>SUM(G13+G17)</f>
        <v>#REF!</v>
      </c>
    </row>
    <row r="19" spans="1:7" ht="19.5" customHeight="1" thickTop="1">
      <c r="A19" s="79"/>
      <c r="B19" s="79"/>
      <c r="C19" s="108"/>
      <c r="D19" s="105"/>
      <c r="E19" s="105"/>
      <c r="F19" s="108"/>
      <c r="G19" s="111"/>
    </row>
    <row r="20" spans="1:7" ht="19.5" customHeight="1">
      <c r="A20" s="125" t="s">
        <v>43</v>
      </c>
      <c r="B20" s="79"/>
      <c r="C20" s="105"/>
      <c r="D20" s="105"/>
      <c r="E20" s="105"/>
      <c r="F20" s="105"/>
      <c r="G20" s="81"/>
    </row>
    <row r="21" spans="1:7" ht="19.5" customHeight="1">
      <c r="A21" s="126" t="s">
        <v>42</v>
      </c>
      <c r="B21" s="79"/>
      <c r="C21" s="105"/>
      <c r="D21" s="105"/>
      <c r="E21" s="105"/>
      <c r="F21" s="105"/>
      <c r="G21" s="105"/>
    </row>
    <row r="22" spans="1:7" ht="19.5" customHeight="1">
      <c r="A22" s="123" t="s">
        <v>75</v>
      </c>
      <c r="B22" s="79" t="s">
        <v>76</v>
      </c>
      <c r="C22" s="105" t="e">
        <f>+'C8'!G11</f>
        <v>#REF!</v>
      </c>
      <c r="D22" s="105"/>
      <c r="E22" s="105"/>
      <c r="F22" s="105" t="e">
        <f>SUM(C22-D22+E22)</f>
        <v>#REF!</v>
      </c>
      <c r="G22" s="105" t="e">
        <f>+'C8'!H11</f>
        <v>#REF!</v>
      </c>
    </row>
    <row r="23" spans="1:7" ht="19.5" customHeight="1">
      <c r="A23" s="123" t="s">
        <v>67</v>
      </c>
      <c r="B23" s="79" t="s">
        <v>78</v>
      </c>
      <c r="C23" s="106" t="e">
        <f>+'C10'!G25</f>
        <v>#REF!</v>
      </c>
      <c r="D23" s="106"/>
      <c r="E23" s="106"/>
      <c r="F23" s="59" t="e">
        <f>SUM(C23-D23+E23)</f>
        <v>#REF!</v>
      </c>
      <c r="G23" s="106" t="e">
        <f>+'C10'!H25</f>
        <v>#REF!</v>
      </c>
    </row>
    <row r="24" spans="1:7" ht="19.5" customHeight="1">
      <c r="A24" s="224" t="s">
        <v>63</v>
      </c>
      <c r="B24" s="79"/>
      <c r="C24" s="107" t="e">
        <f>SUM(C22:C23)</f>
        <v>#REF!</v>
      </c>
      <c r="D24" s="107">
        <f>SUM(D22:D23)</f>
        <v>0</v>
      </c>
      <c r="E24" s="107">
        <f>SUM(E22:E23)</f>
        <v>0</v>
      </c>
      <c r="F24" s="107" t="e">
        <f>SUM(F22:F23)</f>
        <v>#REF!</v>
      </c>
      <c r="G24" s="107" t="e">
        <f>SUM(G22:G23)</f>
        <v>#REF!</v>
      </c>
    </row>
    <row r="25" spans="1:7" ht="19.5" customHeight="1">
      <c r="A25" s="126" t="s">
        <v>107</v>
      </c>
      <c r="B25" s="79"/>
      <c r="C25" s="109"/>
      <c r="D25" s="109"/>
      <c r="E25" s="127"/>
      <c r="F25" s="109"/>
      <c r="G25" s="112"/>
    </row>
    <row r="26" spans="1:7" ht="19.5" customHeight="1">
      <c r="A26" s="123" t="s">
        <v>167</v>
      </c>
      <c r="B26" s="79" t="s">
        <v>51</v>
      </c>
      <c r="C26" s="105">
        <f>+'C7'!G10</f>
        <v>0</v>
      </c>
      <c r="D26" s="105">
        <f>+'C10'!E25</f>
        <v>0</v>
      </c>
      <c r="E26" s="105">
        <f>+'C10'!I25</f>
        <v>0</v>
      </c>
      <c r="F26" s="105">
        <f>SUM(C26-D26+E26)</f>
        <v>0</v>
      </c>
      <c r="G26" s="81">
        <f>+'C11'!H10</f>
        <v>0</v>
      </c>
    </row>
    <row r="27" spans="1:7" ht="19.5" customHeight="1">
      <c r="A27" s="224" t="s">
        <v>112</v>
      </c>
      <c r="B27" s="79"/>
      <c r="C27" s="107">
        <f>SUM(C26)</f>
        <v>0</v>
      </c>
      <c r="D27" s="107">
        <f>SUM(D26)</f>
        <v>0</v>
      </c>
      <c r="E27" s="107">
        <f>SUM(E26)</f>
        <v>0</v>
      </c>
      <c r="F27" s="107">
        <f>SUM(F26)</f>
        <v>0</v>
      </c>
      <c r="G27" s="107">
        <f>SUM(G26)</f>
        <v>0</v>
      </c>
    </row>
    <row r="28" spans="1:7" ht="19.5" customHeight="1">
      <c r="A28" s="224" t="s">
        <v>46</v>
      </c>
      <c r="B28" s="79"/>
      <c r="C28" s="107" t="e">
        <f>SUM(C24,C27)</f>
        <v>#REF!</v>
      </c>
      <c r="D28" s="107">
        <f>SUM(D24,D27)</f>
        <v>0</v>
      </c>
      <c r="E28" s="107">
        <f>SUM(E24,E27)</f>
        <v>0</v>
      </c>
      <c r="F28" s="107" t="e">
        <f>SUM(F24,F27)</f>
        <v>#REF!</v>
      </c>
      <c r="G28" s="107" t="e">
        <f>SUM(G24,G27)</f>
        <v>#REF!</v>
      </c>
    </row>
    <row r="29" spans="1:7" ht="19.5" customHeight="1">
      <c r="A29" s="119"/>
      <c r="B29" s="79"/>
      <c r="C29" s="128"/>
      <c r="D29" s="128"/>
      <c r="E29" s="128"/>
      <c r="F29" s="128"/>
      <c r="G29" s="128"/>
    </row>
    <row r="30" spans="1:7" ht="19.5" customHeight="1">
      <c r="A30" s="129" t="s">
        <v>57</v>
      </c>
      <c r="B30" s="79"/>
      <c r="C30" s="105"/>
      <c r="D30" s="105"/>
      <c r="E30" s="105"/>
      <c r="F30" s="105"/>
      <c r="G30" s="81"/>
    </row>
    <row r="31" spans="1:7" ht="19.5" customHeight="1" thickBot="1">
      <c r="A31" s="117" t="s">
        <v>55</v>
      </c>
      <c r="B31" s="79" t="s">
        <v>90</v>
      </c>
      <c r="C31" s="130" t="e">
        <f>'C12'!D8</f>
        <v>#REF!</v>
      </c>
      <c r="D31" s="105"/>
      <c r="E31" s="105"/>
      <c r="F31" s="131" t="e">
        <f>SUM(C31-D31+E31)</f>
        <v>#REF!</v>
      </c>
      <c r="G31" s="132" t="e">
        <f>'C12'!H8</f>
        <v>#REF!</v>
      </c>
    </row>
    <row r="32" spans="1:7" ht="19.5" customHeight="1" thickTop="1">
      <c r="A32" s="117" t="s">
        <v>58</v>
      </c>
      <c r="B32" s="79" t="s">
        <v>90</v>
      </c>
      <c r="C32" s="248" t="e">
        <f>+C31</f>
        <v>#REF!</v>
      </c>
      <c r="D32" s="249"/>
      <c r="E32" s="249"/>
      <c r="F32" s="248" t="e">
        <f>SUM(C32-D32+E32)</f>
        <v>#REF!</v>
      </c>
      <c r="G32" s="250" t="e">
        <f>+G31</f>
        <v>#REF!</v>
      </c>
    </row>
    <row r="33" spans="1:8" ht="19.5" customHeight="1">
      <c r="A33" s="117" t="s">
        <v>59</v>
      </c>
      <c r="B33" s="79" t="s">
        <v>90</v>
      </c>
      <c r="C33" s="105" t="e">
        <f>'C12'!H9</f>
        <v>#REF!</v>
      </c>
      <c r="D33" s="105"/>
      <c r="E33" s="105"/>
      <c r="F33" s="105" t="e">
        <f>SUM(C33-D33+E33)</f>
        <v>#REF!</v>
      </c>
      <c r="G33" s="105" t="e">
        <f>'C12'!H9</f>
        <v>#REF!</v>
      </c>
    </row>
    <row r="34" spans="1:8" ht="19.5" customHeight="1">
      <c r="A34" s="117" t="s">
        <v>72</v>
      </c>
      <c r="B34" s="79"/>
      <c r="C34" s="133" t="e">
        <f>C48</f>
        <v>#REF!</v>
      </c>
      <c r="D34" s="133">
        <f>D48</f>
        <v>0</v>
      </c>
      <c r="E34" s="133">
        <f>E48</f>
        <v>0</v>
      </c>
      <c r="F34" s="133" t="e">
        <f>F48</f>
        <v>#REF!</v>
      </c>
      <c r="G34" s="133" t="e">
        <f>G48</f>
        <v>#REF!</v>
      </c>
      <c r="H34" s="134"/>
    </row>
    <row r="35" spans="1:8" ht="19.5" customHeight="1">
      <c r="A35" s="224" t="s">
        <v>60</v>
      </c>
      <c r="B35" s="79"/>
      <c r="C35" s="133" t="e">
        <f>SUM(C32:C34)</f>
        <v>#REF!</v>
      </c>
      <c r="D35" s="105">
        <f>SUM(D32:D34)</f>
        <v>0</v>
      </c>
      <c r="E35" s="105">
        <f>SUM(E32:E34)</f>
        <v>0</v>
      </c>
      <c r="F35" s="135" t="e">
        <f>SUM(F32:F34)</f>
        <v>#REF!</v>
      </c>
      <c r="G35" s="120" t="e">
        <f>SUM(G32:G34)</f>
        <v>#REF!</v>
      </c>
    </row>
    <row r="36" spans="1:8" ht="19.5" customHeight="1" thickBot="1">
      <c r="A36" s="224" t="s">
        <v>61</v>
      </c>
      <c r="B36" s="79"/>
      <c r="C36" s="104" t="e">
        <f>SUM(C28+C35)</f>
        <v>#REF!</v>
      </c>
      <c r="D36" s="104">
        <f>SUM(D28+D35)</f>
        <v>0</v>
      </c>
      <c r="E36" s="104">
        <f>SUM(E28+E35)</f>
        <v>0</v>
      </c>
      <c r="F36" s="104" t="e">
        <f>SUM(F28+F35)</f>
        <v>#REF!</v>
      </c>
      <c r="G36" s="104" t="e">
        <f>SUM(G28+G35)</f>
        <v>#REF!</v>
      </c>
    </row>
    <row r="37" spans="1:8" ht="19.5" customHeight="1" thickTop="1">
      <c r="A37" s="117"/>
      <c r="B37" s="79"/>
      <c r="C37" s="136"/>
      <c r="D37" s="108">
        <f>SUM(-D36+D18)</f>
        <v>0</v>
      </c>
      <c r="E37" s="108">
        <f>SUM(-E36+E18)</f>
        <v>0</v>
      </c>
      <c r="F37" s="108" t="e">
        <f>SUM(-F36+F18)</f>
        <v>#REF!</v>
      </c>
      <c r="G37" s="108" t="e">
        <f>SUM(G18-G36)</f>
        <v>#REF!</v>
      </c>
    </row>
    <row r="38" spans="1:8" ht="19.5" customHeight="1">
      <c r="A38" s="125" t="s">
        <v>36</v>
      </c>
      <c r="B38" s="79"/>
      <c r="C38" s="105"/>
      <c r="D38" s="105"/>
      <c r="E38" s="105"/>
      <c r="F38" s="105"/>
      <c r="G38" s="105"/>
    </row>
    <row r="39" spans="1:8" ht="19.5" customHeight="1">
      <c r="A39" s="117" t="s">
        <v>210</v>
      </c>
      <c r="B39" s="79" t="s">
        <v>91</v>
      </c>
      <c r="C39" s="105" t="e">
        <f>+'C13'!G11</f>
        <v>#REF!</v>
      </c>
      <c r="D39" s="105">
        <f>'C13'!E11</f>
        <v>0</v>
      </c>
      <c r="E39" s="105">
        <f>'C13'!F11</f>
        <v>0</v>
      </c>
      <c r="F39" s="106" t="e">
        <f>SUM(C39-D39+E39)</f>
        <v>#REF!</v>
      </c>
      <c r="G39" s="105" t="e">
        <f>'C13'!H11</f>
        <v>#REF!</v>
      </c>
    </row>
    <row r="40" spans="1:8" ht="19.5" customHeight="1">
      <c r="A40" s="117" t="s">
        <v>68</v>
      </c>
      <c r="B40" s="79" t="s">
        <v>96</v>
      </c>
      <c r="C40" s="59" t="e">
        <f>+'C14'!G12</f>
        <v>#REF!</v>
      </c>
      <c r="D40" s="59">
        <f>'C14'!E12</f>
        <v>0</v>
      </c>
      <c r="E40" s="59">
        <f>'C14'!F12</f>
        <v>0</v>
      </c>
      <c r="F40" s="106" t="e">
        <f>SUM(C40-D40+E40)</f>
        <v>#REF!</v>
      </c>
      <c r="G40" s="105" t="e">
        <f>'C14'!H12</f>
        <v>#REF!</v>
      </c>
    </row>
    <row r="41" spans="1:8" ht="19.5" customHeight="1" thickBot="1">
      <c r="A41" s="224" t="s">
        <v>47</v>
      </c>
      <c r="B41" s="79"/>
      <c r="C41" s="104" t="e">
        <f>SUM(C39:C40)</f>
        <v>#REF!</v>
      </c>
      <c r="D41" s="104">
        <f>SUM(D39:D40)</f>
        <v>0</v>
      </c>
      <c r="E41" s="104">
        <f>SUM(E39:E40)</f>
        <v>0</v>
      </c>
      <c r="F41" s="104" t="e">
        <f>SUM(F39:F40)</f>
        <v>#REF!</v>
      </c>
      <c r="G41" s="124" t="e">
        <f>SUM(G39:G40)</f>
        <v>#REF!</v>
      </c>
    </row>
    <row r="42" spans="1:8" ht="19.5" customHeight="1" thickTop="1">
      <c r="A42" s="125" t="s">
        <v>48</v>
      </c>
      <c r="B42" s="79"/>
      <c r="C42" s="108"/>
      <c r="D42" s="105"/>
      <c r="E42" s="105"/>
      <c r="F42" s="108"/>
      <c r="G42" s="93"/>
    </row>
    <row r="43" spans="1:8" ht="19.5" customHeight="1">
      <c r="A43" s="123" t="s">
        <v>62</v>
      </c>
      <c r="B43" s="79" t="s">
        <v>116</v>
      </c>
      <c r="C43" s="105" t="e">
        <f>+'C15'!G12</f>
        <v>#REF!</v>
      </c>
      <c r="D43" s="105">
        <f>'C15'!E12</f>
        <v>0</v>
      </c>
      <c r="E43" s="105">
        <f>'C15'!F12</f>
        <v>0</v>
      </c>
      <c r="F43" s="105" t="e">
        <f>C43+D43-E43</f>
        <v>#REF!</v>
      </c>
      <c r="G43" s="105" t="e">
        <f>'C15'!H12</f>
        <v>#REF!</v>
      </c>
    </row>
    <row r="44" spans="1:8" ht="19.5" customHeight="1">
      <c r="A44" s="137" t="s">
        <v>0</v>
      </c>
      <c r="B44" s="79" t="s">
        <v>120</v>
      </c>
      <c r="C44" s="138">
        <f>+'C16'!G9</f>
        <v>0</v>
      </c>
      <c r="D44" s="138"/>
      <c r="E44" s="138"/>
      <c r="F44" s="105">
        <f>C44+D44-E44</f>
        <v>0</v>
      </c>
      <c r="G44" s="105">
        <f>'C16'!H9</f>
        <v>0</v>
      </c>
    </row>
    <row r="45" spans="1:8" ht="19.5" customHeight="1">
      <c r="A45" s="137" t="s">
        <v>1</v>
      </c>
      <c r="B45" s="79" t="s">
        <v>130</v>
      </c>
      <c r="C45" s="138" t="e">
        <f>+'C17'!G62</f>
        <v>#REF!</v>
      </c>
      <c r="D45" s="138"/>
      <c r="E45" s="138">
        <f>'C16'!F9</f>
        <v>0</v>
      </c>
      <c r="F45" s="105" t="e">
        <f>C45+D45-E45</f>
        <v>#REF!</v>
      </c>
      <c r="G45" s="105" t="e">
        <f>'C17'!H62</f>
        <v>#REF!</v>
      </c>
    </row>
    <row r="46" spans="1:8" ht="19.5" customHeight="1">
      <c r="A46" s="137" t="s">
        <v>7</v>
      </c>
      <c r="B46" s="79" t="s">
        <v>87</v>
      </c>
      <c r="C46" s="139">
        <f>'C11'!G10</f>
        <v>0</v>
      </c>
      <c r="D46" s="139"/>
      <c r="E46" s="139"/>
      <c r="F46" s="105">
        <f>C46+D46-E46</f>
        <v>0</v>
      </c>
      <c r="G46" s="59"/>
    </row>
    <row r="47" spans="1:8" ht="19.5" customHeight="1">
      <c r="A47" s="223" t="s">
        <v>49</v>
      </c>
      <c r="B47" s="79"/>
      <c r="C47" s="107" t="e">
        <f>SUM(C43:C46)</f>
        <v>#REF!</v>
      </c>
      <c r="D47" s="107">
        <f>SUM(D43:D46)</f>
        <v>0</v>
      </c>
      <c r="E47" s="107">
        <f>SUM(E43:E46)</f>
        <v>0</v>
      </c>
      <c r="F47" s="107" t="e">
        <f>SUM(F43:F46)</f>
        <v>#REF!</v>
      </c>
      <c r="G47" s="107" t="e">
        <f>SUM(G43:G46)</f>
        <v>#REF!</v>
      </c>
    </row>
    <row r="48" spans="1:8" ht="19.5" customHeight="1" thickBot="1">
      <c r="A48" s="223" t="s">
        <v>227</v>
      </c>
      <c r="B48" s="79"/>
      <c r="C48" s="104" t="e">
        <f>SUM(C41-C47)</f>
        <v>#REF!</v>
      </c>
      <c r="D48" s="104">
        <f>SUM(D41-D47)</f>
        <v>0</v>
      </c>
      <c r="E48" s="104">
        <f>SUM(E41-E47)</f>
        <v>0</v>
      </c>
      <c r="F48" s="104" t="e">
        <f>SUM(F41-F47)</f>
        <v>#REF!</v>
      </c>
      <c r="G48" s="104" t="e">
        <f>SUM(G41-G47)</f>
        <v>#REF!</v>
      </c>
    </row>
    <row r="49" spans="1:7" ht="22" thickTop="1">
      <c r="A49" s="140"/>
      <c r="B49" s="206"/>
      <c r="C49" s="141"/>
      <c r="D49" s="142"/>
      <c r="E49" s="110"/>
      <c r="F49" s="133"/>
      <c r="G49" s="143"/>
    </row>
    <row r="50" spans="1:7">
      <c r="C50" s="144"/>
      <c r="D50" s="144"/>
      <c r="E50" s="144"/>
      <c r="F50" s="144"/>
    </row>
    <row r="51" spans="1:7">
      <c r="A51" s="118" t="s">
        <v>93</v>
      </c>
      <c r="C51" s="38" t="e">
        <f>C48</f>
        <v>#REF!</v>
      </c>
      <c r="D51" s="144" t="e">
        <f>F48</f>
        <v>#REF!</v>
      </c>
    </row>
    <row r="52" spans="1:7">
      <c r="A52" s="145" t="s">
        <v>110</v>
      </c>
      <c r="C52" s="38">
        <v>0</v>
      </c>
    </row>
    <row r="53" spans="1:7">
      <c r="A53" s="118" t="s">
        <v>109</v>
      </c>
      <c r="B53" s="121" t="s">
        <v>316</v>
      </c>
      <c r="C53" s="146" t="e">
        <f>'C20'!G14</f>
        <v>#REF!</v>
      </c>
      <c r="D53" s="146" t="e">
        <f>SUM(C52:C53)</f>
        <v>#REF!</v>
      </c>
      <c r="F53" s="39"/>
      <c r="G53" s="40"/>
    </row>
    <row r="54" spans="1:7">
      <c r="A54" s="118" t="s">
        <v>108</v>
      </c>
      <c r="C54" s="38">
        <v>0</v>
      </c>
      <c r="D54" s="147" t="e">
        <f>SUM(D51:D53)</f>
        <v>#REF!</v>
      </c>
      <c r="F54" s="39"/>
      <c r="G54" s="40"/>
    </row>
    <row r="55" spans="1:7">
      <c r="A55" s="118" t="s">
        <v>306</v>
      </c>
      <c r="C55" s="38">
        <v>0</v>
      </c>
      <c r="D55" s="262" t="e">
        <f>IF(D54&lt;0,0,SUM(D54-300000)*15%)</f>
        <v>#REF!</v>
      </c>
      <c r="F55" s="39"/>
      <c r="G55" s="40"/>
    </row>
    <row r="56" spans="1:7">
      <c r="A56" s="145" t="s">
        <v>111</v>
      </c>
      <c r="C56" s="38">
        <v>16715.419999999998</v>
      </c>
      <c r="D56" s="58"/>
      <c r="F56" s="39"/>
      <c r="G56" s="40"/>
    </row>
    <row r="57" spans="1:7">
      <c r="A57" s="118" t="s">
        <v>117</v>
      </c>
      <c r="C57" s="146"/>
      <c r="D57" s="58">
        <f>SUM(C56:C57)</f>
        <v>16715.419999999998</v>
      </c>
      <c r="F57" s="39"/>
      <c r="G57" s="40"/>
    </row>
    <row r="58" spans="1:7" ht="22" thickBot="1">
      <c r="A58" s="118" t="s">
        <v>95</v>
      </c>
      <c r="D58" s="263" t="e">
        <f>SUM(D55-D57)</f>
        <v>#REF!</v>
      </c>
      <c r="E58" s="148"/>
      <c r="F58" s="39"/>
      <c r="G58" s="40"/>
    </row>
    <row r="59" spans="1:7" ht="22" thickTop="1"/>
  </sheetData>
  <mergeCells count="1">
    <mergeCell ref="D5:E5"/>
  </mergeCells>
  <phoneticPr fontId="0" type="noConversion"/>
  <printOptions horizontalCentered="1"/>
  <pageMargins left="0.47244094488188981" right="0.35433070866141736" top="0.63" bottom="0.48" header="0.38" footer="0.15748031496062992"/>
  <pageSetup paperSize="9" fitToHeight="0" orientation="landscape" horizontalDpi="4294967293" verticalDpi="180" r:id="rId1"/>
  <headerFooter alignWithMargins="0"/>
  <rowBreaks count="1" manualBreakCount="1">
    <brk id="50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>
    <tabColor indexed="47"/>
    <pageSetUpPr fitToPage="1"/>
  </sheetPr>
  <dimension ref="A1:J14"/>
  <sheetViews>
    <sheetView showGridLines="0" zoomScaleNormal="100" workbookViewId="0">
      <pane xSplit="3" ySplit="6" topLeftCell="D7" activePane="bottomRight" state="frozen"/>
      <selection activeCell="F11" sqref="F11"/>
      <selection pane="topRight" activeCell="F11" sqref="F11"/>
      <selection pane="bottomLeft" activeCell="F11" sqref="F11"/>
      <selection pane="bottomRight" activeCell="H7" sqref="H7"/>
    </sheetView>
  </sheetViews>
  <sheetFormatPr baseColWidth="10" defaultColWidth="9.19921875" defaultRowHeight="21"/>
  <cols>
    <col min="1" max="1" width="28.796875" style="1" customWidth="1"/>
    <col min="2" max="2" width="9.796875" style="1" customWidth="1"/>
    <col min="3" max="3" width="6.19921875" style="1" customWidth="1"/>
    <col min="4" max="4" width="12.796875" style="1" customWidth="1"/>
    <col min="5" max="5" width="11.59765625" style="1" customWidth="1"/>
    <col min="6" max="6" width="12.19921875" style="1" customWidth="1"/>
    <col min="7" max="8" width="14" style="1" customWidth="1"/>
    <col min="9" max="9" width="9.796875" style="36" bestFit="1" customWidth="1"/>
    <col min="10" max="10" width="12" style="1" bestFit="1" customWidth="1"/>
    <col min="11" max="16384" width="9.19921875" style="1"/>
  </cols>
  <sheetData>
    <row r="1" spans="1:10">
      <c r="A1" s="13">
        <f>'TB12'!A1</f>
        <v>0</v>
      </c>
      <c r="F1" s="13" t="s">
        <v>9</v>
      </c>
      <c r="H1" s="76" t="s">
        <v>30</v>
      </c>
    </row>
    <row r="2" spans="1:10">
      <c r="A2" s="13" t="s">
        <v>13</v>
      </c>
      <c r="F2" s="13" t="s">
        <v>10</v>
      </c>
      <c r="G2" s="76" t="s">
        <v>12</v>
      </c>
    </row>
    <row r="3" spans="1:10">
      <c r="A3" s="13" t="s">
        <v>1041</v>
      </c>
      <c r="F3" s="13" t="s">
        <v>11</v>
      </c>
      <c r="G3" s="76" t="s">
        <v>12</v>
      </c>
    </row>
    <row r="4" spans="1:10" ht="7.5" customHeight="1">
      <c r="F4" s="14"/>
      <c r="G4" s="15"/>
    </row>
    <row r="5" spans="1:10" s="13" customFormat="1">
      <c r="A5" s="212" t="s">
        <v>8</v>
      </c>
      <c r="B5" s="212" t="s">
        <v>164</v>
      </c>
      <c r="C5" s="218" t="s">
        <v>171</v>
      </c>
      <c r="D5" s="212" t="s">
        <v>21</v>
      </c>
      <c r="E5" s="574" t="s">
        <v>22</v>
      </c>
      <c r="F5" s="575"/>
      <c r="G5" s="212" t="s">
        <v>23</v>
      </c>
      <c r="H5" s="212" t="s">
        <v>163</v>
      </c>
      <c r="I5" s="89"/>
    </row>
    <row r="6" spans="1:10" s="13" customFormat="1">
      <c r="A6" s="214" t="s">
        <v>14</v>
      </c>
      <c r="B6" s="215"/>
      <c r="C6" s="219"/>
      <c r="D6" s="220" t="s">
        <v>1043</v>
      </c>
      <c r="E6" s="221" t="s">
        <v>24</v>
      </c>
      <c r="F6" s="214" t="s">
        <v>25</v>
      </c>
      <c r="G6" s="220" t="s">
        <v>1043</v>
      </c>
      <c r="H6" s="220" t="s">
        <v>1020</v>
      </c>
      <c r="I6" s="89"/>
    </row>
    <row r="7" spans="1:10">
      <c r="A7" s="2"/>
      <c r="B7" s="2"/>
      <c r="C7" s="25"/>
      <c r="D7" s="2"/>
      <c r="E7" s="25"/>
      <c r="F7" s="2"/>
      <c r="G7" s="2"/>
      <c r="H7" s="16"/>
    </row>
    <row r="8" spans="1:10">
      <c r="A8" s="77" t="e">
        <f>'TB12'!#REF!</f>
        <v>#REF!</v>
      </c>
      <c r="B8" s="78" t="e">
        <f>'TB12'!#REF!</f>
        <v>#REF!</v>
      </c>
      <c r="C8" s="79"/>
      <c r="D8" s="88" t="e">
        <f>'TB12'!#REF!</f>
        <v>#REF!</v>
      </c>
      <c r="E8" s="82"/>
      <c r="F8" s="83"/>
      <c r="G8" s="83" t="e">
        <f>SUM(D8+E8-F8)</f>
        <v>#REF!</v>
      </c>
      <c r="H8" s="88" t="e">
        <f>'TB12'!#REF!</f>
        <v>#REF!</v>
      </c>
      <c r="J8" s="36"/>
    </row>
    <row r="9" spans="1:10">
      <c r="A9" s="77" t="e">
        <f>'TB12'!#REF!</f>
        <v>#REF!</v>
      </c>
      <c r="B9" s="78" t="e">
        <f>'TB12'!#REF!</f>
        <v>#REF!</v>
      </c>
      <c r="C9" s="79"/>
      <c r="D9" s="88" t="e">
        <f>'TB12'!#REF!</f>
        <v>#REF!</v>
      </c>
      <c r="E9" s="82"/>
      <c r="F9" s="83"/>
      <c r="G9" s="83" t="e">
        <f>SUM(D9+E9-F9)</f>
        <v>#REF!</v>
      </c>
      <c r="H9" s="88" t="e">
        <f>'TB12'!#REF!</f>
        <v>#REF!</v>
      </c>
      <c r="J9" s="30"/>
    </row>
    <row r="10" spans="1:10">
      <c r="A10" s="77" t="e">
        <f>'TB12'!#REF!</f>
        <v>#REF!</v>
      </c>
      <c r="B10" s="78" t="e">
        <f>'TB12'!#REF!</f>
        <v>#REF!</v>
      </c>
      <c r="C10" s="79"/>
      <c r="D10" s="88" t="e">
        <f>'TB12'!#REF!</f>
        <v>#REF!</v>
      </c>
      <c r="E10" s="82"/>
      <c r="F10" s="83"/>
      <c r="G10" s="83" t="e">
        <f>SUM(D10+E10-F10)</f>
        <v>#REF!</v>
      </c>
      <c r="H10" s="88" t="e">
        <f>'TB12'!#REF!</f>
        <v>#REF!</v>
      </c>
      <c r="J10" s="30"/>
    </row>
    <row r="11" spans="1:10">
      <c r="A11" s="77" t="e">
        <f>'TB12'!#REF!</f>
        <v>#REF!</v>
      </c>
      <c r="B11" s="78" t="e">
        <f>'TB12'!#REF!</f>
        <v>#REF!</v>
      </c>
      <c r="C11" s="79"/>
      <c r="D11" s="88" t="e">
        <f>'TB12'!#REF!</f>
        <v>#REF!</v>
      </c>
      <c r="E11" s="82"/>
      <c r="F11" s="83"/>
      <c r="G11" s="83" t="e">
        <f>SUM(D11+E11-F11)</f>
        <v>#REF!</v>
      </c>
      <c r="H11" s="88" t="e">
        <f>'TB12'!#REF!</f>
        <v>#REF!</v>
      </c>
      <c r="J11" s="36"/>
    </row>
    <row r="12" spans="1:10" s="13" customFormat="1" ht="23.25" customHeight="1">
      <c r="A12" s="574" t="s">
        <v>182</v>
      </c>
      <c r="B12" s="575"/>
      <c r="C12" s="84"/>
      <c r="D12" s="85" t="e">
        <f>SUM(D8:D11)</f>
        <v>#REF!</v>
      </c>
      <c r="E12" s="85">
        <f>SUM(E8:E11)</f>
        <v>0</v>
      </c>
      <c r="F12" s="85">
        <f>SUM(F8:F11)</f>
        <v>0</v>
      </c>
      <c r="G12" s="85" t="e">
        <f>SUM(G8:G11)</f>
        <v>#REF!</v>
      </c>
      <c r="H12" s="85" t="e">
        <f>SUM(H8:H11)</f>
        <v>#REF!</v>
      </c>
      <c r="I12" s="89"/>
    </row>
    <row r="13" spans="1:10">
      <c r="G13" s="46"/>
      <c r="H13" s="18"/>
    </row>
    <row r="14" spans="1:10">
      <c r="G14" s="46"/>
      <c r="H14" s="18"/>
    </row>
  </sheetData>
  <mergeCells count="2">
    <mergeCell ref="E5:F5"/>
    <mergeCell ref="A12:B12"/>
  </mergeCells>
  <phoneticPr fontId="0" type="noConversion"/>
  <pageMargins left="0.5" right="0.38" top="0.66" bottom="1.17" header="0.5" footer="0.5"/>
  <pageSetup paperSize="9" scale="94" fitToHeight="0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>
    <tabColor indexed="47"/>
    <pageSetUpPr fitToPage="1"/>
  </sheetPr>
  <dimension ref="A1:J11"/>
  <sheetViews>
    <sheetView showGridLines="0" zoomScaleNormal="100" workbookViewId="0">
      <pane xSplit="3" ySplit="6" topLeftCell="D7" activePane="bottomRight" state="frozen"/>
      <selection activeCell="H7" sqref="H7"/>
      <selection pane="topRight" activeCell="H7" sqref="H7"/>
      <selection pane="bottomLeft" activeCell="H7" sqref="H7"/>
      <selection pane="bottomRight" activeCell="D6" sqref="D6"/>
    </sheetView>
  </sheetViews>
  <sheetFormatPr baseColWidth="10" defaultColWidth="9.19921875" defaultRowHeight="21"/>
  <cols>
    <col min="1" max="1" width="21" style="1" customWidth="1"/>
    <col min="2" max="2" width="10.796875" style="1" customWidth="1"/>
    <col min="3" max="3" width="5.59765625" style="1" customWidth="1"/>
    <col min="4" max="4" width="13.3984375" style="1" customWidth="1"/>
    <col min="5" max="5" width="10" style="1" customWidth="1"/>
    <col min="6" max="6" width="11.3984375" style="1" customWidth="1"/>
    <col min="7" max="7" width="12.796875" style="1" customWidth="1"/>
    <col min="8" max="8" width="16.796875" style="1" customWidth="1"/>
    <col min="9" max="9" width="9.19921875" style="1"/>
    <col min="10" max="10" width="10.796875" style="1" bestFit="1" customWidth="1"/>
    <col min="11" max="16384" width="9.19921875" style="1"/>
  </cols>
  <sheetData>
    <row r="1" spans="1:10">
      <c r="A1" s="13">
        <f>+'C1'!A1</f>
        <v>0</v>
      </c>
      <c r="F1" s="1" t="str">
        <f>'C1'!F1</f>
        <v>Document No.</v>
      </c>
      <c r="H1" s="76" t="s">
        <v>31</v>
      </c>
    </row>
    <row r="2" spans="1:10">
      <c r="A2" s="13" t="s">
        <v>322</v>
      </c>
      <c r="F2" s="1" t="str">
        <f>'C1'!F2</f>
        <v>Prepared By :</v>
      </c>
      <c r="G2" s="15" t="str">
        <f>'C1'!G2</f>
        <v>Date :</v>
      </c>
    </row>
    <row r="3" spans="1:10">
      <c r="A3" s="13" t="str">
        <f>+'C1'!A3</f>
        <v>As of December 31, 2022</v>
      </c>
      <c r="F3" s="1" t="str">
        <f>'C1'!F3</f>
        <v>Verify By :</v>
      </c>
      <c r="G3" s="15" t="str">
        <f>'C1'!G3</f>
        <v>Date :</v>
      </c>
    </row>
    <row r="4" spans="1:10" ht="9.75" customHeight="1">
      <c r="F4" s="14"/>
      <c r="G4" s="15"/>
    </row>
    <row r="5" spans="1:10" s="13" customFormat="1">
      <c r="A5" s="212" t="str">
        <f>'C1'!A5</f>
        <v>Account Name</v>
      </c>
      <c r="B5" s="212" t="str">
        <f>'C1'!B5</f>
        <v>Code</v>
      </c>
      <c r="C5" s="218" t="str">
        <f>'C1'!C5</f>
        <v>Ref.</v>
      </c>
      <c r="D5" s="218" t="str">
        <f>'C1'!D5</f>
        <v>Per Book</v>
      </c>
      <c r="E5" s="574" t="str">
        <f>'C1'!E5:F5</f>
        <v>Adjust &amp; Reclassify</v>
      </c>
      <c r="F5" s="575"/>
      <c r="G5" s="212" t="str">
        <f>'C1'!G5</f>
        <v>Per Audit</v>
      </c>
      <c r="H5" s="212" t="str">
        <f>'C1'!H5</f>
        <v>Year</v>
      </c>
    </row>
    <row r="6" spans="1:10" s="13" customFormat="1">
      <c r="A6" s="214" t="str">
        <f>'C1'!A6</f>
        <v>( In Thai )</v>
      </c>
      <c r="B6" s="215"/>
      <c r="C6" s="219"/>
      <c r="D6" s="214" t="str">
        <f>+'C1'!D6</f>
        <v>2022</v>
      </c>
      <c r="E6" s="221" t="str">
        <f>'C1'!E6</f>
        <v>Dr</v>
      </c>
      <c r="F6" s="255" t="str">
        <f>'C1'!F6</f>
        <v>Cr</v>
      </c>
      <c r="G6" s="214" t="str">
        <f>D6</f>
        <v>2022</v>
      </c>
      <c r="H6" s="214" t="str">
        <f>+'C1'!H6</f>
        <v>2021</v>
      </c>
    </row>
    <row r="7" spans="1:10">
      <c r="A7" s="226"/>
      <c r="B7" s="227"/>
      <c r="C7" s="228"/>
      <c r="D7" s="227"/>
      <c r="E7" s="228"/>
      <c r="F7" s="227"/>
      <c r="G7" s="227"/>
      <c r="H7" s="227"/>
    </row>
    <row r="8" spans="1:10">
      <c r="A8" s="77" t="e">
        <f>'TB12'!#REF!</f>
        <v>#REF!</v>
      </c>
      <c r="B8" s="78" t="e">
        <f>'TB12'!#REF!</f>
        <v>#REF!</v>
      </c>
      <c r="C8" s="79"/>
      <c r="D8" s="229" t="e">
        <f>'TB12'!#REF!</f>
        <v>#REF!</v>
      </c>
      <c r="E8" s="82"/>
      <c r="F8" s="83"/>
      <c r="G8" s="83" t="e">
        <f>SUM(D8+E8-F8)</f>
        <v>#REF!</v>
      </c>
      <c r="H8" s="229" t="e">
        <f>'TB12'!#REF!</f>
        <v>#REF!</v>
      </c>
    </row>
    <row r="9" spans="1:10">
      <c r="A9" s="77" t="e">
        <f>'TB12'!#REF!</f>
        <v>#REF!</v>
      </c>
      <c r="B9" s="78" t="e">
        <f>'TB12'!#REF!</f>
        <v>#REF!</v>
      </c>
      <c r="C9" s="79"/>
      <c r="D9" s="229" t="e">
        <f>'TB12'!#REF!</f>
        <v>#REF!</v>
      </c>
      <c r="E9" s="82"/>
      <c r="F9" s="83"/>
      <c r="G9" s="83" t="e">
        <f>SUM(D9+E9-F9)</f>
        <v>#REF!</v>
      </c>
      <c r="H9" s="229" t="e">
        <f>'TB12'!#REF!</f>
        <v>#REF!</v>
      </c>
      <c r="J9" s="91"/>
    </row>
    <row r="10" spans="1:10">
      <c r="A10" s="77"/>
      <c r="B10" s="78"/>
      <c r="C10" s="102"/>
      <c r="D10" s="229"/>
      <c r="E10" s="82"/>
      <c r="F10" s="83"/>
      <c r="G10" s="83">
        <f>SUM(D10+E10-F10)</f>
        <v>0</v>
      </c>
      <c r="H10" s="229"/>
      <c r="J10" s="91"/>
    </row>
    <row r="11" spans="1:10" s="13" customFormat="1">
      <c r="A11" s="574" t="s">
        <v>183</v>
      </c>
      <c r="B11" s="575"/>
      <c r="C11" s="84"/>
      <c r="D11" s="85" t="e">
        <f>SUM(D8:D10)</f>
        <v>#REF!</v>
      </c>
      <c r="E11" s="85">
        <f>SUM(E8:E10)</f>
        <v>0</v>
      </c>
      <c r="F11" s="85">
        <f>SUM(F8:F10)</f>
        <v>0</v>
      </c>
      <c r="G11" s="85" t="e">
        <f>SUM(G8:G10)</f>
        <v>#REF!</v>
      </c>
      <c r="H11" s="85" t="e">
        <f>SUM(H8:H10)</f>
        <v>#REF!</v>
      </c>
    </row>
  </sheetData>
  <mergeCells count="2">
    <mergeCell ref="E5:F5"/>
    <mergeCell ref="A11:B11"/>
  </mergeCells>
  <phoneticPr fontId="0" type="noConversion"/>
  <pageMargins left="0.57999999999999996" right="0.25" top="0.64" bottom="1" header="0.5" footer="0.5"/>
  <pageSetup paperSize="9" fitToHeight="0" orientation="portrait" horizontalDpi="180" verticalDpi="18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>
    <pageSetUpPr fitToPage="1"/>
  </sheetPr>
  <dimension ref="A1:K17"/>
  <sheetViews>
    <sheetView showGridLines="0" zoomScaleNormal="100" workbookViewId="0">
      <pane xSplit="3" ySplit="6" topLeftCell="D7" activePane="bottomRight" state="frozen"/>
      <selection activeCell="H7" sqref="H7"/>
      <selection pane="topRight" activeCell="H7" sqref="H7"/>
      <selection pane="bottomLeft" activeCell="H7" sqref="H7"/>
      <selection pane="bottomRight" activeCell="H1" sqref="H1"/>
    </sheetView>
  </sheetViews>
  <sheetFormatPr baseColWidth="10" defaultColWidth="9.19921875" defaultRowHeight="21"/>
  <cols>
    <col min="1" max="1" width="23.796875" style="1" bestFit="1" customWidth="1"/>
    <col min="2" max="2" width="11.59765625" style="20" customWidth="1"/>
    <col min="3" max="3" width="4" style="1" bestFit="1" customWidth="1"/>
    <col min="4" max="4" width="13.59765625" style="1" customWidth="1"/>
    <col min="5" max="5" width="11.796875" style="1" customWidth="1"/>
    <col min="6" max="6" width="12.19921875" style="1" customWidth="1"/>
    <col min="7" max="7" width="13.59765625" style="1" customWidth="1"/>
    <col min="8" max="8" width="15" style="1" customWidth="1"/>
    <col min="9" max="9" width="12.3984375" style="1" bestFit="1" customWidth="1"/>
    <col min="10" max="10" width="12" style="1" bestFit="1" customWidth="1"/>
    <col min="11" max="16384" width="9.19921875" style="1"/>
  </cols>
  <sheetData>
    <row r="1" spans="1:11">
      <c r="A1" s="13">
        <f>+'C1'!A1</f>
        <v>0</v>
      </c>
      <c r="F1" s="1" t="s">
        <v>26</v>
      </c>
      <c r="H1" s="76" t="s">
        <v>32</v>
      </c>
    </row>
    <row r="2" spans="1:11">
      <c r="A2" s="13" t="s">
        <v>94</v>
      </c>
      <c r="F2" s="14" t="s">
        <v>27</v>
      </c>
      <c r="G2" s="15" t="s">
        <v>28</v>
      </c>
    </row>
    <row r="3" spans="1:11">
      <c r="A3" s="13" t="str">
        <f>+'C1'!A3</f>
        <v>As of December 31, 2022</v>
      </c>
      <c r="F3" s="14" t="s">
        <v>29</v>
      </c>
      <c r="G3" s="15" t="s">
        <v>28</v>
      </c>
    </row>
    <row r="4" spans="1:11" ht="9" customHeight="1">
      <c r="F4" s="14"/>
      <c r="G4" s="15"/>
    </row>
    <row r="5" spans="1:11" s="13" customFormat="1">
      <c r="A5" s="212" t="str">
        <f>'C1'!A5</f>
        <v>Account Name</v>
      </c>
      <c r="B5" s="212" t="str">
        <f>'C1'!B5</f>
        <v>Code</v>
      </c>
      <c r="C5" s="218" t="str">
        <f>'C1'!C5</f>
        <v>Ref.</v>
      </c>
      <c r="D5" s="218" t="str">
        <f>'C1'!D5</f>
        <v>Per Book</v>
      </c>
      <c r="E5" s="574" t="str">
        <f>'C1'!E5:F5</f>
        <v>Adjust &amp; Reclassify</v>
      </c>
      <c r="F5" s="575"/>
      <c r="G5" s="212" t="str">
        <f>'C1'!G5</f>
        <v>Per Audit</v>
      </c>
      <c r="H5" s="212" t="str">
        <f>'C1'!H5</f>
        <v>Year</v>
      </c>
      <c r="I5" s="44"/>
      <c r="J5" s="44"/>
      <c r="K5" s="44"/>
    </row>
    <row r="6" spans="1:11" s="13" customFormat="1">
      <c r="A6" s="214" t="str">
        <f>'C1'!A6</f>
        <v>( In Thai )</v>
      </c>
      <c r="B6" s="215"/>
      <c r="C6" s="219"/>
      <c r="D6" s="214" t="str">
        <f>+'C1'!D6</f>
        <v>2022</v>
      </c>
      <c r="E6" s="221" t="str">
        <f>'C1'!E6</f>
        <v>Dr</v>
      </c>
      <c r="F6" s="221" t="str">
        <f>'C1'!F6</f>
        <v>Cr</v>
      </c>
      <c r="G6" s="214" t="str">
        <f>D6</f>
        <v>2022</v>
      </c>
      <c r="H6" s="214" t="str">
        <f>+'C1'!H6</f>
        <v>2021</v>
      </c>
    </row>
    <row r="7" spans="1:11">
      <c r="A7" s="2"/>
      <c r="B7" s="3"/>
      <c r="C7" s="25"/>
      <c r="D7" s="2"/>
      <c r="E7" s="25"/>
      <c r="F7" s="2"/>
      <c r="G7" s="2"/>
      <c r="H7" s="16"/>
    </row>
    <row r="8" spans="1:11">
      <c r="A8" s="31" t="e">
        <f>'TB12'!#REF!</f>
        <v>#REF!</v>
      </c>
      <c r="B8" s="234" t="e">
        <f>'TB12'!#REF!</f>
        <v>#REF!</v>
      </c>
      <c r="C8" s="97"/>
      <c r="D8" s="27" t="e">
        <f>'TB12'!#REF!</f>
        <v>#REF!</v>
      </c>
      <c r="E8" s="27"/>
      <c r="F8" s="27"/>
      <c r="G8" s="45" t="e">
        <f>SUM(D8+E8-F8)</f>
        <v>#REF!</v>
      </c>
      <c r="H8" s="27" t="e">
        <f>'TB12'!#REF!</f>
        <v>#REF!</v>
      </c>
      <c r="I8" s="36"/>
      <c r="J8" s="36"/>
    </row>
    <row r="9" spans="1:11">
      <c r="A9" s="16"/>
      <c r="B9" s="19"/>
      <c r="D9" s="17"/>
      <c r="E9" s="46"/>
      <c r="F9" s="17"/>
      <c r="G9" s="45"/>
      <c r="H9" s="4"/>
    </row>
    <row r="10" spans="1:11" s="13" customFormat="1">
      <c r="A10" s="574" t="s">
        <v>184</v>
      </c>
      <c r="B10" s="575"/>
      <c r="C10" s="84"/>
      <c r="D10" s="85" t="e">
        <f>SUM(D8:D9)</f>
        <v>#REF!</v>
      </c>
      <c r="E10" s="85">
        <f>SUM(E8:E9)</f>
        <v>0</v>
      </c>
      <c r="F10" s="85">
        <f>SUM(F8:F9)</f>
        <v>0</v>
      </c>
      <c r="G10" s="85" t="e">
        <f>SUM(G8:G9)</f>
        <v>#REF!</v>
      </c>
      <c r="H10" s="85" t="e">
        <f>SUM(H8:H9)</f>
        <v>#REF!</v>
      </c>
      <c r="I10" s="205"/>
    </row>
    <row r="11" spans="1:11">
      <c r="H11" s="46"/>
    </row>
    <row r="12" spans="1:11">
      <c r="D12" s="18"/>
      <c r="E12" s="28"/>
      <c r="F12" s="30"/>
    </row>
    <row r="13" spans="1:11">
      <c r="D13" s="18"/>
      <c r="E13" s="28"/>
      <c r="F13" s="30"/>
    </row>
    <row r="14" spans="1:11">
      <c r="D14" s="18"/>
      <c r="E14" s="28"/>
      <c r="F14" s="30"/>
    </row>
    <row r="15" spans="1:11">
      <c r="D15" s="18"/>
      <c r="E15" s="28"/>
      <c r="F15" s="30"/>
    </row>
    <row r="16" spans="1:11">
      <c r="D16" s="18"/>
      <c r="E16" s="28"/>
      <c r="F16" s="30"/>
    </row>
    <row r="17" spans="4:6">
      <c r="D17" s="18"/>
      <c r="E17" s="28"/>
      <c r="F17" s="30"/>
    </row>
  </sheetData>
  <mergeCells count="2">
    <mergeCell ref="E5:F5"/>
    <mergeCell ref="A10:B10"/>
  </mergeCells>
  <phoneticPr fontId="0" type="noConversion"/>
  <pageMargins left="0.5" right="0.25" top="1" bottom="1" header="0.5" footer="0.5"/>
  <pageSetup paperSize="9" scale="99" fitToHeight="0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pageSetUpPr fitToPage="1"/>
  </sheetPr>
  <dimension ref="A1:K16"/>
  <sheetViews>
    <sheetView showGridLines="0" zoomScaleNormal="100" workbookViewId="0">
      <pane xSplit="3" ySplit="6" topLeftCell="D7" activePane="bottomRight" state="frozen"/>
      <selection activeCell="H7" sqref="H7"/>
      <selection pane="topRight" activeCell="H7" sqref="H7"/>
      <selection pane="bottomLeft" activeCell="H7" sqref="H7"/>
      <selection pane="bottomRight" activeCell="D15" sqref="D15"/>
    </sheetView>
  </sheetViews>
  <sheetFormatPr baseColWidth="10" defaultColWidth="9.19921875" defaultRowHeight="21"/>
  <cols>
    <col min="1" max="1" width="40.59765625" style="1" customWidth="1"/>
    <col min="2" max="2" width="11.19921875" style="20" customWidth="1"/>
    <col min="3" max="3" width="6.19921875" style="1" customWidth="1"/>
    <col min="4" max="4" width="14" style="1" customWidth="1"/>
    <col min="5" max="5" width="10" style="1" customWidth="1"/>
    <col min="6" max="6" width="11.3984375" style="1" customWidth="1"/>
    <col min="7" max="7" width="13.796875" style="1" customWidth="1"/>
    <col min="8" max="8" width="14" style="1" customWidth="1"/>
    <col min="9" max="10" width="12" style="36" bestFit="1" customWidth="1"/>
    <col min="11" max="16384" width="9.19921875" style="1"/>
  </cols>
  <sheetData>
    <row r="1" spans="1:11">
      <c r="A1" s="13">
        <f>+'C1'!A1</f>
        <v>0</v>
      </c>
      <c r="F1" s="1" t="s">
        <v>26</v>
      </c>
      <c r="H1" s="76" t="s">
        <v>33</v>
      </c>
    </row>
    <row r="2" spans="1:11">
      <c r="A2" s="13" t="s">
        <v>83</v>
      </c>
      <c r="F2" s="14" t="s">
        <v>27</v>
      </c>
      <c r="G2" s="15" t="s">
        <v>28</v>
      </c>
    </row>
    <row r="3" spans="1:11">
      <c r="A3" s="13" t="str">
        <f>+'C1'!A3</f>
        <v>As of December 31, 2022</v>
      </c>
      <c r="F3" s="14" t="s">
        <v>29</v>
      </c>
      <c r="G3" s="15" t="s">
        <v>28</v>
      </c>
    </row>
    <row r="4" spans="1:11" ht="9.75" customHeight="1">
      <c r="A4" s="13"/>
      <c r="F4" s="14"/>
      <c r="G4" s="15"/>
    </row>
    <row r="5" spans="1:11">
      <c r="A5" s="212" t="str">
        <f>'C1'!A5</f>
        <v>Account Name</v>
      </c>
      <c r="B5" s="212" t="str">
        <f>'C1'!B5</f>
        <v>Code</v>
      </c>
      <c r="C5" s="218" t="str">
        <f>'C1'!C5</f>
        <v>Ref.</v>
      </c>
      <c r="D5" s="218" t="str">
        <f>'C1'!D5</f>
        <v>Per Book</v>
      </c>
      <c r="E5" s="574" t="str">
        <f>'C1'!E5:F5</f>
        <v>Adjust &amp; Reclassify</v>
      </c>
      <c r="F5" s="575"/>
      <c r="G5" s="212" t="str">
        <f>'C1'!G5</f>
        <v>Per Audit</v>
      </c>
      <c r="H5" s="212" t="str">
        <f>'C1'!H5</f>
        <v>Year</v>
      </c>
      <c r="I5" s="38"/>
      <c r="J5" s="38"/>
      <c r="K5" s="20"/>
    </row>
    <row r="6" spans="1:11">
      <c r="A6" s="214" t="str">
        <f>'C1'!A6</f>
        <v>( In Thai )</v>
      </c>
      <c r="B6" s="215"/>
      <c r="C6" s="219"/>
      <c r="D6" s="214" t="str">
        <f>+'C1'!D6</f>
        <v>2022</v>
      </c>
      <c r="E6" s="221" t="str">
        <f>'C1'!E6</f>
        <v>Dr</v>
      </c>
      <c r="F6" s="221" t="str">
        <f>'C1'!F6</f>
        <v>Cr</v>
      </c>
      <c r="G6" s="214" t="str">
        <f>D6</f>
        <v>2022</v>
      </c>
      <c r="H6" s="214" t="str">
        <f>+'C1'!H6</f>
        <v>2021</v>
      </c>
    </row>
    <row r="7" spans="1:11">
      <c r="A7" s="2"/>
      <c r="B7" s="3"/>
      <c r="C7" s="25"/>
      <c r="D7" s="2"/>
      <c r="E7" s="25"/>
      <c r="F7" s="2"/>
      <c r="G7" s="2"/>
      <c r="H7" s="16"/>
    </row>
    <row r="8" spans="1:11">
      <c r="A8" s="77" t="e">
        <f>'TB12'!#REF!</f>
        <v>#REF!</v>
      </c>
      <c r="B8" s="171" t="e">
        <f>'TB12'!#REF!</f>
        <v>#REF!</v>
      </c>
      <c r="C8" s="80"/>
      <c r="D8" s="203" t="e">
        <f>'TB12'!#REF!</f>
        <v>#REF!</v>
      </c>
      <c r="E8" s="204"/>
      <c r="F8" s="81"/>
      <c r="G8" s="81" t="e">
        <f t="shared" ref="G8:G15" si="0">SUM(D8+E8-F8)</f>
        <v>#REF!</v>
      </c>
      <c r="H8" s="81" t="e">
        <f>'TB12'!#REF!</f>
        <v>#REF!</v>
      </c>
    </row>
    <row r="9" spans="1:11">
      <c r="A9" s="77" t="e">
        <f>'TB12'!#REF!</f>
        <v>#REF!</v>
      </c>
      <c r="B9" s="171" t="e">
        <f>'TB12'!#REF!</f>
        <v>#REF!</v>
      </c>
      <c r="C9" s="80"/>
      <c r="D9" s="203" t="e">
        <f>'TB12'!#REF!</f>
        <v>#REF!</v>
      </c>
      <c r="E9" s="204"/>
      <c r="F9" s="81"/>
      <c r="G9" s="81" t="e">
        <f t="shared" si="0"/>
        <v>#REF!</v>
      </c>
      <c r="H9" s="81" t="e">
        <f>'TB12'!#REF!</f>
        <v>#REF!</v>
      </c>
    </row>
    <row r="10" spans="1:11">
      <c r="A10" s="77" t="e">
        <f>'TB12'!#REF!</f>
        <v>#REF!</v>
      </c>
      <c r="B10" s="171" t="e">
        <f>'TB12'!#REF!</f>
        <v>#REF!</v>
      </c>
      <c r="C10" s="80"/>
      <c r="D10" s="203" t="e">
        <f>'TB12'!#REF!</f>
        <v>#REF!</v>
      </c>
      <c r="E10" s="204"/>
      <c r="F10" s="81"/>
      <c r="G10" s="81" t="e">
        <f t="shared" si="0"/>
        <v>#REF!</v>
      </c>
      <c r="H10" s="81" t="e">
        <f>'TB12'!#REF!</f>
        <v>#REF!</v>
      </c>
    </row>
    <row r="11" spans="1:11">
      <c r="A11" s="77" t="e">
        <f>'TB12'!#REF!</f>
        <v>#REF!</v>
      </c>
      <c r="B11" s="171" t="e">
        <f>'TB12'!#REF!</f>
        <v>#REF!</v>
      </c>
      <c r="C11" s="77"/>
      <c r="D11" s="203" t="e">
        <f>'TB12'!#REF!</f>
        <v>#REF!</v>
      </c>
      <c r="E11" s="81"/>
      <c r="F11" s="81"/>
      <c r="G11" s="81" t="e">
        <f t="shared" si="0"/>
        <v>#REF!</v>
      </c>
      <c r="H11" s="81" t="e">
        <f>'TB12'!#REF!</f>
        <v>#REF!</v>
      </c>
    </row>
    <row r="12" spans="1:11">
      <c r="A12" s="77" t="e">
        <f>'TB12'!#REF!</f>
        <v>#REF!</v>
      </c>
      <c r="B12" s="171" t="e">
        <f>'TB12'!#REF!</f>
        <v>#REF!</v>
      </c>
      <c r="C12" s="80"/>
      <c r="D12" s="203" t="e">
        <f>'TB12'!#REF!</f>
        <v>#REF!</v>
      </c>
      <c r="E12" s="204"/>
      <c r="F12" s="81"/>
      <c r="G12" s="81" t="e">
        <f t="shared" si="0"/>
        <v>#REF!</v>
      </c>
      <c r="H12" s="81" t="e">
        <f>'TB12'!#REF!</f>
        <v>#REF!</v>
      </c>
    </row>
    <row r="13" spans="1:11">
      <c r="A13" s="77" t="e">
        <f>'TB12'!#REF!</f>
        <v>#REF!</v>
      </c>
      <c r="B13" s="171" t="e">
        <f>'TB12'!#REF!</f>
        <v>#REF!</v>
      </c>
      <c r="C13" s="80"/>
      <c r="D13" s="203" t="e">
        <f>'TB12'!#REF!</f>
        <v>#REF!</v>
      </c>
      <c r="E13" s="204"/>
      <c r="F13" s="81"/>
      <c r="G13" s="81" t="e">
        <f t="shared" si="0"/>
        <v>#REF!</v>
      </c>
      <c r="H13" s="81" t="e">
        <f>'TB12'!#REF!</f>
        <v>#REF!</v>
      </c>
    </row>
    <row r="14" spans="1:11">
      <c r="A14" s="77" t="e">
        <f>'TB12'!#REF!</f>
        <v>#REF!</v>
      </c>
      <c r="B14" s="171" t="e">
        <f>'TB12'!#REF!</f>
        <v>#REF!</v>
      </c>
      <c r="C14" s="80"/>
      <c r="D14" s="203" t="e">
        <f>'TB12'!#REF!</f>
        <v>#REF!</v>
      </c>
      <c r="E14" s="204"/>
      <c r="F14" s="81"/>
      <c r="G14" s="81" t="e">
        <f t="shared" si="0"/>
        <v>#REF!</v>
      </c>
      <c r="H14" s="81" t="e">
        <f>'TB12'!#REF!</f>
        <v>#REF!</v>
      </c>
    </row>
    <row r="15" spans="1:11">
      <c r="A15" s="230" t="e">
        <f>'TB12'!#REF!</f>
        <v>#REF!</v>
      </c>
      <c r="B15" s="199" t="e">
        <f>'TB12'!#REF!</f>
        <v>#REF!</v>
      </c>
      <c r="C15" s="231"/>
      <c r="D15" s="232" t="e">
        <f>'TB12'!#REF!</f>
        <v>#REF!</v>
      </c>
      <c r="E15" s="233"/>
      <c r="F15" s="232"/>
      <c r="G15" s="81" t="e">
        <f t="shared" si="0"/>
        <v>#REF!</v>
      </c>
      <c r="H15" s="81" t="e">
        <f>'TB12'!#REF!</f>
        <v>#REF!</v>
      </c>
    </row>
    <row r="16" spans="1:11">
      <c r="A16" s="574" t="s">
        <v>185</v>
      </c>
      <c r="B16" s="575"/>
      <c r="C16" s="29"/>
      <c r="D16" s="85" t="e">
        <f>SUM(D8:D15)</f>
        <v>#REF!</v>
      </c>
      <c r="E16" s="85">
        <f>SUM(E8:E15)</f>
        <v>0</v>
      </c>
      <c r="F16" s="85">
        <f>SUM(F8:F15)</f>
        <v>0</v>
      </c>
      <c r="G16" s="85" t="e">
        <f>SUM(G8:G15)</f>
        <v>#REF!</v>
      </c>
      <c r="H16" s="85" t="e">
        <f>SUM(H8:H15)</f>
        <v>#REF!</v>
      </c>
    </row>
  </sheetData>
  <mergeCells count="2">
    <mergeCell ref="E5:F5"/>
    <mergeCell ref="A16:B16"/>
  </mergeCells>
  <phoneticPr fontId="0" type="noConversion"/>
  <pageMargins left="0.5" right="0.45" top="0.5" bottom="1" header="0.5" footer="0.5"/>
  <pageSetup paperSize="9" scale="83" fitToHeight="0" orientation="portrait" verticalDpi="18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indexed="47"/>
    <pageSetUpPr fitToPage="1"/>
  </sheetPr>
  <dimension ref="A1:M25"/>
  <sheetViews>
    <sheetView showGridLines="0" zoomScaleNormal="100" workbookViewId="0">
      <pane xSplit="3" ySplit="6" topLeftCell="D12" activePane="bottomRight" state="frozen"/>
      <selection activeCell="H7" sqref="H7"/>
      <selection pane="topRight" activeCell="H7" sqref="H7"/>
      <selection pane="bottomLeft" activeCell="H7" sqref="H7"/>
      <selection pane="bottomRight" activeCell="G20" sqref="G20"/>
    </sheetView>
  </sheetViews>
  <sheetFormatPr baseColWidth="10" defaultColWidth="9.19921875" defaultRowHeight="21"/>
  <cols>
    <col min="1" max="1" width="37.19921875" style="1" bestFit="1" customWidth="1"/>
    <col min="2" max="2" width="10.796875" style="1" customWidth="1"/>
    <col min="3" max="3" width="6.19921875" style="1" customWidth="1"/>
    <col min="4" max="4" width="13.796875" style="28" customWidth="1"/>
    <col min="5" max="5" width="12.59765625" style="1" customWidth="1"/>
    <col min="6" max="6" width="11.3984375" style="1" customWidth="1"/>
    <col min="7" max="8" width="13.796875" style="1" customWidth="1"/>
    <col min="9" max="9" width="0" style="1" hidden="1" customWidth="1"/>
    <col min="10" max="10" width="0.19921875" style="1" customWidth="1"/>
    <col min="11" max="11" width="14.3984375" style="36" customWidth="1"/>
    <col min="12" max="12" width="11.19921875" style="36" hidden="1" customWidth="1"/>
    <col min="13" max="13" width="9.796875" style="1" hidden="1" customWidth="1"/>
    <col min="14" max="16384" width="9.19921875" style="1"/>
  </cols>
  <sheetData>
    <row r="1" spans="1:13">
      <c r="A1" s="13">
        <f>+'C1'!A1</f>
        <v>0</v>
      </c>
      <c r="F1" s="1" t="s">
        <v>26</v>
      </c>
      <c r="H1" s="76" t="s">
        <v>34</v>
      </c>
    </row>
    <row r="2" spans="1:13">
      <c r="A2" s="13" t="s">
        <v>113</v>
      </c>
      <c r="F2" s="14" t="s">
        <v>27</v>
      </c>
      <c r="G2" s="15" t="s">
        <v>28</v>
      </c>
    </row>
    <row r="3" spans="1:13">
      <c r="A3" s="13" t="str">
        <f>+'C1'!A3</f>
        <v>As of December 31, 2022</v>
      </c>
      <c r="F3" s="14" t="s">
        <v>29</v>
      </c>
      <c r="G3" s="15" t="s">
        <v>28</v>
      </c>
    </row>
    <row r="4" spans="1:13" ht="9" customHeight="1">
      <c r="A4" s="13"/>
      <c r="F4" s="14"/>
      <c r="G4" s="15"/>
    </row>
    <row r="5" spans="1:13">
      <c r="A5" s="212" t="str">
        <f>'C1'!A5</f>
        <v>Account Name</v>
      </c>
      <c r="B5" s="212" t="str">
        <f>'C1'!B5</f>
        <v>Code</v>
      </c>
      <c r="C5" s="218" t="str">
        <f>'C1'!C5</f>
        <v>Ref.</v>
      </c>
      <c r="D5" s="259" t="str">
        <f>'C1'!D5</f>
        <v>Per Book</v>
      </c>
      <c r="E5" s="574" t="str">
        <f>'C1'!E5:F5</f>
        <v>Adjust &amp; Reclassify</v>
      </c>
      <c r="F5" s="575"/>
      <c r="G5" s="212" t="str">
        <f>'C1'!G5</f>
        <v>Per Audit</v>
      </c>
      <c r="H5" s="212" t="str">
        <f>'C1'!H5</f>
        <v>Year</v>
      </c>
      <c r="M5" s="20"/>
    </row>
    <row r="6" spans="1:13">
      <c r="A6" s="214" t="str">
        <f>'C1'!A6</f>
        <v>( In Thai )</v>
      </c>
      <c r="B6" s="215"/>
      <c r="C6" s="219"/>
      <c r="D6" s="260" t="str">
        <f>+'C1'!D6</f>
        <v>2022</v>
      </c>
      <c r="E6" s="221" t="str">
        <f>'C1'!E6</f>
        <v>Dr</v>
      </c>
      <c r="F6" s="221" t="str">
        <f>'C1'!F6</f>
        <v>Cr</v>
      </c>
      <c r="G6" s="214" t="str">
        <f>D6</f>
        <v>2022</v>
      </c>
      <c r="H6" s="214" t="str">
        <f>+'C1'!H6</f>
        <v>2021</v>
      </c>
    </row>
    <row r="7" spans="1:13" s="268" customFormat="1">
      <c r="A7" s="264" t="s">
        <v>84</v>
      </c>
      <c r="B7" s="265"/>
      <c r="C7" s="266"/>
      <c r="D7" s="377"/>
      <c r="E7" s="266"/>
      <c r="F7" s="265"/>
      <c r="G7" s="265"/>
      <c r="H7" s="267"/>
      <c r="K7" s="269"/>
      <c r="L7" s="269"/>
    </row>
    <row r="8" spans="1:13" s="268" customFormat="1">
      <c r="A8" s="270" t="e">
        <f>'TB12'!#REF!</f>
        <v>#REF!</v>
      </c>
      <c r="B8" s="271" t="e">
        <f>'TB12'!#REF!</f>
        <v>#REF!</v>
      </c>
      <c r="C8" s="272"/>
      <c r="D8" s="282" t="e">
        <f>'TB12'!#REF!</f>
        <v>#REF!</v>
      </c>
      <c r="E8" s="380"/>
      <c r="F8" s="275"/>
      <c r="G8" s="275" t="e">
        <f>SUM(D8+E8-F8)</f>
        <v>#REF!</v>
      </c>
      <c r="H8" s="273" t="e">
        <f>'TB12'!#REF!</f>
        <v>#REF!</v>
      </c>
      <c r="J8" s="276" t="e">
        <f>SUM(G8-H8)</f>
        <v>#REF!</v>
      </c>
      <c r="K8" s="269" t="e">
        <f>+G8-H8</f>
        <v>#REF!</v>
      </c>
      <c r="L8" s="269"/>
    </row>
    <row r="9" spans="1:13" s="268" customFormat="1">
      <c r="A9" s="270" t="e">
        <f>'TB12'!#REF!</f>
        <v>#REF!</v>
      </c>
      <c r="B9" s="271" t="e">
        <f>'TB12'!#REF!</f>
        <v>#REF!</v>
      </c>
      <c r="C9" s="272"/>
      <c r="D9" s="282" t="e">
        <f>'TB12'!#REF!</f>
        <v>#REF!</v>
      </c>
      <c r="E9" s="274"/>
      <c r="F9" s="275"/>
      <c r="G9" s="275" t="e">
        <f>SUM(D9+E9-F9)</f>
        <v>#REF!</v>
      </c>
      <c r="H9" s="273" t="e">
        <f>'TB12'!#REF!</f>
        <v>#REF!</v>
      </c>
      <c r="J9" s="276" t="e">
        <f>SUM(G9-H9)</f>
        <v>#REF!</v>
      </c>
      <c r="K9" s="269" t="e">
        <f t="shared" ref="K9:K20" si="0">+G9-H9</f>
        <v>#REF!</v>
      </c>
      <c r="L9" s="269"/>
    </row>
    <row r="10" spans="1:13" s="268" customFormat="1">
      <c r="A10" s="270" t="e">
        <f>'TB12'!#REF!</f>
        <v>#REF!</v>
      </c>
      <c r="B10" s="271" t="e">
        <f>'TB12'!#REF!</f>
        <v>#REF!</v>
      </c>
      <c r="C10" s="272"/>
      <c r="D10" s="282" t="e">
        <f>'TB12'!#REF!</f>
        <v>#REF!</v>
      </c>
      <c r="E10" s="274"/>
      <c r="F10" s="275"/>
      <c r="G10" s="275" t="e">
        <f>SUM(D10+E10-F10)</f>
        <v>#REF!</v>
      </c>
      <c r="H10" s="273" t="e">
        <f>'TB12'!#REF!</f>
        <v>#REF!</v>
      </c>
      <c r="J10" s="276" t="e">
        <f>SUM(G10-H10)</f>
        <v>#REF!</v>
      </c>
      <c r="K10" s="269" t="e">
        <f t="shared" si="0"/>
        <v>#REF!</v>
      </c>
      <c r="L10" s="269"/>
    </row>
    <row r="11" spans="1:13" s="268" customFormat="1">
      <c r="A11" s="270" t="e">
        <f>'TB12'!#REF!</f>
        <v>#REF!</v>
      </c>
      <c r="B11" s="271" t="e">
        <f>'TB12'!#REF!</f>
        <v>#REF!</v>
      </c>
      <c r="C11" s="272"/>
      <c r="D11" s="378" t="e">
        <f>'TB12'!#REF!</f>
        <v>#REF!</v>
      </c>
      <c r="E11" s="276"/>
      <c r="F11" s="288"/>
      <c r="G11" s="275" t="e">
        <f>SUM(D11+E11-F11)</f>
        <v>#REF!</v>
      </c>
      <c r="H11" s="273" t="e">
        <f>'TB12'!#REF!</f>
        <v>#REF!</v>
      </c>
      <c r="J11" s="276"/>
      <c r="K11" s="269"/>
      <c r="L11" s="269"/>
    </row>
    <row r="12" spans="1:13" s="278" customFormat="1">
      <c r="A12" s="289"/>
      <c r="B12" s="294"/>
      <c r="C12" s="295"/>
      <c r="D12" s="379" t="e">
        <f>SUM(D8:D11)</f>
        <v>#REF!</v>
      </c>
      <c r="E12" s="277">
        <f>SUM(E8:E10)</f>
        <v>0</v>
      </c>
      <c r="F12" s="277">
        <f>SUM(F8:F10)</f>
        <v>0</v>
      </c>
      <c r="G12" s="277" t="e">
        <f>SUM(G8:G11)</f>
        <v>#REF!</v>
      </c>
      <c r="H12" s="277" t="e">
        <f>SUM(H8:H11)</f>
        <v>#REF!</v>
      </c>
      <c r="J12" s="279" t="e">
        <f>SUM(G12-H12)</f>
        <v>#REF!</v>
      </c>
      <c r="K12" s="293" t="e">
        <f t="shared" si="0"/>
        <v>#REF!</v>
      </c>
      <c r="L12" s="293"/>
    </row>
    <row r="13" spans="1:13" s="268" customFormat="1">
      <c r="A13" s="280" t="s">
        <v>85</v>
      </c>
      <c r="B13" s="271"/>
      <c r="C13" s="272"/>
      <c r="D13" s="282"/>
      <c r="E13" s="274"/>
      <c r="F13" s="275"/>
      <c r="G13" s="281"/>
      <c r="H13" s="282"/>
      <c r="J13" s="276"/>
      <c r="K13" s="269">
        <f t="shared" si="0"/>
        <v>0</v>
      </c>
      <c r="L13" s="269"/>
    </row>
    <row r="14" spans="1:13" s="268" customFormat="1">
      <c r="A14" s="270" t="e">
        <f>'TB12'!#REF!</f>
        <v>#REF!</v>
      </c>
      <c r="B14" s="271" t="e">
        <f>'TB12'!#REF!</f>
        <v>#REF!</v>
      </c>
      <c r="C14" s="272"/>
      <c r="D14" s="282" t="e">
        <f>-'TB12'!#REF!</f>
        <v>#REF!</v>
      </c>
      <c r="E14" s="283"/>
      <c r="F14" s="284"/>
      <c r="G14" s="284" t="e">
        <f>SUM(D14+F14-E14)</f>
        <v>#REF!</v>
      </c>
      <c r="H14" s="285" t="e">
        <f>'TB12'!#REF!</f>
        <v>#REF!</v>
      </c>
      <c r="J14" s="276" t="e">
        <f>SUM(G14-H14)</f>
        <v>#REF!</v>
      </c>
      <c r="K14" s="269" t="e">
        <f t="shared" si="0"/>
        <v>#REF!</v>
      </c>
      <c r="L14" s="269"/>
    </row>
    <row r="15" spans="1:13" s="268" customFormat="1">
      <c r="A15" s="270" t="e">
        <f>'TB12'!#REF!</f>
        <v>#REF!</v>
      </c>
      <c r="B15" s="271" t="e">
        <f>'TB12'!#REF!</f>
        <v>#REF!</v>
      </c>
      <c r="C15" s="272"/>
      <c r="D15" s="282" t="e">
        <f>-'TB12'!#REF!</f>
        <v>#REF!</v>
      </c>
      <c r="E15" s="283"/>
      <c r="F15" s="284"/>
      <c r="G15" s="284" t="e">
        <f>SUM(D15+F15-E15)</f>
        <v>#REF!</v>
      </c>
      <c r="H15" s="285" t="e">
        <f>'TB12'!#REF!</f>
        <v>#REF!</v>
      </c>
      <c r="J15" s="276"/>
      <c r="K15" s="269" t="e">
        <f t="shared" si="0"/>
        <v>#REF!</v>
      </c>
      <c r="L15" s="269"/>
    </row>
    <row r="16" spans="1:13" s="268" customFormat="1">
      <c r="A16" s="270" t="e">
        <f>'TB12'!#REF!</f>
        <v>#REF!</v>
      </c>
      <c r="B16" s="271" t="e">
        <f>'TB12'!#REF!</f>
        <v>#REF!</v>
      </c>
      <c r="C16" s="272"/>
      <c r="D16" s="282" t="e">
        <f>-'TB12'!#REF!</f>
        <v>#REF!</v>
      </c>
      <c r="E16" s="283"/>
      <c r="F16" s="284"/>
      <c r="G16" s="284" t="e">
        <f>SUM(D16+F16-E16)</f>
        <v>#REF!</v>
      </c>
      <c r="H16" s="285" t="e">
        <f>'TB12'!#REF!</f>
        <v>#REF!</v>
      </c>
      <c r="J16" s="276"/>
      <c r="K16" s="269" t="e">
        <f t="shared" si="0"/>
        <v>#REF!</v>
      </c>
      <c r="L16" s="269"/>
    </row>
    <row r="17" spans="1:12" s="268" customFormat="1">
      <c r="A17" s="270" t="e">
        <f>'TB12'!#REF!</f>
        <v>#REF!</v>
      </c>
      <c r="B17" s="271" t="e">
        <f>'TB12'!#REF!</f>
        <v>#REF!</v>
      </c>
      <c r="C17" s="272"/>
      <c r="D17" s="282" t="e">
        <f>-'TB12'!#REF!</f>
        <v>#REF!</v>
      </c>
      <c r="E17" s="367"/>
      <c r="F17" s="366"/>
      <c r="G17" s="284" t="e">
        <f>SUM(D17+F17-E17)</f>
        <v>#REF!</v>
      </c>
      <c r="H17" s="285" t="e">
        <f>'TB12'!#REF!</f>
        <v>#REF!</v>
      </c>
      <c r="J17" s="276"/>
      <c r="K17" s="269"/>
      <c r="L17" s="269"/>
    </row>
    <row r="18" spans="1:12" s="278" customFormat="1">
      <c r="A18" s="289"/>
      <c r="B18" s="290"/>
      <c r="C18" s="291"/>
      <c r="D18" s="379" t="e">
        <f>SUM(D14:D17)</f>
        <v>#REF!</v>
      </c>
      <c r="E18" s="292">
        <f t="shared" ref="E18:J18" si="1">SUM(E14:E16)</f>
        <v>0</v>
      </c>
      <c r="F18" s="292">
        <f t="shared" si="1"/>
        <v>0</v>
      </c>
      <c r="G18" s="292" t="e">
        <f>SUM(G14:G17)</f>
        <v>#REF!</v>
      </c>
      <c r="H18" s="292" t="e">
        <f t="shared" si="1"/>
        <v>#REF!</v>
      </c>
      <c r="I18" s="292">
        <f t="shared" si="1"/>
        <v>0</v>
      </c>
      <c r="J18" s="292" t="e">
        <f t="shared" si="1"/>
        <v>#REF!</v>
      </c>
      <c r="K18" s="293" t="e">
        <f t="shared" si="0"/>
        <v>#REF!</v>
      </c>
      <c r="L18" s="293"/>
    </row>
    <row r="19" spans="1:12" s="268" customFormat="1">
      <c r="A19" s="286"/>
      <c r="B19" s="286"/>
      <c r="C19" s="287"/>
      <c r="D19" s="378"/>
      <c r="E19" s="276"/>
      <c r="F19" s="288"/>
      <c r="G19" s="288"/>
      <c r="H19" s="267"/>
      <c r="J19" s="276"/>
      <c r="K19" s="269">
        <f t="shared" si="0"/>
        <v>0</v>
      </c>
      <c r="L19" s="269"/>
    </row>
    <row r="20" spans="1:12">
      <c r="A20" s="574" t="s">
        <v>186</v>
      </c>
      <c r="B20" s="575"/>
      <c r="C20" s="29"/>
      <c r="D20" s="120" t="e">
        <f>+D12-D18</f>
        <v>#REF!</v>
      </c>
      <c r="E20" s="85">
        <f>+E12-E18</f>
        <v>0</v>
      </c>
      <c r="F20" s="85">
        <f>+F12-F18</f>
        <v>0</v>
      </c>
      <c r="G20" s="368" t="e">
        <f>+G12-G18</f>
        <v>#REF!</v>
      </c>
      <c r="H20" s="85" t="e">
        <f>+H12-H18</f>
        <v>#REF!</v>
      </c>
      <c r="I20" s="85">
        <f>SUM(I12-I18)</f>
        <v>0</v>
      </c>
      <c r="J20" s="85" t="e">
        <f>SUM(J12-J18)</f>
        <v>#REF!</v>
      </c>
      <c r="K20" s="120" t="e">
        <f t="shared" si="0"/>
        <v>#REF!</v>
      </c>
    </row>
    <row r="21" spans="1:12">
      <c r="D21" s="36"/>
    </row>
    <row r="22" spans="1:12">
      <c r="D22" s="36"/>
    </row>
    <row r="23" spans="1:12">
      <c r="D23" s="36"/>
    </row>
    <row r="24" spans="1:12">
      <c r="D24" s="36"/>
    </row>
    <row r="25" spans="1:12">
      <c r="D25" s="36"/>
    </row>
  </sheetData>
  <mergeCells count="2">
    <mergeCell ref="E5:F5"/>
    <mergeCell ref="A20:B20"/>
  </mergeCells>
  <phoneticPr fontId="0" type="noConversion"/>
  <pageMargins left="0.5" right="0.18" top="0.5" bottom="1" header="0.5" footer="0.5"/>
  <pageSetup paperSize="9" scale="78" fitToHeight="0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pageSetUpPr fitToPage="1"/>
  </sheetPr>
  <dimension ref="A1:H13"/>
  <sheetViews>
    <sheetView showGridLines="0" zoomScaleNormal="100" workbookViewId="0">
      <pane xSplit="3" ySplit="6" topLeftCell="D7" activePane="bottomRight" state="frozen"/>
      <selection activeCell="H7" sqref="H7"/>
      <selection pane="topRight" activeCell="H7" sqref="H7"/>
      <selection pane="bottomLeft" activeCell="H7" sqref="H7"/>
      <selection pane="bottomRight" activeCell="H1" sqref="H1"/>
    </sheetView>
  </sheetViews>
  <sheetFormatPr baseColWidth="10" defaultColWidth="9.19921875" defaultRowHeight="21"/>
  <cols>
    <col min="1" max="1" width="25.59765625" style="1" bestFit="1" customWidth="1"/>
    <col min="2" max="2" width="8.19921875" style="1" customWidth="1"/>
    <col min="3" max="3" width="6.19921875" style="1" customWidth="1"/>
    <col min="4" max="4" width="12.59765625" style="1" customWidth="1"/>
    <col min="5" max="5" width="10" style="1" customWidth="1"/>
    <col min="6" max="6" width="11.3984375" style="1" customWidth="1"/>
    <col min="7" max="7" width="12.796875" style="1" customWidth="1"/>
    <col min="8" max="8" width="17.19921875" style="1" customWidth="1"/>
    <col min="9" max="16384" width="9.19921875" style="1"/>
  </cols>
  <sheetData>
    <row r="1" spans="1:8">
      <c r="A1" s="13">
        <f>+'C1'!A1</f>
        <v>0</v>
      </c>
      <c r="F1" s="1" t="s">
        <v>26</v>
      </c>
      <c r="H1" s="76" t="s">
        <v>35</v>
      </c>
    </row>
    <row r="2" spans="1:8">
      <c r="A2" s="13" t="s">
        <v>100</v>
      </c>
      <c r="F2" s="1" t="s">
        <v>27</v>
      </c>
      <c r="G2" s="15" t="s">
        <v>28</v>
      </c>
    </row>
    <row r="3" spans="1:8">
      <c r="A3" s="13" t="str">
        <f>+'C1'!A3</f>
        <v>As of December 31, 2022</v>
      </c>
      <c r="F3" s="1" t="s">
        <v>29</v>
      </c>
      <c r="G3" s="15" t="s">
        <v>28</v>
      </c>
    </row>
    <row r="4" spans="1:8" ht="9" customHeight="1">
      <c r="F4" s="14"/>
      <c r="G4" s="15"/>
    </row>
    <row r="5" spans="1:8">
      <c r="A5" s="212" t="str">
        <f>'C1'!A5</f>
        <v>Account Name</v>
      </c>
      <c r="B5" s="212" t="str">
        <f>'C1'!B5</f>
        <v>Code</v>
      </c>
      <c r="C5" s="218" t="str">
        <f>'C1'!C5</f>
        <v>Ref.</v>
      </c>
      <c r="D5" s="218" t="str">
        <f>'C1'!D5</f>
        <v>Per Book</v>
      </c>
      <c r="E5" s="574" t="str">
        <f>'C1'!E5:F5</f>
        <v>Adjust &amp; Reclassify</v>
      </c>
      <c r="F5" s="575"/>
      <c r="G5" s="212" t="str">
        <f>'C1'!G5</f>
        <v>Per Audit</v>
      </c>
      <c r="H5" s="212" t="str">
        <f>'C1'!H5</f>
        <v>Year</v>
      </c>
    </row>
    <row r="6" spans="1:8">
      <c r="A6" s="214" t="str">
        <f>'C1'!A6</f>
        <v>( In Thai )</v>
      </c>
      <c r="B6" s="215"/>
      <c r="C6" s="219"/>
      <c r="D6" s="214" t="str">
        <f>+'C1'!D6</f>
        <v>2022</v>
      </c>
      <c r="E6" s="221" t="str">
        <f>'C1'!E6</f>
        <v>Dr</v>
      </c>
      <c r="F6" s="221" t="str">
        <f>'C1'!F6</f>
        <v>Cr</v>
      </c>
      <c r="G6" s="214" t="str">
        <f>D6</f>
        <v>2022</v>
      </c>
      <c r="H6" s="214" t="str">
        <f>+'C1'!H6</f>
        <v>2021</v>
      </c>
    </row>
    <row r="7" spans="1:8">
      <c r="A7" s="2"/>
      <c r="B7" s="3"/>
      <c r="C7" s="25"/>
      <c r="D7" s="103"/>
      <c r="E7" s="25"/>
      <c r="F7" s="2"/>
      <c r="G7" s="90"/>
      <c r="H7" s="16"/>
    </row>
    <row r="8" spans="1:8">
      <c r="A8" s="77" t="e">
        <f>'TB12'!#REF!</f>
        <v>#REF!</v>
      </c>
      <c r="B8" s="171" t="e">
        <f>'TB12'!#REF!</f>
        <v>#REF!</v>
      </c>
      <c r="C8" s="80"/>
      <c r="D8" s="83" t="e">
        <f>'TB12'!#REF!</f>
        <v>#REF!</v>
      </c>
      <c r="E8" s="82"/>
      <c r="F8" s="83"/>
      <c r="G8" s="83" t="e">
        <f>SUM(D8+E8-F8)</f>
        <v>#REF!</v>
      </c>
      <c r="H8" s="81" t="e">
        <f>'TB12'!#REF!</f>
        <v>#REF!</v>
      </c>
    </row>
    <row r="9" spans="1:8">
      <c r="A9" s="77"/>
      <c r="B9" s="171"/>
      <c r="C9" s="80"/>
      <c r="D9" s="83"/>
      <c r="E9" s="82"/>
      <c r="F9" s="83"/>
      <c r="G9" s="83"/>
      <c r="H9" s="81"/>
    </row>
    <row r="10" spans="1:8">
      <c r="A10" s="16"/>
      <c r="B10" s="19"/>
      <c r="D10" s="17"/>
      <c r="E10" s="46"/>
      <c r="F10" s="17"/>
      <c r="G10" s="17"/>
      <c r="H10" s="17"/>
    </row>
    <row r="11" spans="1:8">
      <c r="A11" s="574" t="s">
        <v>187</v>
      </c>
      <c r="B11" s="575"/>
      <c r="C11" s="29"/>
      <c r="D11" s="85" t="e">
        <f>SUM(D8:D10)</f>
        <v>#REF!</v>
      </c>
      <c r="E11" s="85">
        <f>SUM(E8:E10)</f>
        <v>0</v>
      </c>
      <c r="F11" s="85">
        <f>SUM(F8:F10)</f>
        <v>0</v>
      </c>
      <c r="G11" s="85" t="e">
        <f>SUM(G8:G10)</f>
        <v>#REF!</v>
      </c>
      <c r="H11" s="85" t="e">
        <f>SUM(H8:H10)</f>
        <v>#REF!</v>
      </c>
    </row>
    <row r="13" spans="1:8">
      <c r="H13" s="28"/>
    </row>
  </sheetData>
  <mergeCells count="2">
    <mergeCell ref="E5:F5"/>
    <mergeCell ref="A11:B11"/>
  </mergeCells>
  <phoneticPr fontId="0" type="noConversion"/>
  <pageMargins left="0.75" right="0.75" top="1" bottom="1" header="0.5" footer="0.5"/>
  <pageSetup paperSize="9" scale="90" fitToHeight="0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6">
    <pageSetUpPr fitToPage="1"/>
  </sheetPr>
  <dimension ref="A1:J10"/>
  <sheetViews>
    <sheetView showGridLines="0" zoomScaleNormal="100" workbookViewId="0">
      <pane xSplit="3" ySplit="6" topLeftCell="D7" activePane="bottomRight" state="frozen"/>
      <selection activeCell="H7" sqref="H7"/>
      <selection pane="topRight" activeCell="H7" sqref="H7"/>
      <selection pane="bottomLeft" activeCell="H7" sqref="H7"/>
      <selection pane="bottomRight" activeCell="H1" sqref="H1"/>
    </sheetView>
  </sheetViews>
  <sheetFormatPr baseColWidth="10" defaultColWidth="9.19921875" defaultRowHeight="21"/>
  <cols>
    <col min="1" max="1" width="32.19921875" style="1" customWidth="1"/>
    <col min="2" max="2" width="10.19921875" style="1" customWidth="1"/>
    <col min="3" max="3" width="6.19921875" style="1" customWidth="1"/>
    <col min="4" max="4" width="14.796875" style="1" bestFit="1" customWidth="1"/>
    <col min="5" max="5" width="11.59765625" style="1" customWidth="1"/>
    <col min="6" max="6" width="11.3984375" style="1" customWidth="1"/>
    <col min="7" max="7" width="14" style="1" customWidth="1"/>
    <col min="8" max="8" width="16.3984375" style="1" customWidth="1"/>
    <col min="9" max="9" width="9.19921875" style="1"/>
    <col min="10" max="10" width="9.796875" style="1" bestFit="1" customWidth="1"/>
    <col min="11" max="16384" width="9.19921875" style="1"/>
  </cols>
  <sheetData>
    <row r="1" spans="1:10">
      <c r="A1" s="13" t="s">
        <v>99</v>
      </c>
      <c r="F1" s="1" t="s">
        <v>26</v>
      </c>
      <c r="H1" s="76" t="s">
        <v>51</v>
      </c>
    </row>
    <row r="2" spans="1:10">
      <c r="A2" s="13" t="s">
        <v>114</v>
      </c>
      <c r="F2" s="14" t="s">
        <v>27</v>
      </c>
      <c r="G2" s="15" t="s">
        <v>28</v>
      </c>
    </row>
    <row r="3" spans="1:10">
      <c r="A3" s="13" t="str">
        <f>+'C1'!A3</f>
        <v>As of December 31, 2022</v>
      </c>
      <c r="F3" s="14" t="s">
        <v>29</v>
      </c>
      <c r="G3" s="15" t="s">
        <v>28</v>
      </c>
    </row>
    <row r="4" spans="1:10" ht="10.5" customHeight="1">
      <c r="A4" s="13"/>
      <c r="F4" s="14"/>
      <c r="G4" s="15"/>
    </row>
    <row r="5" spans="1:10">
      <c r="A5" s="212" t="str">
        <f>'C1'!A5</f>
        <v>Account Name</v>
      </c>
      <c r="B5" s="212" t="str">
        <f>'C1'!B5</f>
        <v>Code</v>
      </c>
      <c r="C5" s="218" t="str">
        <f>'C1'!C5</f>
        <v>Ref.</v>
      </c>
      <c r="D5" s="218" t="str">
        <f>'C1'!D5</f>
        <v>Per Book</v>
      </c>
      <c r="E5" s="574" t="str">
        <f>'C1'!E5:F5</f>
        <v>Adjust &amp; Reclassify</v>
      </c>
      <c r="F5" s="575"/>
      <c r="G5" s="212" t="str">
        <f>'C1'!G5</f>
        <v>Per Audit</v>
      </c>
      <c r="H5" s="212" t="str">
        <f>'C1'!H5</f>
        <v>Year</v>
      </c>
    </row>
    <row r="6" spans="1:10">
      <c r="A6" s="214" t="str">
        <f>'C1'!A6</f>
        <v>( In Thai )</v>
      </c>
      <c r="B6" s="215"/>
      <c r="C6" s="219"/>
      <c r="D6" s="214" t="str">
        <f>+'C1'!D6</f>
        <v>2022</v>
      </c>
      <c r="E6" s="221" t="str">
        <f>'C1'!E6</f>
        <v>Dr</v>
      </c>
      <c r="F6" s="221" t="str">
        <f>'C1'!F6</f>
        <v>Cr</v>
      </c>
      <c r="G6" s="214" t="str">
        <f>D6</f>
        <v>2022</v>
      </c>
      <c r="H6" s="214" t="str">
        <f>+'C1'!H6</f>
        <v>2021</v>
      </c>
    </row>
    <row r="7" spans="1:10">
      <c r="A7" s="227"/>
      <c r="B7" s="227"/>
      <c r="C7" s="228"/>
      <c r="D7" s="227"/>
      <c r="E7" s="228"/>
      <c r="F7" s="227"/>
      <c r="G7" s="227"/>
      <c r="H7" s="227"/>
    </row>
    <row r="8" spans="1:10">
      <c r="A8" s="77"/>
      <c r="B8" s="78"/>
      <c r="C8" s="79"/>
      <c r="D8" s="88"/>
      <c r="E8" s="239"/>
      <c r="F8" s="240"/>
      <c r="G8" s="83"/>
      <c r="H8" s="88"/>
      <c r="J8" s="36"/>
    </row>
    <row r="9" spans="1:10">
      <c r="A9" s="230"/>
      <c r="B9" s="199"/>
      <c r="C9" s="231"/>
      <c r="D9" s="238"/>
      <c r="E9" s="231"/>
      <c r="F9" s="230"/>
      <c r="G9" s="232">
        <f>SUM(D9-E9+F9)</f>
        <v>0</v>
      </c>
      <c r="H9" s="238"/>
    </row>
    <row r="10" spans="1:10">
      <c r="A10" s="574" t="s">
        <v>188</v>
      </c>
      <c r="B10" s="575"/>
      <c r="C10" s="29"/>
      <c r="D10" s="85">
        <f>SUM(D8:D9)</f>
        <v>0</v>
      </c>
      <c r="E10" s="85">
        <f>SUM(E8:E9)</f>
        <v>0</v>
      </c>
      <c r="F10" s="85">
        <f>SUM(F8:F9)</f>
        <v>0</v>
      </c>
      <c r="G10" s="85">
        <f>SUM(G8:G9)</f>
        <v>0</v>
      </c>
      <c r="H10" s="85">
        <f>SUM(H8:H9)</f>
        <v>0</v>
      </c>
    </row>
  </sheetData>
  <mergeCells count="2">
    <mergeCell ref="E5:F5"/>
    <mergeCell ref="A10:B10"/>
  </mergeCells>
  <phoneticPr fontId="0" type="noConversion"/>
  <pageMargins left="0.5" right="0.17" top="1" bottom="1" header="0.5" footer="0.5"/>
  <pageSetup paperSize="9" scale="90" fitToHeight="0" orientation="portrait" horizontalDpi="180" verticalDpi="18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>
    <pageSetUpPr fitToPage="1"/>
  </sheetPr>
  <dimension ref="A1:H14"/>
  <sheetViews>
    <sheetView showGridLines="0" zoomScaleNormal="100" zoomScaleSheetLayoutView="100" workbookViewId="0">
      <pane xSplit="3" ySplit="6" topLeftCell="D7" activePane="bottomRight" state="frozen"/>
      <selection activeCell="H7" sqref="H7"/>
      <selection pane="topRight" activeCell="H7" sqref="H7"/>
      <selection pane="bottomLeft" activeCell="H7" sqref="H7"/>
      <selection pane="bottomRight" activeCell="H1" sqref="H1"/>
    </sheetView>
  </sheetViews>
  <sheetFormatPr baseColWidth="10" defaultColWidth="9.19921875" defaultRowHeight="21"/>
  <cols>
    <col min="1" max="1" width="26.59765625" style="1" customWidth="1"/>
    <col min="2" max="2" width="6.796875" style="1" bestFit="1" customWidth="1"/>
    <col min="3" max="3" width="6.19921875" style="1" customWidth="1"/>
    <col min="4" max="4" width="13.796875" style="1" customWidth="1"/>
    <col min="5" max="5" width="11.796875" style="1" bestFit="1" customWidth="1"/>
    <col min="6" max="6" width="11.3984375" style="1" customWidth="1"/>
    <col min="7" max="8" width="13.796875" style="1" customWidth="1"/>
    <col min="9" max="16384" width="9.19921875" style="1"/>
  </cols>
  <sheetData>
    <row r="1" spans="1:8">
      <c r="A1" s="13">
        <f>+'C1'!A1</f>
        <v>0</v>
      </c>
      <c r="F1" s="1" t="s">
        <v>26</v>
      </c>
      <c r="H1" s="76" t="s">
        <v>76</v>
      </c>
    </row>
    <row r="2" spans="1:8">
      <c r="A2" s="13" t="s">
        <v>74</v>
      </c>
      <c r="F2" s="14" t="s">
        <v>27</v>
      </c>
      <c r="G2" s="15" t="s">
        <v>28</v>
      </c>
    </row>
    <row r="3" spans="1:8">
      <c r="A3" s="13" t="str">
        <f>+'C1'!A3</f>
        <v>As of December 31, 2022</v>
      </c>
      <c r="F3" s="14" t="s">
        <v>29</v>
      </c>
      <c r="G3" s="15" t="s">
        <v>28</v>
      </c>
    </row>
    <row r="4" spans="1:8" ht="9" customHeight="1">
      <c r="F4" s="14"/>
      <c r="G4" s="15"/>
    </row>
    <row r="5" spans="1:8">
      <c r="A5" s="212" t="str">
        <f>'C1'!A5</f>
        <v>Account Name</v>
      </c>
      <c r="B5" s="212" t="str">
        <f>'C1'!B5</f>
        <v>Code</v>
      </c>
      <c r="C5" s="218" t="str">
        <f>'C1'!C5</f>
        <v>Ref.</v>
      </c>
      <c r="D5" s="218" t="str">
        <f>'C1'!D5</f>
        <v>Per Book</v>
      </c>
      <c r="E5" s="574" t="str">
        <f>'C1'!E5:F5</f>
        <v>Adjust &amp; Reclassify</v>
      </c>
      <c r="F5" s="575"/>
      <c r="G5" s="212" t="str">
        <f>'C1'!G5</f>
        <v>Per Audit</v>
      </c>
      <c r="H5" s="212" t="str">
        <f>'C1'!H5</f>
        <v>Year</v>
      </c>
    </row>
    <row r="6" spans="1:8">
      <c r="A6" s="214" t="str">
        <f>'C1'!A6</f>
        <v>( In Thai )</v>
      </c>
      <c r="B6" s="215"/>
      <c r="C6" s="219"/>
      <c r="D6" s="214" t="str">
        <f>+'C1'!D6</f>
        <v>2022</v>
      </c>
      <c r="E6" s="221" t="str">
        <f>'C1'!E6</f>
        <v>Dr</v>
      </c>
      <c r="F6" s="221" t="str">
        <f>'C1'!F6</f>
        <v>Cr</v>
      </c>
      <c r="G6" s="214" t="str">
        <f>D6</f>
        <v>2022</v>
      </c>
      <c r="H6" s="214" t="str">
        <f>+'C1'!H6</f>
        <v>2021</v>
      </c>
    </row>
    <row r="7" spans="1:8">
      <c r="A7" s="226"/>
      <c r="B7" s="227"/>
      <c r="C7" s="228"/>
      <c r="D7" s="227"/>
      <c r="E7" s="228"/>
      <c r="F7" s="227"/>
      <c r="G7" s="227"/>
      <c r="H7" s="227"/>
    </row>
    <row r="8" spans="1:8">
      <c r="A8" s="296" t="e">
        <f>'TB12'!#REF!</f>
        <v>#REF!</v>
      </c>
      <c r="B8" s="78" t="e">
        <f>'TB12'!#REF!</f>
        <v>#REF!</v>
      </c>
      <c r="C8" s="79"/>
      <c r="D8" s="229" t="e">
        <f>-'TB12'!#REF!</f>
        <v>#REF!</v>
      </c>
      <c r="E8" s="82"/>
      <c r="F8" s="83"/>
      <c r="G8" s="83" t="e">
        <f>SUM(D8-E8+F8)</f>
        <v>#REF!</v>
      </c>
      <c r="H8" s="81" t="e">
        <f>'TB12'!#REF!</f>
        <v>#REF!</v>
      </c>
    </row>
    <row r="9" spans="1:8">
      <c r="A9" s="77"/>
      <c r="B9" s="78"/>
      <c r="C9" s="102"/>
      <c r="D9" s="229"/>
      <c r="E9" s="82"/>
      <c r="F9" s="83"/>
      <c r="G9" s="83"/>
      <c r="H9" s="81"/>
    </row>
    <row r="10" spans="1:8">
      <c r="A10" s="230"/>
      <c r="B10" s="230"/>
      <c r="C10" s="231"/>
      <c r="D10" s="232"/>
      <c r="E10" s="233"/>
      <c r="F10" s="232"/>
      <c r="G10" s="232"/>
      <c r="H10" s="230"/>
    </row>
    <row r="11" spans="1:8">
      <c r="A11" s="574" t="s">
        <v>189</v>
      </c>
      <c r="B11" s="575"/>
      <c r="C11" s="29"/>
      <c r="D11" s="85" t="e">
        <f>SUM(D8:D10)</f>
        <v>#REF!</v>
      </c>
      <c r="E11" s="85">
        <f>SUM(E8:E10)</f>
        <v>0</v>
      </c>
      <c r="F11" s="85">
        <f>SUM(F8:F10)</f>
        <v>0</v>
      </c>
      <c r="G11" s="85" t="e">
        <f>SUM(G8:G10)</f>
        <v>#REF!</v>
      </c>
      <c r="H11" s="85" t="e">
        <f>SUM(H8:H10)</f>
        <v>#REF!</v>
      </c>
    </row>
    <row r="13" spans="1:8">
      <c r="H13" s="36"/>
    </row>
    <row r="14" spans="1:8">
      <c r="H14" s="18"/>
    </row>
  </sheetData>
  <mergeCells count="2">
    <mergeCell ref="E5:F5"/>
    <mergeCell ref="A11:B11"/>
  </mergeCells>
  <phoneticPr fontId="0" type="noConversion"/>
  <pageMargins left="0.7" right="0.7" top="0.75" bottom="0.75" header="0.3" footer="0.3"/>
  <pageSetup paperSize="9" scale="91" fitToHeight="0" orientation="portrait" horizontalDpi="180" verticalDpi="18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8">
    <pageSetUpPr fitToPage="1"/>
  </sheetPr>
  <dimension ref="A1:K10"/>
  <sheetViews>
    <sheetView showGridLines="0" zoomScaleNormal="100" workbookViewId="0">
      <pane xSplit="3" ySplit="6" topLeftCell="D7" activePane="bottomRight" state="frozen"/>
      <selection activeCell="H7" sqref="H7"/>
      <selection pane="topRight" activeCell="H7" sqref="H7"/>
      <selection pane="bottomLeft" activeCell="H7" sqref="H7"/>
      <selection pane="bottomRight" activeCell="D8" sqref="D8"/>
    </sheetView>
  </sheetViews>
  <sheetFormatPr baseColWidth="10" defaultColWidth="9.19921875" defaultRowHeight="21"/>
  <cols>
    <col min="1" max="1" width="28.59765625" style="1" customWidth="1"/>
    <col min="2" max="2" width="10.59765625" style="1" customWidth="1"/>
    <col min="3" max="3" width="6.19921875" style="1" customWidth="1"/>
    <col min="4" max="4" width="13.59765625" style="1" customWidth="1"/>
    <col min="5" max="5" width="11.59765625" style="1" customWidth="1"/>
    <col min="6" max="6" width="11.3984375" style="1" customWidth="1"/>
    <col min="7" max="7" width="14" style="1" customWidth="1"/>
    <col min="8" max="8" width="13.19921875" style="1" customWidth="1"/>
    <col min="9" max="10" width="11.3984375" style="36" customWidth="1"/>
    <col min="11" max="11" width="11.19921875" style="36" bestFit="1" customWidth="1"/>
    <col min="12" max="16384" width="9.19921875" style="1"/>
  </cols>
  <sheetData>
    <row r="1" spans="1:10">
      <c r="A1" s="13">
        <f>+'C1'!A1</f>
        <v>0</v>
      </c>
      <c r="F1" s="1" t="s">
        <v>26</v>
      </c>
      <c r="H1" s="76" t="s">
        <v>77</v>
      </c>
    </row>
    <row r="2" spans="1:10">
      <c r="A2" s="13" t="s">
        <v>206</v>
      </c>
      <c r="F2" s="1" t="s">
        <v>27</v>
      </c>
      <c r="G2" s="15" t="s">
        <v>28</v>
      </c>
    </row>
    <row r="3" spans="1:10">
      <c r="A3" s="13" t="str">
        <f>+'C1'!A3</f>
        <v>As of December 31, 2022</v>
      </c>
      <c r="F3" s="1" t="s">
        <v>29</v>
      </c>
      <c r="G3" s="15" t="s">
        <v>28</v>
      </c>
    </row>
    <row r="4" spans="1:10" ht="10.5" customHeight="1">
      <c r="F4" s="14"/>
      <c r="G4" s="15"/>
    </row>
    <row r="5" spans="1:10">
      <c r="A5" s="212" t="str">
        <f>'C1'!A5</f>
        <v>Account Name</v>
      </c>
      <c r="B5" s="212" t="str">
        <f>'C1'!B5</f>
        <v>Code</v>
      </c>
      <c r="C5" s="218" t="str">
        <f>'C1'!C5</f>
        <v>Ref.</v>
      </c>
      <c r="D5" s="218" t="str">
        <f>'C1'!D5</f>
        <v>Per Book</v>
      </c>
      <c r="E5" s="574" t="str">
        <f>'C1'!E5:F5</f>
        <v>Adjust &amp; Reclassify</v>
      </c>
      <c r="F5" s="575"/>
      <c r="G5" s="212" t="str">
        <f>'C1'!G5</f>
        <v>Per Audit</v>
      </c>
      <c r="H5" s="212" t="str">
        <f>'C1'!H5</f>
        <v>Year</v>
      </c>
      <c r="I5" s="38"/>
      <c r="J5" s="38"/>
    </row>
    <row r="6" spans="1:10">
      <c r="A6" s="214" t="str">
        <f>'C1'!A6</f>
        <v>( In Thai )</v>
      </c>
      <c r="B6" s="215"/>
      <c r="C6" s="219"/>
      <c r="D6" s="214" t="str">
        <f>+'C1'!D6</f>
        <v>2022</v>
      </c>
      <c r="E6" s="221" t="str">
        <f>'C1'!E6</f>
        <v>Dr</v>
      </c>
      <c r="F6" s="221" t="str">
        <f>'C1'!F6</f>
        <v>Cr</v>
      </c>
      <c r="G6" s="214" t="str">
        <f>D6</f>
        <v>2022</v>
      </c>
      <c r="H6" s="214" t="str">
        <f>+'C1'!H6</f>
        <v>2021</v>
      </c>
    </row>
    <row r="7" spans="1:10">
      <c r="A7" s="227"/>
      <c r="B7" s="227"/>
      <c r="C7" s="228"/>
      <c r="D7" s="227"/>
      <c r="E7" s="228"/>
      <c r="F7" s="227"/>
      <c r="G7" s="227"/>
      <c r="H7" s="227"/>
    </row>
    <row r="8" spans="1:10">
      <c r="A8" s="77" t="str">
        <f>'wps&amp;wpl'!A58</f>
        <v>ภาษีเงินได้นิติบุคคลค้างจ่าย</v>
      </c>
      <c r="B8" s="171"/>
      <c r="C8" s="80"/>
      <c r="D8" s="81" t="e">
        <f>'wps&amp;wpl'!D58</f>
        <v>#REF!</v>
      </c>
      <c r="E8" s="80"/>
      <c r="F8" s="77"/>
      <c r="G8" s="81" t="e">
        <f>SUM(D8-E8+F8)</f>
        <v>#REF!</v>
      </c>
      <c r="H8" s="81">
        <v>0</v>
      </c>
    </row>
    <row r="9" spans="1:10">
      <c r="A9" s="230"/>
      <c r="B9" s="199"/>
      <c r="C9" s="231"/>
      <c r="D9" s="238"/>
      <c r="E9" s="233"/>
      <c r="F9" s="232"/>
      <c r="G9" s="238">
        <f>SUM(D9-E9+F9)</f>
        <v>0</v>
      </c>
      <c r="H9" s="238"/>
    </row>
    <row r="10" spans="1:10">
      <c r="A10" s="574" t="s">
        <v>205</v>
      </c>
      <c r="B10" s="575"/>
      <c r="C10" s="29"/>
      <c r="D10" s="85" t="e">
        <f>SUM(D8:D9)</f>
        <v>#REF!</v>
      </c>
      <c r="E10" s="85">
        <f>SUM(E8:E9)</f>
        <v>0</v>
      </c>
      <c r="F10" s="85">
        <f>SUM(F8:F9)</f>
        <v>0</v>
      </c>
      <c r="G10" s="85" t="e">
        <f>SUM(G8:G9)</f>
        <v>#REF!</v>
      </c>
      <c r="H10" s="85">
        <f>SUM(H8:H9)</f>
        <v>0</v>
      </c>
    </row>
  </sheetData>
  <mergeCells count="2">
    <mergeCell ref="E5:F5"/>
    <mergeCell ref="A10:B10"/>
  </mergeCells>
  <phoneticPr fontId="0" type="noConversion"/>
  <pageMargins left="0.5" right="0.38" top="0.46" bottom="1" header="0.5" footer="0.5"/>
  <pageSetup paperSize="9" scale="94" fitToHeight="0" orientation="portrait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48"/>
  <sheetViews>
    <sheetView showGridLines="0" zoomScale="90" zoomScaleNormal="90" workbookViewId="0">
      <pane xSplit="5" ySplit="5" topLeftCell="F6" activePane="bottomRight" state="frozen"/>
      <selection pane="topRight" activeCell="F1" sqref="F1"/>
      <selection pane="bottomLeft" activeCell="A5" sqref="A5"/>
      <selection pane="bottomRight" activeCell="K17" sqref="K17"/>
    </sheetView>
  </sheetViews>
  <sheetFormatPr baseColWidth="10" defaultColWidth="9.19921875" defaultRowHeight="21"/>
  <cols>
    <col min="1" max="1" width="9.19921875" style="1"/>
    <col min="2" max="2" width="7.796875" style="1" customWidth="1"/>
    <col min="3" max="3" width="28.796875" style="1" customWidth="1"/>
    <col min="4" max="4" width="33.3984375" style="1" customWidth="1"/>
    <col min="5" max="5" width="14.19921875" style="1" customWidth="1"/>
    <col min="6" max="7" width="18.796875" style="1" customWidth="1"/>
    <col min="8" max="8" width="3.59765625" style="1" customWidth="1"/>
    <col min="9" max="16384" width="9.19921875" style="1"/>
  </cols>
  <sheetData>
    <row r="1" spans="1:7">
      <c r="A1" s="13">
        <f>'TB12'!A1</f>
        <v>0</v>
      </c>
    </row>
    <row r="2" spans="1:7">
      <c r="A2" s="13" t="s">
        <v>15</v>
      </c>
    </row>
    <row r="3" spans="1:7" ht="21.75" customHeight="1">
      <c r="A3" s="13" t="str">
        <f>'C1'!A3</f>
        <v>As of December 31, 2022</v>
      </c>
      <c r="F3" s="545"/>
      <c r="G3" s="545"/>
    </row>
    <row r="4" spans="1:7" ht="6" customHeight="1">
      <c r="F4" s="546"/>
      <c r="G4" s="546"/>
    </row>
    <row r="5" spans="1:7" ht="25.5" customHeight="1">
      <c r="A5" s="256" t="s">
        <v>102</v>
      </c>
      <c r="B5" s="542" t="s">
        <v>103</v>
      </c>
      <c r="C5" s="543"/>
      <c r="D5" s="544"/>
      <c r="E5" s="256" t="s">
        <v>104</v>
      </c>
      <c r="F5" s="257" t="s">
        <v>105</v>
      </c>
      <c r="G5" s="256" t="s">
        <v>106</v>
      </c>
    </row>
    <row r="6" spans="1:7">
      <c r="A6" s="372"/>
      <c r="B6" s="373"/>
      <c r="C6" s="374"/>
      <c r="D6" s="375"/>
      <c r="E6" s="200"/>
      <c r="F6" s="201"/>
      <c r="G6" s="376"/>
    </row>
    <row r="7" spans="1:7">
      <c r="A7" s="86"/>
      <c r="B7" s="185"/>
      <c r="C7" s="186"/>
      <c r="D7" s="187"/>
      <c r="E7" s="86"/>
      <c r="F7" s="188"/>
      <c r="G7" s="189"/>
    </row>
    <row r="8" spans="1:7">
      <c r="A8" s="86"/>
      <c r="B8" s="185"/>
      <c r="C8" s="186"/>
      <c r="D8" s="187"/>
      <c r="E8" s="86"/>
      <c r="F8" s="188"/>
      <c r="G8" s="189"/>
    </row>
    <row r="9" spans="1:7">
      <c r="A9" s="185"/>
      <c r="B9" s="185"/>
      <c r="C9" s="186"/>
      <c r="D9" s="187"/>
      <c r="E9" s="86"/>
      <c r="F9" s="188"/>
      <c r="G9" s="105"/>
    </row>
    <row r="10" spans="1:7">
      <c r="A10" s="86"/>
      <c r="B10" s="185"/>
      <c r="C10" s="186"/>
      <c r="D10" s="187"/>
      <c r="E10" s="86"/>
      <c r="F10" s="190"/>
      <c r="G10" s="105"/>
    </row>
    <row r="11" spans="1:7">
      <c r="A11" s="86"/>
      <c r="B11" s="185"/>
      <c r="C11" s="186"/>
      <c r="D11" s="187"/>
      <c r="E11" s="86"/>
      <c r="F11" s="190"/>
      <c r="G11" s="105"/>
    </row>
    <row r="12" spans="1:7">
      <c r="A12" s="86"/>
      <c r="B12" s="185"/>
      <c r="C12" s="186"/>
      <c r="D12" s="187"/>
      <c r="E12" s="86"/>
      <c r="F12" s="190"/>
      <c r="G12" s="105"/>
    </row>
    <row r="13" spans="1:7">
      <c r="A13" s="86"/>
      <c r="B13" s="185"/>
      <c r="C13" s="186"/>
      <c r="D13" s="187"/>
      <c r="E13" s="86"/>
      <c r="F13" s="190"/>
      <c r="G13" s="105"/>
    </row>
    <row r="14" spans="1:7">
      <c r="A14" s="86"/>
      <c r="B14" s="185"/>
      <c r="C14" s="186"/>
      <c r="D14" s="187"/>
      <c r="E14" s="86"/>
      <c r="F14" s="190"/>
      <c r="G14" s="105"/>
    </row>
    <row r="15" spans="1:7">
      <c r="A15" s="86"/>
      <c r="B15" s="185"/>
      <c r="C15" s="186"/>
      <c r="D15" s="187"/>
      <c r="E15" s="86"/>
      <c r="F15" s="190"/>
      <c r="G15" s="105"/>
    </row>
    <row r="16" spans="1:7">
      <c r="A16" s="86"/>
      <c r="B16" s="185"/>
      <c r="C16" s="186"/>
      <c r="D16" s="187"/>
      <c r="E16" s="86"/>
      <c r="F16" s="190"/>
      <c r="G16" s="105"/>
    </row>
    <row r="17" spans="1:7">
      <c r="A17" s="86"/>
      <c r="B17" s="185"/>
      <c r="C17" s="186"/>
      <c r="D17" s="187"/>
      <c r="E17" s="86"/>
      <c r="F17" s="190"/>
      <c r="G17" s="105"/>
    </row>
    <row r="18" spans="1:7">
      <c r="A18" s="86"/>
      <c r="B18" s="185"/>
      <c r="C18" s="186"/>
      <c r="D18" s="187"/>
      <c r="E18" s="86"/>
      <c r="F18" s="190"/>
      <c r="G18" s="105"/>
    </row>
    <row r="19" spans="1:7">
      <c r="A19" s="86"/>
      <c r="B19" s="185"/>
      <c r="C19" s="186"/>
      <c r="D19" s="187"/>
      <c r="E19" s="86"/>
      <c r="F19" s="190"/>
      <c r="G19" s="105"/>
    </row>
    <row r="20" spans="1:7">
      <c r="A20" s="86"/>
      <c r="B20" s="185"/>
      <c r="C20" s="186"/>
      <c r="D20" s="187"/>
      <c r="E20" s="86"/>
      <c r="F20" s="190"/>
      <c r="G20" s="105"/>
    </row>
    <row r="21" spans="1:7">
      <c r="A21" s="86"/>
      <c r="B21" s="185"/>
      <c r="C21" s="186"/>
      <c r="D21" s="187"/>
      <c r="E21" s="86"/>
      <c r="F21" s="190"/>
      <c r="G21" s="105"/>
    </row>
    <row r="22" spans="1:7">
      <c r="A22" s="86"/>
      <c r="B22" s="185"/>
      <c r="C22" s="186"/>
      <c r="D22" s="187"/>
      <c r="E22" s="86"/>
      <c r="F22" s="190"/>
      <c r="G22" s="105"/>
    </row>
    <row r="23" spans="1:7">
      <c r="A23" s="86"/>
      <c r="B23" s="185"/>
      <c r="C23" s="186"/>
      <c r="D23" s="187"/>
      <c r="E23" s="86"/>
      <c r="F23" s="190"/>
      <c r="G23" s="105"/>
    </row>
    <row r="24" spans="1:7">
      <c r="A24" s="86"/>
      <c r="B24" s="185"/>
      <c r="C24" s="186"/>
      <c r="D24" s="187"/>
      <c r="E24" s="86"/>
      <c r="F24" s="190"/>
      <c r="G24" s="105"/>
    </row>
    <row r="25" spans="1:7">
      <c r="A25" s="86"/>
      <c r="B25" s="185"/>
      <c r="C25" s="186"/>
      <c r="D25" s="187"/>
      <c r="E25" s="86"/>
      <c r="F25" s="190"/>
      <c r="G25" s="105"/>
    </row>
    <row r="26" spans="1:7">
      <c r="A26" s="86"/>
      <c r="B26" s="185"/>
      <c r="C26" s="186"/>
      <c r="D26" s="187"/>
      <c r="E26" s="86"/>
      <c r="F26" s="190"/>
      <c r="G26" s="105"/>
    </row>
    <row r="27" spans="1:7">
      <c r="A27" s="86"/>
      <c r="B27" s="185"/>
      <c r="C27" s="186"/>
      <c r="D27" s="187"/>
      <c r="E27" s="86"/>
      <c r="F27" s="190"/>
      <c r="G27" s="105"/>
    </row>
    <row r="28" spans="1:7">
      <c r="A28" s="86"/>
      <c r="B28" s="185"/>
      <c r="C28" s="186"/>
      <c r="D28" s="187"/>
      <c r="E28" s="86"/>
      <c r="F28" s="190"/>
      <c r="G28" s="105"/>
    </row>
    <row r="29" spans="1:7">
      <c r="A29" s="86"/>
      <c r="B29" s="185"/>
      <c r="C29" s="186"/>
      <c r="D29" s="187"/>
      <c r="E29" s="86"/>
      <c r="F29" s="190"/>
      <c r="G29" s="105"/>
    </row>
    <row r="30" spans="1:7">
      <c r="A30" s="86"/>
      <c r="B30" s="185"/>
      <c r="C30" s="186"/>
      <c r="D30" s="187"/>
      <c r="E30" s="86"/>
      <c r="F30" s="190"/>
      <c r="G30" s="105"/>
    </row>
    <row r="31" spans="1:7">
      <c r="A31" s="86"/>
      <c r="B31" s="185"/>
      <c r="C31" s="186"/>
      <c r="D31" s="187"/>
      <c r="E31" s="86"/>
      <c r="F31" s="190"/>
      <c r="G31" s="105"/>
    </row>
    <row r="32" spans="1:7">
      <c r="A32" s="86"/>
      <c r="B32" s="185"/>
      <c r="C32" s="186"/>
      <c r="D32" s="187"/>
      <c r="E32" s="86"/>
      <c r="F32" s="190"/>
      <c r="G32" s="105"/>
    </row>
    <row r="33" spans="1:7">
      <c r="A33" s="86"/>
      <c r="B33" s="185"/>
      <c r="C33" s="186"/>
      <c r="D33" s="187"/>
      <c r="E33" s="86"/>
      <c r="F33" s="190"/>
      <c r="G33" s="105"/>
    </row>
    <row r="34" spans="1:7">
      <c r="A34" s="86"/>
      <c r="B34" s="185"/>
      <c r="C34" s="186"/>
      <c r="D34" s="187"/>
      <c r="E34" s="86"/>
      <c r="F34" s="190"/>
      <c r="G34" s="105"/>
    </row>
    <row r="35" spans="1:7">
      <c r="A35" s="86"/>
      <c r="B35" s="185"/>
      <c r="C35" s="186"/>
      <c r="D35" s="187"/>
      <c r="E35" s="86"/>
      <c r="F35" s="190"/>
      <c r="G35" s="105"/>
    </row>
    <row r="36" spans="1:7">
      <c r="A36" s="86"/>
      <c r="B36" s="185"/>
      <c r="C36" s="186"/>
      <c r="D36" s="187"/>
      <c r="E36" s="86"/>
      <c r="F36" s="190"/>
      <c r="G36" s="105"/>
    </row>
    <row r="37" spans="1:7">
      <c r="A37" s="86"/>
      <c r="B37" s="185"/>
      <c r="C37" s="186"/>
      <c r="D37" s="187"/>
      <c r="E37" s="86"/>
      <c r="F37" s="190"/>
      <c r="G37" s="105"/>
    </row>
    <row r="38" spans="1:7">
      <c r="A38" s="86"/>
      <c r="B38" s="185"/>
      <c r="C38" s="186"/>
      <c r="D38" s="187"/>
      <c r="E38" s="86"/>
      <c r="F38" s="190"/>
      <c r="G38" s="105"/>
    </row>
    <row r="39" spans="1:7">
      <c r="A39" s="86"/>
      <c r="B39" s="185"/>
      <c r="C39" s="186"/>
      <c r="D39" s="187"/>
      <c r="E39" s="86"/>
      <c r="F39" s="188"/>
      <c r="G39" s="189"/>
    </row>
    <row r="40" spans="1:7">
      <c r="A40" s="86"/>
      <c r="B40" s="191"/>
      <c r="C40" s="186"/>
      <c r="D40" s="187"/>
      <c r="E40" s="86"/>
      <c r="F40" s="188"/>
      <c r="G40" s="189"/>
    </row>
    <row r="41" spans="1:7">
      <c r="A41" s="86"/>
      <c r="B41" s="191"/>
      <c r="C41" s="186"/>
      <c r="D41" s="187"/>
      <c r="E41" s="86"/>
      <c r="F41" s="188"/>
      <c r="G41" s="189"/>
    </row>
    <row r="42" spans="1:7">
      <c r="A42" s="86"/>
      <c r="B42" s="185"/>
      <c r="C42" s="186"/>
      <c r="D42" s="187"/>
      <c r="E42" s="86"/>
      <c r="F42" s="188"/>
      <c r="G42" s="189"/>
    </row>
    <row r="43" spans="1:7">
      <c r="A43" s="86"/>
      <c r="B43" s="185"/>
      <c r="C43" s="186"/>
      <c r="D43" s="187"/>
      <c r="E43" s="86"/>
      <c r="F43" s="188"/>
      <c r="G43" s="189"/>
    </row>
    <row r="44" spans="1:7">
      <c r="A44" s="192"/>
      <c r="B44" s="185"/>
      <c r="C44" s="186"/>
      <c r="D44" s="187"/>
      <c r="E44" s="86"/>
      <c r="F44" s="188"/>
      <c r="G44" s="189"/>
    </row>
    <row r="45" spans="1:7">
      <c r="A45" s="193"/>
      <c r="B45" s="194"/>
      <c r="C45" s="195"/>
      <c r="D45" s="196"/>
      <c r="E45" s="193"/>
      <c r="F45" s="197"/>
      <c r="G45" s="198"/>
    </row>
    <row r="46" spans="1:7">
      <c r="A46" s="33"/>
      <c r="B46" s="21"/>
      <c r="C46" s="22"/>
      <c r="D46" s="23"/>
      <c r="E46" s="33"/>
      <c r="F46" s="34"/>
      <c r="G46" s="35"/>
    </row>
    <row r="47" spans="1:7" ht="4.5" customHeight="1">
      <c r="E47" s="20"/>
    </row>
    <row r="48" spans="1:7">
      <c r="F48" s="258">
        <f>SUM(F6:F47)</f>
        <v>0</v>
      </c>
      <c r="G48" s="258">
        <f>SUM(G6:G47)</f>
        <v>0</v>
      </c>
    </row>
  </sheetData>
  <mergeCells count="2">
    <mergeCell ref="B5:D5"/>
    <mergeCell ref="F3:G4"/>
  </mergeCells>
  <phoneticPr fontId="0" type="noConversion"/>
  <printOptions horizontalCentered="1"/>
  <pageMargins left="0.37" right="0.24" top="0.8" bottom="0.48" header="0.51181102362204722" footer="0.2"/>
  <pageSetup paperSize="9" scale="81" fitToHeight="0" orientation="portrait" horizontalDpi="4294967293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9">
    <pageSetUpPr fitToPage="1"/>
  </sheetPr>
  <dimension ref="A1:H25"/>
  <sheetViews>
    <sheetView showGridLines="0" zoomScaleNormal="100" workbookViewId="0">
      <pane xSplit="3" ySplit="6" topLeftCell="D19" activePane="bottomRight" state="frozen"/>
      <selection activeCell="H7" sqref="H7"/>
      <selection pane="topRight" activeCell="H7" sqref="H7"/>
      <selection pane="bottomLeft" activeCell="H7" sqref="H7"/>
      <selection pane="bottomRight" activeCell="H1" sqref="H1"/>
    </sheetView>
  </sheetViews>
  <sheetFormatPr baseColWidth="10" defaultColWidth="9.19921875" defaultRowHeight="21"/>
  <cols>
    <col min="1" max="1" width="31.19921875" style="1" customWidth="1"/>
    <col min="2" max="2" width="6.796875" style="1" bestFit="1" customWidth="1"/>
    <col min="3" max="3" width="6.19921875" style="1" customWidth="1"/>
    <col min="4" max="4" width="12" style="28" bestFit="1" customWidth="1"/>
    <col min="5" max="5" width="10.3984375" style="1" customWidth="1"/>
    <col min="6" max="6" width="11.3984375" style="1" customWidth="1"/>
    <col min="7" max="7" width="12" style="1" bestFit="1" customWidth="1"/>
    <col min="8" max="8" width="13.19921875" style="28" customWidth="1"/>
    <col min="9" max="16384" width="9.19921875" style="1"/>
  </cols>
  <sheetData>
    <row r="1" spans="1:8">
      <c r="A1" s="13">
        <f>+'C1'!A1</f>
        <v>0</v>
      </c>
      <c r="F1" s="1" t="s">
        <v>26</v>
      </c>
      <c r="H1" s="370" t="s">
        <v>78</v>
      </c>
    </row>
    <row r="2" spans="1:8">
      <c r="A2" s="13" t="s">
        <v>86</v>
      </c>
      <c r="F2" s="14" t="s">
        <v>27</v>
      </c>
      <c r="G2" s="15" t="s">
        <v>28</v>
      </c>
    </row>
    <row r="3" spans="1:8">
      <c r="A3" s="13" t="str">
        <f>+'C1'!A3</f>
        <v>As of December 31, 2022</v>
      </c>
      <c r="F3" s="14" t="s">
        <v>29</v>
      </c>
      <c r="G3" s="15" t="s">
        <v>28</v>
      </c>
    </row>
    <row r="4" spans="1:8" ht="17.25" customHeight="1">
      <c r="F4" s="14"/>
      <c r="G4" s="15"/>
    </row>
    <row r="5" spans="1:8">
      <c r="A5" s="212" t="str">
        <f>'C1'!A5</f>
        <v>Account Name</v>
      </c>
      <c r="B5" s="212" t="str">
        <f>'C1'!B5</f>
        <v>Code</v>
      </c>
      <c r="C5" s="218" t="str">
        <f>'C1'!C5</f>
        <v>Ref.</v>
      </c>
      <c r="D5" s="259" t="str">
        <f>'C1'!D5</f>
        <v>Per Book</v>
      </c>
      <c r="E5" s="574" t="str">
        <f>'C1'!E5:F5</f>
        <v>Adjust &amp; Reclassify</v>
      </c>
      <c r="F5" s="575"/>
      <c r="G5" s="212" t="str">
        <f>'C1'!G5</f>
        <v>Per Audit</v>
      </c>
      <c r="H5" s="213" t="str">
        <f>'C1'!H5</f>
        <v>Year</v>
      </c>
    </row>
    <row r="6" spans="1:8">
      <c r="A6" s="214" t="str">
        <f>'C1'!A6</f>
        <v>( In Thai )</v>
      </c>
      <c r="B6" s="215"/>
      <c r="C6" s="219"/>
      <c r="D6" s="260" t="str">
        <f>+'C1'!D6</f>
        <v>2022</v>
      </c>
      <c r="E6" s="221" t="str">
        <f>'C1'!E6</f>
        <v>Dr</v>
      </c>
      <c r="F6" s="221" t="str">
        <f>'C1'!F6</f>
        <v>Cr</v>
      </c>
      <c r="G6" s="214" t="str">
        <f>D6</f>
        <v>2022</v>
      </c>
      <c r="H6" s="260" t="str">
        <f>+'C1'!H6</f>
        <v>2021</v>
      </c>
    </row>
    <row r="7" spans="1:8">
      <c r="A7" s="77" t="e">
        <f>'TB12'!#REF!</f>
        <v>#REF!</v>
      </c>
      <c r="B7" s="236" t="e">
        <f>'TB12'!#REF!</f>
        <v>#REF!</v>
      </c>
      <c r="C7" s="102"/>
      <c r="D7" s="237" t="e">
        <f>-'TB12'!#REF!</f>
        <v>#REF!</v>
      </c>
      <c r="E7" s="82"/>
      <c r="F7" s="83"/>
      <c r="G7" s="81" t="e">
        <f t="shared" ref="G7:G22" si="0">SUM(D7-E7+F7)</f>
        <v>#REF!</v>
      </c>
      <c r="H7" s="237" t="e">
        <f>'TB12'!#REF!</f>
        <v>#REF!</v>
      </c>
    </row>
    <row r="8" spans="1:8">
      <c r="A8" s="77" t="e">
        <f>'TB12'!#REF!</f>
        <v>#REF!</v>
      </c>
      <c r="B8" s="236" t="e">
        <f>'TB12'!#REF!</f>
        <v>#REF!</v>
      </c>
      <c r="C8" s="102"/>
      <c r="D8" s="237" t="e">
        <f>-'TB12'!#REF!</f>
        <v>#REF!</v>
      </c>
      <c r="E8" s="82"/>
      <c r="F8" s="83"/>
      <c r="G8" s="81" t="e">
        <f t="shared" si="0"/>
        <v>#REF!</v>
      </c>
      <c r="H8" s="237" t="e">
        <f>'TB12'!#REF!</f>
        <v>#REF!</v>
      </c>
    </row>
    <row r="9" spans="1:8">
      <c r="A9" s="77" t="e">
        <f>'TB12'!#REF!</f>
        <v>#REF!</v>
      </c>
      <c r="B9" s="236" t="e">
        <f>'TB12'!#REF!</f>
        <v>#REF!</v>
      </c>
      <c r="C9" s="102"/>
      <c r="D9" s="237" t="e">
        <f>-'TB12'!#REF!</f>
        <v>#REF!</v>
      </c>
      <c r="E9" s="82"/>
      <c r="F9" s="83"/>
      <c r="G9" s="81" t="e">
        <f t="shared" si="0"/>
        <v>#REF!</v>
      </c>
      <c r="H9" s="237" t="e">
        <f>'TB12'!#REF!</f>
        <v>#REF!</v>
      </c>
    </row>
    <row r="10" spans="1:8">
      <c r="A10" s="77" t="e">
        <f>'TB12'!#REF!</f>
        <v>#REF!</v>
      </c>
      <c r="B10" s="236" t="e">
        <f>'TB12'!#REF!</f>
        <v>#REF!</v>
      </c>
      <c r="C10" s="102"/>
      <c r="D10" s="237" t="e">
        <f>-'TB12'!#REF!</f>
        <v>#REF!</v>
      </c>
      <c r="E10" s="82"/>
      <c r="F10" s="83"/>
      <c r="G10" s="81" t="e">
        <f t="shared" si="0"/>
        <v>#REF!</v>
      </c>
      <c r="H10" s="237" t="e">
        <f>'TB12'!#REF!</f>
        <v>#REF!</v>
      </c>
    </row>
    <row r="11" spans="1:8">
      <c r="A11" s="77" t="e">
        <f>'TB12'!#REF!</f>
        <v>#REF!</v>
      </c>
      <c r="B11" s="236" t="e">
        <f>'TB12'!#REF!</f>
        <v>#REF!</v>
      </c>
      <c r="C11" s="102"/>
      <c r="D11" s="237" t="e">
        <f>-'TB12'!#REF!</f>
        <v>#REF!</v>
      </c>
      <c r="E11" s="82"/>
      <c r="F11" s="83"/>
      <c r="G11" s="81" t="e">
        <f t="shared" si="0"/>
        <v>#REF!</v>
      </c>
      <c r="H11" s="237" t="e">
        <f>'TB12'!#REF!</f>
        <v>#REF!</v>
      </c>
    </row>
    <row r="12" spans="1:8">
      <c r="A12" s="77" t="e">
        <f>'TB12'!#REF!</f>
        <v>#REF!</v>
      </c>
      <c r="B12" s="236" t="e">
        <f>'TB12'!#REF!</f>
        <v>#REF!</v>
      </c>
      <c r="C12" s="102"/>
      <c r="D12" s="237" t="e">
        <f>-'TB12'!#REF!</f>
        <v>#REF!</v>
      </c>
      <c r="E12" s="82"/>
      <c r="F12" s="83"/>
      <c r="G12" s="81" t="e">
        <f t="shared" si="0"/>
        <v>#REF!</v>
      </c>
      <c r="H12" s="237" t="e">
        <f>'TB12'!#REF!</f>
        <v>#REF!</v>
      </c>
    </row>
    <row r="13" spans="1:8">
      <c r="A13" s="77" t="e">
        <f>'TB12'!#REF!</f>
        <v>#REF!</v>
      </c>
      <c r="B13" s="236" t="e">
        <f>'TB12'!#REF!</f>
        <v>#REF!</v>
      </c>
      <c r="C13" s="102"/>
      <c r="D13" s="237" t="e">
        <f>-'TB12'!#REF!</f>
        <v>#REF!</v>
      </c>
      <c r="E13" s="82"/>
      <c r="F13" s="83"/>
      <c r="G13" s="81" t="e">
        <f t="shared" si="0"/>
        <v>#REF!</v>
      </c>
      <c r="H13" s="237" t="e">
        <f>'TB12'!#REF!</f>
        <v>#REF!</v>
      </c>
    </row>
    <row r="14" spans="1:8">
      <c r="A14" s="77" t="e">
        <f>'TB12'!#REF!</f>
        <v>#REF!</v>
      </c>
      <c r="B14" s="236" t="e">
        <f>'TB12'!#REF!</f>
        <v>#REF!</v>
      </c>
      <c r="C14" s="102"/>
      <c r="D14" s="237" t="e">
        <f>-'TB12'!#REF!</f>
        <v>#REF!</v>
      </c>
      <c r="E14" s="82"/>
      <c r="F14" s="83"/>
      <c r="G14" s="81" t="e">
        <f t="shared" si="0"/>
        <v>#REF!</v>
      </c>
      <c r="H14" s="237" t="e">
        <f>'TB12'!#REF!</f>
        <v>#REF!</v>
      </c>
    </row>
    <row r="15" spans="1:8">
      <c r="A15" s="77" t="e">
        <f>'TB12'!#REF!</f>
        <v>#REF!</v>
      </c>
      <c r="B15" s="236" t="e">
        <f>'TB12'!#REF!</f>
        <v>#REF!</v>
      </c>
      <c r="C15" s="102"/>
      <c r="D15" s="237" t="e">
        <f>-'TB12'!#REF!</f>
        <v>#REF!</v>
      </c>
      <c r="E15" s="82"/>
      <c r="F15" s="83"/>
      <c r="G15" s="81" t="e">
        <f t="shared" si="0"/>
        <v>#REF!</v>
      </c>
      <c r="H15" s="237" t="e">
        <f>'TB12'!#REF!</f>
        <v>#REF!</v>
      </c>
    </row>
    <row r="16" spans="1:8">
      <c r="A16" s="77" t="e">
        <f>'TB12'!#REF!</f>
        <v>#REF!</v>
      </c>
      <c r="B16" s="236" t="e">
        <f>'TB12'!#REF!</f>
        <v>#REF!</v>
      </c>
      <c r="C16" s="102"/>
      <c r="D16" s="237" t="e">
        <f>-'TB12'!#REF!</f>
        <v>#REF!</v>
      </c>
      <c r="E16" s="82"/>
      <c r="F16" s="83"/>
      <c r="G16" s="81" t="e">
        <f t="shared" si="0"/>
        <v>#REF!</v>
      </c>
      <c r="H16" s="237" t="e">
        <f>'TB12'!#REF!</f>
        <v>#REF!</v>
      </c>
    </row>
    <row r="17" spans="1:8">
      <c r="A17" s="77" t="e">
        <f>'TB12'!#REF!</f>
        <v>#REF!</v>
      </c>
      <c r="B17" s="236" t="e">
        <f>'TB12'!#REF!</f>
        <v>#REF!</v>
      </c>
      <c r="C17" s="102"/>
      <c r="D17" s="237" t="e">
        <f>-'TB12'!#REF!</f>
        <v>#REF!</v>
      </c>
      <c r="E17" s="82"/>
      <c r="F17" s="83"/>
      <c r="G17" s="81" t="e">
        <f t="shared" si="0"/>
        <v>#REF!</v>
      </c>
      <c r="H17" s="237" t="e">
        <f>'TB12'!#REF!</f>
        <v>#REF!</v>
      </c>
    </row>
    <row r="18" spans="1:8">
      <c r="A18" s="77" t="e">
        <f>'TB12'!#REF!</f>
        <v>#REF!</v>
      </c>
      <c r="B18" s="236" t="e">
        <f>'TB12'!#REF!</f>
        <v>#REF!</v>
      </c>
      <c r="C18" s="297"/>
      <c r="D18" s="237" t="e">
        <f>-'TB12'!#REF!</f>
        <v>#REF!</v>
      </c>
      <c r="E18" s="298"/>
      <c r="F18" s="299"/>
      <c r="G18" s="81" t="e">
        <f t="shared" si="0"/>
        <v>#REF!</v>
      </c>
      <c r="H18" s="237" t="e">
        <f>'TB12'!#REF!</f>
        <v>#REF!</v>
      </c>
    </row>
    <row r="19" spans="1:8">
      <c r="A19" s="77" t="e">
        <f>'TB12'!#REF!</f>
        <v>#REF!</v>
      </c>
      <c r="B19" s="236" t="e">
        <f>'TB12'!#REF!</f>
        <v>#REF!</v>
      </c>
      <c r="C19" s="297"/>
      <c r="D19" s="237" t="e">
        <f>-'TB12'!#REF!</f>
        <v>#REF!</v>
      </c>
      <c r="E19" s="298"/>
      <c r="F19" s="299"/>
      <c r="G19" s="81" t="e">
        <f t="shared" si="0"/>
        <v>#REF!</v>
      </c>
      <c r="H19" s="237" t="e">
        <f>'TB12'!#REF!</f>
        <v>#REF!</v>
      </c>
    </row>
    <row r="20" spans="1:8">
      <c r="A20" s="77" t="e">
        <f>'TB12'!#REF!</f>
        <v>#REF!</v>
      </c>
      <c r="B20" s="236" t="e">
        <f>'TB12'!#REF!</f>
        <v>#REF!</v>
      </c>
      <c r="C20" s="297"/>
      <c r="D20" s="237" t="e">
        <f>-'TB12'!#REF!</f>
        <v>#REF!</v>
      </c>
      <c r="E20" s="298"/>
      <c r="F20" s="299"/>
      <c r="G20" s="81" t="e">
        <f t="shared" si="0"/>
        <v>#REF!</v>
      </c>
      <c r="H20" s="237" t="e">
        <f>'TB12'!#REF!</f>
        <v>#REF!</v>
      </c>
    </row>
    <row r="21" spans="1:8">
      <c r="A21" s="77" t="e">
        <f>'TB12'!#REF!</f>
        <v>#REF!</v>
      </c>
      <c r="B21" s="236" t="e">
        <f>'TB12'!#REF!</f>
        <v>#REF!</v>
      </c>
      <c r="C21" s="191"/>
      <c r="D21" s="237" t="e">
        <f>-'TB12'!#REF!</f>
        <v>#REF!</v>
      </c>
      <c r="E21" s="82"/>
      <c r="F21" s="83"/>
      <c r="G21" s="81" t="e">
        <f t="shared" si="0"/>
        <v>#REF!</v>
      </c>
      <c r="H21" s="237" t="e">
        <f>'TB12'!#REF!</f>
        <v>#REF!</v>
      </c>
    </row>
    <row r="22" spans="1:8">
      <c r="A22" s="77" t="e">
        <f>'TB12'!#REF!</f>
        <v>#REF!</v>
      </c>
      <c r="B22" s="236" t="e">
        <f>'TB12'!#REF!</f>
        <v>#REF!</v>
      </c>
      <c r="C22" s="361"/>
      <c r="D22" s="237" t="e">
        <f>-'TB12'!#REF!</f>
        <v>#REF!</v>
      </c>
      <c r="E22" s="362"/>
      <c r="F22" s="363"/>
      <c r="G22" s="81" t="e">
        <f t="shared" si="0"/>
        <v>#REF!</v>
      </c>
      <c r="H22" s="237" t="e">
        <f>'TB12'!#REF!</f>
        <v>#REF!</v>
      </c>
    </row>
    <row r="23" spans="1:8">
      <c r="A23" s="77"/>
      <c r="B23" s="236"/>
      <c r="C23" s="80"/>
      <c r="D23" s="237"/>
      <c r="E23" s="82"/>
      <c r="F23" s="83"/>
      <c r="G23" s="81"/>
      <c r="H23" s="237"/>
    </row>
    <row r="24" spans="1:8">
      <c r="A24" s="230"/>
      <c r="B24" s="364"/>
      <c r="C24" s="231"/>
      <c r="D24" s="365"/>
      <c r="E24" s="233"/>
      <c r="F24" s="232"/>
      <c r="G24" s="238"/>
      <c r="H24" s="365"/>
    </row>
    <row r="25" spans="1:8">
      <c r="A25" s="261" t="s">
        <v>220</v>
      </c>
      <c r="B25" s="26"/>
      <c r="C25" s="29"/>
      <c r="D25" s="235" t="e">
        <f>SUM(D7:D22)</f>
        <v>#REF!</v>
      </c>
      <c r="E25" s="235">
        <f>SUM(E7:E21)</f>
        <v>0</v>
      </c>
      <c r="F25" s="235">
        <f>SUM(F7:F21)</f>
        <v>0</v>
      </c>
      <c r="G25" s="235" t="e">
        <f>SUM(G7:G22)</f>
        <v>#REF!</v>
      </c>
      <c r="H25" s="235" t="e">
        <f>SUM(H7:H21)</f>
        <v>#REF!</v>
      </c>
    </row>
  </sheetData>
  <mergeCells count="1">
    <mergeCell ref="E5:F5"/>
  </mergeCells>
  <phoneticPr fontId="0" type="noConversion"/>
  <pageMargins left="0.5" right="0.19" top="1" bottom="1" header="0.5" footer="0.5"/>
  <pageSetup paperSize="9" fitToHeight="0" orientation="portrait" horizontalDpi="180" verticalDpi="18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0">
    <pageSetUpPr fitToPage="1"/>
  </sheetPr>
  <dimension ref="A1:H10"/>
  <sheetViews>
    <sheetView showGridLines="0" zoomScaleNormal="100" workbookViewId="0">
      <pane xSplit="1" ySplit="6" topLeftCell="B7" activePane="bottomRight" state="frozen"/>
      <selection pane="topRight" activeCell="C1" sqref="C1"/>
      <selection pane="bottomLeft" activeCell="A7" sqref="A7"/>
      <selection pane="bottomRight" activeCell="D8" sqref="D8"/>
    </sheetView>
  </sheetViews>
  <sheetFormatPr baseColWidth="10" defaultColWidth="9.19921875" defaultRowHeight="21"/>
  <cols>
    <col min="1" max="1" width="37.59765625" style="1" customWidth="1"/>
    <col min="2" max="2" width="11.796875" style="20" bestFit="1" customWidth="1"/>
    <col min="3" max="3" width="6.59765625" style="1" bestFit="1" customWidth="1"/>
    <col min="4" max="4" width="12.59765625" style="1" bestFit="1" customWidth="1"/>
    <col min="5" max="5" width="11.59765625" style="1" customWidth="1"/>
    <col min="6" max="6" width="10.59765625" style="1" customWidth="1"/>
    <col min="7" max="7" width="12.59765625" style="1" bestFit="1" customWidth="1"/>
    <col min="8" max="8" width="13" style="1" bestFit="1" customWidth="1"/>
    <col min="9" max="16384" width="9.19921875" style="1"/>
  </cols>
  <sheetData>
    <row r="1" spans="1:8">
      <c r="A1" s="13">
        <f>+'C1'!A1</f>
        <v>0</v>
      </c>
      <c r="F1" s="1" t="s">
        <v>26</v>
      </c>
      <c r="H1" s="76" t="s">
        <v>87</v>
      </c>
    </row>
    <row r="2" spans="1:8">
      <c r="A2" s="13" t="s">
        <v>309</v>
      </c>
      <c r="F2" s="14" t="s">
        <v>27</v>
      </c>
      <c r="G2" s="15" t="s">
        <v>28</v>
      </c>
    </row>
    <row r="3" spans="1:8">
      <c r="A3" s="13" t="str">
        <f>+'C1'!A3</f>
        <v>As of December 31, 2022</v>
      </c>
      <c r="F3" s="14" t="s">
        <v>29</v>
      </c>
      <c r="G3" s="15" t="s">
        <v>28</v>
      </c>
    </row>
    <row r="4" spans="1:8">
      <c r="F4" s="14"/>
      <c r="G4" s="15"/>
    </row>
    <row r="5" spans="1:8">
      <c r="A5" s="212" t="s">
        <v>152</v>
      </c>
      <c r="B5" s="212" t="s">
        <v>38</v>
      </c>
      <c r="C5" s="218" t="s">
        <v>20</v>
      </c>
      <c r="D5" s="212" t="s">
        <v>21</v>
      </c>
      <c r="E5" s="574" t="s">
        <v>22</v>
      </c>
      <c r="F5" s="575"/>
      <c r="G5" s="212" t="s">
        <v>23</v>
      </c>
      <c r="H5" s="212" t="s">
        <v>70</v>
      </c>
    </row>
    <row r="6" spans="1:8">
      <c r="A6" s="215"/>
      <c r="B6" s="214"/>
      <c r="C6" s="219"/>
      <c r="D6" s="214" t="str">
        <f>+'C1'!D6</f>
        <v>2022</v>
      </c>
      <c r="E6" s="214" t="str">
        <f>+'C1'!E6</f>
        <v>Dr</v>
      </c>
      <c r="F6" s="214" t="str">
        <f>+'C1'!F6</f>
        <v>Cr</v>
      </c>
      <c r="G6" s="214" t="str">
        <f>+'C1'!G6</f>
        <v>2022</v>
      </c>
      <c r="H6" s="214" t="str">
        <f>+'C1'!H6</f>
        <v>2021</v>
      </c>
    </row>
    <row r="7" spans="1:8">
      <c r="A7" s="241"/>
      <c r="B7" s="200"/>
      <c r="C7" s="228"/>
      <c r="D7" s="112"/>
      <c r="E7" s="112"/>
      <c r="F7" s="112"/>
      <c r="G7" s="112"/>
      <c r="H7" s="112"/>
    </row>
    <row r="8" spans="1:8">
      <c r="A8" s="95" t="e">
        <f>'TB12'!#REF!</f>
        <v>#REF!</v>
      </c>
      <c r="B8" s="171" t="e">
        <f>'TB12'!#REF!</f>
        <v>#REF!</v>
      </c>
      <c r="C8" s="80"/>
      <c r="D8" s="83"/>
      <c r="E8" s="83"/>
      <c r="F8" s="83"/>
      <c r="G8" s="81">
        <f>SUM(D8-E8+F8)</f>
        <v>0</v>
      </c>
      <c r="H8" s="83"/>
    </row>
    <row r="9" spans="1:8">
      <c r="A9" s="95"/>
      <c r="B9" s="171"/>
      <c r="C9" s="80"/>
      <c r="D9" s="83"/>
      <c r="E9" s="83"/>
      <c r="F9" s="83"/>
      <c r="G9" s="81"/>
      <c r="H9" s="83"/>
    </row>
    <row r="10" spans="1:8">
      <c r="A10" s="255" t="s">
        <v>221</v>
      </c>
      <c r="B10" s="98"/>
      <c r="C10" s="96"/>
      <c r="D10" s="120">
        <f>SUM(D7:D9)</f>
        <v>0</v>
      </c>
      <c r="E10" s="120">
        <f>SUM(E7:E9)</f>
        <v>0</v>
      </c>
      <c r="F10" s="120">
        <f>SUM(F7:F9)</f>
        <v>0</v>
      </c>
      <c r="G10" s="120">
        <f>SUM(G7:G9)</f>
        <v>0</v>
      </c>
      <c r="H10" s="120">
        <f>SUM(H7:H9)</f>
        <v>0</v>
      </c>
    </row>
  </sheetData>
  <mergeCells count="1">
    <mergeCell ref="E5:F5"/>
  </mergeCells>
  <phoneticPr fontId="0" type="noConversion"/>
  <pageMargins left="0.37" right="0.16" top="1" bottom="1" header="0.5" footer="0.5"/>
  <pageSetup paperSize="9" scale="92" fitToHeight="0" orientation="portrait" horizontalDpi="180" verticalDpi="18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1">
    <pageSetUpPr fitToPage="1"/>
  </sheetPr>
  <dimension ref="A1:H11"/>
  <sheetViews>
    <sheetView showGridLines="0" workbookViewId="0">
      <pane xSplit="3" ySplit="6" topLeftCell="D7" activePane="bottomRight" state="frozen"/>
      <selection activeCell="H7" sqref="H7"/>
      <selection pane="topRight" activeCell="H7" sqref="H7"/>
      <selection pane="bottomLeft" activeCell="H7" sqref="H7"/>
      <selection pane="bottomRight" activeCell="H6" sqref="H6"/>
    </sheetView>
  </sheetViews>
  <sheetFormatPr baseColWidth="10" defaultColWidth="9.19921875" defaultRowHeight="21"/>
  <cols>
    <col min="1" max="1" width="30.59765625" style="1" customWidth="1"/>
    <col min="2" max="2" width="11" style="1" bestFit="1" customWidth="1"/>
    <col min="3" max="3" width="6.19921875" style="1" customWidth="1"/>
    <col min="4" max="4" width="13.796875" style="1" customWidth="1"/>
    <col min="5" max="5" width="11.59765625" style="1" customWidth="1"/>
    <col min="6" max="6" width="11.3984375" style="1" customWidth="1"/>
    <col min="7" max="7" width="13.796875" style="1" customWidth="1"/>
    <col min="8" max="8" width="13" style="1" customWidth="1"/>
    <col min="9" max="16384" width="9.19921875" style="1"/>
  </cols>
  <sheetData>
    <row r="1" spans="1:8">
      <c r="A1" s="13">
        <f>+'C1'!A1</f>
        <v>0</v>
      </c>
      <c r="F1" s="1" t="s">
        <v>26</v>
      </c>
      <c r="H1" s="76" t="s">
        <v>90</v>
      </c>
    </row>
    <row r="2" spans="1:8">
      <c r="A2" s="13" t="s">
        <v>71</v>
      </c>
      <c r="F2" s="14" t="s">
        <v>27</v>
      </c>
      <c r="G2" s="15" t="s">
        <v>28</v>
      </c>
    </row>
    <row r="3" spans="1:8">
      <c r="A3" s="13" t="str">
        <f>+'C1'!A3</f>
        <v>As of December 31, 2022</v>
      </c>
      <c r="F3" s="14" t="s">
        <v>29</v>
      </c>
      <c r="G3" s="15" t="s">
        <v>28</v>
      </c>
    </row>
    <row r="4" spans="1:8">
      <c r="F4" s="14"/>
      <c r="G4" s="15"/>
    </row>
    <row r="5" spans="1:8">
      <c r="A5" s="212" t="s">
        <v>152</v>
      </c>
      <c r="B5" s="212" t="s">
        <v>38</v>
      </c>
      <c r="C5" s="218" t="s">
        <v>20</v>
      </c>
      <c r="D5" s="212" t="s">
        <v>21</v>
      </c>
      <c r="E5" s="574" t="s">
        <v>22</v>
      </c>
      <c r="F5" s="575"/>
      <c r="G5" s="212" t="s">
        <v>23</v>
      </c>
      <c r="H5" s="212" t="s">
        <v>70</v>
      </c>
    </row>
    <row r="6" spans="1:8">
      <c r="A6" s="215"/>
      <c r="B6" s="215"/>
      <c r="C6" s="219"/>
      <c r="D6" s="220" t="str">
        <f>'C1'!D6</f>
        <v>2022</v>
      </c>
      <c r="E6" s="221" t="s">
        <v>24</v>
      </c>
      <c r="F6" s="214" t="s">
        <v>25</v>
      </c>
      <c r="G6" s="220" t="str">
        <f>'C1'!G6</f>
        <v>2022</v>
      </c>
      <c r="H6" s="214" t="str">
        <f>+'C1'!H6</f>
        <v>2021</v>
      </c>
    </row>
    <row r="7" spans="1:8">
      <c r="A7" s="227"/>
      <c r="B7" s="227"/>
      <c r="C7" s="228"/>
      <c r="D7" s="227"/>
      <c r="E7" s="228"/>
      <c r="F7" s="227"/>
      <c r="G7" s="227"/>
      <c r="H7" s="227"/>
    </row>
    <row r="8" spans="1:8">
      <c r="A8" s="77" t="e">
        <f>'TB12'!#REF!</f>
        <v>#REF!</v>
      </c>
      <c r="B8" s="171" t="e">
        <f>'TB12'!#REF!</f>
        <v>#REF!</v>
      </c>
      <c r="C8" s="80"/>
      <c r="D8" s="88" t="e">
        <f>-'TB12'!#REF!</f>
        <v>#REF!</v>
      </c>
      <c r="E8" s="80"/>
      <c r="F8" s="77"/>
      <c r="G8" s="83" t="e">
        <f>SUM(D8+F8-E8)</f>
        <v>#REF!</v>
      </c>
      <c r="H8" s="88" t="e">
        <f>'TB12'!#REF!</f>
        <v>#REF!</v>
      </c>
    </row>
    <row r="9" spans="1:8">
      <c r="A9" s="77" t="e">
        <f>'TB12'!#REF!</f>
        <v>#REF!</v>
      </c>
      <c r="B9" s="171" t="e">
        <f>'TB12'!#REF!</f>
        <v>#REF!</v>
      </c>
      <c r="C9" s="79"/>
      <c r="D9" s="88" t="e">
        <f>'TB12'!#REF!</f>
        <v>#REF!</v>
      </c>
      <c r="E9" s="82"/>
      <c r="F9" s="83"/>
      <c r="G9" s="83" t="e">
        <f>SUM(D9+F9-E9)</f>
        <v>#REF!</v>
      </c>
      <c r="H9" s="88" t="e">
        <f>'TB12'!#REF!</f>
        <v>#REF!</v>
      </c>
    </row>
    <row r="10" spans="1:8">
      <c r="A10" s="230"/>
      <c r="B10" s="230"/>
      <c r="C10" s="231"/>
      <c r="D10" s="232"/>
      <c r="E10" s="233"/>
      <c r="F10" s="232"/>
      <c r="G10" s="232"/>
      <c r="H10" s="238"/>
    </row>
    <row r="11" spans="1:8">
      <c r="A11" s="261" t="s">
        <v>60</v>
      </c>
      <c r="B11" s="26"/>
      <c r="C11" s="29"/>
      <c r="D11" s="120" t="e">
        <f>SUM(D8:D10)</f>
        <v>#REF!</v>
      </c>
      <c r="E11" s="120">
        <f>SUM(E8:E10)</f>
        <v>0</v>
      </c>
      <c r="F11" s="120">
        <f>SUM(F8:F10)</f>
        <v>0</v>
      </c>
      <c r="G11" s="120" t="e">
        <f>SUM(G8:G10)</f>
        <v>#REF!</v>
      </c>
      <c r="H11" s="120" t="e">
        <f>SUM(H8:H10)</f>
        <v>#REF!</v>
      </c>
    </row>
  </sheetData>
  <mergeCells count="1">
    <mergeCell ref="E5:F5"/>
  </mergeCells>
  <phoneticPr fontId="0" type="noConversion"/>
  <pageMargins left="0.5" right="0.25" top="0.5" bottom="1" header="0.5" footer="0.5"/>
  <pageSetup paperSize="9" scale="94" fitToHeight="0" orientation="portrait" horizontalDpi="180" verticalDpi="18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>
    <pageSetUpPr fitToPage="1"/>
  </sheetPr>
  <dimension ref="A1:H11"/>
  <sheetViews>
    <sheetView showGridLines="0" zoomScaleNormal="100" workbookViewId="0">
      <pane xSplit="3" ySplit="6" topLeftCell="D7" activePane="bottomRight" state="frozen"/>
      <selection activeCell="H7" sqref="H7"/>
      <selection pane="topRight" activeCell="H7" sqref="H7"/>
      <selection pane="bottomLeft" activeCell="H7" sqref="H7"/>
      <selection pane="bottomRight" activeCell="H6" sqref="H6"/>
    </sheetView>
  </sheetViews>
  <sheetFormatPr baseColWidth="10" defaultColWidth="9.19921875" defaultRowHeight="21"/>
  <cols>
    <col min="1" max="1" width="31" style="1" customWidth="1"/>
    <col min="2" max="2" width="13.796875" style="1" customWidth="1"/>
    <col min="3" max="3" width="6.19921875" style="1" customWidth="1"/>
    <col min="4" max="4" width="13.796875" style="1" customWidth="1"/>
    <col min="5" max="5" width="11.59765625" style="1" customWidth="1"/>
    <col min="6" max="6" width="11.3984375" style="1" customWidth="1"/>
    <col min="7" max="7" width="13.796875" style="1" customWidth="1"/>
    <col min="8" max="8" width="16" style="1" customWidth="1"/>
    <col min="9" max="16384" width="9.19921875" style="1"/>
  </cols>
  <sheetData>
    <row r="1" spans="1:8">
      <c r="A1" s="13">
        <f>+'C1'!A1</f>
        <v>0</v>
      </c>
      <c r="F1" s="1" t="s">
        <v>26</v>
      </c>
      <c r="H1" s="76" t="s">
        <v>91</v>
      </c>
    </row>
    <row r="2" spans="1:8">
      <c r="A2" s="13" t="s">
        <v>323</v>
      </c>
      <c r="F2" s="14" t="s">
        <v>27</v>
      </c>
      <c r="G2" s="15" t="s">
        <v>28</v>
      </c>
    </row>
    <row r="3" spans="1:8">
      <c r="A3" s="13" t="str">
        <f>+'C1'!A3</f>
        <v>As of December 31, 2022</v>
      </c>
      <c r="F3" s="14" t="s">
        <v>29</v>
      </c>
      <c r="G3" s="15" t="s">
        <v>28</v>
      </c>
    </row>
    <row r="4" spans="1:8">
      <c r="F4" s="14"/>
      <c r="G4" s="15"/>
    </row>
    <row r="5" spans="1:8">
      <c r="A5" s="212" t="s">
        <v>152</v>
      </c>
      <c r="B5" s="212" t="s">
        <v>38</v>
      </c>
      <c r="C5" s="218" t="s">
        <v>20</v>
      </c>
      <c r="D5" s="212" t="s">
        <v>21</v>
      </c>
      <c r="E5" s="574" t="s">
        <v>22</v>
      </c>
      <c r="F5" s="575"/>
      <c r="G5" s="212" t="s">
        <v>23</v>
      </c>
      <c r="H5" s="212" t="s">
        <v>70</v>
      </c>
    </row>
    <row r="6" spans="1:8">
      <c r="A6" s="215"/>
      <c r="B6" s="215"/>
      <c r="C6" s="219"/>
      <c r="D6" s="220" t="str">
        <f>'C1'!D6</f>
        <v>2022</v>
      </c>
      <c r="E6" s="221" t="s">
        <v>24</v>
      </c>
      <c r="F6" s="214" t="s">
        <v>25</v>
      </c>
      <c r="G6" s="220" t="str">
        <f>'C1'!G6</f>
        <v>2022</v>
      </c>
      <c r="H6" s="214" t="str">
        <f>+'C1'!H6</f>
        <v>2021</v>
      </c>
    </row>
    <row r="7" spans="1:8">
      <c r="A7" s="227"/>
      <c r="B7" s="227"/>
      <c r="C7" s="228"/>
      <c r="D7" s="227"/>
      <c r="E7" s="228"/>
      <c r="F7" s="227"/>
      <c r="G7" s="227"/>
      <c r="H7" s="227"/>
    </row>
    <row r="8" spans="1:8">
      <c r="A8" s="77" t="e">
        <f>'TB12'!#REF!</f>
        <v>#REF!</v>
      </c>
      <c r="B8" s="78" t="e">
        <f>'TB12'!#REF!</f>
        <v>#REF!</v>
      </c>
      <c r="C8" s="79"/>
      <c r="D8" s="88" t="e">
        <f>-'TB12'!#REF!</f>
        <v>#REF!</v>
      </c>
      <c r="E8" s="82"/>
      <c r="F8" s="83"/>
      <c r="G8" s="83" t="e">
        <f>SUM(D8-E8+F8)</f>
        <v>#REF!</v>
      </c>
      <c r="H8" s="81" t="e">
        <f>'TB12'!#REF!</f>
        <v>#REF!</v>
      </c>
    </row>
    <row r="9" spans="1:8">
      <c r="A9" s="77" t="e">
        <f>'TB12'!#REF!</f>
        <v>#REF!</v>
      </c>
      <c r="B9" s="78" t="e">
        <f>'TB12'!#REF!</f>
        <v>#REF!</v>
      </c>
      <c r="C9" s="297"/>
      <c r="D9" s="88" t="e">
        <f>-'TB12'!#REF!</f>
        <v>#REF!</v>
      </c>
      <c r="E9" s="298"/>
      <c r="F9" s="299"/>
      <c r="G9" s="83" t="e">
        <f>SUM(D9-E9+F9)</f>
        <v>#REF!</v>
      </c>
      <c r="H9" s="81" t="e">
        <f>'TB12'!#REF!</f>
        <v>#REF!</v>
      </c>
    </row>
    <row r="10" spans="1:8">
      <c r="A10" s="77"/>
      <c r="B10" s="78"/>
      <c r="C10" s="297"/>
      <c r="D10" s="88"/>
      <c r="E10" s="233"/>
      <c r="F10" s="232"/>
      <c r="G10" s="83"/>
      <c r="H10" s="238"/>
    </row>
    <row r="11" spans="1:8">
      <c r="A11" s="255" t="s">
        <v>222</v>
      </c>
      <c r="B11" s="74"/>
      <c r="C11" s="84"/>
      <c r="D11" s="85" t="e">
        <f>SUM(D8:D10)</f>
        <v>#REF!</v>
      </c>
      <c r="E11" s="85">
        <f>SUM(E8:E10)</f>
        <v>0</v>
      </c>
      <c r="F11" s="85">
        <f>SUM(F8:F10)</f>
        <v>0</v>
      </c>
      <c r="G11" s="85" t="e">
        <f>SUM(G8:G10)</f>
        <v>#REF!</v>
      </c>
      <c r="H11" s="85" t="e">
        <f>SUM(H8:H10)</f>
        <v>#REF!</v>
      </c>
    </row>
  </sheetData>
  <mergeCells count="1">
    <mergeCell ref="E5:F5"/>
  </mergeCells>
  <phoneticPr fontId="0" type="noConversion"/>
  <pageMargins left="0.28999999999999998" right="0.38" top="0.5" bottom="1" header="0.5" footer="0.5"/>
  <pageSetup paperSize="9" scale="90" fitToHeight="0" orientation="portrait" horizontalDpi="180" verticalDpi="18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3">
    <pageSetUpPr fitToPage="1"/>
  </sheetPr>
  <dimension ref="A1:H14"/>
  <sheetViews>
    <sheetView showGridLines="0" zoomScaleNormal="100" workbookViewId="0">
      <pane xSplit="2" ySplit="6" topLeftCell="C7" activePane="bottomRight" state="frozen"/>
      <selection activeCell="H7" sqref="H7"/>
      <selection pane="topRight" activeCell="H7" sqref="H7"/>
      <selection pane="bottomLeft" activeCell="H7" sqref="H7"/>
      <selection pane="bottomRight" activeCell="H18" sqref="H18"/>
    </sheetView>
  </sheetViews>
  <sheetFormatPr baseColWidth="10" defaultColWidth="9.19921875" defaultRowHeight="21"/>
  <cols>
    <col min="1" max="1" width="28.3984375" style="1" customWidth="1"/>
    <col min="2" max="2" width="13.796875" style="1" customWidth="1"/>
    <col min="3" max="3" width="6.19921875" style="1" customWidth="1"/>
    <col min="4" max="4" width="13.796875" style="1" customWidth="1"/>
    <col min="5" max="5" width="11.59765625" style="1" customWidth="1"/>
    <col min="6" max="6" width="11.3984375" style="1" customWidth="1"/>
    <col min="7" max="8" width="13.796875" style="1" customWidth="1"/>
    <col min="9" max="16384" width="9.19921875" style="1"/>
  </cols>
  <sheetData>
    <row r="1" spans="1:8">
      <c r="A1" s="13">
        <f>+'C1'!A1</f>
        <v>0</v>
      </c>
      <c r="F1" s="1" t="s">
        <v>26</v>
      </c>
      <c r="H1" s="76" t="s">
        <v>96</v>
      </c>
    </row>
    <row r="2" spans="1:8">
      <c r="A2" s="13" t="s">
        <v>88</v>
      </c>
      <c r="F2" s="14" t="s">
        <v>27</v>
      </c>
      <c r="G2" s="15" t="s">
        <v>28</v>
      </c>
    </row>
    <row r="3" spans="1:8">
      <c r="A3" s="13" t="str">
        <f>+'C1'!A3</f>
        <v>As of December 31, 2022</v>
      </c>
      <c r="F3" s="14" t="s">
        <v>29</v>
      </c>
      <c r="G3" s="15" t="s">
        <v>28</v>
      </c>
    </row>
    <row r="4" spans="1:8">
      <c r="F4" s="14"/>
      <c r="G4" s="15"/>
    </row>
    <row r="5" spans="1:8">
      <c r="A5" s="212" t="s">
        <v>152</v>
      </c>
      <c r="B5" s="212" t="s">
        <v>38</v>
      </c>
      <c r="C5" s="218" t="s">
        <v>20</v>
      </c>
      <c r="D5" s="212" t="s">
        <v>21</v>
      </c>
      <c r="E5" s="574" t="s">
        <v>22</v>
      </c>
      <c r="F5" s="575"/>
      <c r="G5" s="212" t="s">
        <v>23</v>
      </c>
      <c r="H5" s="212" t="s">
        <v>70</v>
      </c>
    </row>
    <row r="6" spans="1:8">
      <c r="A6" s="215"/>
      <c r="B6" s="215"/>
      <c r="C6" s="219"/>
      <c r="D6" s="214" t="str">
        <f>+'C1'!D6</f>
        <v>2022</v>
      </c>
      <c r="E6" s="214" t="str">
        <f>+'C1'!E6</f>
        <v>Dr</v>
      </c>
      <c r="F6" s="214" t="str">
        <f>+'C1'!F6</f>
        <v>Cr</v>
      </c>
      <c r="G6" s="214" t="str">
        <f>+'C1'!G6</f>
        <v>2022</v>
      </c>
      <c r="H6" s="214" t="str">
        <f>+'C1'!H6</f>
        <v>2021</v>
      </c>
    </row>
    <row r="7" spans="1:8">
      <c r="A7" s="227"/>
      <c r="B7" s="227"/>
      <c r="C7" s="228"/>
      <c r="D7" s="243"/>
      <c r="E7" s="228"/>
      <c r="F7" s="227"/>
      <c r="G7" s="244"/>
      <c r="H7" s="243"/>
    </row>
    <row r="8" spans="1:8">
      <c r="A8" s="77" t="e">
        <f>'TB12'!#REF!</f>
        <v>#REF!</v>
      </c>
      <c r="B8" s="78" t="e">
        <f>'TB12'!#REF!</f>
        <v>#REF!</v>
      </c>
      <c r="C8" s="80"/>
      <c r="D8" s="81" t="e">
        <f>-'TB12'!#REF!</f>
        <v>#REF!</v>
      </c>
      <c r="E8" s="81"/>
      <c r="F8" s="81"/>
      <c r="G8" s="83" t="e">
        <f>SUM(D8-E8+F8)</f>
        <v>#REF!</v>
      </c>
      <c r="H8" s="81" t="e">
        <f>'TB12'!#REF!</f>
        <v>#REF!</v>
      </c>
    </row>
    <row r="9" spans="1:8">
      <c r="A9" s="77" t="e">
        <f>'TB12'!#REF!</f>
        <v>#REF!</v>
      </c>
      <c r="B9" s="78" t="e">
        <f>'TB12'!#REF!</f>
        <v>#REF!</v>
      </c>
      <c r="C9" s="80"/>
      <c r="D9" s="81" t="e">
        <f>-'TB12'!#REF!</f>
        <v>#REF!</v>
      </c>
      <c r="E9" s="81"/>
      <c r="F9" s="81"/>
      <c r="G9" s="83" t="e">
        <f t="shared" ref="G9:G10" si="0">SUM(D9-E9+F9)</f>
        <v>#REF!</v>
      </c>
      <c r="H9" s="81"/>
    </row>
    <row r="10" spans="1:8">
      <c r="A10" s="77" t="e">
        <f>'TB12'!#REF!</f>
        <v>#REF!</v>
      </c>
      <c r="B10" s="78" t="e">
        <f>'TB12'!#REF!</f>
        <v>#REF!</v>
      </c>
      <c r="C10" s="80"/>
      <c r="D10" s="81" t="e">
        <f>-'TB12'!#REF!</f>
        <v>#REF!</v>
      </c>
      <c r="E10" s="81"/>
      <c r="F10" s="81"/>
      <c r="G10" s="83" t="e">
        <f t="shared" si="0"/>
        <v>#REF!</v>
      </c>
      <c r="H10" s="81" t="e">
        <f>'TB12'!#REF!</f>
        <v>#REF!</v>
      </c>
    </row>
    <row r="11" spans="1:8">
      <c r="A11" s="77" t="e">
        <f>'TB12'!#REF!</f>
        <v>#REF!</v>
      </c>
      <c r="B11" s="78" t="e">
        <f>'TB12'!#REF!</f>
        <v>#REF!</v>
      </c>
      <c r="C11" s="297"/>
      <c r="D11" s="88" t="e">
        <f>-'TB12'!#REF!</f>
        <v>#REF!</v>
      </c>
      <c r="E11" s="233"/>
      <c r="F11" s="232"/>
      <c r="G11" s="83" t="e">
        <f>SUM(D11-E11+F11)</f>
        <v>#REF!</v>
      </c>
      <c r="H11" s="238"/>
    </row>
    <row r="12" spans="1:8">
      <c r="A12" s="255" t="s">
        <v>68</v>
      </c>
      <c r="B12" s="26"/>
      <c r="C12" s="29"/>
      <c r="D12" s="85" t="e">
        <f>SUM(D8:D11)</f>
        <v>#REF!</v>
      </c>
      <c r="E12" s="85">
        <f>SUM(E7:E11)</f>
        <v>0</v>
      </c>
      <c r="F12" s="85">
        <f>SUM(F7:F11)</f>
        <v>0</v>
      </c>
      <c r="G12" s="85" t="e">
        <f>SUM(G7:G11)</f>
        <v>#REF!</v>
      </c>
      <c r="H12" s="85" t="e">
        <f>SUM(H7:H11)</f>
        <v>#REF!</v>
      </c>
    </row>
    <row r="14" spans="1:8">
      <c r="D14" s="18"/>
    </row>
  </sheetData>
  <mergeCells count="1">
    <mergeCell ref="E5:F5"/>
  </mergeCells>
  <phoneticPr fontId="0" type="noConversion"/>
  <pageMargins left="0.5" right="0.25" top="0.5" bottom="1" header="0.5" footer="0.5"/>
  <pageSetup paperSize="9" scale="92" fitToHeight="0" orientation="portrait" horizontalDpi="180" verticalDpi="18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>
    <pageSetUpPr fitToPage="1"/>
  </sheetPr>
  <dimension ref="A1:H149"/>
  <sheetViews>
    <sheetView showGridLines="0" zoomScaleNormal="100" workbookViewId="0">
      <pane xSplit="3" ySplit="6" topLeftCell="D7" activePane="bottomRight" state="frozen"/>
      <selection activeCell="H7" sqref="H7"/>
      <selection pane="topRight" activeCell="H7" sqref="H7"/>
      <selection pane="bottomLeft" activeCell="H7" sqref="H7"/>
      <selection pane="bottomRight" activeCell="D12" sqref="D12"/>
    </sheetView>
  </sheetViews>
  <sheetFormatPr baseColWidth="10" defaultColWidth="9.19921875" defaultRowHeight="21"/>
  <cols>
    <col min="1" max="1" width="35.19921875" style="1" customWidth="1"/>
    <col min="2" max="2" width="9.19921875" style="20"/>
    <col min="3" max="3" width="6.19921875" style="1" customWidth="1"/>
    <col min="4" max="4" width="13.19921875" style="1" customWidth="1"/>
    <col min="5" max="5" width="11.59765625" style="1" customWidth="1"/>
    <col min="6" max="6" width="11.3984375" style="1" customWidth="1"/>
    <col min="7" max="7" width="16.19921875" style="1" customWidth="1"/>
    <col min="8" max="8" width="14.796875" style="1" customWidth="1"/>
    <col min="9" max="16384" width="9.19921875" style="1"/>
  </cols>
  <sheetData>
    <row r="1" spans="1:8">
      <c r="A1" s="13">
        <f>+'C1'!A1</f>
        <v>0</v>
      </c>
      <c r="F1" s="1" t="s">
        <v>26</v>
      </c>
      <c r="H1" s="76" t="s">
        <v>116</v>
      </c>
    </row>
    <row r="2" spans="1:8">
      <c r="A2" s="13" t="s">
        <v>92</v>
      </c>
      <c r="F2" s="14" t="s">
        <v>27</v>
      </c>
      <c r="G2" s="15" t="s">
        <v>28</v>
      </c>
    </row>
    <row r="3" spans="1:8">
      <c r="A3" s="13" t="str">
        <f>+'C1'!A3</f>
        <v>As of December 31, 2022</v>
      </c>
      <c r="F3" s="14" t="s">
        <v>29</v>
      </c>
      <c r="G3" s="15" t="s">
        <v>28</v>
      </c>
    </row>
    <row r="4" spans="1:8">
      <c r="F4" s="14"/>
      <c r="G4" s="15"/>
    </row>
    <row r="5" spans="1:8">
      <c r="A5" s="212" t="s">
        <v>152</v>
      </c>
      <c r="B5" s="212" t="s">
        <v>38</v>
      </c>
      <c r="C5" s="218" t="s">
        <v>20</v>
      </c>
      <c r="D5" s="212" t="s">
        <v>21</v>
      </c>
      <c r="E5" s="574" t="s">
        <v>22</v>
      </c>
      <c r="F5" s="575"/>
      <c r="G5" s="212" t="s">
        <v>23</v>
      </c>
      <c r="H5" s="212" t="s">
        <v>70</v>
      </c>
    </row>
    <row r="6" spans="1:8">
      <c r="A6" s="215"/>
      <c r="B6" s="214"/>
      <c r="C6" s="219"/>
      <c r="D6" s="214" t="str">
        <f>+'C1'!D6</f>
        <v>2022</v>
      </c>
      <c r="E6" s="214" t="str">
        <f>+'C1'!E6</f>
        <v>Dr</v>
      </c>
      <c r="F6" s="214" t="str">
        <f>+'C1'!F6</f>
        <v>Cr</v>
      </c>
      <c r="G6" s="214" t="str">
        <f>+'C1'!G6</f>
        <v>2022</v>
      </c>
      <c r="H6" s="214" t="str">
        <f>+'C1'!H6</f>
        <v>2021</v>
      </c>
    </row>
    <row r="7" spans="1:8">
      <c r="A7" s="42" t="e">
        <f>'TB12'!#REF!</f>
        <v>#REF!</v>
      </c>
      <c r="B7" s="234" t="e">
        <f>'TB12'!#REF!</f>
        <v>#REF!</v>
      </c>
      <c r="C7" s="32"/>
      <c r="D7" s="43" t="e">
        <f>'TB12'!#REF!</f>
        <v>#REF!</v>
      </c>
      <c r="E7" s="43"/>
      <c r="F7" s="43"/>
      <c r="G7" s="43" t="e">
        <f>D7+E7-F7</f>
        <v>#REF!</v>
      </c>
      <c r="H7" s="43" t="e">
        <f>'TB12'!#REF!</f>
        <v>#REF!</v>
      </c>
    </row>
    <row r="8" spans="1:8">
      <c r="A8" s="42" t="e">
        <f>'TB12'!#REF!</f>
        <v>#REF!</v>
      </c>
      <c r="B8" s="234" t="e">
        <f>'TB12'!#REF!</f>
        <v>#REF!</v>
      </c>
      <c r="C8" s="31"/>
      <c r="D8" s="43" t="e">
        <f>'TB12'!#REF!</f>
        <v>#REF!</v>
      </c>
      <c r="E8" s="43"/>
      <c r="F8" s="43"/>
      <c r="G8" s="43" t="e">
        <f>D8+E8-F8</f>
        <v>#REF!</v>
      </c>
      <c r="H8" s="43" t="e">
        <f>'TB12'!#REF!</f>
        <v>#REF!</v>
      </c>
    </row>
    <row r="9" spans="1:8">
      <c r="A9" s="350" t="s">
        <v>586</v>
      </c>
      <c r="B9" s="351" t="s">
        <v>585</v>
      </c>
      <c r="C9" s="352"/>
      <c r="D9" s="353" t="e">
        <f>'TB12'!#REF!</f>
        <v>#REF!</v>
      </c>
      <c r="E9" s="353"/>
      <c r="F9" s="353"/>
      <c r="G9" s="43" t="e">
        <f>D9+E9-F9</f>
        <v>#REF!</v>
      </c>
      <c r="H9" s="43" t="e">
        <f>'TB12'!#REF!</f>
        <v>#REF!</v>
      </c>
    </row>
    <row r="10" spans="1:8">
      <c r="A10" s="95" t="s">
        <v>262</v>
      </c>
      <c r="B10" s="171" t="s">
        <v>261</v>
      </c>
      <c r="C10" s="354"/>
      <c r="D10" s="355" t="e">
        <f>'TB12'!#REF!</f>
        <v>#REF!</v>
      </c>
      <c r="E10" s="355"/>
      <c r="F10" s="355"/>
      <c r="G10" s="43" t="e">
        <f>D10+E10-F10</f>
        <v>#REF!</v>
      </c>
      <c r="H10" s="43" t="e">
        <f>'TB12'!#REF!</f>
        <v>#REF!</v>
      </c>
    </row>
    <row r="11" spans="1:8">
      <c r="A11" s="356" t="s">
        <v>588</v>
      </c>
      <c r="B11" s="199" t="s">
        <v>587</v>
      </c>
      <c r="C11" s="230"/>
      <c r="D11" s="357" t="e">
        <f>'TB12'!#REF!</f>
        <v>#REF!</v>
      </c>
      <c r="E11" s="357"/>
      <c r="F11" s="357"/>
      <c r="G11" s="43" t="e">
        <f>D11+E11-F11</f>
        <v>#REF!</v>
      </c>
      <c r="H11" s="43" t="e">
        <f>'TB12'!#REF!</f>
        <v>#REF!</v>
      </c>
    </row>
    <row r="12" spans="1:8">
      <c r="A12" s="255" t="s">
        <v>73</v>
      </c>
      <c r="B12" s="149"/>
      <c r="C12" s="150"/>
      <c r="D12" s="222" t="e">
        <f>SUM(D7:D11)</f>
        <v>#REF!</v>
      </c>
      <c r="E12" s="222">
        <f>SUM(E7:E11)</f>
        <v>0</v>
      </c>
      <c r="F12" s="222">
        <f>SUM(F7:F11)</f>
        <v>0</v>
      </c>
      <c r="G12" s="222" t="e">
        <f>SUM(G7:G11)</f>
        <v>#REF!</v>
      </c>
      <c r="H12" s="222" t="e">
        <f>SUM(H7:H11)</f>
        <v>#REF!</v>
      </c>
    </row>
    <row r="13" spans="1:8">
      <c r="D13" s="92"/>
      <c r="E13" s="92"/>
      <c r="F13" s="92"/>
      <c r="G13" s="92"/>
      <c r="H13" s="92"/>
    </row>
    <row r="14" spans="1:8">
      <c r="D14" s="92"/>
      <c r="E14" s="92"/>
      <c r="F14" s="92"/>
      <c r="G14" s="92"/>
      <c r="H14" s="92"/>
    </row>
    <row r="15" spans="1:8">
      <c r="D15" s="92"/>
      <c r="E15" s="92"/>
      <c r="F15" s="92"/>
      <c r="G15" s="92"/>
      <c r="H15" s="92"/>
    </row>
    <row r="16" spans="1:8">
      <c r="D16" s="92"/>
      <c r="E16" s="92"/>
      <c r="F16" s="92"/>
      <c r="G16" s="92"/>
      <c r="H16" s="92"/>
    </row>
    <row r="17" spans="4:8">
      <c r="D17" s="92"/>
      <c r="E17" s="92"/>
      <c r="F17" s="92"/>
      <c r="G17" s="92"/>
      <c r="H17" s="92"/>
    </row>
    <row r="18" spans="4:8">
      <c r="D18" s="92"/>
      <c r="E18" s="92"/>
      <c r="F18" s="92"/>
      <c r="G18" s="92"/>
      <c r="H18" s="92"/>
    </row>
    <row r="19" spans="4:8">
      <c r="D19" s="92"/>
      <c r="E19" s="92"/>
      <c r="F19" s="92"/>
      <c r="G19" s="92"/>
      <c r="H19" s="92"/>
    </row>
    <row r="20" spans="4:8">
      <c r="D20" s="92"/>
      <c r="E20" s="92"/>
      <c r="F20" s="92"/>
      <c r="G20" s="92"/>
      <c r="H20" s="92"/>
    </row>
    <row r="21" spans="4:8">
      <c r="D21" s="92"/>
      <c r="E21" s="92"/>
      <c r="F21" s="92"/>
      <c r="G21" s="92"/>
      <c r="H21" s="92"/>
    </row>
    <row r="22" spans="4:8">
      <c r="D22" s="92"/>
      <c r="E22" s="92"/>
      <c r="F22" s="92"/>
      <c r="G22" s="92"/>
      <c r="H22" s="92"/>
    </row>
    <row r="23" spans="4:8">
      <c r="D23" s="92"/>
      <c r="E23" s="92"/>
      <c r="F23" s="92"/>
      <c r="G23" s="92"/>
      <c r="H23" s="92"/>
    </row>
    <row r="24" spans="4:8">
      <c r="D24" s="92"/>
      <c r="E24" s="92"/>
      <c r="F24" s="92"/>
      <c r="G24" s="92"/>
      <c r="H24" s="92"/>
    </row>
    <row r="25" spans="4:8">
      <c r="D25" s="92"/>
      <c r="E25" s="92"/>
      <c r="F25" s="92"/>
      <c r="G25" s="92"/>
      <c r="H25" s="92"/>
    </row>
    <row r="26" spans="4:8">
      <c r="D26" s="92"/>
      <c r="E26" s="92"/>
      <c r="F26" s="92"/>
      <c r="G26" s="92"/>
      <c r="H26" s="92"/>
    </row>
    <row r="27" spans="4:8">
      <c r="D27" s="92"/>
      <c r="E27" s="92"/>
      <c r="F27" s="92"/>
      <c r="G27" s="92"/>
      <c r="H27" s="92"/>
    </row>
    <row r="28" spans="4:8">
      <c r="D28" s="92"/>
      <c r="E28" s="92"/>
      <c r="F28" s="92"/>
      <c r="G28" s="92"/>
      <c r="H28" s="92"/>
    </row>
    <row r="29" spans="4:8">
      <c r="D29" s="92"/>
      <c r="E29" s="92"/>
      <c r="F29" s="92"/>
      <c r="G29" s="92"/>
      <c r="H29" s="92"/>
    </row>
    <row r="30" spans="4:8">
      <c r="D30" s="92"/>
      <c r="E30" s="92"/>
      <c r="F30" s="92"/>
      <c r="G30" s="92"/>
      <c r="H30" s="92"/>
    </row>
    <row r="31" spans="4:8">
      <c r="D31" s="92"/>
      <c r="E31" s="92"/>
      <c r="F31" s="92"/>
      <c r="G31" s="92"/>
      <c r="H31" s="92"/>
    </row>
    <row r="32" spans="4:8">
      <c r="D32" s="92"/>
      <c r="E32" s="92"/>
      <c r="F32" s="92"/>
      <c r="G32" s="92"/>
      <c r="H32" s="92"/>
    </row>
    <row r="33" spans="4:8">
      <c r="D33" s="92"/>
      <c r="E33" s="92"/>
      <c r="F33" s="92"/>
      <c r="G33" s="92"/>
      <c r="H33" s="92"/>
    </row>
    <row r="34" spans="4:8">
      <c r="D34" s="92"/>
      <c r="E34" s="92"/>
      <c r="F34" s="92"/>
      <c r="G34" s="92"/>
      <c r="H34" s="92"/>
    </row>
    <row r="35" spans="4:8">
      <c r="D35" s="92"/>
      <c r="E35" s="92"/>
      <c r="F35" s="92"/>
      <c r="G35" s="92"/>
      <c r="H35" s="92"/>
    </row>
    <row r="36" spans="4:8">
      <c r="D36" s="92"/>
      <c r="E36" s="92"/>
      <c r="F36" s="92"/>
      <c r="G36" s="92"/>
      <c r="H36" s="92"/>
    </row>
    <row r="37" spans="4:8">
      <c r="D37" s="92"/>
      <c r="E37" s="92"/>
      <c r="F37" s="92"/>
      <c r="G37" s="92"/>
      <c r="H37" s="92"/>
    </row>
    <row r="38" spans="4:8">
      <c r="D38" s="92"/>
      <c r="E38" s="92"/>
      <c r="F38" s="92"/>
      <c r="G38" s="92"/>
      <c r="H38" s="92"/>
    </row>
    <row r="39" spans="4:8">
      <c r="D39" s="92"/>
      <c r="E39" s="92"/>
      <c r="F39" s="92"/>
      <c r="G39" s="92"/>
      <c r="H39" s="92"/>
    </row>
    <row r="40" spans="4:8">
      <c r="D40" s="92"/>
      <c r="E40" s="92"/>
      <c r="F40" s="92"/>
      <c r="G40" s="92"/>
      <c r="H40" s="92"/>
    </row>
    <row r="41" spans="4:8">
      <c r="D41" s="92"/>
      <c r="E41" s="92"/>
      <c r="F41" s="92"/>
      <c r="G41" s="92"/>
      <c r="H41" s="92"/>
    </row>
    <row r="42" spans="4:8">
      <c r="D42" s="92"/>
      <c r="E42" s="92"/>
      <c r="F42" s="92"/>
      <c r="G42" s="92"/>
      <c r="H42" s="92"/>
    </row>
    <row r="43" spans="4:8">
      <c r="D43" s="92"/>
      <c r="E43" s="92"/>
      <c r="F43" s="92"/>
      <c r="G43" s="92"/>
      <c r="H43" s="92"/>
    </row>
    <row r="44" spans="4:8">
      <c r="D44" s="92"/>
      <c r="E44" s="92"/>
      <c r="F44" s="92"/>
      <c r="G44" s="92"/>
      <c r="H44" s="92"/>
    </row>
    <row r="45" spans="4:8">
      <c r="D45" s="92"/>
      <c r="E45" s="92"/>
      <c r="F45" s="92"/>
      <c r="G45" s="92"/>
      <c r="H45" s="92"/>
    </row>
    <row r="46" spans="4:8">
      <c r="D46" s="92"/>
      <c r="E46" s="92"/>
      <c r="F46" s="92"/>
      <c r="G46" s="92"/>
      <c r="H46" s="92"/>
    </row>
    <row r="47" spans="4:8">
      <c r="D47" s="92"/>
      <c r="E47" s="92"/>
      <c r="F47" s="92"/>
      <c r="G47" s="92"/>
      <c r="H47" s="92"/>
    </row>
    <row r="48" spans="4:8">
      <c r="D48" s="92"/>
      <c r="E48" s="92"/>
      <c r="F48" s="92"/>
      <c r="G48" s="92"/>
      <c r="H48" s="92"/>
    </row>
    <row r="49" spans="4:8">
      <c r="D49" s="92"/>
      <c r="E49" s="92"/>
      <c r="F49" s="92"/>
      <c r="G49" s="92"/>
      <c r="H49" s="92"/>
    </row>
    <row r="50" spans="4:8">
      <c r="D50" s="92"/>
      <c r="E50" s="92"/>
      <c r="F50" s="92"/>
      <c r="G50" s="92"/>
      <c r="H50" s="92"/>
    </row>
    <row r="51" spans="4:8">
      <c r="D51" s="92"/>
      <c r="E51" s="92"/>
      <c r="F51" s="92"/>
      <c r="G51" s="92"/>
      <c r="H51" s="92"/>
    </row>
    <row r="52" spans="4:8">
      <c r="D52" s="92"/>
      <c r="E52" s="92"/>
      <c r="F52" s="92"/>
      <c r="G52" s="92"/>
      <c r="H52" s="92"/>
    </row>
    <row r="53" spans="4:8">
      <c r="D53" s="92"/>
      <c r="E53" s="92"/>
      <c r="F53" s="92"/>
      <c r="G53" s="92"/>
      <c r="H53" s="92"/>
    </row>
    <row r="54" spans="4:8">
      <c r="D54" s="92"/>
      <c r="E54" s="92"/>
      <c r="F54" s="92"/>
      <c r="G54" s="92"/>
      <c r="H54" s="92"/>
    </row>
    <row r="55" spans="4:8">
      <c r="D55" s="92"/>
      <c r="E55" s="92"/>
      <c r="F55" s="92"/>
      <c r="G55" s="92"/>
      <c r="H55" s="92"/>
    </row>
    <row r="56" spans="4:8">
      <c r="D56" s="92"/>
      <c r="E56" s="92"/>
      <c r="F56" s="92"/>
      <c r="G56" s="92"/>
      <c r="H56" s="92"/>
    </row>
    <row r="57" spans="4:8">
      <c r="D57" s="92"/>
      <c r="E57" s="92"/>
      <c r="F57" s="92"/>
      <c r="G57" s="92"/>
      <c r="H57" s="92"/>
    </row>
    <row r="58" spans="4:8">
      <c r="D58" s="92"/>
      <c r="E58" s="92"/>
      <c r="F58" s="92"/>
      <c r="G58" s="92"/>
      <c r="H58" s="92"/>
    </row>
    <row r="59" spans="4:8">
      <c r="D59" s="92"/>
      <c r="E59" s="92"/>
      <c r="F59" s="92"/>
      <c r="G59" s="92"/>
      <c r="H59" s="92"/>
    </row>
    <row r="60" spans="4:8">
      <c r="D60" s="92"/>
      <c r="E60" s="92"/>
      <c r="F60" s="92"/>
      <c r="G60" s="92"/>
      <c r="H60" s="92"/>
    </row>
    <row r="61" spans="4:8">
      <c r="D61" s="92"/>
      <c r="E61" s="92"/>
      <c r="F61" s="92"/>
      <c r="G61" s="92"/>
      <c r="H61" s="92"/>
    </row>
    <row r="62" spans="4:8">
      <c r="D62" s="92"/>
      <c r="E62" s="92"/>
      <c r="F62" s="92"/>
      <c r="G62" s="92"/>
      <c r="H62" s="92"/>
    </row>
    <row r="63" spans="4:8">
      <c r="D63" s="92"/>
      <c r="E63" s="92"/>
      <c r="F63" s="92"/>
      <c r="G63" s="92"/>
      <c r="H63" s="92"/>
    </row>
    <row r="64" spans="4:8">
      <c r="D64" s="92"/>
      <c r="E64" s="92"/>
      <c r="F64" s="92"/>
      <c r="G64" s="92"/>
      <c r="H64" s="92"/>
    </row>
    <row r="65" spans="4:8">
      <c r="D65" s="92"/>
      <c r="E65" s="92"/>
      <c r="F65" s="92"/>
      <c r="G65" s="92"/>
      <c r="H65" s="92"/>
    </row>
    <row r="66" spans="4:8">
      <c r="D66" s="92"/>
      <c r="E66" s="92"/>
      <c r="F66" s="92"/>
      <c r="G66" s="92"/>
      <c r="H66" s="92"/>
    </row>
    <row r="67" spans="4:8">
      <c r="D67" s="92"/>
      <c r="E67" s="92"/>
      <c r="F67" s="92"/>
      <c r="G67" s="92"/>
      <c r="H67" s="92"/>
    </row>
    <row r="68" spans="4:8">
      <c r="D68" s="92"/>
      <c r="E68" s="92"/>
      <c r="F68" s="92"/>
      <c r="G68" s="92"/>
      <c r="H68" s="92"/>
    </row>
    <row r="69" spans="4:8">
      <c r="D69" s="92"/>
      <c r="E69" s="92"/>
      <c r="F69" s="92"/>
      <c r="G69" s="92"/>
      <c r="H69" s="92"/>
    </row>
    <row r="70" spans="4:8">
      <c r="D70" s="92"/>
      <c r="E70" s="92"/>
      <c r="F70" s="92"/>
      <c r="G70" s="92"/>
      <c r="H70" s="92"/>
    </row>
    <row r="71" spans="4:8">
      <c r="D71" s="92"/>
      <c r="E71" s="92"/>
      <c r="F71" s="92"/>
      <c r="G71" s="92"/>
      <c r="H71" s="92"/>
    </row>
    <row r="72" spans="4:8">
      <c r="D72" s="92"/>
      <c r="E72" s="92"/>
      <c r="F72" s="92"/>
      <c r="G72" s="92"/>
      <c r="H72" s="92"/>
    </row>
    <row r="73" spans="4:8">
      <c r="D73" s="92"/>
      <c r="E73" s="92"/>
      <c r="F73" s="92"/>
      <c r="G73" s="92"/>
      <c r="H73" s="92"/>
    </row>
    <row r="74" spans="4:8">
      <c r="D74" s="92"/>
      <c r="E74" s="92"/>
      <c r="F74" s="92"/>
      <c r="G74" s="92"/>
      <c r="H74" s="92"/>
    </row>
    <row r="75" spans="4:8">
      <c r="D75" s="92"/>
      <c r="E75" s="92"/>
      <c r="F75" s="92"/>
      <c r="G75" s="92"/>
      <c r="H75" s="92"/>
    </row>
    <row r="76" spans="4:8">
      <c r="D76" s="92"/>
      <c r="E76" s="92"/>
      <c r="F76" s="92"/>
      <c r="G76" s="92"/>
      <c r="H76" s="92"/>
    </row>
    <row r="77" spans="4:8">
      <c r="D77" s="92"/>
      <c r="E77" s="92"/>
      <c r="F77" s="92"/>
      <c r="G77" s="92"/>
      <c r="H77" s="92"/>
    </row>
    <row r="78" spans="4:8">
      <c r="D78" s="92"/>
      <c r="E78" s="92"/>
      <c r="F78" s="92"/>
      <c r="G78" s="92"/>
      <c r="H78" s="92"/>
    </row>
    <row r="79" spans="4:8">
      <c r="D79" s="92"/>
      <c r="E79" s="92"/>
      <c r="F79" s="92"/>
      <c r="G79" s="92"/>
      <c r="H79" s="92"/>
    </row>
    <row r="80" spans="4:8">
      <c r="D80" s="92"/>
      <c r="E80" s="92"/>
      <c r="F80" s="92"/>
      <c r="G80" s="92"/>
      <c r="H80" s="92"/>
    </row>
    <row r="81" spans="4:8">
      <c r="D81" s="92"/>
      <c r="E81" s="92"/>
      <c r="F81" s="92"/>
      <c r="G81" s="92"/>
      <c r="H81" s="92"/>
    </row>
    <row r="82" spans="4:8">
      <c r="D82" s="92"/>
      <c r="E82" s="92"/>
      <c r="F82" s="92"/>
      <c r="G82" s="92"/>
      <c r="H82" s="92"/>
    </row>
    <row r="83" spans="4:8">
      <c r="D83" s="92"/>
      <c r="E83" s="92"/>
      <c r="F83" s="92"/>
      <c r="G83" s="92"/>
      <c r="H83" s="92"/>
    </row>
    <row r="84" spans="4:8">
      <c r="D84" s="92"/>
      <c r="E84" s="92"/>
      <c r="F84" s="92"/>
      <c r="G84" s="92"/>
      <c r="H84" s="92"/>
    </row>
    <row r="85" spans="4:8">
      <c r="D85" s="92"/>
      <c r="E85" s="92"/>
      <c r="F85" s="92"/>
      <c r="G85" s="92"/>
      <c r="H85" s="92"/>
    </row>
    <row r="86" spans="4:8">
      <c r="D86" s="92"/>
      <c r="E86" s="92"/>
      <c r="F86" s="92"/>
      <c r="G86" s="92"/>
      <c r="H86" s="92"/>
    </row>
    <row r="87" spans="4:8">
      <c r="D87" s="92"/>
      <c r="E87" s="92"/>
      <c r="F87" s="92"/>
      <c r="G87" s="92"/>
      <c r="H87" s="92"/>
    </row>
    <row r="88" spans="4:8">
      <c r="D88" s="92"/>
      <c r="E88" s="92"/>
      <c r="F88" s="92"/>
      <c r="G88" s="92"/>
      <c r="H88" s="92"/>
    </row>
    <row r="89" spans="4:8">
      <c r="D89" s="92"/>
      <c r="E89" s="92"/>
      <c r="F89" s="92"/>
      <c r="G89" s="92"/>
      <c r="H89" s="92"/>
    </row>
    <row r="90" spans="4:8">
      <c r="D90" s="92"/>
      <c r="E90" s="92"/>
      <c r="F90" s="92"/>
      <c r="G90" s="92"/>
      <c r="H90" s="92"/>
    </row>
    <row r="91" spans="4:8">
      <c r="D91" s="92"/>
      <c r="E91" s="92"/>
      <c r="F91" s="92"/>
      <c r="G91" s="92"/>
      <c r="H91" s="92"/>
    </row>
    <row r="92" spans="4:8">
      <c r="D92" s="92"/>
      <c r="E92" s="92"/>
      <c r="F92" s="92"/>
      <c r="G92" s="92"/>
      <c r="H92" s="92"/>
    </row>
    <row r="93" spans="4:8">
      <c r="D93" s="92"/>
      <c r="E93" s="92"/>
      <c r="F93" s="92"/>
      <c r="G93" s="92"/>
      <c r="H93" s="92"/>
    </row>
    <row r="94" spans="4:8">
      <c r="D94" s="92"/>
      <c r="E94" s="92"/>
      <c r="F94" s="92"/>
      <c r="G94" s="92"/>
      <c r="H94" s="92"/>
    </row>
    <row r="95" spans="4:8">
      <c r="D95" s="92"/>
      <c r="E95" s="92"/>
      <c r="F95" s="92"/>
      <c r="G95" s="92"/>
      <c r="H95" s="92"/>
    </row>
    <row r="96" spans="4:8">
      <c r="D96" s="92"/>
      <c r="E96" s="92"/>
      <c r="F96" s="92"/>
      <c r="G96" s="92"/>
      <c r="H96" s="92"/>
    </row>
    <row r="97" spans="4:8">
      <c r="D97" s="92"/>
      <c r="E97" s="92"/>
      <c r="F97" s="92"/>
      <c r="G97" s="92"/>
      <c r="H97" s="92"/>
    </row>
    <row r="98" spans="4:8">
      <c r="D98" s="92"/>
      <c r="E98" s="92"/>
      <c r="F98" s="92"/>
      <c r="G98" s="92"/>
      <c r="H98" s="92"/>
    </row>
    <row r="99" spans="4:8">
      <c r="D99" s="92"/>
      <c r="E99" s="92"/>
      <c r="F99" s="92"/>
      <c r="G99" s="92"/>
      <c r="H99" s="92"/>
    </row>
    <row r="100" spans="4:8">
      <c r="D100" s="92"/>
      <c r="E100" s="92"/>
      <c r="F100" s="92"/>
      <c r="G100" s="92"/>
      <c r="H100" s="92"/>
    </row>
    <row r="101" spans="4:8">
      <c r="D101" s="92"/>
      <c r="E101" s="92"/>
      <c r="F101" s="92"/>
      <c r="G101" s="92"/>
      <c r="H101" s="92"/>
    </row>
    <row r="102" spans="4:8">
      <c r="D102" s="92"/>
      <c r="E102" s="92"/>
      <c r="F102" s="92"/>
      <c r="G102" s="92"/>
      <c r="H102" s="92"/>
    </row>
    <row r="103" spans="4:8">
      <c r="D103" s="92"/>
      <c r="E103" s="92"/>
      <c r="F103" s="92"/>
      <c r="G103" s="92"/>
      <c r="H103" s="92"/>
    </row>
    <row r="104" spans="4:8">
      <c r="D104" s="92"/>
      <c r="E104" s="92"/>
      <c r="F104" s="92"/>
      <c r="G104" s="92"/>
      <c r="H104" s="92"/>
    </row>
    <row r="105" spans="4:8">
      <c r="D105" s="92"/>
      <c r="E105" s="92"/>
      <c r="F105" s="92"/>
      <c r="G105" s="92"/>
      <c r="H105" s="92"/>
    </row>
    <row r="106" spans="4:8">
      <c r="D106" s="92"/>
      <c r="E106" s="92"/>
      <c r="F106" s="92"/>
      <c r="G106" s="92"/>
      <c r="H106" s="92"/>
    </row>
    <row r="107" spans="4:8">
      <c r="D107" s="92"/>
      <c r="E107" s="92"/>
      <c r="F107" s="92"/>
      <c r="G107" s="92"/>
      <c r="H107" s="92"/>
    </row>
    <row r="108" spans="4:8">
      <c r="D108" s="92"/>
      <c r="E108" s="92"/>
      <c r="F108" s="92"/>
      <c r="G108" s="92"/>
      <c r="H108" s="92"/>
    </row>
    <row r="109" spans="4:8">
      <c r="D109" s="92"/>
      <c r="E109" s="92"/>
      <c r="F109" s="92"/>
      <c r="G109" s="92"/>
      <c r="H109" s="92"/>
    </row>
    <row r="110" spans="4:8">
      <c r="D110" s="92"/>
      <c r="E110" s="92"/>
      <c r="F110" s="92"/>
      <c r="G110" s="92"/>
      <c r="H110" s="92"/>
    </row>
    <row r="111" spans="4:8">
      <c r="D111" s="92"/>
      <c r="E111" s="92"/>
      <c r="F111" s="92"/>
      <c r="G111" s="92"/>
      <c r="H111" s="92"/>
    </row>
    <row r="112" spans="4:8">
      <c r="D112" s="92"/>
      <c r="E112" s="92"/>
      <c r="F112" s="92"/>
      <c r="G112" s="92"/>
      <c r="H112" s="92"/>
    </row>
    <row r="113" spans="4:8">
      <c r="D113" s="92"/>
      <c r="E113" s="92"/>
      <c r="F113" s="92"/>
      <c r="G113" s="92"/>
      <c r="H113" s="92"/>
    </row>
    <row r="114" spans="4:8">
      <c r="D114" s="92"/>
      <c r="E114" s="92"/>
      <c r="F114" s="92"/>
      <c r="G114" s="92"/>
      <c r="H114" s="92"/>
    </row>
    <row r="115" spans="4:8">
      <c r="D115" s="92"/>
      <c r="E115" s="92"/>
      <c r="F115" s="92"/>
      <c r="G115" s="92"/>
      <c r="H115" s="92"/>
    </row>
    <row r="116" spans="4:8">
      <c r="D116" s="92"/>
      <c r="E116" s="92"/>
      <c r="F116" s="92"/>
      <c r="G116" s="92"/>
      <c r="H116" s="92"/>
    </row>
    <row r="117" spans="4:8">
      <c r="D117" s="92"/>
      <c r="E117" s="92"/>
      <c r="F117" s="92"/>
      <c r="G117" s="92"/>
      <c r="H117" s="92"/>
    </row>
    <row r="118" spans="4:8">
      <c r="D118" s="92"/>
      <c r="E118" s="92"/>
      <c r="F118" s="92"/>
      <c r="G118" s="92"/>
      <c r="H118" s="92"/>
    </row>
    <row r="119" spans="4:8">
      <c r="D119" s="92"/>
      <c r="E119" s="92"/>
      <c r="F119" s="92"/>
      <c r="G119" s="92"/>
      <c r="H119" s="92"/>
    </row>
    <row r="120" spans="4:8">
      <c r="D120" s="92"/>
      <c r="E120" s="92"/>
      <c r="F120" s="92"/>
      <c r="G120" s="92"/>
      <c r="H120" s="92"/>
    </row>
    <row r="121" spans="4:8">
      <c r="D121" s="92"/>
      <c r="E121" s="92"/>
      <c r="F121" s="92"/>
      <c r="G121" s="92"/>
      <c r="H121" s="92"/>
    </row>
    <row r="122" spans="4:8">
      <c r="D122" s="92"/>
      <c r="E122" s="92"/>
      <c r="F122" s="92"/>
      <c r="G122" s="92"/>
      <c r="H122" s="92"/>
    </row>
    <row r="123" spans="4:8">
      <c r="D123" s="92"/>
      <c r="E123" s="92"/>
      <c r="F123" s="92"/>
      <c r="G123" s="92"/>
      <c r="H123" s="92"/>
    </row>
    <row r="124" spans="4:8">
      <c r="D124" s="92"/>
      <c r="E124" s="92"/>
      <c r="F124" s="92"/>
      <c r="G124" s="92"/>
      <c r="H124" s="92"/>
    </row>
    <row r="125" spans="4:8">
      <c r="D125" s="92"/>
      <c r="E125" s="92"/>
      <c r="F125" s="92"/>
      <c r="G125" s="92"/>
      <c r="H125" s="92"/>
    </row>
    <row r="126" spans="4:8">
      <c r="D126" s="92"/>
      <c r="E126" s="92"/>
      <c r="F126" s="92"/>
      <c r="G126" s="92"/>
      <c r="H126" s="92"/>
    </row>
    <row r="127" spans="4:8">
      <c r="D127" s="92"/>
      <c r="E127" s="92"/>
      <c r="F127" s="92"/>
      <c r="G127" s="92"/>
      <c r="H127" s="92"/>
    </row>
    <row r="128" spans="4:8">
      <c r="D128" s="92"/>
      <c r="E128" s="92"/>
      <c r="F128" s="92"/>
      <c r="G128" s="92"/>
      <c r="H128" s="92"/>
    </row>
    <row r="129" spans="4:8">
      <c r="D129" s="92"/>
      <c r="E129" s="92"/>
      <c r="F129" s="92"/>
      <c r="G129" s="92"/>
      <c r="H129" s="92"/>
    </row>
    <row r="130" spans="4:8">
      <c r="D130" s="92"/>
      <c r="E130" s="92"/>
      <c r="F130" s="92"/>
      <c r="G130" s="92"/>
      <c r="H130" s="92"/>
    </row>
    <row r="131" spans="4:8">
      <c r="D131" s="92"/>
      <c r="E131" s="92"/>
      <c r="F131" s="92"/>
      <c r="G131" s="92"/>
      <c r="H131" s="92"/>
    </row>
    <row r="132" spans="4:8">
      <c r="D132" s="92"/>
      <c r="E132" s="92"/>
      <c r="F132" s="92"/>
      <c r="G132" s="92"/>
      <c r="H132" s="92"/>
    </row>
    <row r="133" spans="4:8">
      <c r="D133" s="92"/>
      <c r="E133" s="92"/>
      <c r="F133" s="92"/>
      <c r="G133" s="92"/>
      <c r="H133" s="92"/>
    </row>
    <row r="134" spans="4:8">
      <c r="D134" s="92"/>
      <c r="E134" s="92"/>
      <c r="F134" s="92"/>
      <c r="G134" s="92"/>
      <c r="H134" s="92"/>
    </row>
    <row r="135" spans="4:8">
      <c r="D135" s="92"/>
      <c r="E135" s="92"/>
      <c r="F135" s="92"/>
      <c r="G135" s="92"/>
      <c r="H135" s="92"/>
    </row>
    <row r="136" spans="4:8">
      <c r="D136" s="92"/>
      <c r="E136" s="92"/>
      <c r="F136" s="92"/>
      <c r="G136" s="92"/>
      <c r="H136" s="92"/>
    </row>
    <row r="137" spans="4:8">
      <c r="D137" s="92"/>
      <c r="E137" s="92"/>
      <c r="F137" s="92"/>
      <c r="G137" s="92"/>
      <c r="H137" s="92"/>
    </row>
    <row r="138" spans="4:8">
      <c r="D138" s="92"/>
      <c r="E138" s="92"/>
      <c r="F138" s="92"/>
      <c r="G138" s="92"/>
      <c r="H138" s="92"/>
    </row>
    <row r="139" spans="4:8">
      <c r="D139" s="92"/>
      <c r="E139" s="92"/>
      <c r="F139" s="92"/>
      <c r="G139" s="92"/>
      <c r="H139" s="92"/>
    </row>
    <row r="140" spans="4:8">
      <c r="D140" s="92"/>
      <c r="E140" s="92"/>
      <c r="F140" s="92"/>
      <c r="G140" s="92"/>
      <c r="H140" s="92"/>
    </row>
    <row r="141" spans="4:8">
      <c r="D141" s="92"/>
      <c r="E141" s="92"/>
      <c r="F141" s="92"/>
      <c r="G141" s="92"/>
      <c r="H141" s="92"/>
    </row>
    <row r="142" spans="4:8">
      <c r="D142" s="92"/>
      <c r="E142" s="92"/>
      <c r="F142" s="92"/>
      <c r="G142" s="92"/>
      <c r="H142" s="92"/>
    </row>
    <row r="143" spans="4:8">
      <c r="D143" s="92"/>
      <c r="E143" s="92"/>
      <c r="F143" s="92"/>
      <c r="G143" s="92"/>
      <c r="H143" s="92"/>
    </row>
    <row r="144" spans="4:8">
      <c r="D144" s="92"/>
      <c r="E144" s="92"/>
      <c r="F144" s="92"/>
      <c r="G144" s="92"/>
      <c r="H144" s="92"/>
    </row>
    <row r="145" spans="4:8">
      <c r="D145" s="92"/>
      <c r="E145" s="92"/>
      <c r="F145" s="92"/>
      <c r="G145" s="92"/>
      <c r="H145" s="92"/>
    </row>
    <row r="146" spans="4:8">
      <c r="D146" s="92"/>
      <c r="E146" s="92"/>
      <c r="F146" s="92"/>
      <c r="G146" s="92"/>
      <c r="H146" s="92"/>
    </row>
    <row r="147" spans="4:8">
      <c r="D147" s="92"/>
      <c r="E147" s="92"/>
      <c r="F147" s="92"/>
      <c r="G147" s="92"/>
      <c r="H147" s="92"/>
    </row>
    <row r="148" spans="4:8">
      <c r="D148" s="92"/>
      <c r="E148" s="92"/>
      <c r="F148" s="92"/>
      <c r="G148" s="92"/>
      <c r="H148" s="92"/>
    </row>
    <row r="149" spans="4:8">
      <c r="D149" s="92"/>
      <c r="E149" s="92"/>
      <c r="F149" s="92"/>
      <c r="G149" s="92"/>
      <c r="H149" s="92"/>
    </row>
  </sheetData>
  <mergeCells count="1">
    <mergeCell ref="E5:F5"/>
  </mergeCells>
  <phoneticPr fontId="0" type="noConversion"/>
  <pageMargins left="0.5" right="0.25" top="0.5" bottom="1" header="0.5" footer="0.5"/>
  <pageSetup paperSize="9" scale="88" fitToHeight="0" orientation="portrait" horizontalDpi="180" verticalDpi="18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>
    <pageSetUpPr fitToPage="1"/>
  </sheetPr>
  <dimension ref="A1:H14"/>
  <sheetViews>
    <sheetView showGridLines="0" zoomScaleNormal="100" workbookViewId="0">
      <pane xSplit="3" ySplit="6" topLeftCell="D7" activePane="bottomRight" state="frozen"/>
      <selection activeCell="H7" sqref="H7"/>
      <selection pane="topRight" activeCell="H7" sqref="H7"/>
      <selection pane="bottomLeft" activeCell="H7" sqref="H7"/>
      <selection pane="bottomRight" activeCell="F22" sqref="F22"/>
    </sheetView>
  </sheetViews>
  <sheetFormatPr baseColWidth="10" defaultColWidth="9.19921875" defaultRowHeight="21"/>
  <cols>
    <col min="1" max="1" width="29.796875" style="1" customWidth="1"/>
    <col min="2" max="2" width="12.796875" style="1" bestFit="1" customWidth="1"/>
    <col min="3" max="3" width="6.59765625" style="1" customWidth="1"/>
    <col min="4" max="4" width="13.3984375" style="1" bestFit="1" customWidth="1"/>
    <col min="5" max="5" width="11.59765625" style="1" customWidth="1"/>
    <col min="6" max="6" width="11.3984375" style="1" customWidth="1"/>
    <col min="7" max="7" width="14" style="1" customWidth="1"/>
    <col min="8" max="8" width="13.3984375" style="1" bestFit="1" customWidth="1"/>
    <col min="9" max="16384" width="9.19921875" style="1"/>
  </cols>
  <sheetData>
    <row r="1" spans="1:8">
      <c r="A1" s="13">
        <f>+'C1'!A1</f>
        <v>0</v>
      </c>
      <c r="F1" s="1" t="s">
        <v>26</v>
      </c>
      <c r="H1" s="76" t="s">
        <v>120</v>
      </c>
    </row>
    <row r="2" spans="1:8">
      <c r="A2" s="13" t="s">
        <v>4</v>
      </c>
      <c r="F2" s="1" t="s">
        <v>27</v>
      </c>
      <c r="G2" s="15" t="s">
        <v>28</v>
      </c>
    </row>
    <row r="3" spans="1:8">
      <c r="A3" s="13" t="str">
        <f>+'C1'!A3</f>
        <v>As of December 31, 2022</v>
      </c>
      <c r="F3" s="1" t="s">
        <v>29</v>
      </c>
      <c r="G3" s="15" t="s">
        <v>28</v>
      </c>
    </row>
    <row r="4" spans="1:8" ht="11.25" customHeight="1">
      <c r="F4" s="14"/>
      <c r="G4" s="15"/>
    </row>
    <row r="5" spans="1:8">
      <c r="A5" s="212" t="s">
        <v>152</v>
      </c>
      <c r="B5" s="212" t="s">
        <v>38</v>
      </c>
      <c r="C5" s="218" t="s">
        <v>20</v>
      </c>
      <c r="D5" s="212" t="s">
        <v>21</v>
      </c>
      <c r="E5" s="574" t="s">
        <v>22</v>
      </c>
      <c r="F5" s="575"/>
      <c r="G5" s="212" t="s">
        <v>23</v>
      </c>
      <c r="H5" s="212" t="s">
        <v>70</v>
      </c>
    </row>
    <row r="6" spans="1:8">
      <c r="A6" s="215"/>
      <c r="B6" s="215"/>
      <c r="C6" s="219"/>
      <c r="D6" s="214" t="str">
        <f>+'C1'!D6</f>
        <v>2022</v>
      </c>
      <c r="E6" s="214" t="str">
        <f>+'C1'!E6</f>
        <v>Dr</v>
      </c>
      <c r="F6" s="214" t="str">
        <f>+'C1'!F6</f>
        <v>Cr</v>
      </c>
      <c r="G6" s="214" t="str">
        <f>+'C1'!G6</f>
        <v>2022</v>
      </c>
      <c r="H6" s="214" t="str">
        <f>+'C1'!H6</f>
        <v>2021</v>
      </c>
    </row>
    <row r="7" spans="1:8">
      <c r="A7" s="300" t="s">
        <v>226</v>
      </c>
      <c r="B7" s="301" t="s">
        <v>263</v>
      </c>
      <c r="C7" s="300"/>
      <c r="D7" s="108"/>
      <c r="E7" s="300"/>
      <c r="F7" s="300"/>
      <c r="G7" s="311">
        <f>D7+E7-F7</f>
        <v>0</v>
      </c>
      <c r="H7" s="111">
        <v>0</v>
      </c>
    </row>
    <row r="8" spans="1:8">
      <c r="A8" s="245"/>
      <c r="B8" s="246"/>
      <c r="C8" s="206"/>
      <c r="D8" s="238"/>
      <c r="E8" s="232"/>
      <c r="F8" s="232"/>
      <c r="G8" s="247"/>
      <c r="H8" s="238"/>
    </row>
    <row r="9" spans="1:8" s="13" customFormat="1">
      <c r="A9" s="574" t="s">
        <v>5</v>
      </c>
      <c r="B9" s="575"/>
      <c r="C9" s="74"/>
      <c r="D9" s="75">
        <f>SUM(D7:D7)</f>
        <v>0</v>
      </c>
      <c r="E9" s="75">
        <f>SUM(E7:E7)</f>
        <v>0</v>
      </c>
      <c r="F9" s="75">
        <f>SUM(F7:F7)</f>
        <v>0</v>
      </c>
      <c r="G9" s="75">
        <f>SUM(G7:G7)</f>
        <v>0</v>
      </c>
      <c r="H9" s="75">
        <f>SUM(H7:H7)</f>
        <v>0</v>
      </c>
    </row>
    <row r="10" spans="1:8">
      <c r="D10" s="41"/>
      <c r="H10" s="41"/>
    </row>
    <row r="11" spans="1:8">
      <c r="D11" s="18"/>
      <c r="G11" s="18"/>
      <c r="H11" s="36"/>
    </row>
    <row r="12" spans="1:8">
      <c r="D12" s="18"/>
      <c r="F12" s="18"/>
      <c r="G12" s="18"/>
    </row>
    <row r="13" spans="1:8">
      <c r="G13" s="18"/>
    </row>
    <row r="14" spans="1:8">
      <c r="G14" s="18"/>
    </row>
  </sheetData>
  <mergeCells count="2">
    <mergeCell ref="E5:F5"/>
    <mergeCell ref="A9:B9"/>
  </mergeCells>
  <phoneticPr fontId="0" type="noConversion"/>
  <pageMargins left="0.56999999999999995" right="0.3" top="0.5" bottom="0.49" header="7.8740157480315001E-2" footer="0.47244094488188998"/>
  <pageSetup paperSize="9" scale="91" fitToHeight="0" orientation="portrait" horizontalDpi="180" verticalDpi="18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6">
    <pageSetUpPr fitToPage="1"/>
  </sheetPr>
  <dimension ref="A1:H67"/>
  <sheetViews>
    <sheetView showGridLines="0" zoomScaleNormal="100" workbookViewId="0">
      <pane xSplit="3" ySplit="6" topLeftCell="D7" activePane="bottomRight" state="frozen"/>
      <selection activeCell="H7" sqref="H7"/>
      <selection pane="topRight" activeCell="H7" sqref="H7"/>
      <selection pane="bottomLeft" activeCell="H7" sqref="H7"/>
      <selection pane="bottomRight" activeCell="D7" sqref="D7"/>
    </sheetView>
  </sheetViews>
  <sheetFormatPr baseColWidth="10" defaultColWidth="9.19921875" defaultRowHeight="21"/>
  <cols>
    <col min="1" max="1" width="38.59765625" style="1" customWidth="1"/>
    <col min="2" max="2" width="12.796875" style="1" bestFit="1" customWidth="1"/>
    <col min="3" max="3" width="6.59765625" style="1" customWidth="1"/>
    <col min="4" max="4" width="13.3984375" style="36" bestFit="1" customWidth="1"/>
    <col min="5" max="5" width="11.59765625" style="36" customWidth="1"/>
    <col min="6" max="6" width="11.3984375" style="36" customWidth="1"/>
    <col min="7" max="7" width="14" style="36" customWidth="1"/>
    <col min="8" max="8" width="13.796875" style="36" bestFit="1" customWidth="1"/>
    <col min="9" max="16384" width="9.19921875" style="1"/>
  </cols>
  <sheetData>
    <row r="1" spans="1:8">
      <c r="A1" s="13">
        <f>+'C1'!A1</f>
        <v>0</v>
      </c>
      <c r="F1" s="36" t="s">
        <v>26</v>
      </c>
      <c r="H1" s="371" t="s">
        <v>130</v>
      </c>
    </row>
    <row r="2" spans="1:8">
      <c r="A2" s="13" t="s">
        <v>2</v>
      </c>
      <c r="F2" s="202" t="s">
        <v>27</v>
      </c>
      <c r="G2" s="144" t="s">
        <v>28</v>
      </c>
    </row>
    <row r="3" spans="1:8">
      <c r="A3" s="13" t="str">
        <f>+'C1'!A3</f>
        <v>As of December 31, 2022</v>
      </c>
      <c r="F3" s="202" t="s">
        <v>29</v>
      </c>
      <c r="G3" s="144" t="s">
        <v>28</v>
      </c>
    </row>
    <row r="4" spans="1:8" ht="9" customHeight="1">
      <c r="A4" s="13"/>
      <c r="F4" s="202"/>
      <c r="G4" s="144"/>
    </row>
    <row r="5" spans="1:8">
      <c r="A5" s="212" t="s">
        <v>152</v>
      </c>
      <c r="B5" s="212" t="s">
        <v>38</v>
      </c>
      <c r="C5" s="218" t="s">
        <v>20</v>
      </c>
      <c r="D5" s="213" t="s">
        <v>21</v>
      </c>
      <c r="E5" s="572" t="s">
        <v>22</v>
      </c>
      <c r="F5" s="573"/>
      <c r="G5" s="213" t="s">
        <v>23</v>
      </c>
      <c r="H5" s="213" t="s">
        <v>70</v>
      </c>
    </row>
    <row r="6" spans="1:8">
      <c r="A6" s="215"/>
      <c r="B6" s="215"/>
      <c r="C6" s="219"/>
      <c r="D6" s="260" t="str">
        <f>+'C1'!D6</f>
        <v>2022</v>
      </c>
      <c r="E6" s="260" t="str">
        <f>+'C1'!E6</f>
        <v>Dr</v>
      </c>
      <c r="F6" s="260" t="str">
        <f>+'C1'!F6</f>
        <v>Cr</v>
      </c>
      <c r="G6" s="260" t="str">
        <f>+'C1'!G6</f>
        <v>2022</v>
      </c>
      <c r="H6" s="260" t="str">
        <f>+'C1'!H6</f>
        <v>2021</v>
      </c>
    </row>
    <row r="7" spans="1:8" s="268" customFormat="1">
      <c r="A7" s="442" t="e">
        <f>'TB12'!#REF!</f>
        <v>#REF!</v>
      </c>
      <c r="B7" s="443" t="e">
        <f>'TB12'!#REF!</f>
        <v>#REF!</v>
      </c>
      <c r="C7" s="439"/>
      <c r="D7" s="440" t="e">
        <f>'TB12'!#REF!</f>
        <v>#REF!</v>
      </c>
      <c r="E7" s="444"/>
      <c r="F7" s="444"/>
      <c r="G7" s="112" t="e">
        <f t="shared" ref="G7:G59" si="0">D7+E7-F7</f>
        <v>#REF!</v>
      </c>
      <c r="H7" s="444">
        <v>0</v>
      </c>
    </row>
    <row r="8" spans="1:8">
      <c r="A8" s="445" t="e">
        <f>'TB12'!#REF!</f>
        <v>#REF!</v>
      </c>
      <c r="B8" s="446" t="e">
        <f>'TB12'!#REF!</f>
        <v>#REF!</v>
      </c>
      <c r="C8" s="77"/>
      <c r="D8" s="441" t="e">
        <f>'TB12'!#REF!</f>
        <v>#REF!</v>
      </c>
      <c r="E8" s="81"/>
      <c r="F8" s="81"/>
      <c r="G8" s="81" t="e">
        <f t="shared" si="0"/>
        <v>#REF!</v>
      </c>
      <c r="H8" s="81" t="e">
        <f>'TB12'!#REF!</f>
        <v>#REF!</v>
      </c>
    </row>
    <row r="9" spans="1:8">
      <c r="A9" s="445" t="e">
        <f>'TB12'!#REF!</f>
        <v>#REF!</v>
      </c>
      <c r="B9" s="446" t="e">
        <f>'TB12'!#REF!</f>
        <v>#REF!</v>
      </c>
      <c r="C9" s="77"/>
      <c r="D9" s="441" t="e">
        <f>'TB12'!#REF!</f>
        <v>#REF!</v>
      </c>
      <c r="E9" s="81"/>
      <c r="F9" s="81"/>
      <c r="G9" s="81" t="e">
        <f t="shared" si="0"/>
        <v>#REF!</v>
      </c>
      <c r="H9" s="81" t="e">
        <f>'TB12'!#REF!</f>
        <v>#REF!</v>
      </c>
    </row>
    <row r="10" spans="1:8">
      <c r="A10" s="445" t="e">
        <f>'TB12'!#REF!</f>
        <v>#REF!</v>
      </c>
      <c r="B10" s="446" t="e">
        <f>'TB12'!#REF!</f>
        <v>#REF!</v>
      </c>
      <c r="C10" s="77"/>
      <c r="D10" s="441" t="e">
        <f>'TB12'!#REF!</f>
        <v>#REF!</v>
      </c>
      <c r="E10" s="81"/>
      <c r="F10" s="81"/>
      <c r="G10" s="81" t="e">
        <f t="shared" si="0"/>
        <v>#REF!</v>
      </c>
      <c r="H10" s="81" t="e">
        <f>'TB12'!#REF!</f>
        <v>#REF!</v>
      </c>
    </row>
    <row r="11" spans="1:8">
      <c r="A11" s="445" t="e">
        <f>'TB12'!#REF!</f>
        <v>#REF!</v>
      </c>
      <c r="B11" s="446" t="e">
        <f>'TB12'!#REF!</f>
        <v>#REF!</v>
      </c>
      <c r="C11" s="77"/>
      <c r="D11" s="441" t="e">
        <f>'TB12'!#REF!</f>
        <v>#REF!</v>
      </c>
      <c r="E11" s="81"/>
      <c r="F11" s="81"/>
      <c r="G11" s="81" t="e">
        <f t="shared" si="0"/>
        <v>#REF!</v>
      </c>
      <c r="H11" s="81" t="e">
        <f>'TB12'!#REF!</f>
        <v>#REF!</v>
      </c>
    </row>
    <row r="12" spans="1:8">
      <c r="A12" s="445" t="e">
        <f>'TB12'!#REF!</f>
        <v>#REF!</v>
      </c>
      <c r="B12" s="446" t="e">
        <f>'TB12'!#REF!</f>
        <v>#REF!</v>
      </c>
      <c r="C12" s="77"/>
      <c r="D12" s="441" t="e">
        <f>'TB12'!#REF!</f>
        <v>#REF!</v>
      </c>
      <c r="E12" s="81"/>
      <c r="F12" s="81"/>
      <c r="G12" s="81" t="e">
        <f t="shared" si="0"/>
        <v>#REF!</v>
      </c>
      <c r="H12" s="81" t="e">
        <f>'TB12'!#REF!</f>
        <v>#REF!</v>
      </c>
    </row>
    <row r="13" spans="1:8">
      <c r="A13" s="445" t="e">
        <f>'TB12'!#REF!</f>
        <v>#REF!</v>
      </c>
      <c r="B13" s="446" t="e">
        <f>'TB12'!#REF!</f>
        <v>#REF!</v>
      </c>
      <c r="C13" s="77"/>
      <c r="D13" s="441" t="e">
        <f>'TB12'!#REF!</f>
        <v>#REF!</v>
      </c>
      <c r="E13" s="81"/>
      <c r="F13" s="81"/>
      <c r="G13" s="81" t="e">
        <f t="shared" si="0"/>
        <v>#REF!</v>
      </c>
      <c r="H13" s="81" t="e">
        <f>'TB12'!#REF!</f>
        <v>#REF!</v>
      </c>
    </row>
    <row r="14" spans="1:8">
      <c r="A14" s="445" t="e">
        <f>'TB12'!#REF!</f>
        <v>#REF!</v>
      </c>
      <c r="B14" s="446" t="e">
        <f>'TB12'!#REF!</f>
        <v>#REF!</v>
      </c>
      <c r="C14" s="77"/>
      <c r="D14" s="441" t="e">
        <f>'TB12'!#REF!</f>
        <v>#REF!</v>
      </c>
      <c r="E14" s="81"/>
      <c r="F14" s="81"/>
      <c r="G14" s="81" t="e">
        <f t="shared" si="0"/>
        <v>#REF!</v>
      </c>
      <c r="H14" s="81" t="e">
        <f>'TB12'!#REF!</f>
        <v>#REF!</v>
      </c>
    </row>
    <row r="15" spans="1:8">
      <c r="A15" s="445" t="e">
        <f>'TB12'!#REF!</f>
        <v>#REF!</v>
      </c>
      <c r="B15" s="446" t="e">
        <f>'TB12'!#REF!</f>
        <v>#REF!</v>
      </c>
      <c r="C15" s="77"/>
      <c r="D15" s="441" t="e">
        <f>'TB12'!#REF!</f>
        <v>#REF!</v>
      </c>
      <c r="E15" s="81"/>
      <c r="F15" s="81"/>
      <c r="G15" s="81" t="e">
        <f t="shared" si="0"/>
        <v>#REF!</v>
      </c>
      <c r="H15" s="81" t="e">
        <f>'TB12'!#REF!</f>
        <v>#REF!</v>
      </c>
    </row>
    <row r="16" spans="1:8">
      <c r="A16" s="445" t="e">
        <f>'TB12'!#REF!</f>
        <v>#REF!</v>
      </c>
      <c r="B16" s="446" t="e">
        <f>'TB12'!#REF!</f>
        <v>#REF!</v>
      </c>
      <c r="C16" s="77"/>
      <c r="D16" s="441" t="e">
        <f>'TB12'!#REF!</f>
        <v>#REF!</v>
      </c>
      <c r="E16" s="81"/>
      <c r="F16" s="81"/>
      <c r="G16" s="81" t="e">
        <f t="shared" si="0"/>
        <v>#REF!</v>
      </c>
      <c r="H16" s="81" t="e">
        <f>'TB12'!#REF!</f>
        <v>#REF!</v>
      </c>
    </row>
    <row r="17" spans="1:8">
      <c r="A17" s="445" t="e">
        <f>'TB12'!#REF!</f>
        <v>#REF!</v>
      </c>
      <c r="B17" s="446" t="e">
        <f>'TB12'!#REF!</f>
        <v>#REF!</v>
      </c>
      <c r="C17" s="77"/>
      <c r="D17" s="441" t="e">
        <f>'TB12'!#REF!</f>
        <v>#REF!</v>
      </c>
      <c r="E17" s="81"/>
      <c r="F17" s="81"/>
      <c r="G17" s="81" t="e">
        <f t="shared" si="0"/>
        <v>#REF!</v>
      </c>
      <c r="H17" s="81" t="e">
        <f>'TB12'!#REF!</f>
        <v>#REF!</v>
      </c>
    </row>
    <row r="18" spans="1:8">
      <c r="A18" s="445" t="e">
        <f>'TB12'!#REF!</f>
        <v>#REF!</v>
      </c>
      <c r="B18" s="446" t="e">
        <f>'TB12'!#REF!</f>
        <v>#REF!</v>
      </c>
      <c r="C18" s="77"/>
      <c r="D18" s="441" t="e">
        <f>'TB12'!#REF!</f>
        <v>#REF!</v>
      </c>
      <c r="E18" s="81"/>
      <c r="F18" s="81"/>
      <c r="G18" s="81" t="e">
        <f t="shared" si="0"/>
        <v>#REF!</v>
      </c>
      <c r="H18" s="81" t="e">
        <f>'TB12'!#REF!</f>
        <v>#REF!</v>
      </c>
    </row>
    <row r="19" spans="1:8">
      <c r="A19" s="445" t="e">
        <f>'TB12'!#REF!</f>
        <v>#REF!</v>
      </c>
      <c r="B19" s="446" t="e">
        <f>'TB12'!#REF!</f>
        <v>#REF!</v>
      </c>
      <c r="C19" s="77"/>
      <c r="D19" s="441" t="e">
        <f>'TB12'!#REF!</f>
        <v>#REF!</v>
      </c>
      <c r="E19" s="81"/>
      <c r="F19" s="81"/>
      <c r="G19" s="81" t="e">
        <f t="shared" si="0"/>
        <v>#REF!</v>
      </c>
      <c r="H19" s="81" t="e">
        <f>'TB12'!#REF!</f>
        <v>#REF!</v>
      </c>
    </row>
    <row r="20" spans="1:8">
      <c r="A20" s="445" t="e">
        <f>'TB12'!#REF!</f>
        <v>#REF!</v>
      </c>
      <c r="B20" s="446" t="e">
        <f>'TB12'!#REF!</f>
        <v>#REF!</v>
      </c>
      <c r="C20" s="77"/>
      <c r="D20" s="441" t="e">
        <f>'TB12'!#REF!</f>
        <v>#REF!</v>
      </c>
      <c r="E20" s="81"/>
      <c r="F20" s="81"/>
      <c r="G20" s="81" t="e">
        <f t="shared" si="0"/>
        <v>#REF!</v>
      </c>
      <c r="H20" s="81" t="e">
        <f>'TB12'!#REF!</f>
        <v>#REF!</v>
      </c>
    </row>
    <row r="21" spans="1:8">
      <c r="A21" s="445" t="e">
        <f>'TB12'!#REF!</f>
        <v>#REF!</v>
      </c>
      <c r="B21" s="446" t="e">
        <f>'TB12'!#REF!</f>
        <v>#REF!</v>
      </c>
      <c r="C21" s="77"/>
      <c r="D21" s="441" t="e">
        <f>'TB12'!#REF!</f>
        <v>#REF!</v>
      </c>
      <c r="E21" s="81"/>
      <c r="F21" s="81"/>
      <c r="G21" s="81" t="e">
        <f t="shared" si="0"/>
        <v>#REF!</v>
      </c>
      <c r="H21" s="81" t="e">
        <f>'TB12'!#REF!</f>
        <v>#REF!</v>
      </c>
    </row>
    <row r="22" spans="1:8">
      <c r="A22" s="445" t="e">
        <f>'TB12'!#REF!</f>
        <v>#REF!</v>
      </c>
      <c r="B22" s="446" t="e">
        <f>'TB12'!#REF!</f>
        <v>#REF!</v>
      </c>
      <c r="C22" s="77"/>
      <c r="D22" s="441" t="e">
        <f>'TB12'!#REF!</f>
        <v>#REF!</v>
      </c>
      <c r="E22" s="81"/>
      <c r="F22" s="81"/>
      <c r="G22" s="81" t="e">
        <f t="shared" si="0"/>
        <v>#REF!</v>
      </c>
      <c r="H22" s="81" t="e">
        <f>'TB12'!#REF!</f>
        <v>#REF!</v>
      </c>
    </row>
    <row r="23" spans="1:8">
      <c r="A23" s="445" t="e">
        <f>'TB12'!#REF!</f>
        <v>#REF!</v>
      </c>
      <c r="B23" s="446" t="e">
        <f>'TB12'!#REF!</f>
        <v>#REF!</v>
      </c>
      <c r="C23" s="77"/>
      <c r="D23" s="441" t="e">
        <f>'TB12'!#REF!</f>
        <v>#REF!</v>
      </c>
      <c r="E23" s="81"/>
      <c r="F23" s="81"/>
      <c r="G23" s="81" t="e">
        <f t="shared" si="0"/>
        <v>#REF!</v>
      </c>
      <c r="H23" s="81" t="e">
        <f>'TB12'!#REF!</f>
        <v>#REF!</v>
      </c>
    </row>
    <row r="24" spans="1:8">
      <c r="A24" s="445" t="e">
        <f>'TB12'!#REF!</f>
        <v>#REF!</v>
      </c>
      <c r="B24" s="446" t="e">
        <f>'TB12'!#REF!</f>
        <v>#REF!</v>
      </c>
      <c r="C24" s="77"/>
      <c r="D24" s="441" t="e">
        <f>'TB12'!#REF!</f>
        <v>#REF!</v>
      </c>
      <c r="E24" s="81"/>
      <c r="F24" s="81"/>
      <c r="G24" s="81" t="e">
        <f t="shared" si="0"/>
        <v>#REF!</v>
      </c>
      <c r="H24" s="81" t="e">
        <f>'TB12'!#REF!</f>
        <v>#REF!</v>
      </c>
    </row>
    <row r="25" spans="1:8">
      <c r="A25" s="445" t="e">
        <f>'TB12'!#REF!</f>
        <v>#REF!</v>
      </c>
      <c r="B25" s="446" t="e">
        <f>'TB12'!#REF!</f>
        <v>#REF!</v>
      </c>
      <c r="C25" s="77"/>
      <c r="D25" s="441" t="e">
        <f>'TB12'!#REF!</f>
        <v>#REF!</v>
      </c>
      <c r="E25" s="81"/>
      <c r="F25" s="81"/>
      <c r="G25" s="81" t="e">
        <f t="shared" si="0"/>
        <v>#REF!</v>
      </c>
      <c r="H25" s="81" t="e">
        <f>'TB12'!#REF!</f>
        <v>#REF!</v>
      </c>
    </row>
    <row r="26" spans="1:8">
      <c r="A26" s="445" t="e">
        <f>'TB12'!#REF!</f>
        <v>#REF!</v>
      </c>
      <c r="B26" s="446" t="e">
        <f>'TB12'!#REF!</f>
        <v>#REF!</v>
      </c>
      <c r="C26" s="77"/>
      <c r="D26" s="441" t="e">
        <f>'TB12'!#REF!</f>
        <v>#REF!</v>
      </c>
      <c r="E26" s="81"/>
      <c r="F26" s="81"/>
      <c r="G26" s="81" t="e">
        <f t="shared" si="0"/>
        <v>#REF!</v>
      </c>
      <c r="H26" s="81" t="e">
        <f>'TB12'!#REF!</f>
        <v>#REF!</v>
      </c>
    </row>
    <row r="27" spans="1:8">
      <c r="A27" s="445" t="e">
        <f>'TB12'!#REF!</f>
        <v>#REF!</v>
      </c>
      <c r="B27" s="446" t="e">
        <f>'TB12'!#REF!</f>
        <v>#REF!</v>
      </c>
      <c r="C27" s="77"/>
      <c r="D27" s="441" t="e">
        <f>'TB12'!#REF!</f>
        <v>#REF!</v>
      </c>
      <c r="E27" s="81"/>
      <c r="F27" s="81"/>
      <c r="G27" s="81" t="e">
        <f t="shared" si="0"/>
        <v>#REF!</v>
      </c>
      <c r="H27" s="81" t="e">
        <f>'TB12'!#REF!</f>
        <v>#REF!</v>
      </c>
    </row>
    <row r="28" spans="1:8">
      <c r="A28" s="445" t="e">
        <f>'TB12'!#REF!</f>
        <v>#REF!</v>
      </c>
      <c r="B28" s="446" t="e">
        <f>'TB12'!#REF!</f>
        <v>#REF!</v>
      </c>
      <c r="C28" s="77"/>
      <c r="D28" s="441" t="e">
        <f>'TB12'!#REF!</f>
        <v>#REF!</v>
      </c>
      <c r="E28" s="81"/>
      <c r="F28" s="81"/>
      <c r="G28" s="81" t="e">
        <f t="shared" si="0"/>
        <v>#REF!</v>
      </c>
      <c r="H28" s="81" t="e">
        <f>'TB12'!#REF!</f>
        <v>#REF!</v>
      </c>
    </row>
    <row r="29" spans="1:8">
      <c r="A29" s="445" t="e">
        <f>'TB12'!#REF!</f>
        <v>#REF!</v>
      </c>
      <c r="B29" s="446" t="e">
        <f>'TB12'!#REF!</f>
        <v>#REF!</v>
      </c>
      <c r="C29" s="77"/>
      <c r="D29" s="441" t="e">
        <f>'TB12'!#REF!</f>
        <v>#REF!</v>
      </c>
      <c r="E29" s="81"/>
      <c r="F29" s="81"/>
      <c r="G29" s="81" t="e">
        <f t="shared" si="0"/>
        <v>#REF!</v>
      </c>
      <c r="H29" s="81" t="e">
        <f>'TB12'!#REF!</f>
        <v>#REF!</v>
      </c>
    </row>
    <row r="30" spans="1:8">
      <c r="A30" s="445" t="e">
        <f>'TB12'!#REF!</f>
        <v>#REF!</v>
      </c>
      <c r="B30" s="446" t="e">
        <f>'TB12'!#REF!</f>
        <v>#REF!</v>
      </c>
      <c r="C30" s="77"/>
      <c r="D30" s="441" t="e">
        <f>'TB12'!#REF!</f>
        <v>#REF!</v>
      </c>
      <c r="E30" s="81"/>
      <c r="F30" s="81"/>
      <c r="G30" s="81" t="e">
        <f t="shared" si="0"/>
        <v>#REF!</v>
      </c>
      <c r="H30" s="81" t="e">
        <f>'TB12'!#REF!</f>
        <v>#REF!</v>
      </c>
    </row>
    <row r="31" spans="1:8">
      <c r="A31" s="445" t="e">
        <f>'TB12'!#REF!</f>
        <v>#REF!</v>
      </c>
      <c r="B31" s="446" t="e">
        <f>'TB12'!#REF!</f>
        <v>#REF!</v>
      </c>
      <c r="C31" s="77"/>
      <c r="D31" s="441" t="e">
        <f>'TB12'!#REF!</f>
        <v>#REF!</v>
      </c>
      <c r="E31" s="81"/>
      <c r="F31" s="81"/>
      <c r="G31" s="81" t="e">
        <f t="shared" si="0"/>
        <v>#REF!</v>
      </c>
      <c r="H31" s="81" t="e">
        <f>'TB12'!#REF!</f>
        <v>#REF!</v>
      </c>
    </row>
    <row r="32" spans="1:8">
      <c r="A32" s="445" t="e">
        <f>'TB12'!#REF!</f>
        <v>#REF!</v>
      </c>
      <c r="B32" s="446" t="e">
        <f>'TB12'!#REF!</f>
        <v>#REF!</v>
      </c>
      <c r="C32" s="77"/>
      <c r="D32" s="441" t="e">
        <f>'TB12'!#REF!</f>
        <v>#REF!</v>
      </c>
      <c r="E32" s="81"/>
      <c r="F32" s="81"/>
      <c r="G32" s="81" t="e">
        <f t="shared" si="0"/>
        <v>#REF!</v>
      </c>
      <c r="H32" s="81" t="e">
        <f>'TB12'!#REF!</f>
        <v>#REF!</v>
      </c>
    </row>
    <row r="33" spans="1:8">
      <c r="A33" s="445" t="e">
        <f>'TB12'!#REF!</f>
        <v>#REF!</v>
      </c>
      <c r="B33" s="446" t="e">
        <f>'TB12'!#REF!</f>
        <v>#REF!</v>
      </c>
      <c r="C33" s="77"/>
      <c r="D33" s="441" t="e">
        <f>'TB12'!#REF!</f>
        <v>#REF!</v>
      </c>
      <c r="E33" s="81"/>
      <c r="F33" s="81"/>
      <c r="G33" s="81" t="e">
        <f t="shared" si="0"/>
        <v>#REF!</v>
      </c>
      <c r="H33" s="81" t="e">
        <f>'TB12'!#REF!</f>
        <v>#REF!</v>
      </c>
    </row>
    <row r="34" spans="1:8">
      <c r="A34" s="445" t="e">
        <f>'TB12'!#REF!</f>
        <v>#REF!</v>
      </c>
      <c r="B34" s="446" t="e">
        <f>'TB12'!#REF!</f>
        <v>#REF!</v>
      </c>
      <c r="C34" s="77"/>
      <c r="D34" s="441" t="e">
        <f>'TB12'!#REF!</f>
        <v>#REF!</v>
      </c>
      <c r="E34" s="81"/>
      <c r="F34" s="81"/>
      <c r="G34" s="81" t="e">
        <f t="shared" si="0"/>
        <v>#REF!</v>
      </c>
      <c r="H34" s="81" t="e">
        <f>'TB12'!#REF!</f>
        <v>#REF!</v>
      </c>
    </row>
    <row r="35" spans="1:8">
      <c r="A35" s="445" t="e">
        <f>'TB12'!#REF!</f>
        <v>#REF!</v>
      </c>
      <c r="B35" s="446" t="e">
        <f>'TB12'!#REF!</f>
        <v>#REF!</v>
      </c>
      <c r="C35" s="77"/>
      <c r="D35" s="441" t="e">
        <f>'TB12'!#REF!</f>
        <v>#REF!</v>
      </c>
      <c r="E35" s="81"/>
      <c r="F35" s="81"/>
      <c r="G35" s="81" t="e">
        <f t="shared" si="0"/>
        <v>#REF!</v>
      </c>
      <c r="H35" s="81" t="e">
        <f>'TB12'!#REF!</f>
        <v>#REF!</v>
      </c>
    </row>
    <row r="36" spans="1:8">
      <c r="A36" s="445" t="e">
        <f>'TB12'!#REF!</f>
        <v>#REF!</v>
      </c>
      <c r="B36" s="446" t="e">
        <f>'TB12'!#REF!</f>
        <v>#REF!</v>
      </c>
      <c r="C36" s="77"/>
      <c r="D36" s="441" t="e">
        <f>'TB12'!#REF!</f>
        <v>#REF!</v>
      </c>
      <c r="E36" s="81"/>
      <c r="F36" s="81"/>
      <c r="G36" s="81" t="e">
        <f t="shared" si="0"/>
        <v>#REF!</v>
      </c>
      <c r="H36" s="81" t="e">
        <f>'TB12'!#REF!</f>
        <v>#REF!</v>
      </c>
    </row>
    <row r="37" spans="1:8">
      <c r="A37" s="445" t="e">
        <f>'TB12'!#REF!</f>
        <v>#REF!</v>
      </c>
      <c r="B37" s="446" t="e">
        <f>'TB12'!#REF!</f>
        <v>#REF!</v>
      </c>
      <c r="C37" s="77"/>
      <c r="D37" s="441" t="e">
        <f>'TB12'!#REF!</f>
        <v>#REF!</v>
      </c>
      <c r="E37" s="81"/>
      <c r="F37" s="81"/>
      <c r="G37" s="81" t="e">
        <f t="shared" si="0"/>
        <v>#REF!</v>
      </c>
      <c r="H37" s="81" t="e">
        <f>'TB12'!#REF!</f>
        <v>#REF!</v>
      </c>
    </row>
    <row r="38" spans="1:8">
      <c r="A38" s="445" t="e">
        <f>'TB12'!#REF!</f>
        <v>#REF!</v>
      </c>
      <c r="B38" s="446" t="e">
        <f>'TB12'!#REF!</f>
        <v>#REF!</v>
      </c>
      <c r="C38" s="77"/>
      <c r="D38" s="441" t="e">
        <f>'TB12'!#REF!</f>
        <v>#REF!</v>
      </c>
      <c r="E38" s="81"/>
      <c r="F38" s="81"/>
      <c r="G38" s="81" t="e">
        <f t="shared" si="0"/>
        <v>#REF!</v>
      </c>
      <c r="H38" s="81" t="e">
        <f>'TB12'!#REF!</f>
        <v>#REF!</v>
      </c>
    </row>
    <row r="39" spans="1:8">
      <c r="A39" s="445" t="e">
        <f>'TB12'!#REF!</f>
        <v>#REF!</v>
      </c>
      <c r="B39" s="446" t="e">
        <f>'TB12'!#REF!</f>
        <v>#REF!</v>
      </c>
      <c r="C39" s="77"/>
      <c r="D39" s="441" t="e">
        <f>'TB12'!#REF!</f>
        <v>#REF!</v>
      </c>
      <c r="E39" s="81"/>
      <c r="F39" s="81"/>
      <c r="G39" s="81" t="e">
        <f t="shared" si="0"/>
        <v>#REF!</v>
      </c>
      <c r="H39" s="81" t="e">
        <f>'TB12'!#REF!</f>
        <v>#REF!</v>
      </c>
    </row>
    <row r="40" spans="1:8">
      <c r="A40" s="445" t="e">
        <f>'TB12'!#REF!</f>
        <v>#REF!</v>
      </c>
      <c r="B40" s="446" t="e">
        <f>'TB12'!#REF!</f>
        <v>#REF!</v>
      </c>
      <c r="C40" s="77"/>
      <c r="D40" s="441" t="e">
        <f>'TB12'!#REF!</f>
        <v>#REF!</v>
      </c>
      <c r="E40" s="81"/>
      <c r="F40" s="81"/>
      <c r="G40" s="81" t="e">
        <f t="shared" si="0"/>
        <v>#REF!</v>
      </c>
      <c r="H40" s="81" t="e">
        <f>'TB12'!#REF!</f>
        <v>#REF!</v>
      </c>
    </row>
    <row r="41" spans="1:8">
      <c r="A41" s="445" t="e">
        <f>'TB12'!#REF!</f>
        <v>#REF!</v>
      </c>
      <c r="B41" s="446" t="e">
        <f>'TB12'!#REF!</f>
        <v>#REF!</v>
      </c>
      <c r="C41" s="77"/>
      <c r="D41" s="441" t="e">
        <f>'TB12'!#REF!</f>
        <v>#REF!</v>
      </c>
      <c r="E41" s="81"/>
      <c r="F41" s="81"/>
      <c r="G41" s="81" t="e">
        <f t="shared" si="0"/>
        <v>#REF!</v>
      </c>
      <c r="H41" s="81" t="e">
        <f>'TB12'!#REF!</f>
        <v>#REF!</v>
      </c>
    </row>
    <row r="42" spans="1:8">
      <c r="A42" s="445" t="e">
        <f>'TB12'!#REF!</f>
        <v>#REF!</v>
      </c>
      <c r="B42" s="446" t="e">
        <f>'TB12'!#REF!</f>
        <v>#REF!</v>
      </c>
      <c r="C42" s="77"/>
      <c r="D42" s="441" t="e">
        <f>'TB12'!#REF!</f>
        <v>#REF!</v>
      </c>
      <c r="E42" s="81"/>
      <c r="F42" s="81"/>
      <c r="G42" s="81" t="e">
        <f t="shared" si="0"/>
        <v>#REF!</v>
      </c>
      <c r="H42" s="81"/>
    </row>
    <row r="43" spans="1:8">
      <c r="A43" s="445" t="e">
        <f>'TB12'!#REF!</f>
        <v>#REF!</v>
      </c>
      <c r="B43" s="446" t="e">
        <f>'TB12'!#REF!</f>
        <v>#REF!</v>
      </c>
      <c r="C43" s="77"/>
      <c r="D43" s="441" t="e">
        <f>'TB12'!#REF!</f>
        <v>#REF!</v>
      </c>
      <c r="E43" s="81"/>
      <c r="F43" s="81"/>
      <c r="G43" s="81" t="e">
        <f t="shared" si="0"/>
        <v>#REF!</v>
      </c>
      <c r="H43" s="81"/>
    </row>
    <row r="44" spans="1:8">
      <c r="A44" s="445" t="e">
        <f>'TB12'!#REF!</f>
        <v>#REF!</v>
      </c>
      <c r="B44" s="446" t="e">
        <f>'TB12'!#REF!</f>
        <v>#REF!</v>
      </c>
      <c r="C44" s="77"/>
      <c r="D44" s="441" t="e">
        <f>'TB12'!#REF!</f>
        <v>#REF!</v>
      </c>
      <c r="E44" s="81"/>
      <c r="F44" s="81"/>
      <c r="G44" s="81" t="e">
        <f t="shared" si="0"/>
        <v>#REF!</v>
      </c>
      <c r="H44" s="81"/>
    </row>
    <row r="45" spans="1:8">
      <c r="A45" s="445" t="e">
        <f>'TB12'!#REF!</f>
        <v>#REF!</v>
      </c>
      <c r="B45" s="446" t="e">
        <f>'TB12'!#REF!</f>
        <v>#REF!</v>
      </c>
      <c r="C45" s="77"/>
      <c r="D45" s="441" t="e">
        <f>'TB12'!#REF!</f>
        <v>#REF!</v>
      </c>
      <c r="E45" s="81"/>
      <c r="F45" s="81"/>
      <c r="G45" s="81" t="e">
        <f t="shared" si="0"/>
        <v>#REF!</v>
      </c>
      <c r="H45" s="81"/>
    </row>
    <row r="46" spans="1:8">
      <c r="A46" s="445" t="e">
        <f>'TB12'!#REF!</f>
        <v>#REF!</v>
      </c>
      <c r="B46" s="446" t="e">
        <f>'TB12'!#REF!</f>
        <v>#REF!</v>
      </c>
      <c r="C46" s="77"/>
      <c r="D46" s="441" t="e">
        <f>'TB12'!#REF!</f>
        <v>#REF!</v>
      </c>
      <c r="E46" s="81"/>
      <c r="F46" s="81"/>
      <c r="G46" s="81" t="e">
        <f t="shared" si="0"/>
        <v>#REF!</v>
      </c>
      <c r="H46" s="81"/>
    </row>
    <row r="47" spans="1:8">
      <c r="A47" s="445" t="e">
        <f>'TB12'!#REF!</f>
        <v>#REF!</v>
      </c>
      <c r="B47" s="446" t="e">
        <f>'TB12'!#REF!</f>
        <v>#REF!</v>
      </c>
      <c r="C47" s="77"/>
      <c r="D47" s="441" t="e">
        <f>'TB12'!#REF!</f>
        <v>#REF!</v>
      </c>
      <c r="E47" s="81"/>
      <c r="F47" s="81"/>
      <c r="G47" s="81" t="e">
        <f t="shared" si="0"/>
        <v>#REF!</v>
      </c>
      <c r="H47" s="81"/>
    </row>
    <row r="48" spans="1:8">
      <c r="A48" s="445" t="e">
        <f>'TB12'!#REF!</f>
        <v>#REF!</v>
      </c>
      <c r="B48" s="446" t="e">
        <f>'TB12'!#REF!</f>
        <v>#REF!</v>
      </c>
      <c r="C48" s="77"/>
      <c r="D48" s="441" t="e">
        <f>'TB12'!#REF!</f>
        <v>#REF!</v>
      </c>
      <c r="E48" s="81"/>
      <c r="F48" s="81"/>
      <c r="G48" s="81" t="e">
        <f t="shared" si="0"/>
        <v>#REF!</v>
      </c>
      <c r="H48" s="81"/>
    </row>
    <row r="49" spans="1:8">
      <c r="A49" s="445" t="e">
        <f>'TB12'!#REF!</f>
        <v>#REF!</v>
      </c>
      <c r="B49" s="446" t="e">
        <f>'TB12'!#REF!</f>
        <v>#REF!</v>
      </c>
      <c r="C49" s="77"/>
      <c r="D49" s="441" t="e">
        <f>'TB12'!#REF!</f>
        <v>#REF!</v>
      </c>
      <c r="E49" s="81"/>
      <c r="F49" s="81"/>
      <c r="G49" s="81" t="e">
        <f t="shared" si="0"/>
        <v>#REF!</v>
      </c>
      <c r="H49" s="81"/>
    </row>
    <row r="50" spans="1:8">
      <c r="A50" s="445" t="e">
        <f>'TB12'!#REF!</f>
        <v>#REF!</v>
      </c>
      <c r="B50" s="446" t="e">
        <f>'TB12'!#REF!</f>
        <v>#REF!</v>
      </c>
      <c r="C50" s="77"/>
      <c r="D50" s="441" t="e">
        <f>'TB12'!#REF!</f>
        <v>#REF!</v>
      </c>
      <c r="E50" s="81"/>
      <c r="F50" s="81"/>
      <c r="G50" s="81" t="e">
        <f t="shared" si="0"/>
        <v>#REF!</v>
      </c>
      <c r="H50" s="81"/>
    </row>
    <row r="51" spans="1:8">
      <c r="A51" s="445" t="e">
        <f>'TB12'!#REF!</f>
        <v>#REF!</v>
      </c>
      <c r="B51" s="446" t="e">
        <f>'TB12'!#REF!</f>
        <v>#REF!</v>
      </c>
      <c r="C51" s="77"/>
      <c r="D51" s="441" t="e">
        <f>'TB12'!#REF!</f>
        <v>#REF!</v>
      </c>
      <c r="E51" s="81"/>
      <c r="F51" s="81"/>
      <c r="G51" s="81" t="e">
        <f t="shared" si="0"/>
        <v>#REF!</v>
      </c>
      <c r="H51" s="81"/>
    </row>
    <row r="52" spans="1:8">
      <c r="A52" s="445" t="e">
        <f>'TB12'!#REF!</f>
        <v>#REF!</v>
      </c>
      <c r="B52" s="446" t="e">
        <f>'TB12'!#REF!</f>
        <v>#REF!</v>
      </c>
      <c r="C52" s="77"/>
      <c r="D52" s="441" t="e">
        <f>'TB12'!#REF!</f>
        <v>#REF!</v>
      </c>
      <c r="E52" s="81"/>
      <c r="F52" s="81"/>
      <c r="G52" s="81" t="e">
        <f t="shared" si="0"/>
        <v>#REF!</v>
      </c>
      <c r="H52" s="81"/>
    </row>
    <row r="53" spans="1:8">
      <c r="A53" s="445" t="e">
        <f>'TB12'!#REF!</f>
        <v>#REF!</v>
      </c>
      <c r="B53" s="446" t="e">
        <f>'TB12'!#REF!</f>
        <v>#REF!</v>
      </c>
      <c r="C53" s="77"/>
      <c r="D53" s="441" t="e">
        <f>'TB12'!#REF!</f>
        <v>#REF!</v>
      </c>
      <c r="E53" s="81"/>
      <c r="F53" s="81"/>
      <c r="G53" s="81" t="e">
        <f t="shared" si="0"/>
        <v>#REF!</v>
      </c>
      <c r="H53" s="81"/>
    </row>
    <row r="54" spans="1:8">
      <c r="A54" s="445" t="e">
        <f>'TB12'!#REF!</f>
        <v>#REF!</v>
      </c>
      <c r="B54" s="446" t="e">
        <f>'TB12'!#REF!</f>
        <v>#REF!</v>
      </c>
      <c r="C54" s="77"/>
      <c r="D54" s="441" t="e">
        <f>'TB12'!#REF!</f>
        <v>#REF!</v>
      </c>
      <c r="E54" s="81"/>
      <c r="F54" s="81"/>
      <c r="G54" s="81" t="e">
        <f t="shared" si="0"/>
        <v>#REF!</v>
      </c>
      <c r="H54" s="81"/>
    </row>
    <row r="55" spans="1:8">
      <c r="A55" s="445" t="e">
        <f>'TB12'!#REF!</f>
        <v>#REF!</v>
      </c>
      <c r="B55" s="446" t="e">
        <f>'TB12'!#REF!</f>
        <v>#REF!</v>
      </c>
      <c r="C55" s="77"/>
      <c r="D55" s="441" t="e">
        <f>'TB12'!#REF!</f>
        <v>#REF!</v>
      </c>
      <c r="E55" s="81"/>
      <c r="F55" s="81"/>
      <c r="G55" s="81" t="e">
        <f t="shared" si="0"/>
        <v>#REF!</v>
      </c>
      <c r="H55" s="81"/>
    </row>
    <row r="56" spans="1:8">
      <c r="A56" s="445" t="e">
        <f>'TB12'!#REF!</f>
        <v>#REF!</v>
      </c>
      <c r="B56" s="446" t="e">
        <f>'TB12'!#REF!</f>
        <v>#REF!</v>
      </c>
      <c r="C56" s="77"/>
      <c r="D56" s="441" t="e">
        <f>'TB12'!#REF!</f>
        <v>#REF!</v>
      </c>
      <c r="E56" s="81"/>
      <c r="F56" s="81"/>
      <c r="G56" s="81" t="e">
        <f t="shared" si="0"/>
        <v>#REF!</v>
      </c>
      <c r="H56" s="81"/>
    </row>
    <row r="57" spans="1:8">
      <c r="A57" s="445" t="e">
        <f>'TB12'!#REF!</f>
        <v>#REF!</v>
      </c>
      <c r="B57" s="446" t="e">
        <f>'TB12'!#REF!</f>
        <v>#REF!</v>
      </c>
      <c r="C57" s="77"/>
      <c r="D57" s="441" t="e">
        <f>'TB12'!#REF!</f>
        <v>#REF!</v>
      </c>
      <c r="E57" s="81"/>
      <c r="F57" s="81"/>
      <c r="G57" s="81" t="e">
        <f t="shared" si="0"/>
        <v>#REF!</v>
      </c>
      <c r="H57" s="81"/>
    </row>
    <row r="58" spans="1:8">
      <c r="A58" s="445" t="e">
        <f>'TB12'!#REF!</f>
        <v>#REF!</v>
      </c>
      <c r="B58" s="446" t="e">
        <f>'TB12'!#REF!</f>
        <v>#REF!</v>
      </c>
      <c r="C58" s="77"/>
      <c r="D58" s="441" t="e">
        <f>'TB12'!#REF!</f>
        <v>#REF!</v>
      </c>
      <c r="E58" s="81"/>
      <c r="F58" s="81"/>
      <c r="G58" s="81" t="e">
        <f t="shared" si="0"/>
        <v>#REF!</v>
      </c>
      <c r="H58" s="81"/>
    </row>
    <row r="59" spans="1:8">
      <c r="A59" s="445" t="e">
        <f>'TB12'!#REF!</f>
        <v>#REF!</v>
      </c>
      <c r="B59" s="446" t="e">
        <f>'TB12'!#REF!</f>
        <v>#REF!</v>
      </c>
      <c r="C59" s="77"/>
      <c r="D59" s="441" t="e">
        <f>'TB12'!#REF!</f>
        <v>#REF!</v>
      </c>
      <c r="E59" s="81"/>
      <c r="F59" s="81"/>
      <c r="G59" s="81" t="e">
        <f t="shared" si="0"/>
        <v>#REF!</v>
      </c>
      <c r="H59" s="81"/>
    </row>
    <row r="60" spans="1:8">
      <c r="A60" s="445"/>
      <c r="B60" s="171"/>
      <c r="C60" s="77"/>
      <c r="D60" s="441"/>
      <c r="E60" s="81"/>
      <c r="F60" s="81"/>
      <c r="G60" s="81"/>
      <c r="H60" s="81"/>
    </row>
    <row r="61" spans="1:8">
      <c r="A61" s="267"/>
      <c r="B61" s="359"/>
      <c r="C61" s="358"/>
      <c r="D61" s="369"/>
      <c r="E61" s="360"/>
      <c r="F61" s="360"/>
      <c r="G61" s="81"/>
      <c r="H61" s="81"/>
    </row>
    <row r="62" spans="1:8" s="13" customFormat="1">
      <c r="A62" s="574" t="s">
        <v>3</v>
      </c>
      <c r="B62" s="575"/>
      <c r="C62" s="74"/>
      <c r="D62" s="120" t="e">
        <f>SUM(D7:D61)</f>
        <v>#REF!</v>
      </c>
      <c r="E62" s="120">
        <f>SUM(E8:E61)</f>
        <v>0</v>
      </c>
      <c r="F62" s="120">
        <f>SUM(F8:F61)</f>
        <v>0</v>
      </c>
      <c r="G62" s="120" t="e">
        <f>SUM(G7:G61)</f>
        <v>#REF!</v>
      </c>
      <c r="H62" s="120" t="e">
        <f>SUM(H8:H61)</f>
        <v>#REF!</v>
      </c>
    </row>
    <row r="64" spans="1:8">
      <c r="G64" s="40"/>
    </row>
    <row r="65" spans="7:7">
      <c r="G65" s="40"/>
    </row>
    <row r="66" spans="7:7">
      <c r="G66" s="40"/>
    </row>
    <row r="67" spans="7:7">
      <c r="G67" s="40"/>
    </row>
  </sheetData>
  <mergeCells count="2">
    <mergeCell ref="E5:F5"/>
    <mergeCell ref="A62:B62"/>
  </mergeCells>
  <phoneticPr fontId="23" type="noConversion"/>
  <pageMargins left="0.56999999999999995" right="0.3" top="0.5" bottom="0.49" header="7.8740157480315001E-2" footer="0.47244094488188998"/>
  <pageSetup paperSize="9" scale="84" fitToHeight="0" orientation="portrait" horizontalDpi="180" verticalDpi="18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7">
    <pageSetUpPr fitToPage="1"/>
  </sheetPr>
  <dimension ref="A1:H15"/>
  <sheetViews>
    <sheetView showGridLines="0" zoomScaleNormal="100" workbookViewId="0">
      <pane xSplit="3" ySplit="6" topLeftCell="D7" activePane="bottomRight" state="frozen"/>
      <selection activeCell="D38" sqref="D38"/>
      <selection pane="topRight" activeCell="D38" sqref="D38"/>
      <selection pane="bottomLeft" activeCell="D38" sqref="D38"/>
      <selection pane="bottomRight" activeCell="H1" sqref="H1"/>
    </sheetView>
  </sheetViews>
  <sheetFormatPr baseColWidth="10" defaultColWidth="9.19921875" defaultRowHeight="21"/>
  <cols>
    <col min="1" max="1" width="29.796875" style="1" customWidth="1"/>
    <col min="2" max="2" width="9.796875" style="1" customWidth="1"/>
    <col min="3" max="3" width="6.59765625" style="1" customWidth="1"/>
    <col min="4" max="4" width="12.796875" style="1" customWidth="1"/>
    <col min="5" max="5" width="11.59765625" style="1" customWidth="1"/>
    <col min="6" max="6" width="11.3984375" style="1" customWidth="1"/>
    <col min="7" max="7" width="14" style="1" customWidth="1"/>
    <col min="8" max="8" width="13.3984375" style="1" bestFit="1" customWidth="1"/>
    <col min="9" max="16384" width="9.19921875" style="1"/>
  </cols>
  <sheetData>
    <row r="1" spans="1:8">
      <c r="A1" s="13">
        <f>+'C1'!A1</f>
        <v>0</v>
      </c>
      <c r="F1" s="1" t="s">
        <v>26</v>
      </c>
      <c r="H1" s="76" t="s">
        <v>129</v>
      </c>
    </row>
    <row r="2" spans="1:8">
      <c r="A2" s="13" t="s">
        <v>128</v>
      </c>
      <c r="F2" s="14" t="s">
        <v>27</v>
      </c>
      <c r="G2" s="15" t="s">
        <v>28</v>
      </c>
    </row>
    <row r="3" spans="1:8">
      <c r="A3" s="13" t="str">
        <f>+'C1'!A3</f>
        <v>As of December 31, 2022</v>
      </c>
      <c r="F3" s="14" t="s">
        <v>29</v>
      </c>
      <c r="G3" s="15" t="s">
        <v>28</v>
      </c>
    </row>
    <row r="4" spans="1:8">
      <c r="F4" s="14"/>
      <c r="G4" s="15"/>
    </row>
    <row r="5" spans="1:8">
      <c r="A5" s="212" t="s">
        <v>152</v>
      </c>
      <c r="B5" s="212" t="s">
        <v>38</v>
      </c>
      <c r="C5" s="218" t="s">
        <v>20</v>
      </c>
      <c r="D5" s="212" t="s">
        <v>21</v>
      </c>
      <c r="E5" s="574" t="s">
        <v>22</v>
      </c>
      <c r="F5" s="575"/>
      <c r="G5" s="212" t="s">
        <v>23</v>
      </c>
      <c r="H5" s="212" t="s">
        <v>70</v>
      </c>
    </row>
    <row r="6" spans="1:8">
      <c r="A6" s="215"/>
      <c r="B6" s="215"/>
      <c r="C6" s="219"/>
      <c r="D6" s="214" t="str">
        <f>+'C1'!D6</f>
        <v>2022</v>
      </c>
      <c r="E6" s="214" t="str">
        <f>+'C1'!E6</f>
        <v>Dr</v>
      </c>
      <c r="F6" s="214" t="str">
        <f>+'C1'!F6</f>
        <v>Cr</v>
      </c>
      <c r="G6" s="214" t="str">
        <f>+'C1'!G6</f>
        <v>2022</v>
      </c>
      <c r="H6" s="214" t="str">
        <f>+'C1'!H6</f>
        <v>2021</v>
      </c>
    </row>
    <row r="7" spans="1:8">
      <c r="A7" s="227"/>
      <c r="B7" s="227"/>
      <c r="C7" s="227"/>
      <c r="D7" s="112"/>
      <c r="E7" s="227"/>
      <c r="F7" s="227"/>
      <c r="G7" s="243"/>
      <c r="H7" s="112"/>
    </row>
    <row r="8" spans="1:8">
      <c r="A8" s="77"/>
      <c r="B8" s="171"/>
      <c r="C8" s="77"/>
      <c r="D8" s="229"/>
      <c r="E8" s="229"/>
      <c r="F8" s="229"/>
      <c r="G8" s="229"/>
      <c r="H8" s="229"/>
    </row>
    <row r="9" spans="1:8">
      <c r="A9" s="230"/>
      <c r="B9" s="242"/>
      <c r="C9" s="206"/>
      <c r="D9" s="238"/>
      <c r="E9" s="232"/>
      <c r="F9" s="232"/>
      <c r="G9" s="247">
        <f>D9+E9-F9</f>
        <v>0</v>
      </c>
      <c r="H9" s="238"/>
    </row>
    <row r="10" spans="1:8">
      <c r="A10" s="255" t="s">
        <v>223</v>
      </c>
      <c r="B10" s="74"/>
      <c r="C10" s="74"/>
      <c r="D10" s="75">
        <f>SUM(D8:D9)</f>
        <v>0</v>
      </c>
      <c r="E10" s="75">
        <f>SUM(E8:E9)</f>
        <v>0</v>
      </c>
      <c r="F10" s="75">
        <f>SUM(F8:F9)</f>
        <v>0</v>
      </c>
      <c r="G10" s="75">
        <f>SUM(G8:G9)</f>
        <v>0</v>
      </c>
      <c r="H10" s="75">
        <f>SUM(H8:H9)</f>
        <v>0</v>
      </c>
    </row>
    <row r="11" spans="1:8">
      <c r="D11" s="41"/>
    </row>
    <row r="12" spans="1:8">
      <c r="D12" s="18"/>
      <c r="G12" s="18"/>
      <c r="H12" s="36"/>
    </row>
    <row r="13" spans="1:8">
      <c r="F13" s="18"/>
      <c r="G13" s="18"/>
    </row>
    <row r="14" spans="1:8">
      <c r="G14" s="18"/>
    </row>
    <row r="15" spans="1:8">
      <c r="G15" s="18"/>
    </row>
  </sheetData>
  <mergeCells count="1">
    <mergeCell ref="E5:F5"/>
  </mergeCells>
  <phoneticPr fontId="0" type="noConversion"/>
  <pageMargins left="0.33" right="0.39" top="1" bottom="1" header="0.5" footer="0.5"/>
  <pageSetup paperSize="9" scale="96" fitToHeight="0" orientation="portrait" horizontalDpi="180" verticalDpi="18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8"/>
  <dimension ref="A1:H15"/>
  <sheetViews>
    <sheetView showGridLines="0" zoomScaleNormal="100" workbookViewId="0">
      <pane xSplit="1" ySplit="6" topLeftCell="B7" activePane="bottomRight" state="frozen"/>
      <selection activeCell="D38" sqref="D38"/>
      <selection pane="topRight" activeCell="D38" sqref="D38"/>
      <selection pane="bottomLeft" activeCell="D38" sqref="D38"/>
      <selection pane="bottomRight" activeCell="H1" sqref="H1"/>
    </sheetView>
  </sheetViews>
  <sheetFormatPr baseColWidth="10" defaultColWidth="9.19921875" defaultRowHeight="21"/>
  <cols>
    <col min="1" max="1" width="26.19921875" style="1" customWidth="1"/>
    <col min="2" max="2" width="11" style="1" bestFit="1" customWidth="1"/>
    <col min="3" max="3" width="6.59765625" style="1" customWidth="1"/>
    <col min="4" max="4" width="12.796875" style="1" customWidth="1"/>
    <col min="5" max="5" width="11.59765625" style="1" customWidth="1"/>
    <col min="6" max="6" width="11.3984375" style="1" customWidth="1"/>
    <col min="7" max="7" width="14" style="1" customWidth="1"/>
    <col min="8" max="8" width="11.59765625" style="1" customWidth="1"/>
    <col min="9" max="16384" width="9.19921875" style="1"/>
  </cols>
  <sheetData>
    <row r="1" spans="1:8">
      <c r="A1" s="278">
        <f>+'C1'!A1</f>
        <v>0</v>
      </c>
      <c r="F1" s="1" t="s">
        <v>26</v>
      </c>
      <c r="H1" s="76" t="s">
        <v>564</v>
      </c>
    </row>
    <row r="2" spans="1:8">
      <c r="A2" s="278" t="s">
        <v>131</v>
      </c>
      <c r="F2" s="14" t="s">
        <v>27</v>
      </c>
      <c r="G2" s="15" t="s">
        <v>28</v>
      </c>
    </row>
    <row r="3" spans="1:8">
      <c r="A3" s="278" t="str">
        <f>+'C1'!A3</f>
        <v>As of December 31, 2022</v>
      </c>
      <c r="F3" s="14" t="s">
        <v>29</v>
      </c>
      <c r="G3" s="15" t="s">
        <v>28</v>
      </c>
    </row>
    <row r="4" spans="1:8">
      <c r="F4" s="14"/>
      <c r="G4" s="15"/>
    </row>
    <row r="5" spans="1:8">
      <c r="A5" s="212" t="s">
        <v>152</v>
      </c>
      <c r="B5" s="212" t="s">
        <v>38</v>
      </c>
      <c r="C5" s="218" t="s">
        <v>20</v>
      </c>
      <c r="D5" s="212" t="s">
        <v>21</v>
      </c>
      <c r="E5" s="574" t="s">
        <v>22</v>
      </c>
      <c r="F5" s="575"/>
      <c r="G5" s="212" t="s">
        <v>23</v>
      </c>
      <c r="H5" s="212" t="s">
        <v>70</v>
      </c>
    </row>
    <row r="6" spans="1:8">
      <c r="A6" s="215"/>
      <c r="B6" s="215"/>
      <c r="C6" s="219"/>
      <c r="D6" s="214" t="str">
        <f>+'C1'!D6</f>
        <v>2022</v>
      </c>
      <c r="E6" s="214" t="str">
        <f>+'C1'!E6</f>
        <v>Dr</v>
      </c>
      <c r="F6" s="214" t="str">
        <f>+'C1'!F6</f>
        <v>Cr</v>
      </c>
      <c r="G6" s="214" t="str">
        <f>+'C1'!G6</f>
        <v>2022</v>
      </c>
      <c r="H6" s="214" t="str">
        <f>+'C1'!H6</f>
        <v>2021</v>
      </c>
    </row>
    <row r="7" spans="1:8">
      <c r="A7" s="227"/>
      <c r="B7" s="227"/>
      <c r="C7" s="227"/>
      <c r="D7" s="112"/>
      <c r="E7" s="227"/>
      <c r="F7" s="227"/>
      <c r="G7" s="243"/>
      <c r="H7" s="112"/>
    </row>
    <row r="8" spans="1:8">
      <c r="A8" s="77"/>
      <c r="B8" s="171"/>
      <c r="C8" s="77"/>
      <c r="D8" s="229"/>
      <c r="E8" s="229"/>
      <c r="F8" s="229"/>
      <c r="G8" s="229"/>
      <c r="H8" s="229"/>
    </row>
    <row r="9" spans="1:8">
      <c r="A9" s="230"/>
      <c r="B9" s="242"/>
      <c r="C9" s="206"/>
      <c r="D9" s="238"/>
      <c r="E9" s="232"/>
      <c r="F9" s="232"/>
      <c r="G9" s="247">
        <f>D9+E9-F9</f>
        <v>0</v>
      </c>
      <c r="H9" s="238"/>
    </row>
    <row r="10" spans="1:8">
      <c r="A10" s="574" t="s">
        <v>224</v>
      </c>
      <c r="B10" s="575"/>
      <c r="C10" s="74"/>
      <c r="D10" s="75">
        <f>SUM(D8:D9)</f>
        <v>0</v>
      </c>
      <c r="E10" s="75">
        <f>SUM(E8:E9)</f>
        <v>0</v>
      </c>
      <c r="F10" s="75">
        <f>SUM(F8:F9)</f>
        <v>0</v>
      </c>
      <c r="G10" s="75">
        <f>SUM(G8:G9)</f>
        <v>0</v>
      </c>
      <c r="H10" s="75">
        <f>SUM(H8:H9)</f>
        <v>0</v>
      </c>
    </row>
    <row r="11" spans="1:8">
      <c r="D11" s="41"/>
    </row>
    <row r="12" spans="1:8">
      <c r="D12" s="18"/>
      <c r="G12" s="18"/>
      <c r="H12" s="36"/>
    </row>
    <row r="13" spans="1:8">
      <c r="F13" s="18"/>
      <c r="G13" s="18"/>
    </row>
    <row r="14" spans="1:8">
      <c r="G14" s="18"/>
    </row>
    <row r="15" spans="1:8">
      <c r="G15" s="18"/>
    </row>
  </sheetData>
  <mergeCells count="2">
    <mergeCell ref="E5:F5"/>
    <mergeCell ref="A10:B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175"/>
  <sheetViews>
    <sheetView zoomScaleNormal="100" workbookViewId="0">
      <pane ySplit="5" topLeftCell="A33" activePane="bottomLeft" state="frozen"/>
      <selection pane="bottomLeft" activeCell="B43" sqref="B43"/>
    </sheetView>
  </sheetViews>
  <sheetFormatPr baseColWidth="10" defaultColWidth="9.19921875" defaultRowHeight="15"/>
  <cols>
    <col min="1" max="1" width="9.19921875" style="383"/>
    <col min="2" max="2" width="41" style="382" customWidth="1"/>
    <col min="3" max="3" width="40.19921875" style="382" customWidth="1"/>
    <col min="4" max="4" width="9.796875" style="383" customWidth="1"/>
    <col min="5" max="16384" width="9.19921875" style="382"/>
  </cols>
  <sheetData>
    <row r="1" spans="1:5">
      <c r="A1" s="381" t="s">
        <v>639</v>
      </c>
      <c r="D1" s="382"/>
    </row>
    <row r="2" spans="1:5">
      <c r="A2" s="381" t="s">
        <v>640</v>
      </c>
    </row>
    <row r="4" spans="1:5">
      <c r="A4" s="383" t="s">
        <v>641</v>
      </c>
      <c r="B4" s="383" t="s">
        <v>642</v>
      </c>
      <c r="C4" s="383" t="s">
        <v>642</v>
      </c>
    </row>
    <row r="5" spans="1:5">
      <c r="A5" s="383" t="s">
        <v>643</v>
      </c>
      <c r="B5" s="383" t="s">
        <v>644</v>
      </c>
    </row>
    <row r="6" spans="1:5">
      <c r="A6" s="384" t="s">
        <v>645</v>
      </c>
      <c r="B6" s="385" t="s">
        <v>646</v>
      </c>
      <c r="C6" s="385" t="s">
        <v>40</v>
      </c>
      <c r="D6" s="384" t="s">
        <v>41</v>
      </c>
      <c r="E6" s="386"/>
    </row>
    <row r="7" spans="1:5">
      <c r="A7" s="383" t="s">
        <v>132</v>
      </c>
      <c r="B7" s="382" t="s">
        <v>647</v>
      </c>
      <c r="C7" s="382" t="s">
        <v>648</v>
      </c>
      <c r="D7" s="383" t="s">
        <v>41</v>
      </c>
    </row>
    <row r="8" spans="1:5">
      <c r="A8" s="383" t="s">
        <v>133</v>
      </c>
      <c r="B8" s="382" t="s">
        <v>649</v>
      </c>
      <c r="C8" s="382" t="s">
        <v>650</v>
      </c>
      <c r="D8" s="383" t="s">
        <v>41</v>
      </c>
    </row>
    <row r="9" spans="1:5">
      <c r="A9" s="383" t="s">
        <v>173</v>
      </c>
      <c r="B9" s="524" t="s">
        <v>636</v>
      </c>
      <c r="C9" s="382" t="s">
        <v>636</v>
      </c>
      <c r="D9" s="383" t="s">
        <v>41</v>
      </c>
    </row>
    <row r="10" spans="1:5">
      <c r="A10" s="383" t="s">
        <v>651</v>
      </c>
      <c r="B10" s="523" t="s">
        <v>652</v>
      </c>
      <c r="C10" s="382" t="s">
        <v>652</v>
      </c>
      <c r="D10" s="383" t="s">
        <v>41</v>
      </c>
    </row>
    <row r="11" spans="1:5">
      <c r="A11" s="383" t="s">
        <v>230</v>
      </c>
      <c r="B11" s="382" t="s">
        <v>653</v>
      </c>
      <c r="C11" s="382" t="s">
        <v>653</v>
      </c>
      <c r="D11" s="383" t="s">
        <v>41</v>
      </c>
    </row>
    <row r="12" spans="1:5">
      <c r="A12" s="383" t="s">
        <v>134</v>
      </c>
      <c r="B12" s="382" t="s">
        <v>82</v>
      </c>
      <c r="C12" s="382" t="s">
        <v>654</v>
      </c>
      <c r="D12" s="383" t="s">
        <v>41</v>
      </c>
    </row>
    <row r="13" spans="1:5">
      <c r="A13" s="383" t="s">
        <v>655</v>
      </c>
      <c r="B13" s="382" t="s">
        <v>656</v>
      </c>
      <c r="C13" s="382" t="s">
        <v>657</v>
      </c>
      <c r="D13" s="383" t="s">
        <v>41</v>
      </c>
    </row>
    <row r="14" spans="1:5">
      <c r="A14" s="383" t="s">
        <v>233</v>
      </c>
      <c r="B14" s="382" t="s">
        <v>234</v>
      </c>
      <c r="C14" s="382" t="s">
        <v>658</v>
      </c>
      <c r="D14" s="383" t="s">
        <v>41</v>
      </c>
    </row>
    <row r="15" spans="1:5">
      <c r="A15" s="383" t="s">
        <v>141</v>
      </c>
      <c r="B15" s="382" t="s">
        <v>631</v>
      </c>
      <c r="C15" s="382" t="s">
        <v>659</v>
      </c>
      <c r="D15" s="383" t="s">
        <v>41</v>
      </c>
    </row>
    <row r="16" spans="1:5">
      <c r="A16" s="383" t="s">
        <v>579</v>
      </c>
      <c r="B16" s="382" t="s">
        <v>580</v>
      </c>
      <c r="C16" s="382" t="s">
        <v>660</v>
      </c>
      <c r="D16" s="383" t="s">
        <v>41</v>
      </c>
    </row>
    <row r="17" spans="1:4">
      <c r="A17" s="383" t="s">
        <v>143</v>
      </c>
      <c r="B17" s="382" t="s">
        <v>196</v>
      </c>
      <c r="C17" s="382" t="s">
        <v>661</v>
      </c>
      <c r="D17" s="383" t="s">
        <v>41</v>
      </c>
    </row>
    <row r="18" spans="1:4">
      <c r="A18" s="383" t="s">
        <v>581</v>
      </c>
      <c r="B18" s="382" t="s">
        <v>582</v>
      </c>
      <c r="D18" s="383" t="s">
        <v>41</v>
      </c>
    </row>
    <row r="19" spans="1:4">
      <c r="A19" s="383" t="s">
        <v>236</v>
      </c>
      <c r="B19" s="382" t="s">
        <v>237</v>
      </c>
      <c r="D19" s="383" t="s">
        <v>41</v>
      </c>
    </row>
    <row r="20" spans="1:4">
      <c r="A20" s="383" t="s">
        <v>662</v>
      </c>
      <c r="B20" s="382" t="s">
        <v>124</v>
      </c>
      <c r="C20" s="382" t="s">
        <v>663</v>
      </c>
      <c r="D20" s="383" t="s">
        <v>41</v>
      </c>
    </row>
    <row r="21" spans="1:4">
      <c r="A21" s="383" t="s">
        <v>142</v>
      </c>
      <c r="B21" s="382" t="s">
        <v>664</v>
      </c>
      <c r="C21" s="382" t="s">
        <v>665</v>
      </c>
      <c r="D21" s="383" t="s">
        <v>41</v>
      </c>
    </row>
    <row r="22" spans="1:4">
      <c r="A22" s="383" t="s">
        <v>310</v>
      </c>
      <c r="B22" s="382" t="s">
        <v>666</v>
      </c>
      <c r="C22" s="382" t="s">
        <v>667</v>
      </c>
      <c r="D22" s="383" t="s">
        <v>41</v>
      </c>
    </row>
    <row r="23" spans="1:4">
      <c r="A23" s="383" t="s">
        <v>135</v>
      </c>
      <c r="B23" s="382" t="s">
        <v>181</v>
      </c>
      <c r="C23" s="382" t="s">
        <v>668</v>
      </c>
      <c r="D23" s="383" t="s">
        <v>41</v>
      </c>
    </row>
    <row r="24" spans="1:4">
      <c r="A24" s="383" t="s">
        <v>136</v>
      </c>
      <c r="B24" s="382" t="s">
        <v>669</v>
      </c>
      <c r="C24" s="382" t="s">
        <v>670</v>
      </c>
      <c r="D24" s="383" t="s">
        <v>41</v>
      </c>
    </row>
    <row r="25" spans="1:4">
      <c r="A25" s="383" t="s">
        <v>137</v>
      </c>
      <c r="B25" s="382" t="s">
        <v>240</v>
      </c>
      <c r="C25" s="382" t="s">
        <v>671</v>
      </c>
      <c r="D25" s="383" t="s">
        <v>41</v>
      </c>
    </row>
    <row r="26" spans="1:4">
      <c r="A26" s="383" t="s">
        <v>138</v>
      </c>
      <c r="B26" s="382" t="s">
        <v>627</v>
      </c>
      <c r="C26" s="382" t="s">
        <v>672</v>
      </c>
      <c r="D26" s="383" t="s">
        <v>41</v>
      </c>
    </row>
    <row r="27" spans="1:4">
      <c r="A27" s="383" t="s">
        <v>673</v>
      </c>
      <c r="B27" s="382" t="s">
        <v>674</v>
      </c>
      <c r="C27" s="382" t="s">
        <v>675</v>
      </c>
      <c r="D27" s="383" t="s">
        <v>41</v>
      </c>
    </row>
    <row r="28" spans="1:4">
      <c r="A28" s="383" t="s">
        <v>576</v>
      </c>
      <c r="B28" s="382" t="s">
        <v>571</v>
      </c>
      <c r="C28" s="382" t="s">
        <v>676</v>
      </c>
      <c r="D28" s="383" t="s">
        <v>41</v>
      </c>
    </row>
    <row r="29" spans="1:4">
      <c r="A29" s="383" t="s">
        <v>242</v>
      </c>
      <c r="B29" s="382" t="s">
        <v>197</v>
      </c>
      <c r="C29" s="382" t="s">
        <v>677</v>
      </c>
      <c r="D29" s="383" t="s">
        <v>41</v>
      </c>
    </row>
    <row r="30" spans="1:4">
      <c r="A30" s="383" t="s">
        <v>139</v>
      </c>
      <c r="B30" s="382" t="s">
        <v>678</v>
      </c>
      <c r="C30" s="382" t="s">
        <v>679</v>
      </c>
      <c r="D30" s="383" t="s">
        <v>41</v>
      </c>
    </row>
    <row r="31" spans="1:4">
      <c r="A31" s="383" t="s">
        <v>140</v>
      </c>
      <c r="B31" s="382" t="s">
        <v>680</v>
      </c>
      <c r="C31" s="382" t="s">
        <v>681</v>
      </c>
      <c r="D31" s="383" t="s">
        <v>41</v>
      </c>
    </row>
    <row r="32" spans="1:4">
      <c r="A32" s="383" t="s">
        <v>577</v>
      </c>
      <c r="B32" s="382" t="s">
        <v>578</v>
      </c>
    </row>
    <row r="33" spans="1:4">
      <c r="A33" s="383" t="s">
        <v>682</v>
      </c>
      <c r="B33" s="382" t="s">
        <v>683</v>
      </c>
      <c r="C33" s="382" t="s">
        <v>684</v>
      </c>
      <c r="D33" s="383" t="s">
        <v>41</v>
      </c>
    </row>
    <row r="34" spans="1:4">
      <c r="A34" s="383" t="s">
        <v>685</v>
      </c>
      <c r="B34" s="382" t="s">
        <v>686</v>
      </c>
      <c r="C34" s="382" t="s">
        <v>687</v>
      </c>
      <c r="D34" s="383" t="s">
        <v>41</v>
      </c>
    </row>
    <row r="35" spans="1:4">
      <c r="A35" s="383" t="s">
        <v>688</v>
      </c>
      <c r="B35" s="382" t="s">
        <v>689</v>
      </c>
      <c r="C35" s="382" t="s">
        <v>689</v>
      </c>
      <c r="D35" s="383" t="s">
        <v>41</v>
      </c>
    </row>
    <row r="36" spans="1:4">
      <c r="A36" s="388" t="s">
        <v>245</v>
      </c>
      <c r="B36" s="389" t="s">
        <v>958</v>
      </c>
      <c r="C36" s="389" t="s">
        <v>690</v>
      </c>
      <c r="D36" s="388" t="s">
        <v>41</v>
      </c>
    </row>
    <row r="37" spans="1:4">
      <c r="A37" s="383" t="s">
        <v>691</v>
      </c>
      <c r="B37" s="382" t="s">
        <v>42</v>
      </c>
      <c r="C37" s="382" t="s">
        <v>692</v>
      </c>
      <c r="D37" s="388" t="s">
        <v>693</v>
      </c>
    </row>
    <row r="38" spans="1:4">
      <c r="A38" s="383" t="s">
        <v>144</v>
      </c>
      <c r="B38" s="382" t="s">
        <v>75</v>
      </c>
      <c r="C38" s="382" t="s">
        <v>694</v>
      </c>
      <c r="D38" s="388" t="s">
        <v>693</v>
      </c>
    </row>
    <row r="39" spans="1:4">
      <c r="A39" s="383" t="s">
        <v>695</v>
      </c>
      <c r="B39" s="382" t="s">
        <v>696</v>
      </c>
      <c r="C39" s="382" t="s">
        <v>657</v>
      </c>
      <c r="D39" s="388" t="s">
        <v>693</v>
      </c>
    </row>
    <row r="40" spans="1:4">
      <c r="A40" s="383" t="s">
        <v>697</v>
      </c>
      <c r="B40" s="382" t="s">
        <v>698</v>
      </c>
      <c r="C40" s="382" t="s">
        <v>699</v>
      </c>
      <c r="D40" s="388" t="s">
        <v>693</v>
      </c>
    </row>
    <row r="41" spans="1:4">
      <c r="A41" s="383" t="s">
        <v>246</v>
      </c>
      <c r="B41" s="382" t="s">
        <v>632</v>
      </c>
      <c r="C41" s="382" t="s">
        <v>700</v>
      </c>
      <c r="D41" s="383" t="s">
        <v>693</v>
      </c>
    </row>
    <row r="42" spans="1:4">
      <c r="A42" s="383" t="s">
        <v>248</v>
      </c>
      <c r="B42" s="382" t="s">
        <v>701</v>
      </c>
      <c r="C42" s="382" t="s">
        <v>702</v>
      </c>
      <c r="D42" s="383" t="s">
        <v>693</v>
      </c>
    </row>
    <row r="43" spans="1:4">
      <c r="A43" s="383" t="s">
        <v>360</v>
      </c>
      <c r="B43" s="382" t="s">
        <v>204</v>
      </c>
      <c r="C43" s="382" t="s">
        <v>703</v>
      </c>
      <c r="D43" s="388" t="s">
        <v>693</v>
      </c>
    </row>
    <row r="44" spans="1:4">
      <c r="A44" s="383" t="s">
        <v>145</v>
      </c>
      <c r="B44" s="382" t="s">
        <v>119</v>
      </c>
      <c r="C44" s="382" t="s">
        <v>704</v>
      </c>
      <c r="D44" s="388" t="s">
        <v>693</v>
      </c>
    </row>
    <row r="45" spans="1:4">
      <c r="A45" s="383" t="s">
        <v>147</v>
      </c>
      <c r="B45" s="382" t="s">
        <v>250</v>
      </c>
      <c r="C45" s="382" t="s">
        <v>705</v>
      </c>
      <c r="D45" s="388" t="s">
        <v>693</v>
      </c>
    </row>
    <row r="46" spans="1:4">
      <c r="A46" s="383" t="s">
        <v>148</v>
      </c>
      <c r="B46" s="382" t="s">
        <v>706</v>
      </c>
      <c r="C46" s="382" t="s">
        <v>707</v>
      </c>
      <c r="D46" s="388" t="s">
        <v>693</v>
      </c>
    </row>
    <row r="47" spans="1:4">
      <c r="A47" s="383" t="s">
        <v>324</v>
      </c>
      <c r="B47" s="382" t="s">
        <v>325</v>
      </c>
      <c r="C47" s="382" t="s">
        <v>708</v>
      </c>
      <c r="D47" s="388" t="s">
        <v>693</v>
      </c>
    </row>
    <row r="48" spans="1:4">
      <c r="A48" s="383" t="s">
        <v>709</v>
      </c>
      <c r="B48" s="382" t="s">
        <v>710</v>
      </c>
      <c r="C48" s="382" t="s">
        <v>711</v>
      </c>
      <c r="D48" s="388" t="s">
        <v>693</v>
      </c>
    </row>
    <row r="49" spans="1:4">
      <c r="A49" s="383" t="s">
        <v>712</v>
      </c>
      <c r="B49" s="382" t="s">
        <v>713</v>
      </c>
      <c r="C49" s="382" t="s">
        <v>714</v>
      </c>
      <c r="D49" s="388" t="s">
        <v>693</v>
      </c>
    </row>
    <row r="50" spans="1:4">
      <c r="A50" s="383" t="s">
        <v>174</v>
      </c>
      <c r="B50" s="382" t="s">
        <v>563</v>
      </c>
      <c r="D50" s="388"/>
    </row>
    <row r="51" spans="1:4">
      <c r="A51" s="383" t="s">
        <v>715</v>
      </c>
      <c r="B51" s="382" t="s">
        <v>716</v>
      </c>
      <c r="C51" s="382" t="s">
        <v>717</v>
      </c>
      <c r="D51" s="388" t="s">
        <v>693</v>
      </c>
    </row>
    <row r="52" spans="1:4">
      <c r="A52" s="383" t="s">
        <v>175</v>
      </c>
      <c r="B52" s="382" t="s">
        <v>718</v>
      </c>
      <c r="C52" s="382" t="s">
        <v>719</v>
      </c>
      <c r="D52" s="388" t="s">
        <v>693</v>
      </c>
    </row>
    <row r="53" spans="1:4">
      <c r="A53" s="383" t="s">
        <v>720</v>
      </c>
      <c r="B53" s="382" t="s">
        <v>721</v>
      </c>
      <c r="C53" s="382" t="s">
        <v>722</v>
      </c>
      <c r="D53" s="388" t="s">
        <v>693</v>
      </c>
    </row>
    <row r="54" spans="1:4">
      <c r="A54" s="383" t="s">
        <v>723</v>
      </c>
      <c r="B54" s="382" t="s">
        <v>724</v>
      </c>
      <c r="C54" s="382" t="s">
        <v>725</v>
      </c>
      <c r="D54" s="388" t="s">
        <v>693</v>
      </c>
    </row>
    <row r="55" spans="1:4">
      <c r="A55" s="383" t="s">
        <v>321</v>
      </c>
      <c r="B55" s="382" t="s">
        <v>358</v>
      </c>
      <c r="C55" s="382" t="s">
        <v>726</v>
      </c>
      <c r="D55" s="388" t="s">
        <v>693</v>
      </c>
    </row>
    <row r="56" spans="1:4">
      <c r="A56" s="383" t="s">
        <v>198</v>
      </c>
      <c r="B56" s="382" t="s">
        <v>727</v>
      </c>
      <c r="D56" s="388"/>
    </row>
    <row r="57" spans="1:4">
      <c r="A57" s="383" t="s">
        <v>728</v>
      </c>
      <c r="B57" s="382" t="s">
        <v>729</v>
      </c>
      <c r="C57" s="382" t="s">
        <v>730</v>
      </c>
      <c r="D57" s="388" t="s">
        <v>693</v>
      </c>
    </row>
    <row r="58" spans="1:4">
      <c r="A58" s="383" t="s">
        <v>146</v>
      </c>
      <c r="B58" s="382" t="s">
        <v>731</v>
      </c>
      <c r="C58" s="382" t="s">
        <v>732</v>
      </c>
      <c r="D58" s="388" t="s">
        <v>693</v>
      </c>
    </row>
    <row r="59" spans="1:4">
      <c r="A59" s="383" t="s">
        <v>567</v>
      </c>
      <c r="B59" s="382" t="s">
        <v>95</v>
      </c>
      <c r="C59" s="382" t="s">
        <v>733</v>
      </c>
      <c r="D59" s="388" t="s">
        <v>693</v>
      </c>
    </row>
    <row r="60" spans="1:4">
      <c r="A60" s="383" t="s">
        <v>734</v>
      </c>
      <c r="B60" s="382" t="s">
        <v>735</v>
      </c>
      <c r="C60" s="382" t="s">
        <v>736</v>
      </c>
      <c r="D60" s="388" t="s">
        <v>693</v>
      </c>
    </row>
    <row r="61" spans="1:4">
      <c r="A61" s="383" t="s">
        <v>583</v>
      </c>
      <c r="B61" s="382" t="s">
        <v>584</v>
      </c>
      <c r="C61" s="382" t="s">
        <v>737</v>
      </c>
      <c r="D61" s="388" t="s">
        <v>693</v>
      </c>
    </row>
    <row r="62" spans="1:4">
      <c r="A62" s="383" t="s">
        <v>149</v>
      </c>
      <c r="B62" s="382" t="s">
        <v>125</v>
      </c>
      <c r="C62" s="382" t="s">
        <v>738</v>
      </c>
      <c r="D62" s="388" t="s">
        <v>693</v>
      </c>
    </row>
    <row r="63" spans="1:4">
      <c r="A63" s="383" t="s">
        <v>176</v>
      </c>
      <c r="B63" s="382" t="s">
        <v>739</v>
      </c>
      <c r="C63" s="382" t="s">
        <v>740</v>
      </c>
      <c r="D63" s="388" t="s">
        <v>693</v>
      </c>
    </row>
    <row r="64" spans="1:4">
      <c r="A64" s="383" t="s">
        <v>741</v>
      </c>
      <c r="B64" s="496" t="s">
        <v>1045</v>
      </c>
      <c r="C64" s="382" t="s">
        <v>742</v>
      </c>
      <c r="D64" s="388" t="s">
        <v>693</v>
      </c>
    </row>
    <row r="65" spans="1:4">
      <c r="A65" s="383" t="s">
        <v>743</v>
      </c>
      <c r="B65" s="382" t="s">
        <v>744</v>
      </c>
      <c r="C65" s="382" t="s">
        <v>742</v>
      </c>
      <c r="D65" s="383" t="s">
        <v>693</v>
      </c>
    </row>
    <row r="66" spans="1:4">
      <c r="A66" s="383" t="s">
        <v>745</v>
      </c>
      <c r="B66" s="382" t="s">
        <v>746</v>
      </c>
      <c r="C66" s="382" t="s">
        <v>747</v>
      </c>
    </row>
    <row r="67" spans="1:4">
      <c r="A67" s="387" t="s">
        <v>748</v>
      </c>
      <c r="B67" s="386" t="s">
        <v>698</v>
      </c>
      <c r="C67" s="386" t="s">
        <v>699</v>
      </c>
      <c r="D67" s="387" t="s">
        <v>693</v>
      </c>
    </row>
    <row r="68" spans="1:4">
      <c r="A68" s="383" t="s">
        <v>749</v>
      </c>
      <c r="B68" s="382" t="s">
        <v>750</v>
      </c>
      <c r="C68" s="382" t="s">
        <v>751</v>
      </c>
      <c r="D68" s="383" t="s">
        <v>256</v>
      </c>
    </row>
    <row r="69" spans="1:4">
      <c r="A69" s="383" t="s">
        <v>752</v>
      </c>
      <c r="B69" s="382" t="s">
        <v>753</v>
      </c>
      <c r="C69" s="382" t="s">
        <v>754</v>
      </c>
      <c r="D69" s="383" t="s">
        <v>256</v>
      </c>
    </row>
    <row r="70" spans="1:4">
      <c r="A70" s="383" t="s">
        <v>755</v>
      </c>
      <c r="B70" s="382" t="s">
        <v>756</v>
      </c>
      <c r="C70" s="382" t="s">
        <v>757</v>
      </c>
      <c r="D70" s="383" t="s">
        <v>256</v>
      </c>
    </row>
    <row r="71" spans="1:4">
      <c r="A71" s="383" t="s">
        <v>758</v>
      </c>
      <c r="B71" s="382" t="s">
        <v>759</v>
      </c>
      <c r="C71" s="382" t="s">
        <v>760</v>
      </c>
      <c r="D71" s="383" t="s">
        <v>256</v>
      </c>
    </row>
    <row r="72" spans="1:4">
      <c r="A72" s="383" t="s">
        <v>199</v>
      </c>
      <c r="B72" s="382" t="s">
        <v>761</v>
      </c>
      <c r="C72" s="382" t="s">
        <v>762</v>
      </c>
      <c r="D72" s="383" t="s">
        <v>256</v>
      </c>
    </row>
    <row r="73" spans="1:4">
      <c r="A73" s="383" t="s">
        <v>763</v>
      </c>
      <c r="B73" s="382" t="s">
        <v>764</v>
      </c>
      <c r="C73" s="382" t="s">
        <v>765</v>
      </c>
      <c r="D73" s="383" t="s">
        <v>256</v>
      </c>
    </row>
    <row r="74" spans="1:4">
      <c r="A74" s="383" t="s">
        <v>766</v>
      </c>
      <c r="B74" s="382" t="s">
        <v>767</v>
      </c>
      <c r="C74" s="382" t="s">
        <v>768</v>
      </c>
      <c r="D74" s="383" t="s">
        <v>256</v>
      </c>
    </row>
    <row r="75" spans="1:4">
      <c r="A75" s="383" t="s">
        <v>257</v>
      </c>
      <c r="B75" s="382" t="s">
        <v>769</v>
      </c>
      <c r="C75" s="382" t="s">
        <v>770</v>
      </c>
      <c r="D75" s="383" t="s">
        <v>256</v>
      </c>
    </row>
    <row r="76" spans="1:4">
      <c r="A76" s="383" t="s">
        <v>771</v>
      </c>
      <c r="B76" s="382" t="s">
        <v>772</v>
      </c>
      <c r="C76" s="382" t="s">
        <v>773</v>
      </c>
      <c r="D76" s="383" t="s">
        <v>256</v>
      </c>
    </row>
    <row r="77" spans="1:4">
      <c r="A77" s="383" t="s">
        <v>774</v>
      </c>
      <c r="B77" s="382" t="s">
        <v>764</v>
      </c>
      <c r="C77" s="382" t="s">
        <v>765</v>
      </c>
      <c r="D77" s="383" t="s">
        <v>256</v>
      </c>
    </row>
    <row r="78" spans="1:4">
      <c r="A78" s="383" t="s">
        <v>775</v>
      </c>
      <c r="B78" s="382" t="s">
        <v>776</v>
      </c>
      <c r="C78" s="382" t="s">
        <v>777</v>
      </c>
      <c r="D78" s="383" t="s">
        <v>256</v>
      </c>
    </row>
    <row r="79" spans="1:4">
      <c r="A79" s="383" t="s">
        <v>200</v>
      </c>
      <c r="B79" s="382" t="s">
        <v>56</v>
      </c>
      <c r="C79" s="382" t="s">
        <v>778</v>
      </c>
      <c r="D79" s="383" t="s">
        <v>36</v>
      </c>
    </row>
    <row r="80" spans="1:4">
      <c r="A80" s="383" t="s">
        <v>307</v>
      </c>
      <c r="B80" s="382" t="s">
        <v>779</v>
      </c>
      <c r="C80" s="382" t="s">
        <v>780</v>
      </c>
      <c r="D80" s="383" t="s">
        <v>36</v>
      </c>
    </row>
    <row r="81" spans="1:4">
      <c r="A81" s="383" t="s">
        <v>781</v>
      </c>
      <c r="B81" s="382" t="s">
        <v>782</v>
      </c>
      <c r="C81" s="382" t="s">
        <v>783</v>
      </c>
      <c r="D81" s="383" t="s">
        <v>36</v>
      </c>
    </row>
    <row r="82" spans="1:4">
      <c r="A82" s="383" t="s">
        <v>258</v>
      </c>
      <c r="B82" s="382" t="s">
        <v>89</v>
      </c>
      <c r="C82" s="382" t="s">
        <v>784</v>
      </c>
      <c r="D82" s="383" t="s">
        <v>36</v>
      </c>
    </row>
    <row r="83" spans="1:4">
      <c r="A83" s="383" t="s">
        <v>785</v>
      </c>
      <c r="B83" s="437" t="s">
        <v>786</v>
      </c>
      <c r="C83" s="382" t="s">
        <v>787</v>
      </c>
      <c r="D83" s="383" t="s">
        <v>36</v>
      </c>
    </row>
    <row r="84" spans="1:4">
      <c r="A84" s="383" t="s">
        <v>259</v>
      </c>
      <c r="B84" s="382" t="s">
        <v>788</v>
      </c>
      <c r="C84" s="382" t="s">
        <v>789</v>
      </c>
      <c r="D84" s="383" t="s">
        <v>36</v>
      </c>
    </row>
    <row r="85" spans="1:4">
      <c r="A85" s="383" t="s">
        <v>790</v>
      </c>
      <c r="B85" s="382" t="s">
        <v>791</v>
      </c>
      <c r="C85" s="382" t="s">
        <v>792</v>
      </c>
      <c r="D85" s="383" t="s">
        <v>36</v>
      </c>
    </row>
    <row r="86" spans="1:4">
      <c r="A86" s="383" t="s">
        <v>312</v>
      </c>
      <c r="B86" s="382" t="s">
        <v>313</v>
      </c>
    </row>
    <row r="87" spans="1:4">
      <c r="A87" s="383" t="s">
        <v>177</v>
      </c>
      <c r="B87" s="382" t="s">
        <v>793</v>
      </c>
      <c r="C87" s="382" t="s">
        <v>794</v>
      </c>
      <c r="D87" s="383" t="s">
        <v>48</v>
      </c>
    </row>
    <row r="88" spans="1:4">
      <c r="A88" s="383" t="s">
        <v>260</v>
      </c>
      <c r="B88" s="382" t="s">
        <v>795</v>
      </c>
      <c r="C88" s="382" t="s">
        <v>796</v>
      </c>
      <c r="D88" s="383" t="s">
        <v>48</v>
      </c>
    </row>
    <row r="89" spans="1:4">
      <c r="A89" s="383" t="s">
        <v>585</v>
      </c>
      <c r="B89" s="382" t="s">
        <v>586</v>
      </c>
      <c r="C89" s="382" t="s">
        <v>797</v>
      </c>
      <c r="D89" s="383" t="s">
        <v>48</v>
      </c>
    </row>
    <row r="90" spans="1:4">
      <c r="A90" s="383" t="s">
        <v>261</v>
      </c>
      <c r="B90" s="382" t="s">
        <v>634</v>
      </c>
      <c r="C90" s="382" t="s">
        <v>798</v>
      </c>
      <c r="D90" s="383" t="s">
        <v>48</v>
      </c>
    </row>
    <row r="91" spans="1:4">
      <c r="A91" s="383" t="s">
        <v>587</v>
      </c>
      <c r="B91" s="382" t="s">
        <v>588</v>
      </c>
      <c r="C91" s="382" t="s">
        <v>799</v>
      </c>
      <c r="D91" s="383" t="s">
        <v>48</v>
      </c>
    </row>
    <row r="92" spans="1:4">
      <c r="A92" s="383" t="s">
        <v>589</v>
      </c>
      <c r="B92" s="382" t="s">
        <v>590</v>
      </c>
      <c r="C92" s="382" t="s">
        <v>800</v>
      </c>
      <c r="D92" s="383" t="s">
        <v>48</v>
      </c>
    </row>
    <row r="93" spans="1:4">
      <c r="A93" s="383" t="s">
        <v>801</v>
      </c>
      <c r="B93" s="382" t="s">
        <v>802</v>
      </c>
      <c r="C93" s="382" t="s">
        <v>803</v>
      </c>
      <c r="D93" s="383" t="s">
        <v>48</v>
      </c>
    </row>
    <row r="94" spans="1:4">
      <c r="A94" s="383" t="s">
        <v>804</v>
      </c>
      <c r="B94" s="382" t="s">
        <v>805</v>
      </c>
      <c r="C94" s="382" t="s">
        <v>806</v>
      </c>
      <c r="D94" s="383" t="s">
        <v>48</v>
      </c>
    </row>
    <row r="95" spans="1:4">
      <c r="A95" s="383" t="s">
        <v>807</v>
      </c>
      <c r="B95" s="382" t="s">
        <v>808</v>
      </c>
      <c r="C95" s="382" t="s">
        <v>809</v>
      </c>
      <c r="D95" s="383" t="s">
        <v>48</v>
      </c>
    </row>
    <row r="96" spans="1:4">
      <c r="A96" s="383" t="s">
        <v>810</v>
      </c>
      <c r="B96" s="382" t="s">
        <v>811</v>
      </c>
      <c r="C96" s="382" t="s">
        <v>812</v>
      </c>
      <c r="D96" s="383" t="s">
        <v>48</v>
      </c>
    </row>
    <row r="97" spans="1:4">
      <c r="A97" s="383" t="s">
        <v>813</v>
      </c>
      <c r="B97" s="382" t="s">
        <v>814</v>
      </c>
      <c r="C97" s="382" t="s">
        <v>815</v>
      </c>
      <c r="D97" s="383" t="s">
        <v>48</v>
      </c>
    </row>
    <row r="98" spans="1:4">
      <c r="A98" s="383" t="s">
        <v>263</v>
      </c>
      <c r="B98" s="382" t="s">
        <v>226</v>
      </c>
      <c r="C98" s="382" t="s">
        <v>816</v>
      </c>
      <c r="D98" s="383" t="s">
        <v>48</v>
      </c>
    </row>
    <row r="99" spans="1:4">
      <c r="A99" s="383" t="s">
        <v>264</v>
      </c>
      <c r="B99" s="382" t="s">
        <v>97</v>
      </c>
      <c r="C99" s="382" t="s">
        <v>817</v>
      </c>
      <c r="D99" s="383" t="s">
        <v>48</v>
      </c>
    </row>
    <row r="100" spans="1:4">
      <c r="A100" s="383" t="s">
        <v>818</v>
      </c>
      <c r="B100" s="382" t="s">
        <v>819</v>
      </c>
      <c r="C100" s="382" t="s">
        <v>820</v>
      </c>
      <c r="D100" s="383" t="s">
        <v>48</v>
      </c>
    </row>
    <row r="101" spans="1:4">
      <c r="A101" s="383" t="s">
        <v>265</v>
      </c>
      <c r="B101" s="382" t="s">
        <v>635</v>
      </c>
      <c r="C101" s="382" t="s">
        <v>821</v>
      </c>
      <c r="D101" s="383" t="s">
        <v>48</v>
      </c>
    </row>
    <row r="102" spans="1:4">
      <c r="A102" s="383" t="s">
        <v>591</v>
      </c>
      <c r="B102" s="382" t="s">
        <v>592</v>
      </c>
      <c r="C102" s="382" t="s">
        <v>822</v>
      </c>
      <c r="D102" s="383" t="s">
        <v>48</v>
      </c>
    </row>
    <row r="103" spans="1:4">
      <c r="A103" s="383" t="s">
        <v>823</v>
      </c>
      <c r="B103" s="382" t="s">
        <v>824</v>
      </c>
      <c r="C103" s="382" t="s">
        <v>825</v>
      </c>
      <c r="D103" s="383" t="s">
        <v>48</v>
      </c>
    </row>
    <row r="104" spans="1:4">
      <c r="A104" s="383" t="s">
        <v>826</v>
      </c>
      <c r="B104" s="382" t="s">
        <v>827</v>
      </c>
      <c r="C104" s="382" t="s">
        <v>828</v>
      </c>
      <c r="D104" s="383" t="s">
        <v>48</v>
      </c>
    </row>
    <row r="105" spans="1:4">
      <c r="A105" s="383" t="s">
        <v>304</v>
      </c>
      <c r="B105" s="382" t="s">
        <v>305</v>
      </c>
      <c r="D105" s="383" t="s">
        <v>48</v>
      </c>
    </row>
    <row r="106" spans="1:4">
      <c r="A106" s="383" t="s">
        <v>829</v>
      </c>
      <c r="B106" s="382" t="s">
        <v>830</v>
      </c>
      <c r="C106" s="382" t="s">
        <v>831</v>
      </c>
      <c r="D106" s="383" t="s">
        <v>48</v>
      </c>
    </row>
    <row r="107" spans="1:4">
      <c r="A107" s="383" t="s">
        <v>267</v>
      </c>
      <c r="B107" s="382" t="s">
        <v>268</v>
      </c>
      <c r="C107" s="382" t="s">
        <v>832</v>
      </c>
      <c r="D107" s="383" t="s">
        <v>48</v>
      </c>
    </row>
    <row r="108" spans="1:4">
      <c r="A108" s="383" t="s">
        <v>153</v>
      </c>
      <c r="B108" s="382" t="s">
        <v>180</v>
      </c>
      <c r="C108" s="382" t="s">
        <v>833</v>
      </c>
      <c r="D108" s="383" t="s">
        <v>48</v>
      </c>
    </row>
    <row r="109" spans="1:4">
      <c r="A109" s="383" t="s">
        <v>326</v>
      </c>
      <c r="B109" s="382" t="s">
        <v>834</v>
      </c>
      <c r="C109" s="382" t="s">
        <v>835</v>
      </c>
      <c r="D109" s="383" t="s">
        <v>48</v>
      </c>
    </row>
    <row r="110" spans="1:4">
      <c r="A110" s="383" t="s">
        <v>836</v>
      </c>
      <c r="B110" s="382" t="s">
        <v>837</v>
      </c>
      <c r="C110" s="382" t="s">
        <v>838</v>
      </c>
      <c r="D110" s="383" t="s">
        <v>48</v>
      </c>
    </row>
    <row r="111" spans="1:4">
      <c r="A111" s="383" t="s">
        <v>317</v>
      </c>
      <c r="B111" s="382" t="s">
        <v>318</v>
      </c>
      <c r="C111" s="382" t="s">
        <v>839</v>
      </c>
      <c r="D111" s="383" t="s">
        <v>48</v>
      </c>
    </row>
    <row r="112" spans="1:4">
      <c r="A112" s="383" t="s">
        <v>319</v>
      </c>
      <c r="B112" s="382" t="s">
        <v>320</v>
      </c>
      <c r="D112" s="383" t="s">
        <v>48</v>
      </c>
    </row>
    <row r="113" spans="1:4">
      <c r="A113" s="383" t="s">
        <v>840</v>
      </c>
      <c r="B113" s="382" t="s">
        <v>841</v>
      </c>
      <c r="C113" s="382" t="s">
        <v>842</v>
      </c>
      <c r="D113" s="383" t="s">
        <v>48</v>
      </c>
    </row>
    <row r="114" spans="1:4">
      <c r="A114" s="383" t="s">
        <v>269</v>
      </c>
      <c r="B114" s="382" t="s">
        <v>843</v>
      </c>
      <c r="C114" s="382" t="s">
        <v>844</v>
      </c>
      <c r="D114" s="383" t="s">
        <v>48</v>
      </c>
    </row>
    <row r="115" spans="1:4">
      <c r="A115" s="383" t="s">
        <v>178</v>
      </c>
      <c r="B115" s="382" t="s">
        <v>637</v>
      </c>
      <c r="C115" s="382" t="s">
        <v>845</v>
      </c>
      <c r="D115" s="383" t="s">
        <v>48</v>
      </c>
    </row>
    <row r="116" spans="1:4">
      <c r="A116" s="383" t="s">
        <v>846</v>
      </c>
      <c r="B116" s="382" t="s">
        <v>847</v>
      </c>
      <c r="C116" s="382" t="s">
        <v>848</v>
      </c>
      <c r="D116" s="383" t="s">
        <v>48</v>
      </c>
    </row>
    <row r="117" spans="1:4">
      <c r="A117" s="383" t="s">
        <v>849</v>
      </c>
      <c r="B117" s="382" t="s">
        <v>850</v>
      </c>
      <c r="C117" s="382" t="s">
        <v>851</v>
      </c>
      <c r="D117" s="383" t="s">
        <v>48</v>
      </c>
    </row>
    <row r="118" spans="1:4">
      <c r="A118" s="383" t="s">
        <v>154</v>
      </c>
      <c r="B118" s="382" t="s">
        <v>203</v>
      </c>
      <c r="C118" s="382" t="s">
        <v>852</v>
      </c>
      <c r="D118" s="383" t="s">
        <v>48</v>
      </c>
    </row>
    <row r="119" spans="1:4">
      <c r="A119" s="383" t="s">
        <v>853</v>
      </c>
      <c r="B119" s="382" t="s">
        <v>854</v>
      </c>
      <c r="C119" s="382" t="s">
        <v>855</v>
      </c>
      <c r="D119" s="383" t="s">
        <v>48</v>
      </c>
    </row>
    <row r="120" spans="1:4">
      <c r="A120" s="383" t="s">
        <v>594</v>
      </c>
      <c r="B120" s="382" t="s">
        <v>327</v>
      </c>
      <c r="D120" s="383" t="s">
        <v>48</v>
      </c>
    </row>
    <row r="121" spans="1:4">
      <c r="A121" s="383" t="s">
        <v>595</v>
      </c>
      <c r="B121" s="437" t="s">
        <v>985</v>
      </c>
      <c r="D121" s="383" t="s">
        <v>48</v>
      </c>
    </row>
    <row r="122" spans="1:4">
      <c r="A122" s="383" t="s">
        <v>155</v>
      </c>
      <c r="B122" s="382" t="s">
        <v>633</v>
      </c>
      <c r="C122" s="382" t="s">
        <v>856</v>
      </c>
      <c r="D122" s="383" t="s">
        <v>48</v>
      </c>
    </row>
    <row r="123" spans="1:4">
      <c r="A123" s="383" t="s">
        <v>596</v>
      </c>
      <c r="B123" s="496" t="s">
        <v>975</v>
      </c>
      <c r="C123" s="382" t="s">
        <v>857</v>
      </c>
      <c r="D123" s="383" t="s">
        <v>48</v>
      </c>
    </row>
    <row r="124" spans="1:4">
      <c r="A124" s="383" t="s">
        <v>858</v>
      </c>
      <c r="B124" s="382" t="s">
        <v>859</v>
      </c>
      <c r="C124" s="382" t="s">
        <v>860</v>
      </c>
      <c r="D124" s="383" t="s">
        <v>48</v>
      </c>
    </row>
    <row r="125" spans="1:4">
      <c r="A125" s="383" t="s">
        <v>273</v>
      </c>
      <c r="B125" s="382" t="s">
        <v>861</v>
      </c>
      <c r="C125" s="382" t="s">
        <v>862</v>
      </c>
      <c r="D125" s="383" t="s">
        <v>48</v>
      </c>
    </row>
    <row r="126" spans="1:4">
      <c r="A126" s="383" t="s">
        <v>598</v>
      </c>
      <c r="B126" s="382" t="s">
        <v>599</v>
      </c>
      <c r="C126" s="382" t="s">
        <v>863</v>
      </c>
      <c r="D126" s="383" t="s">
        <v>48</v>
      </c>
    </row>
    <row r="127" spans="1:4">
      <c r="A127" s="383" t="s">
        <v>864</v>
      </c>
      <c r="B127" s="382" t="s">
        <v>865</v>
      </c>
      <c r="C127" s="382" t="s">
        <v>866</v>
      </c>
      <c r="D127" s="383" t="s">
        <v>48</v>
      </c>
    </row>
    <row r="128" spans="1:4">
      <c r="A128" s="383" t="s">
        <v>156</v>
      </c>
      <c r="B128" s="382" t="s">
        <v>121</v>
      </c>
      <c r="C128" s="382" t="s">
        <v>867</v>
      </c>
      <c r="D128" s="383" t="s">
        <v>48</v>
      </c>
    </row>
    <row r="129" spans="1:4">
      <c r="A129" s="383" t="s">
        <v>157</v>
      </c>
      <c r="B129" s="382" t="s">
        <v>274</v>
      </c>
      <c r="C129" s="382" t="s">
        <v>868</v>
      </c>
      <c r="D129" s="383" t="s">
        <v>48</v>
      </c>
    </row>
    <row r="130" spans="1:4">
      <c r="A130" s="383" t="s">
        <v>158</v>
      </c>
      <c r="B130" s="382" t="s">
        <v>869</v>
      </c>
      <c r="C130" s="382" t="s">
        <v>870</v>
      </c>
      <c r="D130" s="383" t="s">
        <v>48</v>
      </c>
    </row>
    <row r="131" spans="1:4">
      <c r="A131" s="383" t="s">
        <v>159</v>
      </c>
      <c r="B131" s="382" t="s">
        <v>122</v>
      </c>
      <c r="C131" s="382" t="s">
        <v>871</v>
      </c>
      <c r="D131" s="383" t="s">
        <v>48</v>
      </c>
    </row>
    <row r="132" spans="1:4">
      <c r="A132" s="383" t="s">
        <v>160</v>
      </c>
      <c r="B132" s="382" t="s">
        <v>126</v>
      </c>
      <c r="C132" s="382" t="s">
        <v>872</v>
      </c>
      <c r="D132" s="383" t="s">
        <v>48</v>
      </c>
    </row>
    <row r="133" spans="1:4">
      <c r="A133" s="383" t="s">
        <v>275</v>
      </c>
      <c r="B133" s="382" t="s">
        <v>127</v>
      </c>
      <c r="C133" s="382" t="s">
        <v>873</v>
      </c>
      <c r="D133" s="383" t="s">
        <v>48</v>
      </c>
    </row>
    <row r="134" spans="1:4">
      <c r="A134" s="383" t="s">
        <v>201</v>
      </c>
      <c r="B134" s="382" t="s">
        <v>276</v>
      </c>
      <c r="C134" s="382" t="s">
        <v>874</v>
      </c>
      <c r="D134" s="383" t="s">
        <v>48</v>
      </c>
    </row>
    <row r="135" spans="1:4">
      <c r="A135" s="383" t="s">
        <v>202</v>
      </c>
      <c r="B135" s="382" t="s">
        <v>277</v>
      </c>
      <c r="C135" s="382" t="s">
        <v>875</v>
      </c>
      <c r="D135" s="383" t="s">
        <v>48</v>
      </c>
    </row>
    <row r="136" spans="1:4">
      <c r="A136" s="383" t="s">
        <v>876</v>
      </c>
      <c r="B136" s="382" t="s">
        <v>877</v>
      </c>
      <c r="C136" s="382" t="s">
        <v>878</v>
      </c>
      <c r="D136" s="383" t="s">
        <v>48</v>
      </c>
    </row>
    <row r="137" spans="1:4">
      <c r="A137" s="383" t="s">
        <v>278</v>
      </c>
      <c r="B137" s="382" t="s">
        <v>279</v>
      </c>
      <c r="C137" s="382" t="s">
        <v>879</v>
      </c>
      <c r="D137" s="383" t="s">
        <v>48</v>
      </c>
    </row>
    <row r="138" spans="1:4">
      <c r="A138" s="383" t="s">
        <v>280</v>
      </c>
      <c r="B138" s="382" t="s">
        <v>880</v>
      </c>
      <c r="C138" s="382" t="s">
        <v>881</v>
      </c>
      <c r="D138" s="383" t="s">
        <v>48</v>
      </c>
    </row>
    <row r="139" spans="1:4">
      <c r="A139" s="383" t="s">
        <v>282</v>
      </c>
      <c r="B139" s="382" t="s">
        <v>882</v>
      </c>
      <c r="C139" s="382" t="s">
        <v>883</v>
      </c>
      <c r="D139" s="383" t="s">
        <v>48</v>
      </c>
    </row>
    <row r="140" spans="1:4">
      <c r="A140" s="383" t="s">
        <v>284</v>
      </c>
      <c r="B140" s="382" t="s">
        <v>884</v>
      </c>
      <c r="C140" s="382" t="s">
        <v>885</v>
      </c>
      <c r="D140" s="383" t="s">
        <v>48</v>
      </c>
    </row>
    <row r="141" spans="1:4">
      <c r="A141" s="383" t="s">
        <v>286</v>
      </c>
      <c r="B141" s="382" t="s">
        <v>626</v>
      </c>
    </row>
    <row r="142" spans="1:4">
      <c r="A142" s="383" t="s">
        <v>288</v>
      </c>
      <c r="B142" s="382" t="s">
        <v>628</v>
      </c>
      <c r="C142" s="382" t="s">
        <v>886</v>
      </c>
      <c r="D142" s="383" t="s">
        <v>48</v>
      </c>
    </row>
    <row r="143" spans="1:4">
      <c r="A143" s="383" t="s">
        <v>150</v>
      </c>
      <c r="B143" s="382" t="s">
        <v>887</v>
      </c>
      <c r="C143" s="382" t="s">
        <v>888</v>
      </c>
      <c r="D143" s="383" t="s">
        <v>48</v>
      </c>
    </row>
    <row r="144" spans="1:4">
      <c r="A144" s="383" t="s">
        <v>151</v>
      </c>
      <c r="B144" s="382" t="s">
        <v>291</v>
      </c>
      <c r="C144" s="382" t="s">
        <v>889</v>
      </c>
      <c r="D144" s="383" t="s">
        <v>48</v>
      </c>
    </row>
    <row r="145" spans="1:4">
      <c r="A145" s="383" t="s">
        <v>600</v>
      </c>
      <c r="B145" s="382" t="s">
        <v>601</v>
      </c>
    </row>
    <row r="146" spans="1:4">
      <c r="A146" s="438" t="s">
        <v>890</v>
      </c>
      <c r="B146" s="437" t="s">
        <v>891</v>
      </c>
      <c r="C146" s="382" t="s">
        <v>892</v>
      </c>
      <c r="D146" s="383" t="s">
        <v>48</v>
      </c>
    </row>
    <row r="147" spans="1:4">
      <c r="A147" s="438" t="s">
        <v>602</v>
      </c>
      <c r="B147" s="382" t="s">
        <v>603</v>
      </c>
      <c r="C147" s="382" t="s">
        <v>893</v>
      </c>
      <c r="D147" s="383" t="s">
        <v>48</v>
      </c>
    </row>
    <row r="148" spans="1:4">
      <c r="A148" s="383" t="s">
        <v>894</v>
      </c>
      <c r="B148" s="382" t="s">
        <v>895</v>
      </c>
      <c r="C148" s="382" t="s">
        <v>896</v>
      </c>
      <c r="D148" s="383" t="s">
        <v>48</v>
      </c>
    </row>
    <row r="149" spans="1:4">
      <c r="A149" s="383" t="s">
        <v>897</v>
      </c>
      <c r="B149" s="382" t="s">
        <v>898</v>
      </c>
      <c r="C149" s="382" t="s">
        <v>899</v>
      </c>
      <c r="D149" s="383" t="s">
        <v>48</v>
      </c>
    </row>
    <row r="150" spans="1:4">
      <c r="A150" s="383" t="s">
        <v>216</v>
      </c>
      <c r="B150" s="382" t="s">
        <v>217</v>
      </c>
      <c r="C150" s="382" t="s">
        <v>900</v>
      </c>
      <c r="D150" s="383" t="s">
        <v>48</v>
      </c>
    </row>
    <row r="151" spans="1:4">
      <c r="A151" s="383" t="s">
        <v>901</v>
      </c>
      <c r="B151" s="382" t="s">
        <v>902</v>
      </c>
      <c r="C151" s="382" t="s">
        <v>903</v>
      </c>
      <c r="D151" s="383" t="s">
        <v>48</v>
      </c>
    </row>
    <row r="152" spans="1:4">
      <c r="A152" s="383" t="s">
        <v>904</v>
      </c>
      <c r="B152" s="382" t="s">
        <v>905</v>
      </c>
      <c r="C152" s="382" t="s">
        <v>906</v>
      </c>
      <c r="D152" s="383" t="s">
        <v>48</v>
      </c>
    </row>
    <row r="153" spans="1:4">
      <c r="A153" s="383" t="s">
        <v>292</v>
      </c>
      <c r="B153" s="382" t="s">
        <v>907</v>
      </c>
      <c r="D153" s="383" t="s">
        <v>48</v>
      </c>
    </row>
    <row r="154" spans="1:4">
      <c r="A154" s="383" t="s">
        <v>162</v>
      </c>
      <c r="B154" s="382" t="s">
        <v>115</v>
      </c>
      <c r="C154" s="382" t="s">
        <v>908</v>
      </c>
      <c r="D154" s="383" t="s">
        <v>48</v>
      </c>
    </row>
    <row r="155" spans="1:4">
      <c r="A155" s="383" t="s">
        <v>161</v>
      </c>
      <c r="B155" s="382" t="s">
        <v>293</v>
      </c>
      <c r="C155" s="382" t="s">
        <v>909</v>
      </c>
      <c r="D155" s="383" t="s">
        <v>48</v>
      </c>
    </row>
    <row r="156" spans="1:4">
      <c r="A156" s="383" t="s">
        <v>218</v>
      </c>
      <c r="B156" s="382" t="s">
        <v>910</v>
      </c>
      <c r="C156" s="382" t="s">
        <v>911</v>
      </c>
      <c r="D156" s="383" t="s">
        <v>48</v>
      </c>
    </row>
    <row r="157" spans="1:4">
      <c r="A157" s="383" t="s">
        <v>219</v>
      </c>
      <c r="B157" s="382" t="s">
        <v>912</v>
      </c>
      <c r="C157" s="382" t="s">
        <v>913</v>
      </c>
      <c r="D157" s="383" t="s">
        <v>48</v>
      </c>
    </row>
    <row r="158" spans="1:4">
      <c r="A158" s="383" t="s">
        <v>914</v>
      </c>
      <c r="B158" s="382" t="s">
        <v>915</v>
      </c>
      <c r="C158" s="382" t="s">
        <v>916</v>
      </c>
      <c r="D158" s="383" t="s">
        <v>48</v>
      </c>
    </row>
    <row r="159" spans="1:4">
      <c r="A159" s="383" t="s">
        <v>568</v>
      </c>
      <c r="B159" s="382" t="s">
        <v>569</v>
      </c>
      <c r="D159" s="383" t="s">
        <v>48</v>
      </c>
    </row>
    <row r="160" spans="1:4">
      <c r="A160" s="383" t="s">
        <v>917</v>
      </c>
      <c r="B160" s="382" t="s">
        <v>918</v>
      </c>
      <c r="C160" s="382" t="s">
        <v>784</v>
      </c>
      <c r="D160" s="383" t="s">
        <v>48</v>
      </c>
    </row>
    <row r="161" spans="1:4">
      <c r="A161" s="383" t="s">
        <v>919</v>
      </c>
      <c r="B161" s="382" t="s">
        <v>920</v>
      </c>
      <c r="C161" s="382" t="s">
        <v>921</v>
      </c>
      <c r="D161" s="383" t="s">
        <v>48</v>
      </c>
    </row>
    <row r="162" spans="1:4">
      <c r="A162" s="383" t="s">
        <v>922</v>
      </c>
      <c r="B162" s="382" t="s">
        <v>923</v>
      </c>
      <c r="C162" s="382" t="s">
        <v>924</v>
      </c>
      <c r="D162" s="383" t="s">
        <v>48</v>
      </c>
    </row>
    <row r="163" spans="1:4">
      <c r="A163" s="383" t="s">
        <v>296</v>
      </c>
      <c r="B163" s="382" t="s">
        <v>925</v>
      </c>
      <c r="C163" s="382" t="s">
        <v>926</v>
      </c>
      <c r="D163" s="383" t="s">
        <v>48</v>
      </c>
    </row>
    <row r="164" spans="1:4">
      <c r="A164" s="383" t="s">
        <v>927</v>
      </c>
      <c r="B164" s="382" t="s">
        <v>928</v>
      </c>
      <c r="C164" s="382" t="s">
        <v>929</v>
      </c>
      <c r="D164" s="383" t="s">
        <v>48</v>
      </c>
    </row>
    <row r="165" spans="1:4">
      <c r="A165" s="383" t="s">
        <v>930</v>
      </c>
      <c r="B165" s="382" t="s">
        <v>931</v>
      </c>
      <c r="C165" s="382" t="s">
        <v>932</v>
      </c>
      <c r="D165" s="383" t="s">
        <v>48</v>
      </c>
    </row>
    <row r="166" spans="1:4">
      <c r="A166" s="383" t="s">
        <v>933</v>
      </c>
      <c r="B166" s="382" t="s">
        <v>934</v>
      </c>
      <c r="C166" s="382" t="s">
        <v>935</v>
      </c>
      <c r="D166" s="383" t="s">
        <v>48</v>
      </c>
    </row>
    <row r="167" spans="1:4">
      <c r="A167" s="383" t="s">
        <v>936</v>
      </c>
      <c r="B167" s="382" t="s">
        <v>937</v>
      </c>
      <c r="C167" s="382" t="s">
        <v>938</v>
      </c>
      <c r="D167" s="383" t="s">
        <v>48</v>
      </c>
    </row>
    <row r="168" spans="1:4">
      <c r="A168" s="383" t="s">
        <v>939</v>
      </c>
      <c r="B168" s="382" t="s">
        <v>940</v>
      </c>
      <c r="C168" s="382" t="s">
        <v>941</v>
      </c>
      <c r="D168" s="383" t="s">
        <v>48</v>
      </c>
    </row>
    <row r="169" spans="1:4">
      <c r="A169" s="383" t="s">
        <v>942</v>
      </c>
      <c r="B169" s="382" t="s">
        <v>943</v>
      </c>
      <c r="C169" s="382" t="s">
        <v>944</v>
      </c>
      <c r="D169" s="383" t="s">
        <v>48</v>
      </c>
    </row>
    <row r="170" spans="1:4">
      <c r="A170" s="435" t="s">
        <v>945</v>
      </c>
      <c r="B170" s="434" t="s">
        <v>946</v>
      </c>
      <c r="C170" s="382" t="s">
        <v>947</v>
      </c>
      <c r="D170" s="383" t="s">
        <v>48</v>
      </c>
    </row>
    <row r="171" spans="1:4">
      <c r="A171" s="383" t="s">
        <v>948</v>
      </c>
      <c r="B171" s="382" t="s">
        <v>949</v>
      </c>
      <c r="C171" s="382" t="s">
        <v>950</v>
      </c>
      <c r="D171" s="382" t="s">
        <v>48</v>
      </c>
    </row>
    <row r="172" spans="1:4">
      <c r="A172" s="383" t="s">
        <v>604</v>
      </c>
      <c r="B172" s="382" t="s">
        <v>315</v>
      </c>
      <c r="C172" s="382" t="s">
        <v>951</v>
      </c>
      <c r="D172" s="383" t="s">
        <v>48</v>
      </c>
    </row>
    <row r="173" spans="1:4">
      <c r="A173" s="383" t="s">
        <v>565</v>
      </c>
      <c r="B173" s="382" t="s">
        <v>566</v>
      </c>
      <c r="C173" s="382" t="s">
        <v>952</v>
      </c>
      <c r="D173" s="383" t="s">
        <v>48</v>
      </c>
    </row>
    <row r="174" spans="1:4">
      <c r="A174" s="383" t="s">
        <v>953</v>
      </c>
      <c r="B174" s="382" t="s">
        <v>954</v>
      </c>
      <c r="C174" s="382" t="s">
        <v>955</v>
      </c>
      <c r="D174" s="383" t="s">
        <v>48</v>
      </c>
    </row>
    <row r="175" spans="1:4">
      <c r="A175" s="383" t="s">
        <v>605</v>
      </c>
      <c r="B175" s="382" t="s">
        <v>606</v>
      </c>
      <c r="C175" s="382" t="s">
        <v>956</v>
      </c>
    </row>
  </sheetData>
  <pageMargins left="0.7" right="0.7" top="0.75" bottom="0.75" header="0.3" footer="0.3"/>
  <pageSetup paperSize="9" scale="87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9"/>
  <dimension ref="A1:H19"/>
  <sheetViews>
    <sheetView showGridLines="0" zoomScaleNormal="100" workbookViewId="0">
      <pane xSplit="1" ySplit="6" topLeftCell="B7" activePane="bottomRight" state="frozen"/>
      <selection activeCell="D38" sqref="D38"/>
      <selection pane="topRight" activeCell="D38" sqref="D38"/>
      <selection pane="bottomLeft" activeCell="D38" sqref="D38"/>
      <selection pane="bottomRight" activeCell="D10" sqref="D10"/>
    </sheetView>
  </sheetViews>
  <sheetFormatPr baseColWidth="10" defaultColWidth="9.19921875" defaultRowHeight="21"/>
  <cols>
    <col min="1" max="1" width="26.19921875" style="1" customWidth="1"/>
    <col min="2" max="2" width="11" style="1" bestFit="1" customWidth="1"/>
    <col min="3" max="3" width="6.59765625" style="1" customWidth="1"/>
    <col min="4" max="4" width="12.796875" style="1" customWidth="1"/>
    <col min="5" max="5" width="11.59765625" style="1" customWidth="1"/>
    <col min="6" max="6" width="11.3984375" style="1" customWidth="1"/>
    <col min="7" max="7" width="14" style="1" customWidth="1"/>
    <col min="8" max="8" width="11.59765625" style="1" customWidth="1"/>
    <col min="9" max="16384" width="9.19921875" style="1"/>
  </cols>
  <sheetData>
    <row r="1" spans="1:8">
      <c r="A1" s="278">
        <f>+'C1'!A1</f>
        <v>0</v>
      </c>
      <c r="F1" s="1" t="s">
        <v>26</v>
      </c>
      <c r="H1" s="76" t="s">
        <v>316</v>
      </c>
    </row>
    <row r="2" spans="1:8">
      <c r="A2" s="278" t="s">
        <v>314</v>
      </c>
      <c r="F2" s="14" t="s">
        <v>27</v>
      </c>
      <c r="G2" s="15" t="s">
        <v>28</v>
      </c>
    </row>
    <row r="3" spans="1:8">
      <c r="A3" s="278" t="str">
        <f>+'C1'!A3</f>
        <v>As of December 31, 2022</v>
      </c>
      <c r="F3" s="14" t="s">
        <v>29</v>
      </c>
      <c r="G3" s="15" t="s">
        <v>28</v>
      </c>
    </row>
    <row r="4" spans="1:8">
      <c r="F4" s="14"/>
      <c r="G4" s="15"/>
    </row>
    <row r="5" spans="1:8">
      <c r="A5" s="212" t="s">
        <v>152</v>
      </c>
      <c r="B5" s="212" t="s">
        <v>38</v>
      </c>
      <c r="C5" s="218" t="s">
        <v>20</v>
      </c>
      <c r="D5" s="212" t="s">
        <v>21</v>
      </c>
      <c r="E5" s="574" t="s">
        <v>22</v>
      </c>
      <c r="F5" s="575"/>
      <c r="G5" s="212" t="s">
        <v>23</v>
      </c>
      <c r="H5" s="212" t="s">
        <v>70</v>
      </c>
    </row>
    <row r="6" spans="1:8">
      <c r="A6" s="215"/>
      <c r="B6" s="215"/>
      <c r="C6" s="219"/>
      <c r="D6" s="214" t="str">
        <f>+'C1'!D6</f>
        <v>2022</v>
      </c>
      <c r="E6" s="214" t="str">
        <f>+'C1'!E6</f>
        <v>Dr</v>
      </c>
      <c r="F6" s="214" t="str">
        <f>+'C1'!F6</f>
        <v>Cr</v>
      </c>
      <c r="G6" s="214" t="str">
        <f>+'C1'!G6</f>
        <v>2022</v>
      </c>
      <c r="H6" s="214" t="str">
        <f>+'C1'!H6</f>
        <v>2021</v>
      </c>
    </row>
    <row r="7" spans="1:8">
      <c r="A7" s="227" t="e">
        <f>'TB12'!#REF!</f>
        <v>#REF!</v>
      </c>
      <c r="B7" s="200" t="e">
        <f>'TB12'!#REF!</f>
        <v>#REF!</v>
      </c>
      <c r="C7" s="227"/>
      <c r="D7" s="112" t="e">
        <f>'TB12'!#REF!</f>
        <v>#REF!</v>
      </c>
      <c r="E7" s="227"/>
      <c r="F7" s="227"/>
      <c r="G7" s="81" t="e">
        <f t="shared" ref="G7:G13" si="0">D7+E7-F7</f>
        <v>#REF!</v>
      </c>
      <c r="H7" s="112"/>
    </row>
    <row r="8" spans="1:8">
      <c r="A8" s="300" t="e">
        <f>'TB12'!#REF!</f>
        <v>#REF!</v>
      </c>
      <c r="B8" s="301" t="e">
        <f>'TB12'!#REF!</f>
        <v>#REF!</v>
      </c>
      <c r="C8" s="300"/>
      <c r="D8" s="111" t="e">
        <f>('TB12'!#REF!*0.3/100)+'TB12'!#REF!</f>
        <v>#REF!</v>
      </c>
      <c r="E8" s="300"/>
      <c r="F8" s="300"/>
      <c r="G8" s="81" t="e">
        <f t="shared" si="0"/>
        <v>#REF!</v>
      </c>
      <c r="H8" s="111"/>
    </row>
    <row r="9" spans="1:8">
      <c r="A9" s="300" t="e">
        <f>'TB12'!#REF!</f>
        <v>#REF!</v>
      </c>
      <c r="B9" s="301" t="e">
        <f>'TB12'!#REF!</f>
        <v>#REF!</v>
      </c>
      <c r="C9" s="300"/>
      <c r="D9" s="111" t="e">
        <f>'TB12'!#REF!</f>
        <v>#REF!</v>
      </c>
      <c r="E9" s="300"/>
      <c r="F9" s="300"/>
      <c r="G9" s="81" t="e">
        <f t="shared" si="0"/>
        <v>#REF!</v>
      </c>
      <c r="H9" s="111"/>
    </row>
    <row r="10" spans="1:8">
      <c r="A10" s="300" t="s">
        <v>294</v>
      </c>
      <c r="B10" s="301" t="s">
        <v>218</v>
      </c>
      <c r="C10" s="300"/>
      <c r="D10" s="111" t="e">
        <f>'TB12'!#REF!</f>
        <v>#REF!</v>
      </c>
      <c r="E10" s="300"/>
      <c r="F10" s="300"/>
      <c r="G10" s="81" t="e">
        <f t="shared" si="0"/>
        <v>#REF!</v>
      </c>
      <c r="H10" s="111"/>
    </row>
    <row r="11" spans="1:8">
      <c r="A11" s="300"/>
      <c r="B11" s="300"/>
      <c r="C11" s="300"/>
      <c r="D11" s="111"/>
      <c r="E11" s="300"/>
      <c r="F11" s="300"/>
      <c r="G11" s="81">
        <f t="shared" si="0"/>
        <v>0</v>
      </c>
      <c r="H11" s="111"/>
    </row>
    <row r="12" spans="1:8">
      <c r="A12" s="77"/>
      <c r="B12" s="171"/>
      <c r="C12" s="77"/>
      <c r="D12" s="229"/>
      <c r="E12" s="229"/>
      <c r="F12" s="229"/>
      <c r="G12" s="81">
        <f t="shared" si="0"/>
        <v>0</v>
      </c>
      <c r="H12" s="229"/>
    </row>
    <row r="13" spans="1:8">
      <c r="A13" s="230"/>
      <c r="B13" s="242"/>
      <c r="C13" s="206"/>
      <c r="D13" s="238"/>
      <c r="E13" s="232"/>
      <c r="F13" s="232"/>
      <c r="G13" s="81">
        <f t="shared" si="0"/>
        <v>0</v>
      </c>
      <c r="H13" s="238"/>
    </row>
    <row r="14" spans="1:8">
      <c r="A14" s="574" t="s">
        <v>315</v>
      </c>
      <c r="B14" s="575"/>
      <c r="C14" s="74"/>
      <c r="D14" s="75" t="e">
        <f>SUM(D7:D13)</f>
        <v>#REF!</v>
      </c>
      <c r="E14" s="75">
        <f>SUM(E7:E13)</f>
        <v>0</v>
      </c>
      <c r="F14" s="75">
        <f>SUM(F7:F13)</f>
        <v>0</v>
      </c>
      <c r="G14" s="75" t="e">
        <f>SUM(G7:G13)</f>
        <v>#REF!</v>
      </c>
      <c r="H14" s="75">
        <f>SUM(H7:H13)</f>
        <v>0</v>
      </c>
    </row>
    <row r="15" spans="1:8">
      <c r="D15" s="41"/>
    </row>
    <row r="16" spans="1:8">
      <c r="D16" s="18"/>
      <c r="G16" s="18"/>
      <c r="H16" s="36"/>
    </row>
    <row r="17" spans="6:7">
      <c r="F17" s="18"/>
      <c r="G17" s="18"/>
    </row>
    <row r="18" spans="6:7">
      <c r="G18" s="18"/>
    </row>
    <row r="19" spans="6:7">
      <c r="G19" s="18"/>
    </row>
  </sheetData>
  <mergeCells count="2">
    <mergeCell ref="E5:F5"/>
    <mergeCell ref="A14:B14"/>
  </mergeCells>
  <pageMargins left="0.75" right="0.75" top="1" bottom="1" header="0.5" footer="0.5"/>
  <pageSetup scale="94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0">
    <tabColor rgb="FFFFFF00"/>
  </sheetPr>
  <dimension ref="A1:V98"/>
  <sheetViews>
    <sheetView zoomScale="86" zoomScaleNormal="86" workbookViewId="0">
      <pane ySplit="2" topLeftCell="A45" activePane="bottomLeft" state="frozen"/>
      <selection pane="bottomLeft" activeCell="S56" sqref="S56"/>
    </sheetView>
  </sheetViews>
  <sheetFormatPr baseColWidth="10" defaultColWidth="13.796875" defaultRowHeight="16"/>
  <cols>
    <col min="1" max="1" width="12.796875" style="390" customWidth="1"/>
    <col min="2" max="2" width="14" style="390" customWidth="1"/>
    <col min="3" max="3" width="21.796875" style="390" customWidth="1"/>
    <col min="4" max="4" width="35.796875" style="390" customWidth="1"/>
    <col min="5" max="5" width="19.19921875" style="391" customWidth="1"/>
    <col min="6" max="6" width="7.796875" style="390" customWidth="1"/>
    <col min="7" max="7" width="18" style="392" customWidth="1"/>
    <col min="8" max="8" width="19.3984375" style="393" customWidth="1"/>
    <col min="9" max="9" width="16.796875" style="392" hidden="1" customWidth="1"/>
    <col min="10" max="10" width="16.796875" style="394" hidden="1" customWidth="1"/>
    <col min="11" max="17" width="16.796875" style="392" hidden="1" customWidth="1"/>
    <col min="18" max="20" width="16.796875" style="392" customWidth="1"/>
    <col min="21" max="21" width="13.796875" style="395"/>
    <col min="22" max="16384" width="13.796875" style="390"/>
  </cols>
  <sheetData>
    <row r="1" spans="1:21" ht="33.75" customHeight="1"/>
    <row r="2" spans="1:21" ht="36" customHeight="1">
      <c r="A2" s="396" t="s">
        <v>28</v>
      </c>
      <c r="B2" s="396" t="s">
        <v>361</v>
      </c>
      <c r="C2" s="396" t="s">
        <v>362</v>
      </c>
      <c r="D2" s="396" t="s">
        <v>103</v>
      </c>
      <c r="E2" s="396" t="s">
        <v>363</v>
      </c>
      <c r="F2" s="396" t="s">
        <v>364</v>
      </c>
      <c r="G2" s="397" t="s">
        <v>41</v>
      </c>
      <c r="H2" s="398" t="s">
        <v>1022</v>
      </c>
      <c r="I2" s="397" t="s">
        <v>365</v>
      </c>
      <c r="J2" s="397" t="s">
        <v>366</v>
      </c>
      <c r="K2" s="397" t="s">
        <v>367</v>
      </c>
      <c r="L2" s="397" t="s">
        <v>368</v>
      </c>
      <c r="M2" s="397" t="s">
        <v>369</v>
      </c>
      <c r="N2" s="397" t="s">
        <v>370</v>
      </c>
      <c r="O2" s="397" t="s">
        <v>638</v>
      </c>
      <c r="P2" s="397" t="s">
        <v>1021</v>
      </c>
      <c r="Q2" s="397" t="s">
        <v>1042</v>
      </c>
      <c r="R2" s="397" t="s">
        <v>1047</v>
      </c>
      <c r="S2" s="397" t="s">
        <v>371</v>
      </c>
      <c r="T2" s="397" t="s">
        <v>372</v>
      </c>
    </row>
    <row r="3" spans="1:21" s="400" customFormat="1" ht="30" customHeight="1">
      <c r="A3" s="582" t="s">
        <v>181</v>
      </c>
      <c r="B3" s="583"/>
      <c r="C3" s="583"/>
      <c r="D3" s="583"/>
      <c r="E3" s="583"/>
      <c r="F3" s="583"/>
      <c r="G3" s="583"/>
      <c r="H3" s="583"/>
      <c r="I3" s="583"/>
      <c r="J3" s="583"/>
      <c r="K3" s="583"/>
      <c r="L3" s="583"/>
      <c r="M3" s="583"/>
      <c r="N3" s="583"/>
      <c r="O3" s="583"/>
      <c r="P3" s="583"/>
      <c r="Q3" s="583"/>
      <c r="R3" s="583"/>
      <c r="S3" s="583"/>
      <c r="T3" s="584"/>
      <c r="U3" s="399"/>
    </row>
    <row r="4" spans="1:21" ht="22.5" customHeight="1">
      <c r="A4" s="401">
        <v>41802</v>
      </c>
      <c r="B4" s="401" t="s">
        <v>373</v>
      </c>
      <c r="C4" s="402" t="s">
        <v>374</v>
      </c>
      <c r="D4" s="403" t="s">
        <v>375</v>
      </c>
      <c r="E4" s="404">
        <v>440189862</v>
      </c>
      <c r="F4" s="404" t="s">
        <v>376</v>
      </c>
      <c r="G4" s="405">
        <v>3190</v>
      </c>
      <c r="H4" s="406" t="s">
        <v>621</v>
      </c>
      <c r="I4" s="407">
        <v>354.72</v>
      </c>
      <c r="J4" s="408">
        <f>G4/5</f>
        <v>638</v>
      </c>
      <c r="K4" s="408">
        <v>638</v>
      </c>
      <c r="L4" s="408">
        <v>638</v>
      </c>
      <c r="M4" s="408">
        <v>638</v>
      </c>
      <c r="N4" s="408">
        <v>282.27999999999997</v>
      </c>
      <c r="O4" s="408">
        <v>0</v>
      </c>
      <c r="P4" s="408">
        <v>0</v>
      </c>
      <c r="Q4" s="408">
        <v>0</v>
      </c>
      <c r="R4" s="408">
        <v>0</v>
      </c>
      <c r="S4" s="405">
        <f>I4+J4+K4+L4+M4+N4+O4+P4+Q4+R4</f>
        <v>3189</v>
      </c>
      <c r="T4" s="407">
        <f t="shared" ref="T4:T35" si="0">G4-S4</f>
        <v>1</v>
      </c>
    </row>
    <row r="5" spans="1:21" ht="22.5" customHeight="1">
      <c r="A5" s="401">
        <v>41828</v>
      </c>
      <c r="B5" s="401" t="s">
        <v>377</v>
      </c>
      <c r="C5" s="409" t="s">
        <v>378</v>
      </c>
      <c r="D5" s="410" t="s">
        <v>379</v>
      </c>
      <c r="E5" s="411"/>
      <c r="F5" s="411" t="s">
        <v>380</v>
      </c>
      <c r="G5" s="407">
        <v>36000</v>
      </c>
      <c r="H5" s="406" t="s">
        <v>621</v>
      </c>
      <c r="I5" s="407">
        <v>3491.41</v>
      </c>
      <c r="J5" s="408">
        <f t="shared" ref="J5:J44" si="1">G5/5</f>
        <v>7200</v>
      </c>
      <c r="K5" s="412">
        <v>7200</v>
      </c>
      <c r="L5" s="412">
        <v>7200</v>
      </c>
      <c r="M5" s="412">
        <v>7200</v>
      </c>
      <c r="N5" s="408">
        <v>3707.59</v>
      </c>
      <c r="O5" s="408">
        <v>0</v>
      </c>
      <c r="P5" s="408">
        <v>0</v>
      </c>
      <c r="Q5" s="408">
        <v>0</v>
      </c>
      <c r="R5" s="408">
        <v>0</v>
      </c>
      <c r="S5" s="405">
        <f t="shared" ref="S5:S55" si="2">I5+J5+K5+L5+M5+N5+O5+P5+Q5+R5</f>
        <v>35999</v>
      </c>
      <c r="T5" s="407">
        <f t="shared" si="0"/>
        <v>1</v>
      </c>
    </row>
    <row r="6" spans="1:21" ht="22.5" customHeight="1">
      <c r="A6" s="401">
        <v>41941</v>
      </c>
      <c r="B6" s="401" t="s">
        <v>381</v>
      </c>
      <c r="C6" s="410" t="s">
        <v>382</v>
      </c>
      <c r="D6" s="410" t="s">
        <v>383</v>
      </c>
      <c r="E6" s="413" t="s">
        <v>384</v>
      </c>
      <c r="F6" s="411" t="s">
        <v>376</v>
      </c>
      <c r="G6" s="414">
        <v>3790.5</v>
      </c>
      <c r="H6" s="406" t="s">
        <v>621</v>
      </c>
      <c r="I6" s="407">
        <v>132.88999999999999</v>
      </c>
      <c r="J6" s="408">
        <f t="shared" si="1"/>
        <v>758.1</v>
      </c>
      <c r="K6" s="412">
        <v>758.1</v>
      </c>
      <c r="L6" s="412">
        <v>758.1</v>
      </c>
      <c r="M6" s="412">
        <v>758.1</v>
      </c>
      <c r="N6" s="408">
        <v>624.21</v>
      </c>
      <c r="O6" s="408">
        <v>0</v>
      </c>
      <c r="P6" s="408">
        <v>0</v>
      </c>
      <c r="Q6" s="408">
        <v>0</v>
      </c>
      <c r="R6" s="408">
        <v>0</v>
      </c>
      <c r="S6" s="405">
        <f t="shared" si="2"/>
        <v>3789.5</v>
      </c>
      <c r="T6" s="407">
        <f t="shared" si="0"/>
        <v>1</v>
      </c>
    </row>
    <row r="7" spans="1:21" ht="22.5" customHeight="1">
      <c r="A7" s="401">
        <v>41941</v>
      </c>
      <c r="B7" s="401" t="s">
        <v>385</v>
      </c>
      <c r="C7" s="410" t="s">
        <v>382</v>
      </c>
      <c r="D7" s="410" t="s">
        <v>386</v>
      </c>
      <c r="E7" s="413" t="s">
        <v>384</v>
      </c>
      <c r="F7" s="411" t="s">
        <v>376</v>
      </c>
      <c r="G7" s="414">
        <v>3125.5</v>
      </c>
      <c r="H7" s="406" t="s">
        <v>621</v>
      </c>
      <c r="I7" s="407">
        <v>109.57</v>
      </c>
      <c r="J7" s="408">
        <f t="shared" si="1"/>
        <v>625.1</v>
      </c>
      <c r="K7" s="412">
        <v>625.1</v>
      </c>
      <c r="L7" s="412">
        <v>625.1</v>
      </c>
      <c r="M7" s="412">
        <v>625.1</v>
      </c>
      <c r="N7" s="408">
        <v>514.53</v>
      </c>
      <c r="O7" s="408">
        <v>0</v>
      </c>
      <c r="P7" s="408">
        <v>0</v>
      </c>
      <c r="Q7" s="408">
        <v>0</v>
      </c>
      <c r="R7" s="408">
        <v>0</v>
      </c>
      <c r="S7" s="405">
        <f t="shared" si="2"/>
        <v>3124.5</v>
      </c>
      <c r="T7" s="407">
        <f t="shared" si="0"/>
        <v>1</v>
      </c>
    </row>
    <row r="8" spans="1:21" ht="22.5" customHeight="1">
      <c r="A8" s="401">
        <v>41941</v>
      </c>
      <c r="B8" s="401" t="s">
        <v>387</v>
      </c>
      <c r="C8" s="410" t="s">
        <v>382</v>
      </c>
      <c r="D8" s="410" t="s">
        <v>388</v>
      </c>
      <c r="E8" s="413" t="s">
        <v>384</v>
      </c>
      <c r="F8" s="411" t="s">
        <v>376</v>
      </c>
      <c r="G8" s="414">
        <v>3705</v>
      </c>
      <c r="H8" s="406" t="s">
        <v>621</v>
      </c>
      <c r="I8" s="407">
        <v>129.88999999999999</v>
      </c>
      <c r="J8" s="408">
        <f t="shared" si="1"/>
        <v>741</v>
      </c>
      <c r="K8" s="412">
        <v>741</v>
      </c>
      <c r="L8" s="412">
        <v>741</v>
      </c>
      <c r="M8" s="412">
        <v>741</v>
      </c>
      <c r="N8" s="408">
        <v>610.11</v>
      </c>
      <c r="O8" s="408">
        <v>0</v>
      </c>
      <c r="P8" s="408">
        <v>0</v>
      </c>
      <c r="Q8" s="408">
        <v>0</v>
      </c>
      <c r="R8" s="408">
        <v>0</v>
      </c>
      <c r="S8" s="405">
        <f t="shared" si="2"/>
        <v>3704</v>
      </c>
      <c r="T8" s="407">
        <f t="shared" si="0"/>
        <v>1</v>
      </c>
    </row>
    <row r="9" spans="1:21" ht="22.5" customHeight="1">
      <c r="A9" s="401">
        <v>41941</v>
      </c>
      <c r="B9" s="401" t="s">
        <v>389</v>
      </c>
      <c r="C9" s="410" t="s">
        <v>382</v>
      </c>
      <c r="D9" s="410" t="s">
        <v>390</v>
      </c>
      <c r="E9" s="413" t="s">
        <v>391</v>
      </c>
      <c r="F9" s="411" t="s">
        <v>392</v>
      </c>
      <c r="G9" s="414">
        <v>1314</v>
      </c>
      <c r="H9" s="406" t="s">
        <v>621</v>
      </c>
      <c r="I9" s="407">
        <v>46.04</v>
      </c>
      <c r="J9" s="408">
        <f t="shared" si="1"/>
        <v>262.8</v>
      </c>
      <c r="K9" s="412">
        <v>262.8</v>
      </c>
      <c r="L9" s="412">
        <v>262.8</v>
      </c>
      <c r="M9" s="412">
        <v>262.8</v>
      </c>
      <c r="N9" s="408">
        <v>215.76</v>
      </c>
      <c r="O9" s="408">
        <v>0</v>
      </c>
      <c r="P9" s="408">
        <v>0</v>
      </c>
      <c r="Q9" s="408">
        <v>0</v>
      </c>
      <c r="R9" s="408">
        <v>0</v>
      </c>
      <c r="S9" s="405">
        <f t="shared" si="2"/>
        <v>1313</v>
      </c>
      <c r="T9" s="407">
        <f t="shared" si="0"/>
        <v>1</v>
      </c>
    </row>
    <row r="10" spans="1:21" ht="22.5" customHeight="1">
      <c r="A10" s="401">
        <v>41941</v>
      </c>
      <c r="B10" s="401" t="s">
        <v>393</v>
      </c>
      <c r="C10" s="410" t="s">
        <v>382</v>
      </c>
      <c r="D10" s="410" t="s">
        <v>394</v>
      </c>
      <c r="E10" s="411"/>
      <c r="F10" s="411" t="s">
        <v>395</v>
      </c>
      <c r="G10" s="414">
        <v>1497</v>
      </c>
      <c r="H10" s="406" t="s">
        <v>621</v>
      </c>
      <c r="I10" s="407">
        <v>52.46</v>
      </c>
      <c r="J10" s="408">
        <f t="shared" si="1"/>
        <v>299.39999999999998</v>
      </c>
      <c r="K10" s="412">
        <v>299.39999999999998</v>
      </c>
      <c r="L10" s="412">
        <v>299.39999999999998</v>
      </c>
      <c r="M10" s="412">
        <v>299.39999999999998</v>
      </c>
      <c r="N10" s="408">
        <v>245.94</v>
      </c>
      <c r="O10" s="408">
        <v>0</v>
      </c>
      <c r="P10" s="408">
        <v>0</v>
      </c>
      <c r="Q10" s="408">
        <v>0</v>
      </c>
      <c r="R10" s="408">
        <v>0</v>
      </c>
      <c r="S10" s="405">
        <f t="shared" si="2"/>
        <v>1496</v>
      </c>
      <c r="T10" s="407">
        <f t="shared" si="0"/>
        <v>1</v>
      </c>
    </row>
    <row r="11" spans="1:21" ht="22.5" customHeight="1">
      <c r="A11" s="401">
        <v>41941</v>
      </c>
      <c r="B11" s="401" t="s">
        <v>396</v>
      </c>
      <c r="C11" s="410" t="s">
        <v>382</v>
      </c>
      <c r="D11" s="410" t="s">
        <v>397</v>
      </c>
      <c r="E11" s="411"/>
      <c r="F11" s="411" t="s">
        <v>376</v>
      </c>
      <c r="G11" s="414">
        <v>3900</v>
      </c>
      <c r="H11" s="406" t="s">
        <v>621</v>
      </c>
      <c r="I11" s="407">
        <v>136.72999999999999</v>
      </c>
      <c r="J11" s="408">
        <f t="shared" si="1"/>
        <v>780</v>
      </c>
      <c r="K11" s="412">
        <v>780</v>
      </c>
      <c r="L11" s="412">
        <v>780</v>
      </c>
      <c r="M11" s="412">
        <v>780</v>
      </c>
      <c r="N11" s="408">
        <v>642.27</v>
      </c>
      <c r="O11" s="408">
        <v>0</v>
      </c>
      <c r="P11" s="408">
        <v>0</v>
      </c>
      <c r="Q11" s="408">
        <v>0</v>
      </c>
      <c r="R11" s="408">
        <v>0</v>
      </c>
      <c r="S11" s="405">
        <f t="shared" si="2"/>
        <v>3899</v>
      </c>
      <c r="T11" s="407">
        <f t="shared" si="0"/>
        <v>1</v>
      </c>
    </row>
    <row r="12" spans="1:21" ht="22.5" customHeight="1">
      <c r="A12" s="401">
        <v>41941</v>
      </c>
      <c r="B12" s="401" t="s">
        <v>398</v>
      </c>
      <c r="C12" s="410" t="s">
        <v>382</v>
      </c>
      <c r="D12" s="410" t="s">
        <v>399</v>
      </c>
      <c r="E12" s="411" t="s">
        <v>400</v>
      </c>
      <c r="F12" s="411" t="s">
        <v>392</v>
      </c>
      <c r="G12" s="414">
        <v>894</v>
      </c>
      <c r="H12" s="406" t="s">
        <v>621</v>
      </c>
      <c r="I12" s="407">
        <v>31.32</v>
      </c>
      <c r="J12" s="408">
        <f t="shared" si="1"/>
        <v>178.8</v>
      </c>
      <c r="K12" s="412">
        <v>178.8</v>
      </c>
      <c r="L12" s="412">
        <v>178.8</v>
      </c>
      <c r="M12" s="412">
        <v>178.8</v>
      </c>
      <c r="N12" s="408">
        <v>146.47999999999999</v>
      </c>
      <c r="O12" s="408">
        <v>0</v>
      </c>
      <c r="P12" s="408">
        <v>0</v>
      </c>
      <c r="Q12" s="408">
        <v>0</v>
      </c>
      <c r="R12" s="408">
        <v>0</v>
      </c>
      <c r="S12" s="405">
        <f t="shared" si="2"/>
        <v>893</v>
      </c>
      <c r="T12" s="407">
        <f t="shared" si="0"/>
        <v>1</v>
      </c>
    </row>
    <row r="13" spans="1:21" ht="22.5" customHeight="1">
      <c r="A13" s="401">
        <v>41941</v>
      </c>
      <c r="B13" s="401" t="s">
        <v>401</v>
      </c>
      <c r="C13" s="410" t="s">
        <v>382</v>
      </c>
      <c r="D13" s="410" t="s">
        <v>402</v>
      </c>
      <c r="E13" s="411" t="s">
        <v>400</v>
      </c>
      <c r="F13" s="411" t="s">
        <v>376</v>
      </c>
      <c r="G13" s="414">
        <v>799</v>
      </c>
      <c r="H13" s="406" t="s">
        <v>621</v>
      </c>
      <c r="I13" s="407">
        <v>27.98</v>
      </c>
      <c r="J13" s="408">
        <f t="shared" si="1"/>
        <v>159.80000000000001</v>
      </c>
      <c r="K13" s="412">
        <v>159.80000000000001</v>
      </c>
      <c r="L13" s="412">
        <v>159.80000000000001</v>
      </c>
      <c r="M13" s="412">
        <v>159.80000000000001</v>
      </c>
      <c r="N13" s="408">
        <v>130.82</v>
      </c>
      <c r="O13" s="408">
        <v>0</v>
      </c>
      <c r="P13" s="408">
        <v>0</v>
      </c>
      <c r="Q13" s="408">
        <v>0</v>
      </c>
      <c r="R13" s="408">
        <v>0</v>
      </c>
      <c r="S13" s="405">
        <f t="shared" si="2"/>
        <v>798</v>
      </c>
      <c r="T13" s="407">
        <f t="shared" si="0"/>
        <v>1</v>
      </c>
    </row>
    <row r="14" spans="1:21" ht="22.5" customHeight="1">
      <c r="A14" s="401">
        <v>41941</v>
      </c>
      <c r="B14" s="401" t="s">
        <v>403</v>
      </c>
      <c r="C14" s="410" t="s">
        <v>382</v>
      </c>
      <c r="D14" s="410" t="s">
        <v>404</v>
      </c>
      <c r="E14" s="411" t="s">
        <v>400</v>
      </c>
      <c r="F14" s="411" t="s">
        <v>376</v>
      </c>
      <c r="G14" s="414">
        <v>1890</v>
      </c>
      <c r="H14" s="406" t="s">
        <v>621</v>
      </c>
      <c r="I14" s="407">
        <v>66.239999999999995</v>
      </c>
      <c r="J14" s="408">
        <f t="shared" si="1"/>
        <v>378</v>
      </c>
      <c r="K14" s="412">
        <v>378</v>
      </c>
      <c r="L14" s="412">
        <v>378</v>
      </c>
      <c r="M14" s="412">
        <v>378</v>
      </c>
      <c r="N14" s="408">
        <v>310.76</v>
      </c>
      <c r="O14" s="408">
        <v>0</v>
      </c>
      <c r="P14" s="408">
        <v>0</v>
      </c>
      <c r="Q14" s="408">
        <v>0</v>
      </c>
      <c r="R14" s="408">
        <v>0</v>
      </c>
      <c r="S14" s="405">
        <f t="shared" si="2"/>
        <v>1889</v>
      </c>
      <c r="T14" s="407">
        <f t="shared" si="0"/>
        <v>1</v>
      </c>
    </row>
    <row r="15" spans="1:21" ht="22.5" customHeight="1">
      <c r="A15" s="401">
        <v>41941</v>
      </c>
      <c r="B15" s="401" t="s">
        <v>405</v>
      </c>
      <c r="C15" s="410" t="s">
        <v>382</v>
      </c>
      <c r="D15" s="410" t="s">
        <v>406</v>
      </c>
      <c r="E15" s="411" t="s">
        <v>400</v>
      </c>
      <c r="F15" s="411" t="s">
        <v>392</v>
      </c>
      <c r="G15" s="414">
        <v>5340</v>
      </c>
      <c r="H15" s="406" t="s">
        <v>621</v>
      </c>
      <c r="I15" s="407">
        <v>187.23</v>
      </c>
      <c r="J15" s="408">
        <f t="shared" si="1"/>
        <v>1068</v>
      </c>
      <c r="K15" s="412">
        <v>1068</v>
      </c>
      <c r="L15" s="412">
        <v>1068</v>
      </c>
      <c r="M15" s="412">
        <v>1068</v>
      </c>
      <c r="N15" s="408">
        <v>879.77</v>
      </c>
      <c r="O15" s="408">
        <v>0</v>
      </c>
      <c r="P15" s="408">
        <v>0</v>
      </c>
      <c r="Q15" s="408">
        <v>0</v>
      </c>
      <c r="R15" s="408">
        <v>0</v>
      </c>
      <c r="S15" s="405">
        <f t="shared" si="2"/>
        <v>5339</v>
      </c>
      <c r="T15" s="407">
        <f t="shared" si="0"/>
        <v>1</v>
      </c>
    </row>
    <row r="16" spans="1:21" ht="22.5" customHeight="1">
      <c r="A16" s="415">
        <v>41941</v>
      </c>
      <c r="B16" s="401" t="s">
        <v>407</v>
      </c>
      <c r="C16" s="410" t="s">
        <v>382</v>
      </c>
      <c r="D16" s="410" t="s">
        <v>408</v>
      </c>
      <c r="E16" s="411" t="s">
        <v>400</v>
      </c>
      <c r="F16" s="411" t="s">
        <v>376</v>
      </c>
      <c r="G16" s="414">
        <v>7190.4</v>
      </c>
      <c r="H16" s="406" t="s">
        <v>621</v>
      </c>
      <c r="I16" s="407">
        <v>252.12</v>
      </c>
      <c r="J16" s="408">
        <f t="shared" si="1"/>
        <v>1438.08</v>
      </c>
      <c r="K16" s="412">
        <v>1438.08</v>
      </c>
      <c r="L16" s="412">
        <v>1438.08</v>
      </c>
      <c r="M16" s="412">
        <v>1438.08</v>
      </c>
      <c r="N16" s="408">
        <v>1184.96</v>
      </c>
      <c r="O16" s="408">
        <v>0</v>
      </c>
      <c r="P16" s="408">
        <v>0</v>
      </c>
      <c r="Q16" s="408">
        <v>0</v>
      </c>
      <c r="R16" s="408">
        <v>0</v>
      </c>
      <c r="S16" s="405">
        <f t="shared" si="2"/>
        <v>7189.4</v>
      </c>
      <c r="T16" s="407">
        <f t="shared" si="0"/>
        <v>1</v>
      </c>
    </row>
    <row r="17" spans="1:20" ht="22.5" customHeight="1">
      <c r="A17" s="415">
        <v>41941</v>
      </c>
      <c r="B17" s="401" t="s">
        <v>409</v>
      </c>
      <c r="C17" s="410" t="s">
        <v>382</v>
      </c>
      <c r="D17" s="410" t="s">
        <v>410</v>
      </c>
      <c r="E17" s="411" t="s">
        <v>400</v>
      </c>
      <c r="F17" s="411" t="s">
        <v>376</v>
      </c>
      <c r="G17" s="414">
        <v>2690</v>
      </c>
      <c r="H17" s="406" t="s">
        <v>621</v>
      </c>
      <c r="I17" s="407">
        <v>94.3</v>
      </c>
      <c r="J17" s="408">
        <f t="shared" si="1"/>
        <v>538</v>
      </c>
      <c r="K17" s="412">
        <v>538</v>
      </c>
      <c r="L17" s="412">
        <v>538</v>
      </c>
      <c r="M17" s="412">
        <v>538</v>
      </c>
      <c r="N17" s="408">
        <v>442.7</v>
      </c>
      <c r="O17" s="408">
        <v>0</v>
      </c>
      <c r="P17" s="408">
        <v>0</v>
      </c>
      <c r="Q17" s="408">
        <v>0</v>
      </c>
      <c r="R17" s="408">
        <v>0</v>
      </c>
      <c r="S17" s="405">
        <f t="shared" si="2"/>
        <v>2689</v>
      </c>
      <c r="T17" s="407">
        <f t="shared" si="0"/>
        <v>1</v>
      </c>
    </row>
    <row r="18" spans="1:20" ht="22.5" customHeight="1">
      <c r="A18" s="415">
        <v>41941</v>
      </c>
      <c r="B18" s="401" t="s">
        <v>411</v>
      </c>
      <c r="C18" s="409" t="s">
        <v>382</v>
      </c>
      <c r="D18" s="410" t="s">
        <v>412</v>
      </c>
      <c r="E18" s="411">
        <v>484854</v>
      </c>
      <c r="F18" s="411" t="s">
        <v>413</v>
      </c>
      <c r="G18" s="407">
        <v>1859.81</v>
      </c>
      <c r="H18" s="406" t="s">
        <v>621</v>
      </c>
      <c r="I18" s="407">
        <v>65.19</v>
      </c>
      <c r="J18" s="408">
        <f t="shared" si="1"/>
        <v>371.96199999999999</v>
      </c>
      <c r="K18" s="412">
        <v>371.96199999999999</v>
      </c>
      <c r="L18" s="412">
        <v>371.96199999999999</v>
      </c>
      <c r="M18" s="412">
        <v>371.96199999999999</v>
      </c>
      <c r="N18" s="408">
        <v>305.77</v>
      </c>
      <c r="O18" s="408">
        <v>0</v>
      </c>
      <c r="P18" s="408">
        <v>0</v>
      </c>
      <c r="Q18" s="408">
        <v>0</v>
      </c>
      <c r="R18" s="408">
        <v>0</v>
      </c>
      <c r="S18" s="405">
        <f t="shared" si="2"/>
        <v>1858.808</v>
      </c>
      <c r="T18" s="407">
        <f t="shared" si="0"/>
        <v>1.0019999999999527</v>
      </c>
    </row>
    <row r="19" spans="1:20" ht="22.5" customHeight="1">
      <c r="A19" s="415">
        <v>41941</v>
      </c>
      <c r="B19" s="401" t="s">
        <v>414</v>
      </c>
      <c r="C19" s="409" t="s">
        <v>382</v>
      </c>
      <c r="D19" s="410" t="s">
        <v>415</v>
      </c>
      <c r="E19" s="411">
        <v>484854</v>
      </c>
      <c r="F19" s="411" t="s">
        <v>376</v>
      </c>
      <c r="G19" s="407">
        <v>1205.6099999999999</v>
      </c>
      <c r="H19" s="406" t="s">
        <v>621</v>
      </c>
      <c r="I19" s="407">
        <v>42.24</v>
      </c>
      <c r="J19" s="408">
        <f t="shared" si="1"/>
        <v>241.12199999999999</v>
      </c>
      <c r="K19" s="412">
        <v>241.12199999999999</v>
      </c>
      <c r="L19" s="412">
        <v>241.12199999999999</v>
      </c>
      <c r="M19" s="412">
        <v>241.12199999999999</v>
      </c>
      <c r="N19" s="408">
        <v>197.88</v>
      </c>
      <c r="O19" s="408">
        <v>0</v>
      </c>
      <c r="P19" s="408">
        <v>0</v>
      </c>
      <c r="Q19" s="408">
        <v>0</v>
      </c>
      <c r="R19" s="408">
        <v>0</v>
      </c>
      <c r="S19" s="405">
        <f t="shared" si="2"/>
        <v>1204.6079999999997</v>
      </c>
      <c r="T19" s="407">
        <f t="shared" si="0"/>
        <v>1.0020000000001801</v>
      </c>
    </row>
    <row r="20" spans="1:20" ht="22.5" customHeight="1">
      <c r="A20" s="415">
        <v>41941</v>
      </c>
      <c r="B20" s="401" t="s">
        <v>416</v>
      </c>
      <c r="C20" s="409" t="s">
        <v>382</v>
      </c>
      <c r="D20" s="410" t="s">
        <v>417</v>
      </c>
      <c r="E20" s="411">
        <v>484854</v>
      </c>
      <c r="F20" s="411" t="s">
        <v>376</v>
      </c>
      <c r="G20" s="407">
        <v>719.63</v>
      </c>
      <c r="H20" s="406" t="s">
        <v>621</v>
      </c>
      <c r="I20" s="407">
        <v>25.2</v>
      </c>
      <c r="J20" s="408">
        <f t="shared" si="1"/>
        <v>143.92599999999999</v>
      </c>
      <c r="K20" s="412">
        <v>143.92599999999999</v>
      </c>
      <c r="L20" s="412">
        <v>143.92599999999999</v>
      </c>
      <c r="M20" s="412">
        <v>143.92599999999999</v>
      </c>
      <c r="N20" s="408">
        <v>117.73</v>
      </c>
      <c r="O20" s="408">
        <v>0</v>
      </c>
      <c r="P20" s="408">
        <v>0</v>
      </c>
      <c r="Q20" s="408">
        <v>0</v>
      </c>
      <c r="R20" s="408">
        <v>0</v>
      </c>
      <c r="S20" s="405">
        <f t="shared" si="2"/>
        <v>718.63400000000001</v>
      </c>
      <c r="T20" s="407">
        <f t="shared" si="0"/>
        <v>0.9959999999999809</v>
      </c>
    </row>
    <row r="21" spans="1:20" ht="22.5" customHeight="1">
      <c r="A21" s="415">
        <v>41941</v>
      </c>
      <c r="B21" s="401" t="s">
        <v>418</v>
      </c>
      <c r="C21" s="409" t="s">
        <v>382</v>
      </c>
      <c r="D21" s="410" t="s">
        <v>419</v>
      </c>
      <c r="E21" s="411">
        <v>484854</v>
      </c>
      <c r="F21" s="411" t="s">
        <v>376</v>
      </c>
      <c r="G21" s="407">
        <v>36.450000000000003</v>
      </c>
      <c r="H21" s="406" t="s">
        <v>621</v>
      </c>
      <c r="I21" s="407">
        <v>1.24</v>
      </c>
      <c r="J21" s="408">
        <f t="shared" si="1"/>
        <v>7.2900000000000009</v>
      </c>
      <c r="K21" s="412">
        <v>7.2900000000000009</v>
      </c>
      <c r="L21" s="412">
        <v>7.2900000000000009</v>
      </c>
      <c r="M21" s="412">
        <v>7.2900000000000009</v>
      </c>
      <c r="N21" s="408">
        <v>5.05</v>
      </c>
      <c r="O21" s="408">
        <v>0</v>
      </c>
      <c r="P21" s="408">
        <v>0</v>
      </c>
      <c r="Q21" s="408">
        <v>0</v>
      </c>
      <c r="R21" s="408">
        <v>0</v>
      </c>
      <c r="S21" s="405">
        <f t="shared" si="2"/>
        <v>35.450000000000003</v>
      </c>
      <c r="T21" s="407">
        <f t="shared" si="0"/>
        <v>1</v>
      </c>
    </row>
    <row r="22" spans="1:20" ht="22.5" customHeight="1">
      <c r="A22" s="415">
        <v>41941</v>
      </c>
      <c r="B22" s="401" t="s">
        <v>420</v>
      </c>
      <c r="C22" s="409" t="s">
        <v>382</v>
      </c>
      <c r="D22" s="410" t="s">
        <v>421</v>
      </c>
      <c r="E22" s="411">
        <v>484854</v>
      </c>
      <c r="F22" s="411" t="s">
        <v>376</v>
      </c>
      <c r="G22" s="407">
        <v>55.14</v>
      </c>
      <c r="H22" s="406" t="s">
        <v>621</v>
      </c>
      <c r="I22" s="407">
        <v>1.9</v>
      </c>
      <c r="J22" s="408">
        <f t="shared" si="1"/>
        <v>11.028</v>
      </c>
      <c r="K22" s="412">
        <v>11.028</v>
      </c>
      <c r="L22" s="412">
        <v>11.028</v>
      </c>
      <c r="M22" s="412">
        <v>11.028</v>
      </c>
      <c r="N22" s="408">
        <v>8.1300000000000008</v>
      </c>
      <c r="O22" s="408">
        <v>0</v>
      </c>
      <c r="P22" s="408">
        <v>0</v>
      </c>
      <c r="Q22" s="408">
        <v>0</v>
      </c>
      <c r="R22" s="408">
        <v>0</v>
      </c>
      <c r="S22" s="405">
        <f t="shared" si="2"/>
        <v>54.142000000000003</v>
      </c>
      <c r="T22" s="407">
        <f t="shared" si="0"/>
        <v>0.99799999999999756</v>
      </c>
    </row>
    <row r="23" spans="1:20" ht="22.5" customHeight="1">
      <c r="A23" s="415">
        <v>41941</v>
      </c>
      <c r="B23" s="401" t="s">
        <v>422</v>
      </c>
      <c r="C23" s="409" t="s">
        <v>382</v>
      </c>
      <c r="D23" s="410" t="s">
        <v>423</v>
      </c>
      <c r="E23" s="411">
        <v>484854</v>
      </c>
      <c r="F23" s="411" t="s">
        <v>424</v>
      </c>
      <c r="G23" s="407">
        <v>182.24</v>
      </c>
      <c r="H23" s="406" t="s">
        <v>621</v>
      </c>
      <c r="I23" s="407">
        <v>6.36</v>
      </c>
      <c r="J23" s="408">
        <f t="shared" si="1"/>
        <v>36.448</v>
      </c>
      <c r="K23" s="412">
        <v>36.448</v>
      </c>
      <c r="L23" s="412">
        <v>36.448</v>
      </c>
      <c r="M23" s="412">
        <v>36.448</v>
      </c>
      <c r="N23" s="408">
        <v>29.09</v>
      </c>
      <c r="O23" s="408">
        <v>0</v>
      </c>
      <c r="P23" s="408">
        <v>0</v>
      </c>
      <c r="Q23" s="408">
        <v>0</v>
      </c>
      <c r="R23" s="408">
        <v>0</v>
      </c>
      <c r="S23" s="405">
        <f t="shared" si="2"/>
        <v>181.24200000000002</v>
      </c>
      <c r="T23" s="407">
        <f t="shared" si="0"/>
        <v>0.99799999999999045</v>
      </c>
    </row>
    <row r="24" spans="1:20" ht="22.5" customHeight="1">
      <c r="A24" s="415">
        <v>41941</v>
      </c>
      <c r="B24" s="401" t="s">
        <v>425</v>
      </c>
      <c r="C24" s="409" t="s">
        <v>382</v>
      </c>
      <c r="D24" s="410" t="s">
        <v>426</v>
      </c>
      <c r="E24" s="411">
        <v>484854</v>
      </c>
      <c r="F24" s="411" t="s">
        <v>427</v>
      </c>
      <c r="G24" s="407">
        <v>6168.22</v>
      </c>
      <c r="H24" s="406" t="s">
        <v>621</v>
      </c>
      <c r="I24" s="407">
        <v>216.27</v>
      </c>
      <c r="J24" s="408">
        <f t="shared" si="1"/>
        <v>1233.644</v>
      </c>
      <c r="K24" s="412">
        <v>1233.644</v>
      </c>
      <c r="L24" s="412">
        <v>1233.644</v>
      </c>
      <c r="M24" s="412">
        <v>1233.644</v>
      </c>
      <c r="N24" s="408">
        <v>1016.37</v>
      </c>
      <c r="O24" s="408">
        <v>0</v>
      </c>
      <c r="P24" s="408">
        <v>0</v>
      </c>
      <c r="Q24" s="408">
        <v>0</v>
      </c>
      <c r="R24" s="408">
        <v>0</v>
      </c>
      <c r="S24" s="405">
        <f t="shared" si="2"/>
        <v>6167.2160000000003</v>
      </c>
      <c r="T24" s="407">
        <f t="shared" si="0"/>
        <v>1.0039999999999054</v>
      </c>
    </row>
    <row r="25" spans="1:20" ht="22.5" customHeight="1">
      <c r="A25" s="415">
        <v>41941</v>
      </c>
      <c r="B25" s="401" t="s">
        <v>428</v>
      </c>
      <c r="C25" s="409" t="s">
        <v>429</v>
      </c>
      <c r="D25" s="410" t="s">
        <v>430</v>
      </c>
      <c r="E25" s="411">
        <v>1411011633</v>
      </c>
      <c r="F25" s="411" t="s">
        <v>376</v>
      </c>
      <c r="G25" s="407">
        <v>1219.6300000000001</v>
      </c>
      <c r="H25" s="406" t="s">
        <v>621</v>
      </c>
      <c r="I25" s="407">
        <v>38.729999999999997</v>
      </c>
      <c r="J25" s="408">
        <f t="shared" si="1"/>
        <v>243.92600000000002</v>
      </c>
      <c r="K25" s="412">
        <v>243.92</v>
      </c>
      <c r="L25" s="412">
        <v>243.92</v>
      </c>
      <c r="M25" s="412">
        <v>243.92</v>
      </c>
      <c r="N25" s="408">
        <v>204.21</v>
      </c>
      <c r="O25" s="408">
        <v>0</v>
      </c>
      <c r="P25" s="408">
        <v>0</v>
      </c>
      <c r="Q25" s="408">
        <v>0</v>
      </c>
      <c r="R25" s="408">
        <v>0</v>
      </c>
      <c r="S25" s="405">
        <f t="shared" si="2"/>
        <v>1218.626</v>
      </c>
      <c r="T25" s="407">
        <f t="shared" si="0"/>
        <v>1.0040000000001328</v>
      </c>
    </row>
    <row r="26" spans="1:20" ht="22.5" customHeight="1">
      <c r="A26" s="415">
        <v>41971</v>
      </c>
      <c r="B26" s="401" t="s">
        <v>431</v>
      </c>
      <c r="C26" s="409" t="s">
        <v>432</v>
      </c>
      <c r="D26" s="410" t="s">
        <v>433</v>
      </c>
      <c r="E26" s="413" t="s">
        <v>434</v>
      </c>
      <c r="F26" s="416" t="s">
        <v>435</v>
      </c>
      <c r="G26" s="407">
        <v>556</v>
      </c>
      <c r="H26" s="406" t="s">
        <v>621</v>
      </c>
      <c r="I26" s="407">
        <v>10.34</v>
      </c>
      <c r="J26" s="408">
        <f t="shared" si="1"/>
        <v>111.2</v>
      </c>
      <c r="K26" s="412">
        <v>111.2</v>
      </c>
      <c r="L26" s="412">
        <v>111.2</v>
      </c>
      <c r="M26" s="412">
        <v>111.2</v>
      </c>
      <c r="N26" s="408">
        <v>99.86</v>
      </c>
      <c r="O26" s="408">
        <v>0</v>
      </c>
      <c r="P26" s="408">
        <v>0</v>
      </c>
      <c r="Q26" s="408">
        <v>0</v>
      </c>
      <c r="R26" s="408">
        <v>0</v>
      </c>
      <c r="S26" s="405">
        <f t="shared" si="2"/>
        <v>555</v>
      </c>
      <c r="T26" s="407">
        <f t="shared" si="0"/>
        <v>1</v>
      </c>
    </row>
    <row r="27" spans="1:20" ht="22.5" customHeight="1">
      <c r="A27" s="415">
        <v>41971</v>
      </c>
      <c r="B27" s="401" t="s">
        <v>436</v>
      </c>
      <c r="C27" s="409" t="s">
        <v>432</v>
      </c>
      <c r="D27" s="410" t="s">
        <v>437</v>
      </c>
      <c r="E27" s="413" t="s">
        <v>434</v>
      </c>
      <c r="F27" s="416" t="s">
        <v>427</v>
      </c>
      <c r="G27" s="407">
        <v>358</v>
      </c>
      <c r="H27" s="406" t="s">
        <v>621</v>
      </c>
      <c r="I27" s="407">
        <v>6.65</v>
      </c>
      <c r="J27" s="408">
        <f t="shared" si="1"/>
        <v>71.599999999999994</v>
      </c>
      <c r="K27" s="412">
        <v>71.599999999999994</v>
      </c>
      <c r="L27" s="412">
        <v>71.599999999999994</v>
      </c>
      <c r="M27" s="412">
        <v>71.599999999999994</v>
      </c>
      <c r="N27" s="408">
        <v>63.95</v>
      </c>
      <c r="O27" s="408">
        <v>0</v>
      </c>
      <c r="P27" s="408">
        <v>0</v>
      </c>
      <c r="Q27" s="408">
        <v>0</v>
      </c>
      <c r="R27" s="408">
        <v>0</v>
      </c>
      <c r="S27" s="405">
        <f t="shared" si="2"/>
        <v>356.99999999999994</v>
      </c>
      <c r="T27" s="407">
        <f t="shared" si="0"/>
        <v>1.0000000000000568</v>
      </c>
    </row>
    <row r="28" spans="1:20" ht="22.5" customHeight="1">
      <c r="A28" s="415">
        <v>41971</v>
      </c>
      <c r="B28" s="401" t="s">
        <v>438</v>
      </c>
      <c r="C28" s="409" t="s">
        <v>432</v>
      </c>
      <c r="D28" s="410" t="s">
        <v>439</v>
      </c>
      <c r="E28" s="413" t="s">
        <v>434</v>
      </c>
      <c r="F28" s="416" t="s">
        <v>440</v>
      </c>
      <c r="G28" s="407">
        <v>792</v>
      </c>
      <c r="H28" s="406" t="s">
        <v>621</v>
      </c>
      <c r="I28" s="407">
        <v>14.74</v>
      </c>
      <c r="J28" s="408">
        <f t="shared" si="1"/>
        <v>158.4</v>
      </c>
      <c r="K28" s="412">
        <v>158.4</v>
      </c>
      <c r="L28" s="412">
        <v>158.4</v>
      </c>
      <c r="M28" s="412">
        <v>158.4</v>
      </c>
      <c r="N28" s="408">
        <v>142.66</v>
      </c>
      <c r="O28" s="408">
        <v>0</v>
      </c>
      <c r="P28" s="408">
        <v>0</v>
      </c>
      <c r="Q28" s="408">
        <v>0</v>
      </c>
      <c r="R28" s="408">
        <v>0</v>
      </c>
      <c r="S28" s="405">
        <f t="shared" si="2"/>
        <v>791</v>
      </c>
      <c r="T28" s="407">
        <f t="shared" si="0"/>
        <v>1</v>
      </c>
    </row>
    <row r="29" spans="1:20" ht="22.5" customHeight="1">
      <c r="A29" s="415">
        <v>41971</v>
      </c>
      <c r="B29" s="401" t="s">
        <v>441</v>
      </c>
      <c r="C29" s="409" t="s">
        <v>432</v>
      </c>
      <c r="D29" s="410" t="s">
        <v>442</v>
      </c>
      <c r="E29" s="413" t="s">
        <v>434</v>
      </c>
      <c r="F29" s="411" t="s">
        <v>413</v>
      </c>
      <c r="G29" s="407">
        <v>490</v>
      </c>
      <c r="H29" s="406" t="s">
        <v>621</v>
      </c>
      <c r="I29" s="407">
        <v>9.11</v>
      </c>
      <c r="J29" s="408">
        <f t="shared" si="1"/>
        <v>98</v>
      </c>
      <c r="K29" s="412">
        <v>98</v>
      </c>
      <c r="L29" s="412">
        <v>98</v>
      </c>
      <c r="M29" s="412">
        <v>98</v>
      </c>
      <c r="N29" s="408">
        <v>87.89</v>
      </c>
      <c r="O29" s="408">
        <v>0</v>
      </c>
      <c r="P29" s="408">
        <v>0</v>
      </c>
      <c r="Q29" s="408">
        <v>0</v>
      </c>
      <c r="R29" s="408">
        <v>0</v>
      </c>
      <c r="S29" s="405">
        <f t="shared" si="2"/>
        <v>489</v>
      </c>
      <c r="T29" s="407">
        <f t="shared" si="0"/>
        <v>1</v>
      </c>
    </row>
    <row r="30" spans="1:20" ht="22.5" customHeight="1">
      <c r="A30" s="415">
        <v>41971</v>
      </c>
      <c r="B30" s="401" t="s">
        <v>443</v>
      </c>
      <c r="C30" s="409" t="s">
        <v>432</v>
      </c>
      <c r="D30" s="410" t="s">
        <v>444</v>
      </c>
      <c r="E30" s="413" t="s">
        <v>434</v>
      </c>
      <c r="F30" s="411" t="s">
        <v>413</v>
      </c>
      <c r="G30" s="407">
        <v>750</v>
      </c>
      <c r="H30" s="406" t="s">
        <v>621</v>
      </c>
      <c r="I30" s="407">
        <v>13.95</v>
      </c>
      <c r="J30" s="408">
        <f t="shared" si="1"/>
        <v>150</v>
      </c>
      <c r="K30" s="412">
        <v>150</v>
      </c>
      <c r="L30" s="412">
        <v>150</v>
      </c>
      <c r="M30" s="412">
        <v>150</v>
      </c>
      <c r="N30" s="408">
        <v>135.05000000000001</v>
      </c>
      <c r="O30" s="408">
        <v>0</v>
      </c>
      <c r="P30" s="408">
        <v>0</v>
      </c>
      <c r="Q30" s="408">
        <v>0</v>
      </c>
      <c r="R30" s="408">
        <v>0</v>
      </c>
      <c r="S30" s="405">
        <f t="shared" si="2"/>
        <v>749</v>
      </c>
      <c r="T30" s="407">
        <f t="shared" si="0"/>
        <v>1</v>
      </c>
    </row>
    <row r="31" spans="1:20" ht="22.5" customHeight="1">
      <c r="A31" s="415">
        <v>41971</v>
      </c>
      <c r="B31" s="401" t="s">
        <v>445</v>
      </c>
      <c r="C31" s="409" t="s">
        <v>432</v>
      </c>
      <c r="D31" s="410" t="s">
        <v>390</v>
      </c>
      <c r="E31" s="413" t="s">
        <v>434</v>
      </c>
      <c r="F31" s="411" t="s">
        <v>446</v>
      </c>
      <c r="G31" s="407">
        <v>1295</v>
      </c>
      <c r="H31" s="406" t="s">
        <v>621</v>
      </c>
      <c r="I31" s="407">
        <v>24.11</v>
      </c>
      <c r="J31" s="408">
        <f t="shared" si="1"/>
        <v>259</v>
      </c>
      <c r="K31" s="412">
        <v>259</v>
      </c>
      <c r="L31" s="412">
        <v>259</v>
      </c>
      <c r="M31" s="412">
        <v>259</v>
      </c>
      <c r="N31" s="408">
        <v>233.89</v>
      </c>
      <c r="O31" s="408">
        <v>0</v>
      </c>
      <c r="P31" s="408">
        <v>0</v>
      </c>
      <c r="Q31" s="408">
        <v>0</v>
      </c>
      <c r="R31" s="408">
        <v>0</v>
      </c>
      <c r="S31" s="405">
        <f t="shared" si="2"/>
        <v>1294</v>
      </c>
      <c r="T31" s="407">
        <f t="shared" si="0"/>
        <v>1</v>
      </c>
    </row>
    <row r="32" spans="1:20" ht="22.5" customHeight="1">
      <c r="A32" s="415">
        <v>41971</v>
      </c>
      <c r="B32" s="401" t="s">
        <v>447</v>
      </c>
      <c r="C32" s="409" t="s">
        <v>432</v>
      </c>
      <c r="D32" s="410" t="s">
        <v>448</v>
      </c>
      <c r="E32" s="413" t="s">
        <v>434</v>
      </c>
      <c r="F32" s="411" t="s">
        <v>446</v>
      </c>
      <c r="G32" s="407">
        <v>645</v>
      </c>
      <c r="H32" s="406" t="s">
        <v>621</v>
      </c>
      <c r="I32" s="407">
        <v>12</v>
      </c>
      <c r="J32" s="408">
        <f t="shared" si="1"/>
        <v>129</v>
      </c>
      <c r="K32" s="412">
        <v>129</v>
      </c>
      <c r="L32" s="412">
        <v>129</v>
      </c>
      <c r="M32" s="412">
        <v>129</v>
      </c>
      <c r="N32" s="408">
        <v>116</v>
      </c>
      <c r="O32" s="408">
        <v>0</v>
      </c>
      <c r="P32" s="408">
        <v>0</v>
      </c>
      <c r="Q32" s="408">
        <v>0</v>
      </c>
      <c r="R32" s="408">
        <v>0</v>
      </c>
      <c r="S32" s="405">
        <f t="shared" si="2"/>
        <v>644</v>
      </c>
      <c r="T32" s="407">
        <f t="shared" si="0"/>
        <v>1</v>
      </c>
    </row>
    <row r="33" spans="1:20" ht="22.5" customHeight="1">
      <c r="A33" s="415">
        <v>41971</v>
      </c>
      <c r="B33" s="401" t="s">
        <v>449</v>
      </c>
      <c r="C33" s="409" t="s">
        <v>432</v>
      </c>
      <c r="D33" s="410" t="s">
        <v>450</v>
      </c>
      <c r="E33" s="413">
        <v>193347</v>
      </c>
      <c r="F33" s="411" t="s">
        <v>376</v>
      </c>
      <c r="G33" s="407">
        <v>2790</v>
      </c>
      <c r="H33" s="406" t="s">
        <v>621</v>
      </c>
      <c r="I33" s="407">
        <v>51.96</v>
      </c>
      <c r="J33" s="408">
        <f t="shared" si="1"/>
        <v>558</v>
      </c>
      <c r="K33" s="412">
        <v>558</v>
      </c>
      <c r="L33" s="412">
        <v>558</v>
      </c>
      <c r="M33" s="412">
        <v>558</v>
      </c>
      <c r="N33" s="408">
        <v>505.04</v>
      </c>
      <c r="O33" s="408">
        <v>0</v>
      </c>
      <c r="P33" s="408">
        <v>0</v>
      </c>
      <c r="Q33" s="408">
        <v>0</v>
      </c>
      <c r="R33" s="408">
        <v>0</v>
      </c>
      <c r="S33" s="405">
        <f t="shared" si="2"/>
        <v>2789</v>
      </c>
      <c r="T33" s="407">
        <f t="shared" si="0"/>
        <v>1</v>
      </c>
    </row>
    <row r="34" spans="1:20" ht="22.5" customHeight="1">
      <c r="A34" s="415">
        <v>41971</v>
      </c>
      <c r="B34" s="401" t="s">
        <v>451</v>
      </c>
      <c r="C34" s="409" t="s">
        <v>432</v>
      </c>
      <c r="D34" s="410" t="s">
        <v>452</v>
      </c>
      <c r="E34" s="413" t="s">
        <v>453</v>
      </c>
      <c r="F34" s="411" t="s">
        <v>376</v>
      </c>
      <c r="G34" s="407">
        <v>3290</v>
      </c>
      <c r="H34" s="406" t="s">
        <v>621</v>
      </c>
      <c r="I34" s="407">
        <v>61.27</v>
      </c>
      <c r="J34" s="408">
        <f t="shared" si="1"/>
        <v>658</v>
      </c>
      <c r="K34" s="412">
        <v>658</v>
      </c>
      <c r="L34" s="412">
        <v>658</v>
      </c>
      <c r="M34" s="412">
        <v>658</v>
      </c>
      <c r="N34" s="408">
        <v>595.73</v>
      </c>
      <c r="O34" s="408">
        <v>0</v>
      </c>
      <c r="P34" s="408">
        <v>0</v>
      </c>
      <c r="Q34" s="408">
        <v>0</v>
      </c>
      <c r="R34" s="408">
        <v>0</v>
      </c>
      <c r="S34" s="405">
        <f t="shared" si="2"/>
        <v>3289</v>
      </c>
      <c r="T34" s="407">
        <f t="shared" si="0"/>
        <v>1</v>
      </c>
    </row>
    <row r="35" spans="1:20" ht="22.5" customHeight="1">
      <c r="A35" s="415">
        <v>41971</v>
      </c>
      <c r="B35" s="401" t="s">
        <v>454</v>
      </c>
      <c r="C35" s="409" t="s">
        <v>432</v>
      </c>
      <c r="D35" s="410" t="s">
        <v>455</v>
      </c>
      <c r="E35" s="413" t="s">
        <v>456</v>
      </c>
      <c r="F35" s="411" t="s">
        <v>376</v>
      </c>
      <c r="G35" s="407">
        <v>3599</v>
      </c>
      <c r="H35" s="406" t="s">
        <v>621</v>
      </c>
      <c r="I35" s="407">
        <v>67.03</v>
      </c>
      <c r="J35" s="408">
        <f t="shared" si="1"/>
        <v>719.8</v>
      </c>
      <c r="K35" s="412">
        <v>719.8</v>
      </c>
      <c r="L35" s="412">
        <v>719.8</v>
      </c>
      <c r="M35" s="412">
        <v>719.8</v>
      </c>
      <c r="N35" s="408">
        <v>651.77</v>
      </c>
      <c r="O35" s="408">
        <v>0</v>
      </c>
      <c r="P35" s="408">
        <v>0</v>
      </c>
      <c r="Q35" s="408">
        <v>0</v>
      </c>
      <c r="R35" s="408">
        <v>0</v>
      </c>
      <c r="S35" s="405">
        <f t="shared" si="2"/>
        <v>3597.9999999999995</v>
      </c>
      <c r="T35" s="407">
        <f t="shared" si="0"/>
        <v>1.0000000000004547</v>
      </c>
    </row>
    <row r="36" spans="1:20" ht="22.5" customHeight="1">
      <c r="A36" s="415">
        <v>41971</v>
      </c>
      <c r="B36" s="401" t="s">
        <v>457</v>
      </c>
      <c r="C36" s="409" t="s">
        <v>432</v>
      </c>
      <c r="D36" s="410" t="s">
        <v>458</v>
      </c>
      <c r="E36" s="413" t="s">
        <v>456</v>
      </c>
      <c r="F36" s="411" t="s">
        <v>427</v>
      </c>
      <c r="G36" s="407">
        <v>7180</v>
      </c>
      <c r="H36" s="406" t="s">
        <v>621</v>
      </c>
      <c r="I36" s="407">
        <v>133.75</v>
      </c>
      <c r="J36" s="408">
        <f t="shared" si="1"/>
        <v>1436</v>
      </c>
      <c r="K36" s="412">
        <v>1436</v>
      </c>
      <c r="L36" s="412">
        <v>1436</v>
      </c>
      <c r="M36" s="412">
        <v>1436</v>
      </c>
      <c r="N36" s="408">
        <v>1301.25</v>
      </c>
      <c r="O36" s="408">
        <v>0</v>
      </c>
      <c r="P36" s="408">
        <v>0</v>
      </c>
      <c r="Q36" s="408">
        <v>0</v>
      </c>
      <c r="R36" s="408">
        <v>0</v>
      </c>
      <c r="S36" s="405">
        <f t="shared" si="2"/>
        <v>7179</v>
      </c>
      <c r="T36" s="407">
        <f t="shared" ref="T36:T55" si="3">G36-S36</f>
        <v>1</v>
      </c>
    </row>
    <row r="37" spans="1:20" ht="22.5" customHeight="1">
      <c r="A37" s="415">
        <v>41971</v>
      </c>
      <c r="B37" s="401" t="s">
        <v>459</v>
      </c>
      <c r="C37" s="409" t="s">
        <v>432</v>
      </c>
      <c r="D37" s="410" t="s">
        <v>460</v>
      </c>
      <c r="E37" s="413" t="s">
        <v>456</v>
      </c>
      <c r="F37" s="411" t="s">
        <v>376</v>
      </c>
      <c r="G37" s="407">
        <v>2490</v>
      </c>
      <c r="H37" s="406" t="s">
        <v>621</v>
      </c>
      <c r="I37" s="407">
        <v>46.37</v>
      </c>
      <c r="J37" s="408">
        <f t="shared" si="1"/>
        <v>498</v>
      </c>
      <c r="K37" s="412">
        <v>498</v>
      </c>
      <c r="L37" s="412">
        <v>498</v>
      </c>
      <c r="M37" s="412">
        <v>498</v>
      </c>
      <c r="N37" s="408">
        <v>450.63</v>
      </c>
      <c r="O37" s="408">
        <v>0</v>
      </c>
      <c r="P37" s="408">
        <v>0</v>
      </c>
      <c r="Q37" s="408">
        <v>0</v>
      </c>
      <c r="R37" s="408">
        <v>0</v>
      </c>
      <c r="S37" s="405">
        <f t="shared" si="2"/>
        <v>2489</v>
      </c>
      <c r="T37" s="407">
        <f t="shared" si="3"/>
        <v>1</v>
      </c>
    </row>
    <row r="38" spans="1:20" ht="22.5" customHeight="1">
      <c r="A38" s="415">
        <v>41971</v>
      </c>
      <c r="B38" s="415" t="s">
        <v>461</v>
      </c>
      <c r="C38" s="409" t="s">
        <v>432</v>
      </c>
      <c r="D38" s="410" t="s">
        <v>462</v>
      </c>
      <c r="E38" s="413" t="s">
        <v>456</v>
      </c>
      <c r="F38" s="411" t="s">
        <v>376</v>
      </c>
      <c r="G38" s="407">
        <v>2990</v>
      </c>
      <c r="H38" s="417" t="s">
        <v>621</v>
      </c>
      <c r="I38" s="407">
        <v>55.69</v>
      </c>
      <c r="J38" s="418">
        <f t="shared" si="1"/>
        <v>598</v>
      </c>
      <c r="K38" s="419">
        <v>598</v>
      </c>
      <c r="L38" s="419">
        <v>598</v>
      </c>
      <c r="M38" s="419">
        <v>598</v>
      </c>
      <c r="N38" s="418">
        <v>541.30999999999995</v>
      </c>
      <c r="O38" s="418">
        <v>0</v>
      </c>
      <c r="P38" s="408">
        <v>0</v>
      </c>
      <c r="Q38" s="408">
        <v>0</v>
      </c>
      <c r="R38" s="408">
        <v>0</v>
      </c>
      <c r="S38" s="405">
        <f t="shared" si="2"/>
        <v>2989</v>
      </c>
      <c r="T38" s="407">
        <f t="shared" si="3"/>
        <v>1</v>
      </c>
    </row>
    <row r="39" spans="1:20" ht="22.5" customHeight="1">
      <c r="A39" s="415">
        <v>41971</v>
      </c>
      <c r="B39" s="415" t="s">
        <v>463</v>
      </c>
      <c r="C39" s="409" t="s">
        <v>432</v>
      </c>
      <c r="D39" s="410" t="s">
        <v>464</v>
      </c>
      <c r="E39" s="413" t="s">
        <v>456</v>
      </c>
      <c r="F39" s="411" t="s">
        <v>427</v>
      </c>
      <c r="G39" s="407">
        <v>2580</v>
      </c>
      <c r="H39" s="417" t="s">
        <v>621</v>
      </c>
      <c r="I39" s="407">
        <v>48.05</v>
      </c>
      <c r="J39" s="418">
        <f t="shared" si="1"/>
        <v>516</v>
      </c>
      <c r="K39" s="419">
        <v>516</v>
      </c>
      <c r="L39" s="419">
        <v>516</v>
      </c>
      <c r="M39" s="419">
        <v>516</v>
      </c>
      <c r="N39" s="418">
        <v>466.95</v>
      </c>
      <c r="O39" s="418">
        <v>0</v>
      </c>
      <c r="P39" s="408">
        <v>0</v>
      </c>
      <c r="Q39" s="408">
        <v>0</v>
      </c>
      <c r="R39" s="408">
        <v>0</v>
      </c>
      <c r="S39" s="405">
        <f t="shared" si="2"/>
        <v>2579</v>
      </c>
      <c r="T39" s="407">
        <f t="shared" si="3"/>
        <v>1</v>
      </c>
    </row>
    <row r="40" spans="1:20" ht="22.5" customHeight="1">
      <c r="A40" s="415">
        <v>41971</v>
      </c>
      <c r="B40" s="401" t="s">
        <v>465</v>
      </c>
      <c r="C40" s="409" t="s">
        <v>432</v>
      </c>
      <c r="D40" s="410" t="s">
        <v>466</v>
      </c>
      <c r="E40" s="413" t="s">
        <v>456</v>
      </c>
      <c r="F40" s="411" t="s">
        <v>376</v>
      </c>
      <c r="G40" s="407">
        <v>199</v>
      </c>
      <c r="H40" s="406" t="s">
        <v>621</v>
      </c>
      <c r="I40" s="407">
        <v>3.69</v>
      </c>
      <c r="J40" s="408">
        <f t="shared" si="1"/>
        <v>39.799999999999997</v>
      </c>
      <c r="K40" s="412">
        <v>39.799999999999997</v>
      </c>
      <c r="L40" s="412">
        <v>39.799999999999997</v>
      </c>
      <c r="M40" s="412">
        <v>39.799999999999997</v>
      </c>
      <c r="N40" s="408">
        <v>35.11</v>
      </c>
      <c r="O40" s="408">
        <v>0</v>
      </c>
      <c r="P40" s="408">
        <v>0</v>
      </c>
      <c r="Q40" s="408">
        <v>0</v>
      </c>
      <c r="R40" s="408">
        <v>0</v>
      </c>
      <c r="S40" s="405">
        <f t="shared" si="2"/>
        <v>198</v>
      </c>
      <c r="T40" s="407">
        <f t="shared" si="3"/>
        <v>1</v>
      </c>
    </row>
    <row r="41" spans="1:20" ht="22.5" customHeight="1">
      <c r="A41" s="415">
        <v>41971</v>
      </c>
      <c r="B41" s="401" t="s">
        <v>467</v>
      </c>
      <c r="C41" s="409" t="s">
        <v>432</v>
      </c>
      <c r="D41" s="410" t="s">
        <v>406</v>
      </c>
      <c r="E41" s="413" t="s">
        <v>456</v>
      </c>
      <c r="F41" s="411" t="s">
        <v>376</v>
      </c>
      <c r="G41" s="407">
        <v>890</v>
      </c>
      <c r="H41" s="406" t="s">
        <v>621</v>
      </c>
      <c r="I41" s="407">
        <v>16.559999999999999</v>
      </c>
      <c r="J41" s="408">
        <f t="shared" si="1"/>
        <v>178</v>
      </c>
      <c r="K41" s="412">
        <v>178</v>
      </c>
      <c r="L41" s="412">
        <v>178</v>
      </c>
      <c r="M41" s="412">
        <v>178</v>
      </c>
      <c r="N41" s="408">
        <v>160.44</v>
      </c>
      <c r="O41" s="408">
        <v>0</v>
      </c>
      <c r="P41" s="408">
        <v>0</v>
      </c>
      <c r="Q41" s="408">
        <v>0</v>
      </c>
      <c r="R41" s="408">
        <v>0</v>
      </c>
      <c r="S41" s="405">
        <f t="shared" si="2"/>
        <v>889</v>
      </c>
      <c r="T41" s="407">
        <f t="shared" si="3"/>
        <v>1</v>
      </c>
    </row>
    <row r="42" spans="1:20" ht="22.5" customHeight="1">
      <c r="A42" s="415">
        <v>41971</v>
      </c>
      <c r="B42" s="401" t="s">
        <v>468</v>
      </c>
      <c r="C42" s="409" t="s">
        <v>432</v>
      </c>
      <c r="D42" s="410" t="s">
        <v>469</v>
      </c>
      <c r="E42" s="413" t="s">
        <v>470</v>
      </c>
      <c r="F42" s="411" t="s">
        <v>376</v>
      </c>
      <c r="G42" s="407">
        <v>2990</v>
      </c>
      <c r="H42" s="406" t="s">
        <v>621</v>
      </c>
      <c r="I42" s="407">
        <v>55.69</v>
      </c>
      <c r="J42" s="408">
        <f t="shared" si="1"/>
        <v>598</v>
      </c>
      <c r="K42" s="412">
        <v>598</v>
      </c>
      <c r="L42" s="412">
        <v>598</v>
      </c>
      <c r="M42" s="412">
        <v>598</v>
      </c>
      <c r="N42" s="408">
        <v>541.30999999999995</v>
      </c>
      <c r="O42" s="408">
        <v>0</v>
      </c>
      <c r="P42" s="408">
        <v>0</v>
      </c>
      <c r="Q42" s="408">
        <v>0</v>
      </c>
      <c r="R42" s="408">
        <v>0</v>
      </c>
      <c r="S42" s="405">
        <f t="shared" si="2"/>
        <v>2989</v>
      </c>
      <c r="T42" s="407">
        <f t="shared" si="3"/>
        <v>1</v>
      </c>
    </row>
    <row r="43" spans="1:20" ht="22.5" customHeight="1">
      <c r="A43" s="415">
        <v>42002</v>
      </c>
      <c r="B43" s="401" t="s">
        <v>471</v>
      </c>
      <c r="C43" s="409" t="s">
        <v>382</v>
      </c>
      <c r="D43" s="410" t="s">
        <v>472</v>
      </c>
      <c r="E43" s="411">
        <v>201634</v>
      </c>
      <c r="F43" s="411" t="s">
        <v>376</v>
      </c>
      <c r="G43" s="407">
        <v>27390</v>
      </c>
      <c r="H43" s="406" t="s">
        <v>621</v>
      </c>
      <c r="I43" s="407">
        <v>45.02</v>
      </c>
      <c r="J43" s="408">
        <f t="shared" si="1"/>
        <v>5478</v>
      </c>
      <c r="K43" s="412">
        <v>5478</v>
      </c>
      <c r="L43" s="412">
        <v>5478</v>
      </c>
      <c r="M43" s="412">
        <v>5478</v>
      </c>
      <c r="N43" s="408">
        <v>5431.98</v>
      </c>
      <c r="O43" s="408">
        <v>0</v>
      </c>
      <c r="P43" s="408">
        <v>0</v>
      </c>
      <c r="Q43" s="408">
        <v>0</v>
      </c>
      <c r="R43" s="408">
        <v>0</v>
      </c>
      <c r="S43" s="405">
        <f t="shared" si="2"/>
        <v>27389</v>
      </c>
      <c r="T43" s="407">
        <f t="shared" si="3"/>
        <v>1</v>
      </c>
    </row>
    <row r="44" spans="1:20" ht="22.5" customHeight="1">
      <c r="A44" s="415">
        <v>42002</v>
      </c>
      <c r="B44" s="401" t="s">
        <v>473</v>
      </c>
      <c r="C44" s="409" t="s">
        <v>474</v>
      </c>
      <c r="D44" s="410" t="s">
        <v>475</v>
      </c>
      <c r="E44" s="411"/>
      <c r="F44" s="411" t="s">
        <v>380</v>
      </c>
      <c r="G44" s="407">
        <v>15900</v>
      </c>
      <c r="H44" s="406" t="s">
        <v>621</v>
      </c>
      <c r="I44" s="407">
        <v>26.14</v>
      </c>
      <c r="J44" s="408">
        <f t="shared" si="1"/>
        <v>3180</v>
      </c>
      <c r="K44" s="412">
        <v>3180</v>
      </c>
      <c r="L44" s="412">
        <v>3180</v>
      </c>
      <c r="M44" s="412">
        <v>3180</v>
      </c>
      <c r="N44" s="408">
        <v>3152.86</v>
      </c>
      <c r="O44" s="408">
        <v>0</v>
      </c>
      <c r="P44" s="408">
        <v>0</v>
      </c>
      <c r="Q44" s="408">
        <v>0</v>
      </c>
      <c r="R44" s="408">
        <v>0</v>
      </c>
      <c r="S44" s="405">
        <f t="shared" si="2"/>
        <v>15899</v>
      </c>
      <c r="T44" s="407">
        <f t="shared" si="3"/>
        <v>1</v>
      </c>
    </row>
    <row r="45" spans="1:20" ht="22.5" customHeight="1">
      <c r="A45" s="415">
        <v>42244</v>
      </c>
      <c r="B45" s="401" t="s">
        <v>476</v>
      </c>
      <c r="C45" s="409" t="s">
        <v>477</v>
      </c>
      <c r="D45" s="410" t="s">
        <v>478</v>
      </c>
      <c r="E45" s="413" t="s">
        <v>479</v>
      </c>
      <c r="F45" s="411" t="s">
        <v>424</v>
      </c>
      <c r="G45" s="407">
        <v>40000</v>
      </c>
      <c r="H45" s="406" t="s">
        <v>621</v>
      </c>
      <c r="I45" s="407"/>
      <c r="J45" s="419"/>
      <c r="K45" s="407">
        <v>7990</v>
      </c>
      <c r="L45" s="407">
        <v>7990</v>
      </c>
      <c r="M45" s="407">
        <v>7990</v>
      </c>
      <c r="N45" s="408">
        <v>8030</v>
      </c>
      <c r="O45" s="408">
        <v>7999</v>
      </c>
      <c r="P45" s="408">
        <v>0</v>
      </c>
      <c r="Q45" s="408">
        <v>0</v>
      </c>
      <c r="R45" s="408">
        <v>0</v>
      </c>
      <c r="S45" s="405">
        <f t="shared" si="2"/>
        <v>39999</v>
      </c>
      <c r="T45" s="407">
        <f t="shared" si="3"/>
        <v>1</v>
      </c>
    </row>
    <row r="46" spans="1:20" ht="22.5" customHeight="1">
      <c r="A46" s="415">
        <v>42310</v>
      </c>
      <c r="B46" s="401" t="s">
        <v>480</v>
      </c>
      <c r="C46" s="409" t="s">
        <v>477</v>
      </c>
      <c r="D46" s="410" t="s">
        <v>478</v>
      </c>
      <c r="E46" s="413" t="s">
        <v>481</v>
      </c>
      <c r="F46" s="411"/>
      <c r="G46" s="407">
        <v>40000</v>
      </c>
      <c r="H46" s="406" t="s">
        <v>621</v>
      </c>
      <c r="I46" s="407"/>
      <c r="J46" s="407">
        <v>2621.7</v>
      </c>
      <c r="K46" s="407">
        <v>7990</v>
      </c>
      <c r="L46" s="407">
        <v>7990</v>
      </c>
      <c r="M46" s="407">
        <v>7990</v>
      </c>
      <c r="N46" s="408">
        <v>8000</v>
      </c>
      <c r="O46" s="408">
        <v>5407.3</v>
      </c>
      <c r="P46" s="408">
        <v>0</v>
      </c>
      <c r="Q46" s="408">
        <v>0</v>
      </c>
      <c r="R46" s="408">
        <v>0</v>
      </c>
      <c r="S46" s="405">
        <f t="shared" si="2"/>
        <v>39999</v>
      </c>
      <c r="T46" s="407">
        <f t="shared" si="3"/>
        <v>1</v>
      </c>
    </row>
    <row r="47" spans="1:20" ht="22.5" customHeight="1">
      <c r="A47" s="415">
        <v>42885</v>
      </c>
      <c r="B47" s="401" t="s">
        <v>482</v>
      </c>
      <c r="C47" s="409" t="s">
        <v>483</v>
      </c>
      <c r="D47" s="410" t="s">
        <v>484</v>
      </c>
      <c r="E47" s="413" t="s">
        <v>485</v>
      </c>
      <c r="F47" s="411" t="s">
        <v>376</v>
      </c>
      <c r="G47" s="407">
        <v>30523.360000000001</v>
      </c>
      <c r="H47" s="406" t="s">
        <v>621</v>
      </c>
      <c r="I47" s="420"/>
      <c r="J47" s="421"/>
      <c r="K47" s="407"/>
      <c r="L47" s="407">
        <v>3847.5</v>
      </c>
      <c r="M47" s="407">
        <v>6531.8</v>
      </c>
      <c r="N47" s="408">
        <v>6531.8</v>
      </c>
      <c r="O47" s="408">
        <v>6104.67</v>
      </c>
      <c r="P47" s="408">
        <v>6104.67</v>
      </c>
      <c r="Q47" s="408">
        <v>1401.92</v>
      </c>
      <c r="R47" s="408">
        <v>0</v>
      </c>
      <c r="S47" s="405">
        <f t="shared" si="2"/>
        <v>30522.359999999993</v>
      </c>
      <c r="T47" s="407">
        <f t="shared" si="3"/>
        <v>1.000000000007276</v>
      </c>
    </row>
    <row r="48" spans="1:20" ht="22.5" customHeight="1">
      <c r="A48" s="415">
        <v>43429</v>
      </c>
      <c r="B48" s="401" t="s">
        <v>486</v>
      </c>
      <c r="C48" s="409" t="s">
        <v>487</v>
      </c>
      <c r="D48" s="410" t="s">
        <v>488</v>
      </c>
      <c r="E48" s="411" t="s">
        <v>489</v>
      </c>
      <c r="F48" s="411">
        <v>1</v>
      </c>
      <c r="G48" s="407">
        <v>6832.01</v>
      </c>
      <c r="H48" s="406" t="s">
        <v>621</v>
      </c>
      <c r="I48" s="407">
        <v>0</v>
      </c>
      <c r="J48" s="408">
        <v>0</v>
      </c>
      <c r="K48" s="412">
        <v>0</v>
      </c>
      <c r="L48" s="412">
        <v>0</v>
      </c>
      <c r="M48" s="412">
        <v>138.51</v>
      </c>
      <c r="N48" s="408">
        <v>1366.4</v>
      </c>
      <c r="O48" s="408">
        <v>1366.4</v>
      </c>
      <c r="P48" s="408">
        <v>1366.4</v>
      </c>
      <c r="Q48" s="408">
        <v>1366.4</v>
      </c>
      <c r="R48" s="408">
        <v>1226.9000000000001</v>
      </c>
      <c r="S48" s="405">
        <f t="shared" si="2"/>
        <v>6831.01</v>
      </c>
      <c r="T48" s="407">
        <f t="shared" si="3"/>
        <v>1</v>
      </c>
    </row>
    <row r="49" spans="1:21" ht="22.5" customHeight="1">
      <c r="A49" s="415">
        <v>43867</v>
      </c>
      <c r="B49" s="401" t="s">
        <v>959</v>
      </c>
      <c r="C49" s="409" t="s">
        <v>960</v>
      </c>
      <c r="D49" s="410" t="s">
        <v>961</v>
      </c>
      <c r="E49" s="413" t="s">
        <v>962</v>
      </c>
      <c r="F49" s="411">
        <v>1</v>
      </c>
      <c r="G49" s="407">
        <v>1672.9</v>
      </c>
      <c r="H49" s="406" t="s">
        <v>963</v>
      </c>
      <c r="I49" s="407">
        <v>0</v>
      </c>
      <c r="J49" s="407">
        <v>0</v>
      </c>
      <c r="K49" s="407">
        <v>0</v>
      </c>
      <c r="L49" s="407">
        <v>0</v>
      </c>
      <c r="M49" s="407">
        <v>0</v>
      </c>
      <c r="N49" s="407">
        <v>0</v>
      </c>
      <c r="O49" s="408">
        <f>G49*20%*328/365</f>
        <v>300.66367123287677</v>
      </c>
      <c r="P49" s="408">
        <v>334.58</v>
      </c>
      <c r="Q49" s="408">
        <v>334.58</v>
      </c>
      <c r="R49" s="408">
        <v>334.58</v>
      </c>
      <c r="S49" s="405">
        <f t="shared" si="2"/>
        <v>1304.4036712328766</v>
      </c>
      <c r="T49" s="407">
        <f t="shared" si="3"/>
        <v>368.49632876712349</v>
      </c>
    </row>
    <row r="50" spans="1:21" ht="22.5" customHeight="1">
      <c r="A50" s="415">
        <v>43877</v>
      </c>
      <c r="B50" s="401" t="s">
        <v>964</v>
      </c>
      <c r="C50" s="409" t="s">
        <v>487</v>
      </c>
      <c r="D50" s="410" t="s">
        <v>965</v>
      </c>
      <c r="E50" s="413" t="s">
        <v>966</v>
      </c>
      <c r="F50" s="411">
        <v>1</v>
      </c>
      <c r="G50" s="407">
        <v>7696.5</v>
      </c>
      <c r="H50" s="406" t="s">
        <v>967</v>
      </c>
      <c r="I50" s="407">
        <v>0</v>
      </c>
      <c r="J50" s="407">
        <v>0</v>
      </c>
      <c r="K50" s="407">
        <v>0</v>
      </c>
      <c r="L50" s="407">
        <v>0</v>
      </c>
      <c r="M50" s="407">
        <v>0</v>
      </c>
      <c r="N50" s="407">
        <v>0</v>
      </c>
      <c r="O50" s="408">
        <f>G50*20%*318/365</f>
        <v>1341.0887671232879</v>
      </c>
      <c r="P50" s="408">
        <v>1539.3</v>
      </c>
      <c r="Q50" s="408">
        <v>1539.3</v>
      </c>
      <c r="R50" s="408">
        <v>1539.3</v>
      </c>
      <c r="S50" s="405">
        <f t="shared" si="2"/>
        <v>5958.9887671232882</v>
      </c>
      <c r="T50" s="407">
        <f t="shared" si="3"/>
        <v>1737.5112328767118</v>
      </c>
    </row>
    <row r="51" spans="1:21" ht="22.5" customHeight="1">
      <c r="A51" s="415">
        <v>44084</v>
      </c>
      <c r="B51" s="401" t="s">
        <v>976</v>
      </c>
      <c r="C51" s="409" t="s">
        <v>977</v>
      </c>
      <c r="D51" s="410" t="s">
        <v>978</v>
      </c>
      <c r="E51" s="413" t="s">
        <v>979</v>
      </c>
      <c r="F51" s="411">
        <v>1</v>
      </c>
      <c r="G51" s="407">
        <v>9900</v>
      </c>
      <c r="H51" s="406" t="s">
        <v>980</v>
      </c>
      <c r="I51" s="407"/>
      <c r="J51" s="407"/>
      <c r="K51" s="407"/>
      <c r="L51" s="407"/>
      <c r="M51" s="407"/>
      <c r="N51" s="405"/>
      <c r="O51" s="408">
        <v>607.55999999999995</v>
      </c>
      <c r="P51" s="408">
        <v>1980</v>
      </c>
      <c r="Q51" s="408">
        <v>1980</v>
      </c>
      <c r="R51" s="408">
        <v>1980</v>
      </c>
      <c r="S51" s="405">
        <f t="shared" si="2"/>
        <v>6547.5599999999995</v>
      </c>
      <c r="T51" s="407">
        <f t="shared" si="3"/>
        <v>3352.4400000000005</v>
      </c>
    </row>
    <row r="52" spans="1:21" ht="22.5" customHeight="1">
      <c r="A52" s="415">
        <v>44104</v>
      </c>
      <c r="B52" s="401" t="s">
        <v>981</v>
      </c>
      <c r="C52" s="409" t="s">
        <v>982</v>
      </c>
      <c r="D52" s="410" t="s">
        <v>983</v>
      </c>
      <c r="E52" s="413" t="s">
        <v>621</v>
      </c>
      <c r="F52" s="411">
        <v>1</v>
      </c>
      <c r="G52" s="407">
        <v>111097.79</v>
      </c>
      <c r="H52" s="422" t="s">
        <v>984</v>
      </c>
      <c r="I52" s="420"/>
      <c r="J52" s="421"/>
      <c r="K52" s="407"/>
      <c r="L52" s="407"/>
      <c r="M52" s="407"/>
      <c r="N52" s="408"/>
      <c r="O52" s="408">
        <v>5600.55</v>
      </c>
      <c r="P52" s="408">
        <v>22219.56</v>
      </c>
      <c r="Q52" s="408">
        <v>22219.56</v>
      </c>
      <c r="R52" s="408">
        <v>22219.56</v>
      </c>
      <c r="S52" s="405">
        <f t="shared" si="2"/>
        <v>72259.23</v>
      </c>
      <c r="T52" s="407">
        <f t="shared" si="3"/>
        <v>38838.559999999998</v>
      </c>
    </row>
    <row r="53" spans="1:21" ht="22.5" customHeight="1">
      <c r="A53" s="415">
        <v>44231</v>
      </c>
      <c r="B53" s="401" t="s">
        <v>1024</v>
      </c>
      <c r="C53" s="409" t="s">
        <v>1025</v>
      </c>
      <c r="D53" s="410" t="s">
        <v>1026</v>
      </c>
      <c r="E53" s="413" t="s">
        <v>1027</v>
      </c>
      <c r="F53" s="411">
        <v>5</v>
      </c>
      <c r="G53" s="407">
        <v>5841.1</v>
      </c>
      <c r="H53" s="422" t="s">
        <v>1029</v>
      </c>
      <c r="I53" s="420"/>
      <c r="J53" s="421"/>
      <c r="K53" s="407"/>
      <c r="L53" s="407"/>
      <c r="M53" s="407"/>
      <c r="N53" s="408"/>
      <c r="O53" s="408"/>
      <c r="P53" s="491">
        <v>1056.2</v>
      </c>
      <c r="Q53" s="491">
        <v>1168.22</v>
      </c>
      <c r="R53" s="491">
        <v>1168.22</v>
      </c>
      <c r="S53" s="405">
        <f t="shared" si="2"/>
        <v>3392.6400000000003</v>
      </c>
      <c r="T53" s="407">
        <f t="shared" si="3"/>
        <v>2448.46</v>
      </c>
    </row>
    <row r="54" spans="1:21" ht="22.5" customHeight="1">
      <c r="A54" s="415">
        <v>44231</v>
      </c>
      <c r="B54" s="401" t="s">
        <v>1032</v>
      </c>
      <c r="C54" s="409" t="s">
        <v>1025</v>
      </c>
      <c r="D54" s="410" t="s">
        <v>1028</v>
      </c>
      <c r="E54" s="413" t="s">
        <v>1027</v>
      </c>
      <c r="F54" s="411">
        <v>1</v>
      </c>
      <c r="G54" s="407">
        <v>2710.27</v>
      </c>
      <c r="H54" s="422" t="s">
        <v>1030</v>
      </c>
      <c r="I54" s="420"/>
      <c r="J54" s="421"/>
      <c r="K54" s="407"/>
      <c r="L54" s="407"/>
      <c r="M54" s="407"/>
      <c r="N54" s="408"/>
      <c r="O54" s="408"/>
      <c r="P54" s="408">
        <v>490.07</v>
      </c>
      <c r="Q54" s="408">
        <v>542.04999999999995</v>
      </c>
      <c r="R54" s="408">
        <v>542.04999999999995</v>
      </c>
      <c r="S54" s="405">
        <f t="shared" si="2"/>
        <v>1574.1699999999998</v>
      </c>
      <c r="T54" s="407">
        <f t="shared" si="3"/>
        <v>1136.1000000000001</v>
      </c>
    </row>
    <row r="55" spans="1:21" ht="22.5" customHeight="1">
      <c r="A55" s="415">
        <v>44355</v>
      </c>
      <c r="B55" s="401" t="s">
        <v>1033</v>
      </c>
      <c r="C55" s="409" t="s">
        <v>487</v>
      </c>
      <c r="D55" s="410" t="s">
        <v>1034</v>
      </c>
      <c r="E55" s="413" t="s">
        <v>1035</v>
      </c>
      <c r="F55" s="411">
        <v>1</v>
      </c>
      <c r="G55" s="407">
        <v>13008.41</v>
      </c>
      <c r="H55" s="422" t="s">
        <v>1036</v>
      </c>
      <c r="I55" s="420"/>
      <c r="J55" s="421"/>
      <c r="K55" s="407"/>
      <c r="L55" s="407"/>
      <c r="M55" s="407"/>
      <c r="N55" s="408"/>
      <c r="O55" s="408"/>
      <c r="P55" s="408">
        <v>1482.6</v>
      </c>
      <c r="Q55" s="408">
        <v>2601.6799999999998</v>
      </c>
      <c r="R55" s="408">
        <v>2601.6799999999998</v>
      </c>
      <c r="S55" s="405">
        <f t="shared" si="2"/>
        <v>6685.9599999999991</v>
      </c>
      <c r="T55" s="407">
        <f t="shared" si="3"/>
        <v>6322.4500000000007</v>
      </c>
    </row>
    <row r="56" spans="1:21" s="426" customFormat="1" ht="22.5" customHeight="1">
      <c r="A56" s="590" t="s">
        <v>490</v>
      </c>
      <c r="B56" s="591"/>
      <c r="C56" s="591"/>
      <c r="D56" s="591"/>
      <c r="E56" s="591"/>
      <c r="F56" s="592"/>
      <c r="G56" s="423">
        <f>SUM(G4:G55)</f>
        <v>433228.47</v>
      </c>
      <c r="H56" s="424"/>
      <c r="I56" s="423">
        <f t="shared" ref="I56:T56" si="4">SUM(I4:I55)</f>
        <v>6212.149999999996</v>
      </c>
      <c r="J56" s="423">
        <f t="shared" si="4"/>
        <v>35410.925999999992</v>
      </c>
      <c r="K56" s="423">
        <f t="shared" si="4"/>
        <v>48769.219999999994</v>
      </c>
      <c r="L56" s="423">
        <f t="shared" si="4"/>
        <v>52616.719999999994</v>
      </c>
      <c r="M56" s="423">
        <f t="shared" si="4"/>
        <v>55439.53</v>
      </c>
      <c r="N56" s="423">
        <f t="shared" si="4"/>
        <v>50464.29</v>
      </c>
      <c r="O56" s="423">
        <f t="shared" si="4"/>
        <v>28727.232438356168</v>
      </c>
      <c r="P56" s="423">
        <f t="shared" si="4"/>
        <v>36573.379999999997</v>
      </c>
      <c r="Q56" s="423">
        <f t="shared" si="4"/>
        <v>33153.71</v>
      </c>
      <c r="R56" s="423">
        <f t="shared" si="4"/>
        <v>31612.29</v>
      </c>
      <c r="S56" s="423">
        <f t="shared" si="4"/>
        <v>378979.44843835616</v>
      </c>
      <c r="T56" s="423">
        <f t="shared" si="4"/>
        <v>54249.021561643836</v>
      </c>
      <c r="U56" s="425"/>
    </row>
    <row r="57" spans="1:21" s="426" customFormat="1" ht="22.5" customHeight="1">
      <c r="A57" s="471"/>
      <c r="B57" s="472"/>
      <c r="C57" s="472"/>
      <c r="D57" s="472"/>
      <c r="E57" s="484"/>
      <c r="F57" s="485"/>
      <c r="G57" s="486"/>
      <c r="H57" s="487"/>
      <c r="I57" s="486"/>
      <c r="J57" s="486"/>
      <c r="K57" s="486"/>
      <c r="L57" s="486"/>
      <c r="M57" s="486"/>
      <c r="N57" s="486"/>
      <c r="O57" s="486"/>
      <c r="P57" s="486"/>
      <c r="Q57" s="486"/>
      <c r="R57" s="486"/>
      <c r="S57" s="486"/>
      <c r="T57" s="488"/>
      <c r="U57" s="425"/>
    </row>
    <row r="58" spans="1:21" ht="22.5" customHeight="1">
      <c r="A58" s="585" t="s">
        <v>239</v>
      </c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86"/>
      <c r="P58" s="586"/>
      <c r="Q58" s="586"/>
      <c r="R58" s="586"/>
      <c r="S58" s="586"/>
      <c r="T58" s="587"/>
    </row>
    <row r="59" spans="1:21" ht="22.5" customHeight="1">
      <c r="A59" s="415">
        <v>41971</v>
      </c>
      <c r="B59" s="415" t="s">
        <v>491</v>
      </c>
      <c r="C59" s="409" t="s">
        <v>492</v>
      </c>
      <c r="D59" s="410" t="s">
        <v>493</v>
      </c>
      <c r="E59" s="413" t="s">
        <v>494</v>
      </c>
      <c r="F59" s="411" t="s">
        <v>495</v>
      </c>
      <c r="G59" s="407">
        <v>19900</v>
      </c>
      <c r="H59" s="406" t="s">
        <v>621</v>
      </c>
      <c r="I59" s="407">
        <v>370.72</v>
      </c>
      <c r="J59" s="419">
        <f>G59/5</f>
        <v>3980</v>
      </c>
      <c r="K59" s="419">
        <f>G59/5</f>
        <v>3980</v>
      </c>
      <c r="L59" s="407">
        <v>3980</v>
      </c>
      <c r="M59" s="407">
        <v>3980</v>
      </c>
      <c r="N59" s="405">
        <v>3608.28</v>
      </c>
      <c r="O59" s="405">
        <v>0</v>
      </c>
      <c r="P59" s="405">
        <v>0</v>
      </c>
      <c r="Q59" s="405"/>
      <c r="R59" s="405">
        <v>0</v>
      </c>
      <c r="S59" s="405">
        <f>I59+J59+K59+L59+M59+N59+O59+P59+Q59+R59</f>
        <v>19899</v>
      </c>
      <c r="T59" s="407">
        <f t="shared" ref="T59:T78" si="5">G59-S59</f>
        <v>1</v>
      </c>
    </row>
    <row r="60" spans="1:21" ht="22.5" customHeight="1">
      <c r="A60" s="415">
        <v>41971</v>
      </c>
      <c r="B60" s="415" t="s">
        <v>496</v>
      </c>
      <c r="C60" s="409" t="s">
        <v>432</v>
      </c>
      <c r="D60" s="410" t="s">
        <v>497</v>
      </c>
      <c r="E60" s="413">
        <v>193347</v>
      </c>
      <c r="F60" s="411" t="s">
        <v>376</v>
      </c>
      <c r="G60" s="407">
        <v>3990</v>
      </c>
      <c r="H60" s="406" t="s">
        <v>621</v>
      </c>
      <c r="I60" s="407">
        <v>74.319999999999993</v>
      </c>
      <c r="J60" s="419">
        <f t="shared" ref="J60:J77" si="6">G60/5</f>
        <v>798</v>
      </c>
      <c r="K60" s="419">
        <f t="shared" ref="K60:K77" si="7">G60/5</f>
        <v>798</v>
      </c>
      <c r="L60" s="407">
        <v>798</v>
      </c>
      <c r="M60" s="407">
        <v>798</v>
      </c>
      <c r="N60" s="405">
        <v>722.68</v>
      </c>
      <c r="O60" s="405">
        <v>0</v>
      </c>
      <c r="P60" s="405">
        <v>0</v>
      </c>
      <c r="Q60" s="405">
        <v>0</v>
      </c>
      <c r="R60" s="405">
        <v>0</v>
      </c>
      <c r="S60" s="405">
        <f t="shared" ref="S60:S77" si="8">I60+J60+K60+L60+M60+N60+O60+P60+Q60+R60</f>
        <v>3988.9999999999995</v>
      </c>
      <c r="T60" s="407">
        <f t="shared" si="5"/>
        <v>1.0000000000004547</v>
      </c>
    </row>
    <row r="61" spans="1:21" ht="22.5" customHeight="1">
      <c r="A61" s="415">
        <v>41971</v>
      </c>
      <c r="B61" s="415" t="s">
        <v>498</v>
      </c>
      <c r="C61" s="409" t="s">
        <v>432</v>
      </c>
      <c r="D61" s="410" t="s">
        <v>499</v>
      </c>
      <c r="E61" s="413">
        <v>193347</v>
      </c>
      <c r="F61" s="411" t="s">
        <v>376</v>
      </c>
      <c r="G61" s="407">
        <v>149</v>
      </c>
      <c r="H61" s="406" t="s">
        <v>621</v>
      </c>
      <c r="I61" s="407">
        <v>2.76</v>
      </c>
      <c r="J61" s="419">
        <v>28.6</v>
      </c>
      <c r="K61" s="419">
        <v>28.6</v>
      </c>
      <c r="L61" s="407">
        <v>28.6</v>
      </c>
      <c r="M61" s="407">
        <v>28.6</v>
      </c>
      <c r="N61" s="405">
        <v>30.84</v>
      </c>
      <c r="O61" s="405">
        <v>0</v>
      </c>
      <c r="P61" s="405">
        <v>0</v>
      </c>
      <c r="Q61" s="405">
        <v>0</v>
      </c>
      <c r="R61" s="405">
        <v>0</v>
      </c>
      <c r="S61" s="405">
        <f t="shared" si="8"/>
        <v>148</v>
      </c>
      <c r="T61" s="407">
        <f t="shared" si="5"/>
        <v>1</v>
      </c>
    </row>
    <row r="62" spans="1:21" ht="22.5" customHeight="1">
      <c r="A62" s="415">
        <v>41971</v>
      </c>
      <c r="B62" s="415" t="s">
        <v>500</v>
      </c>
      <c r="C62" s="409" t="s">
        <v>432</v>
      </c>
      <c r="D62" s="410" t="s">
        <v>501</v>
      </c>
      <c r="E62" s="413">
        <v>193347</v>
      </c>
      <c r="F62" s="411" t="s">
        <v>427</v>
      </c>
      <c r="G62" s="407">
        <v>3580</v>
      </c>
      <c r="H62" s="406" t="s">
        <v>621</v>
      </c>
      <c r="I62" s="407">
        <v>66.680000000000007</v>
      </c>
      <c r="J62" s="419">
        <f t="shared" si="6"/>
        <v>716</v>
      </c>
      <c r="K62" s="419">
        <f t="shared" si="7"/>
        <v>716</v>
      </c>
      <c r="L62" s="407">
        <v>716</v>
      </c>
      <c r="M62" s="407">
        <v>716</v>
      </c>
      <c r="N62" s="405">
        <v>648.32000000000005</v>
      </c>
      <c r="O62" s="405">
        <v>0</v>
      </c>
      <c r="P62" s="405">
        <v>0</v>
      </c>
      <c r="Q62" s="405">
        <v>0</v>
      </c>
      <c r="R62" s="405">
        <v>0</v>
      </c>
      <c r="S62" s="405">
        <f t="shared" si="8"/>
        <v>3579.0000000000005</v>
      </c>
      <c r="T62" s="407">
        <f t="shared" si="5"/>
        <v>0.99999999999954525</v>
      </c>
    </row>
    <row r="63" spans="1:21" ht="22.5" customHeight="1">
      <c r="A63" s="415">
        <v>41971</v>
      </c>
      <c r="B63" s="415" t="s">
        <v>502</v>
      </c>
      <c r="C63" s="409" t="s">
        <v>432</v>
      </c>
      <c r="D63" s="410" t="s">
        <v>503</v>
      </c>
      <c r="E63" s="413">
        <v>193347</v>
      </c>
      <c r="F63" s="411" t="s">
        <v>376</v>
      </c>
      <c r="G63" s="407">
        <v>339</v>
      </c>
      <c r="H63" s="406" t="s">
        <v>621</v>
      </c>
      <c r="I63" s="407">
        <v>6.3</v>
      </c>
      <c r="J63" s="419">
        <v>66.599999999999994</v>
      </c>
      <c r="K63" s="419">
        <v>66.599999999999994</v>
      </c>
      <c r="L63" s="407">
        <v>66.599999999999994</v>
      </c>
      <c r="M63" s="407">
        <v>66.599999999999994</v>
      </c>
      <c r="N63" s="405">
        <v>65.3</v>
      </c>
      <c r="O63" s="405">
        <v>0</v>
      </c>
      <c r="P63" s="405">
        <v>0</v>
      </c>
      <c r="Q63" s="405">
        <v>0</v>
      </c>
      <c r="R63" s="405">
        <v>0</v>
      </c>
      <c r="S63" s="405">
        <f t="shared" si="8"/>
        <v>338</v>
      </c>
      <c r="T63" s="407">
        <f t="shared" si="5"/>
        <v>1</v>
      </c>
    </row>
    <row r="64" spans="1:21" ht="22.5" customHeight="1">
      <c r="A64" s="415">
        <v>41971</v>
      </c>
      <c r="B64" s="415" t="s">
        <v>504</v>
      </c>
      <c r="C64" s="409" t="s">
        <v>432</v>
      </c>
      <c r="D64" s="410" t="s">
        <v>505</v>
      </c>
      <c r="E64" s="413" t="s">
        <v>453</v>
      </c>
      <c r="F64" s="411" t="s">
        <v>376</v>
      </c>
      <c r="G64" s="407">
        <v>1990</v>
      </c>
      <c r="H64" s="406" t="s">
        <v>621</v>
      </c>
      <c r="I64" s="407">
        <v>37.06</v>
      </c>
      <c r="J64" s="419">
        <f t="shared" si="6"/>
        <v>398</v>
      </c>
      <c r="K64" s="419">
        <f t="shared" si="7"/>
        <v>398</v>
      </c>
      <c r="L64" s="407">
        <v>398</v>
      </c>
      <c r="M64" s="407">
        <v>398</v>
      </c>
      <c r="N64" s="405">
        <v>359.94</v>
      </c>
      <c r="O64" s="405">
        <v>0</v>
      </c>
      <c r="P64" s="405">
        <v>0</v>
      </c>
      <c r="Q64" s="405">
        <v>0</v>
      </c>
      <c r="R64" s="405">
        <v>0</v>
      </c>
      <c r="S64" s="405">
        <f t="shared" si="8"/>
        <v>1989</v>
      </c>
      <c r="T64" s="407">
        <f t="shared" si="5"/>
        <v>1</v>
      </c>
    </row>
    <row r="65" spans="1:21" ht="22.5" customHeight="1">
      <c r="A65" s="415">
        <v>41971</v>
      </c>
      <c r="B65" s="415" t="s">
        <v>506</v>
      </c>
      <c r="C65" s="409" t="s">
        <v>432</v>
      </c>
      <c r="D65" s="410" t="s">
        <v>507</v>
      </c>
      <c r="E65" s="413" t="s">
        <v>453</v>
      </c>
      <c r="F65" s="411" t="s">
        <v>376</v>
      </c>
      <c r="G65" s="407">
        <v>998</v>
      </c>
      <c r="H65" s="406" t="s">
        <v>621</v>
      </c>
      <c r="I65" s="407">
        <v>18.57</v>
      </c>
      <c r="J65" s="419">
        <f t="shared" si="6"/>
        <v>199.6</v>
      </c>
      <c r="K65" s="419">
        <f t="shared" si="7"/>
        <v>199.6</v>
      </c>
      <c r="L65" s="407">
        <v>199.6</v>
      </c>
      <c r="M65" s="407">
        <v>199.6</v>
      </c>
      <c r="N65" s="405">
        <v>180.03</v>
      </c>
      <c r="O65" s="405">
        <v>0</v>
      </c>
      <c r="P65" s="405">
        <v>0</v>
      </c>
      <c r="Q65" s="405">
        <v>0</v>
      </c>
      <c r="R65" s="405">
        <v>0</v>
      </c>
      <c r="S65" s="405">
        <f t="shared" si="8"/>
        <v>997</v>
      </c>
      <c r="T65" s="407">
        <f t="shared" si="5"/>
        <v>1</v>
      </c>
    </row>
    <row r="66" spans="1:21" ht="22.5" customHeight="1">
      <c r="A66" s="415">
        <v>41971</v>
      </c>
      <c r="B66" s="415" t="s">
        <v>508</v>
      </c>
      <c r="C66" s="409" t="s">
        <v>432</v>
      </c>
      <c r="D66" s="410" t="s">
        <v>509</v>
      </c>
      <c r="E66" s="413" t="s">
        <v>470</v>
      </c>
      <c r="F66" s="411" t="s">
        <v>376</v>
      </c>
      <c r="G66" s="407">
        <v>199</v>
      </c>
      <c r="H66" s="406" t="s">
        <v>621</v>
      </c>
      <c r="I66" s="407">
        <v>3.69</v>
      </c>
      <c r="J66" s="419">
        <f t="shared" si="6"/>
        <v>39.799999999999997</v>
      </c>
      <c r="K66" s="419">
        <f t="shared" si="7"/>
        <v>39.799999999999997</v>
      </c>
      <c r="L66" s="407">
        <v>39.799999999999997</v>
      </c>
      <c r="M66" s="407">
        <v>39.799999999999997</v>
      </c>
      <c r="N66" s="405">
        <v>35.11</v>
      </c>
      <c r="O66" s="405">
        <v>0</v>
      </c>
      <c r="P66" s="405">
        <v>0</v>
      </c>
      <c r="Q66" s="405">
        <v>0</v>
      </c>
      <c r="R66" s="405">
        <v>0</v>
      </c>
      <c r="S66" s="405">
        <f t="shared" si="8"/>
        <v>198</v>
      </c>
      <c r="T66" s="407">
        <f t="shared" si="5"/>
        <v>1</v>
      </c>
    </row>
    <row r="67" spans="1:21" ht="22.5" customHeight="1">
      <c r="A67" s="415">
        <v>42002</v>
      </c>
      <c r="B67" s="415" t="s">
        <v>510</v>
      </c>
      <c r="C67" s="409" t="s">
        <v>511</v>
      </c>
      <c r="D67" s="410" t="s">
        <v>512</v>
      </c>
      <c r="E67" s="411"/>
      <c r="F67" s="411" t="s">
        <v>513</v>
      </c>
      <c r="G67" s="407">
        <v>3340</v>
      </c>
      <c r="H67" s="406" t="s">
        <v>621</v>
      </c>
      <c r="I67" s="407">
        <v>5.49</v>
      </c>
      <c r="J67" s="419">
        <f t="shared" si="6"/>
        <v>668</v>
      </c>
      <c r="K67" s="419">
        <f t="shared" si="7"/>
        <v>668</v>
      </c>
      <c r="L67" s="407">
        <v>668</v>
      </c>
      <c r="M67" s="407">
        <v>668</v>
      </c>
      <c r="N67" s="405">
        <v>661.51</v>
      </c>
      <c r="O67" s="405">
        <v>0</v>
      </c>
      <c r="P67" s="405">
        <v>0</v>
      </c>
      <c r="Q67" s="405">
        <v>0</v>
      </c>
      <c r="R67" s="405">
        <v>0</v>
      </c>
      <c r="S67" s="405">
        <f t="shared" si="8"/>
        <v>3339</v>
      </c>
      <c r="T67" s="407">
        <f t="shared" si="5"/>
        <v>1</v>
      </c>
    </row>
    <row r="68" spans="1:21" ht="22.5" customHeight="1">
      <c r="A68" s="415">
        <v>42002</v>
      </c>
      <c r="B68" s="415" t="s">
        <v>514</v>
      </c>
      <c r="C68" s="409" t="s">
        <v>382</v>
      </c>
      <c r="D68" s="410" t="s">
        <v>515</v>
      </c>
      <c r="E68" s="411">
        <v>254995</v>
      </c>
      <c r="F68" s="411" t="s">
        <v>516</v>
      </c>
      <c r="G68" s="407">
        <v>129</v>
      </c>
      <c r="H68" s="406" t="s">
        <v>621</v>
      </c>
      <c r="I68" s="407">
        <v>0.21</v>
      </c>
      <c r="J68" s="419">
        <f t="shared" si="6"/>
        <v>25.8</v>
      </c>
      <c r="K68" s="419">
        <f t="shared" si="7"/>
        <v>25.8</v>
      </c>
      <c r="L68" s="407">
        <v>25.8</v>
      </c>
      <c r="M68" s="407">
        <v>25.8</v>
      </c>
      <c r="N68" s="405">
        <v>24.59</v>
      </c>
      <c r="O68" s="405">
        <v>0</v>
      </c>
      <c r="P68" s="405">
        <v>0</v>
      </c>
      <c r="Q68" s="405">
        <v>0</v>
      </c>
      <c r="R68" s="405">
        <v>0</v>
      </c>
      <c r="S68" s="405">
        <f t="shared" si="8"/>
        <v>128</v>
      </c>
      <c r="T68" s="407">
        <f t="shared" si="5"/>
        <v>1</v>
      </c>
    </row>
    <row r="69" spans="1:21" ht="22.5" customHeight="1">
      <c r="A69" s="415">
        <v>42002</v>
      </c>
      <c r="B69" s="415" t="s">
        <v>517</v>
      </c>
      <c r="C69" s="409" t="s">
        <v>382</v>
      </c>
      <c r="D69" s="410" t="s">
        <v>518</v>
      </c>
      <c r="E69" s="411">
        <v>254995</v>
      </c>
      <c r="F69" s="411" t="s">
        <v>376</v>
      </c>
      <c r="G69" s="407">
        <v>590</v>
      </c>
      <c r="H69" s="406" t="s">
        <v>621</v>
      </c>
      <c r="I69" s="407">
        <v>0.97</v>
      </c>
      <c r="J69" s="419">
        <f t="shared" si="6"/>
        <v>118</v>
      </c>
      <c r="K69" s="419">
        <f t="shared" si="7"/>
        <v>118</v>
      </c>
      <c r="L69" s="407">
        <v>118</v>
      </c>
      <c r="M69" s="407">
        <v>118</v>
      </c>
      <c r="N69" s="405">
        <v>116.03</v>
      </c>
      <c r="O69" s="405">
        <v>0</v>
      </c>
      <c r="P69" s="405">
        <v>0</v>
      </c>
      <c r="Q69" s="405">
        <v>0</v>
      </c>
      <c r="R69" s="405">
        <v>0</v>
      </c>
      <c r="S69" s="405">
        <f t="shared" si="8"/>
        <v>589</v>
      </c>
      <c r="T69" s="407">
        <f t="shared" si="5"/>
        <v>1</v>
      </c>
    </row>
    <row r="70" spans="1:21" ht="22.5" customHeight="1">
      <c r="A70" s="415">
        <v>42002</v>
      </c>
      <c r="B70" s="415" t="s">
        <v>519</v>
      </c>
      <c r="C70" s="409" t="s">
        <v>382</v>
      </c>
      <c r="D70" s="410" t="s">
        <v>520</v>
      </c>
      <c r="E70" s="411">
        <v>254995</v>
      </c>
      <c r="F70" s="411" t="s">
        <v>376</v>
      </c>
      <c r="G70" s="407">
        <v>659</v>
      </c>
      <c r="H70" s="406" t="s">
        <v>621</v>
      </c>
      <c r="I70" s="407">
        <v>1.08</v>
      </c>
      <c r="J70" s="419">
        <f t="shared" si="6"/>
        <v>131.80000000000001</v>
      </c>
      <c r="K70" s="419">
        <f t="shared" si="7"/>
        <v>131.80000000000001</v>
      </c>
      <c r="L70" s="407">
        <v>131.80000000000001</v>
      </c>
      <c r="M70" s="407">
        <v>131.80000000000001</v>
      </c>
      <c r="N70" s="405">
        <v>129.72</v>
      </c>
      <c r="O70" s="405">
        <v>0</v>
      </c>
      <c r="P70" s="405">
        <v>0</v>
      </c>
      <c r="Q70" s="405">
        <v>0</v>
      </c>
      <c r="R70" s="405">
        <v>0</v>
      </c>
      <c r="S70" s="405">
        <f t="shared" si="8"/>
        <v>658.00000000000011</v>
      </c>
      <c r="T70" s="407">
        <f t="shared" si="5"/>
        <v>0.99999999999988631</v>
      </c>
    </row>
    <row r="71" spans="1:21" ht="22.5" customHeight="1">
      <c r="A71" s="415">
        <v>42002</v>
      </c>
      <c r="B71" s="415" t="s">
        <v>521</v>
      </c>
      <c r="C71" s="409" t="s">
        <v>382</v>
      </c>
      <c r="D71" s="410" t="s">
        <v>522</v>
      </c>
      <c r="E71" s="411">
        <v>254995</v>
      </c>
      <c r="F71" s="411" t="s">
        <v>376</v>
      </c>
      <c r="G71" s="407">
        <v>62</v>
      </c>
      <c r="H71" s="406" t="s">
        <v>621</v>
      </c>
      <c r="I71" s="407">
        <v>0.1</v>
      </c>
      <c r="J71" s="419">
        <f t="shared" si="6"/>
        <v>12.4</v>
      </c>
      <c r="K71" s="419">
        <f t="shared" si="7"/>
        <v>12.4</v>
      </c>
      <c r="L71" s="407">
        <v>12.4</v>
      </c>
      <c r="M71" s="407">
        <v>12.4</v>
      </c>
      <c r="N71" s="405">
        <v>11.3</v>
      </c>
      <c r="O71" s="405">
        <v>0</v>
      </c>
      <c r="P71" s="405">
        <v>0</v>
      </c>
      <c r="Q71" s="405">
        <v>0</v>
      </c>
      <c r="R71" s="405">
        <v>0</v>
      </c>
      <c r="S71" s="405">
        <f t="shared" si="8"/>
        <v>61</v>
      </c>
      <c r="T71" s="407">
        <f t="shared" si="5"/>
        <v>1</v>
      </c>
    </row>
    <row r="72" spans="1:21" ht="22.5" customHeight="1">
      <c r="A72" s="415">
        <v>42002</v>
      </c>
      <c r="B72" s="415" t="s">
        <v>523</v>
      </c>
      <c r="C72" s="409" t="s">
        <v>382</v>
      </c>
      <c r="D72" s="410" t="s">
        <v>524</v>
      </c>
      <c r="E72" s="411">
        <v>254995</v>
      </c>
      <c r="F72" s="411" t="s">
        <v>376</v>
      </c>
      <c r="G72" s="407">
        <v>259</v>
      </c>
      <c r="H72" s="406" t="s">
        <v>621</v>
      </c>
      <c r="I72" s="407">
        <v>0.42</v>
      </c>
      <c r="J72" s="419">
        <f t="shared" si="6"/>
        <v>51.8</v>
      </c>
      <c r="K72" s="419">
        <f t="shared" si="7"/>
        <v>51.8</v>
      </c>
      <c r="L72" s="407">
        <v>51.8</v>
      </c>
      <c r="M72" s="407">
        <v>51.8</v>
      </c>
      <c r="N72" s="405">
        <v>50.38</v>
      </c>
      <c r="O72" s="405">
        <v>0</v>
      </c>
      <c r="P72" s="405">
        <v>0</v>
      </c>
      <c r="Q72" s="405">
        <v>0</v>
      </c>
      <c r="R72" s="405">
        <v>0</v>
      </c>
      <c r="S72" s="405">
        <f t="shared" si="8"/>
        <v>258</v>
      </c>
      <c r="T72" s="407">
        <f t="shared" si="5"/>
        <v>1</v>
      </c>
    </row>
    <row r="73" spans="1:21" ht="22.5" customHeight="1">
      <c r="A73" s="415">
        <v>42002</v>
      </c>
      <c r="B73" s="415" t="s">
        <v>525</v>
      </c>
      <c r="C73" s="409" t="s">
        <v>382</v>
      </c>
      <c r="D73" s="410" t="s">
        <v>526</v>
      </c>
      <c r="E73" s="411">
        <v>254995</v>
      </c>
      <c r="F73" s="411" t="s">
        <v>516</v>
      </c>
      <c r="G73" s="407">
        <v>359</v>
      </c>
      <c r="H73" s="406" t="s">
        <v>621</v>
      </c>
      <c r="I73" s="407">
        <v>0.6</v>
      </c>
      <c r="J73" s="419">
        <f t="shared" si="6"/>
        <v>71.8</v>
      </c>
      <c r="K73" s="419">
        <f t="shared" si="7"/>
        <v>71.8</v>
      </c>
      <c r="L73" s="407">
        <v>71.8</v>
      </c>
      <c r="M73" s="407">
        <v>71.8</v>
      </c>
      <c r="N73" s="405">
        <v>70.2</v>
      </c>
      <c r="O73" s="405">
        <v>0</v>
      </c>
      <c r="P73" s="405">
        <v>0</v>
      </c>
      <c r="Q73" s="405">
        <v>0</v>
      </c>
      <c r="R73" s="405">
        <v>0</v>
      </c>
      <c r="S73" s="405">
        <f t="shared" si="8"/>
        <v>358</v>
      </c>
      <c r="T73" s="407">
        <f t="shared" si="5"/>
        <v>1</v>
      </c>
    </row>
    <row r="74" spans="1:21" ht="22.5" customHeight="1">
      <c r="A74" s="415">
        <v>42002</v>
      </c>
      <c r="B74" s="415" t="s">
        <v>527</v>
      </c>
      <c r="C74" s="409" t="s">
        <v>382</v>
      </c>
      <c r="D74" s="410" t="s">
        <v>528</v>
      </c>
      <c r="E74" s="411">
        <v>254995</v>
      </c>
      <c r="F74" s="411" t="s">
        <v>529</v>
      </c>
      <c r="G74" s="407">
        <v>489</v>
      </c>
      <c r="H74" s="406" t="s">
        <v>621</v>
      </c>
      <c r="I74" s="407">
        <v>0.8</v>
      </c>
      <c r="J74" s="419">
        <f t="shared" si="6"/>
        <v>97.8</v>
      </c>
      <c r="K74" s="419">
        <f t="shared" si="7"/>
        <v>97.8</v>
      </c>
      <c r="L74" s="407">
        <v>97.8</v>
      </c>
      <c r="M74" s="407">
        <v>97.8</v>
      </c>
      <c r="N74" s="405">
        <v>96</v>
      </c>
      <c r="O74" s="405">
        <v>0</v>
      </c>
      <c r="P74" s="405">
        <v>0</v>
      </c>
      <c r="Q74" s="405">
        <v>0</v>
      </c>
      <c r="R74" s="405">
        <v>0</v>
      </c>
      <c r="S74" s="405">
        <f t="shared" si="8"/>
        <v>488</v>
      </c>
      <c r="T74" s="407">
        <f t="shared" si="5"/>
        <v>1</v>
      </c>
    </row>
    <row r="75" spans="1:21" ht="22.5" customHeight="1">
      <c r="A75" s="415">
        <v>42002</v>
      </c>
      <c r="B75" s="415" t="s">
        <v>530</v>
      </c>
      <c r="C75" s="409" t="s">
        <v>382</v>
      </c>
      <c r="D75" s="410" t="s">
        <v>531</v>
      </c>
      <c r="E75" s="411">
        <v>254995</v>
      </c>
      <c r="F75" s="411" t="s">
        <v>376</v>
      </c>
      <c r="G75" s="407">
        <v>1699</v>
      </c>
      <c r="H75" s="406" t="s">
        <v>621</v>
      </c>
      <c r="I75" s="407">
        <v>2.8</v>
      </c>
      <c r="J75" s="419">
        <f t="shared" si="6"/>
        <v>339.8</v>
      </c>
      <c r="K75" s="419">
        <f t="shared" si="7"/>
        <v>339.8</v>
      </c>
      <c r="L75" s="407">
        <v>339.8</v>
      </c>
      <c r="M75" s="407">
        <v>339.8</v>
      </c>
      <c r="N75" s="405">
        <v>336</v>
      </c>
      <c r="O75" s="405">
        <v>0</v>
      </c>
      <c r="P75" s="405">
        <v>0</v>
      </c>
      <c r="Q75" s="405">
        <v>0</v>
      </c>
      <c r="R75" s="405">
        <v>0</v>
      </c>
      <c r="S75" s="405">
        <f t="shared" si="8"/>
        <v>1698</v>
      </c>
      <c r="T75" s="407">
        <f t="shared" si="5"/>
        <v>1</v>
      </c>
    </row>
    <row r="76" spans="1:21" ht="22.5" customHeight="1">
      <c r="A76" s="415">
        <v>42002</v>
      </c>
      <c r="B76" s="415" t="s">
        <v>532</v>
      </c>
      <c r="C76" s="409" t="s">
        <v>382</v>
      </c>
      <c r="D76" s="410" t="s">
        <v>533</v>
      </c>
      <c r="E76" s="411"/>
      <c r="F76" s="411" t="s">
        <v>495</v>
      </c>
      <c r="G76" s="407">
        <v>11000</v>
      </c>
      <c r="H76" s="406" t="s">
        <v>621</v>
      </c>
      <c r="I76" s="407">
        <v>18.079999999999998</v>
      </c>
      <c r="J76" s="419">
        <f t="shared" si="6"/>
        <v>2200</v>
      </c>
      <c r="K76" s="419">
        <f t="shared" si="7"/>
        <v>2200</v>
      </c>
      <c r="L76" s="407">
        <v>2200</v>
      </c>
      <c r="M76" s="407">
        <v>2200</v>
      </c>
      <c r="N76" s="405">
        <v>2180.92</v>
      </c>
      <c r="O76" s="405">
        <v>0</v>
      </c>
      <c r="P76" s="405">
        <v>0</v>
      </c>
      <c r="Q76" s="405">
        <v>0</v>
      </c>
      <c r="R76" s="405">
        <v>0</v>
      </c>
      <c r="S76" s="405">
        <f t="shared" si="8"/>
        <v>10999</v>
      </c>
      <c r="T76" s="407">
        <f t="shared" si="5"/>
        <v>1</v>
      </c>
    </row>
    <row r="77" spans="1:21" ht="22.5" customHeight="1">
      <c r="A77" s="415">
        <v>42002</v>
      </c>
      <c r="B77" s="415" t="s">
        <v>534</v>
      </c>
      <c r="C77" s="409" t="s">
        <v>535</v>
      </c>
      <c r="D77" s="410" t="s">
        <v>536</v>
      </c>
      <c r="E77" s="411"/>
      <c r="F77" s="411" t="s">
        <v>495</v>
      </c>
      <c r="G77" s="407">
        <v>14000</v>
      </c>
      <c r="H77" s="406" t="s">
        <v>621</v>
      </c>
      <c r="I77" s="407">
        <v>23.01</v>
      </c>
      <c r="J77" s="419">
        <f t="shared" si="6"/>
        <v>2800</v>
      </c>
      <c r="K77" s="419">
        <f t="shared" si="7"/>
        <v>2800</v>
      </c>
      <c r="L77" s="407">
        <v>2800</v>
      </c>
      <c r="M77" s="407">
        <v>2800</v>
      </c>
      <c r="N77" s="405">
        <v>2775.99</v>
      </c>
      <c r="O77" s="405">
        <v>0</v>
      </c>
      <c r="P77" s="405">
        <v>0</v>
      </c>
      <c r="Q77" s="405">
        <v>0</v>
      </c>
      <c r="R77" s="405">
        <v>0</v>
      </c>
      <c r="S77" s="405">
        <f t="shared" si="8"/>
        <v>13999</v>
      </c>
      <c r="T77" s="407">
        <f t="shared" si="5"/>
        <v>1</v>
      </c>
    </row>
    <row r="78" spans="1:21" s="426" customFormat="1" ht="22.5" customHeight="1">
      <c r="A78" s="590" t="s">
        <v>537</v>
      </c>
      <c r="B78" s="591"/>
      <c r="C78" s="591"/>
      <c r="D78" s="591"/>
      <c r="E78" s="591"/>
      <c r="F78" s="592"/>
      <c r="G78" s="423">
        <f t="shared" ref="G78:R78" si="9">SUM(G59:G77)</f>
        <v>63731</v>
      </c>
      <c r="H78" s="423">
        <f t="shared" si="9"/>
        <v>0</v>
      </c>
      <c r="I78" s="423">
        <f t="shared" si="9"/>
        <v>633.66000000000008</v>
      </c>
      <c r="J78" s="423">
        <f t="shared" si="9"/>
        <v>12743.800000000003</v>
      </c>
      <c r="K78" s="423">
        <f t="shared" si="9"/>
        <v>12743.800000000003</v>
      </c>
      <c r="L78" s="423">
        <f t="shared" si="9"/>
        <v>12743.800000000003</v>
      </c>
      <c r="M78" s="423">
        <f t="shared" si="9"/>
        <v>12743.800000000003</v>
      </c>
      <c r="N78" s="423">
        <f t="shared" si="9"/>
        <v>12103.14</v>
      </c>
      <c r="O78" s="423">
        <f t="shared" si="9"/>
        <v>0</v>
      </c>
      <c r="P78" s="423">
        <f t="shared" si="9"/>
        <v>0</v>
      </c>
      <c r="Q78" s="423">
        <f t="shared" si="9"/>
        <v>0</v>
      </c>
      <c r="R78" s="423">
        <f t="shared" si="9"/>
        <v>0</v>
      </c>
      <c r="S78" s="405">
        <f>SUM(S59:S77)</f>
        <v>63712</v>
      </c>
      <c r="T78" s="423">
        <f t="shared" si="5"/>
        <v>19</v>
      </c>
      <c r="U78" s="425"/>
    </row>
    <row r="79" spans="1:21" s="426" customFormat="1" ht="22.5" customHeight="1">
      <c r="A79" s="471"/>
      <c r="B79" s="472"/>
      <c r="C79" s="472"/>
      <c r="D79" s="472"/>
      <c r="E79" s="485"/>
      <c r="F79" s="485"/>
      <c r="G79" s="486"/>
      <c r="H79" s="486"/>
      <c r="I79" s="486"/>
      <c r="J79" s="486"/>
      <c r="K79" s="486"/>
      <c r="L79" s="486"/>
      <c r="M79" s="486"/>
      <c r="N79" s="486"/>
      <c r="O79" s="486"/>
      <c r="P79" s="486"/>
      <c r="Q79" s="521"/>
      <c r="R79" s="521"/>
      <c r="S79" s="480"/>
      <c r="T79" s="488"/>
      <c r="U79" s="425"/>
    </row>
    <row r="80" spans="1:21" ht="22.5" customHeight="1">
      <c r="A80" s="579" t="s">
        <v>571</v>
      </c>
      <c r="B80" s="580"/>
      <c r="C80" s="580"/>
      <c r="D80" s="580"/>
      <c r="E80" s="580"/>
      <c r="F80" s="580"/>
      <c r="G80" s="580"/>
      <c r="H80" s="580"/>
      <c r="I80" s="580"/>
      <c r="J80" s="580"/>
      <c r="K80" s="580"/>
      <c r="L80" s="580"/>
      <c r="M80" s="580"/>
      <c r="N80" s="580"/>
      <c r="O80" s="580"/>
      <c r="P80" s="580"/>
      <c r="Q80" s="580"/>
      <c r="R80" s="580"/>
      <c r="S80" s="580"/>
      <c r="T80" s="581"/>
    </row>
    <row r="81" spans="1:22" ht="22.5" customHeight="1">
      <c r="A81" s="415" t="s">
        <v>623</v>
      </c>
      <c r="B81" s="415" t="s">
        <v>572</v>
      </c>
      <c r="C81" s="409" t="s">
        <v>573</v>
      </c>
      <c r="D81" s="410" t="s">
        <v>574</v>
      </c>
      <c r="E81" s="406" t="s">
        <v>621</v>
      </c>
      <c r="F81" s="411">
        <v>1</v>
      </c>
      <c r="G81" s="407">
        <v>325000</v>
      </c>
      <c r="H81" s="417" t="s">
        <v>575</v>
      </c>
      <c r="I81" s="407"/>
      <c r="J81" s="419"/>
      <c r="K81" s="407"/>
      <c r="L81" s="407"/>
      <c r="M81" s="407">
        <v>0</v>
      </c>
      <c r="N81" s="407">
        <f>G81*20%*92/365</f>
        <v>16383.561643835616</v>
      </c>
      <c r="O81" s="405">
        <v>65000</v>
      </c>
      <c r="P81" s="405">
        <v>65000</v>
      </c>
      <c r="Q81" s="405">
        <v>65000</v>
      </c>
      <c r="R81" s="405">
        <v>65000</v>
      </c>
      <c r="S81" s="405">
        <f>I81+J81+K81+L81+M81+N81+O81+P81+Q81+R81</f>
        <v>276383.56164383562</v>
      </c>
      <c r="T81" s="407">
        <f>G81-S81</f>
        <v>48616.438356164377</v>
      </c>
    </row>
    <row r="82" spans="1:22" ht="22.5" customHeight="1">
      <c r="A82" s="415">
        <v>44181</v>
      </c>
      <c r="B82" s="415" t="s">
        <v>1014</v>
      </c>
      <c r="C82" s="409" t="s">
        <v>1015</v>
      </c>
      <c r="D82" s="410" t="s">
        <v>1016</v>
      </c>
      <c r="E82" s="470" t="s">
        <v>1017</v>
      </c>
      <c r="F82" s="411">
        <v>1</v>
      </c>
      <c r="G82" s="407">
        <v>790000</v>
      </c>
      <c r="H82" s="417" t="s">
        <v>1018</v>
      </c>
      <c r="I82" s="407"/>
      <c r="J82" s="419"/>
      <c r="K82" s="407"/>
      <c r="L82" s="407"/>
      <c r="M82" s="407"/>
      <c r="N82" s="407"/>
      <c r="O82" s="405">
        <v>6493.15</v>
      </c>
      <c r="P82" s="405">
        <v>158000</v>
      </c>
      <c r="Q82" s="405">
        <v>158000</v>
      </c>
      <c r="R82" s="405">
        <v>158000</v>
      </c>
      <c r="S82" s="405">
        <f>I82+J82+K82+L82+M82+N82+O82+P82+Q82+R82</f>
        <v>480493.15</v>
      </c>
      <c r="T82" s="407">
        <f>G82-S82</f>
        <v>309506.84999999998</v>
      </c>
    </row>
    <row r="83" spans="1:22" ht="22.5" customHeight="1">
      <c r="A83" s="590" t="s">
        <v>1023</v>
      </c>
      <c r="B83" s="591"/>
      <c r="C83" s="591"/>
      <c r="D83" s="591"/>
      <c r="E83" s="591"/>
      <c r="F83" s="592"/>
      <c r="G83" s="423">
        <f>SUM(G81:G82)</f>
        <v>1115000</v>
      </c>
      <c r="H83" s="489" t="s">
        <v>621</v>
      </c>
      <c r="I83" s="423"/>
      <c r="J83" s="427"/>
      <c r="K83" s="423"/>
      <c r="L83" s="423"/>
      <c r="M83" s="423"/>
      <c r="N83" s="423"/>
      <c r="O83" s="423"/>
      <c r="P83" s="423">
        <f>SUM(P81:P82)</f>
        <v>223000</v>
      </c>
      <c r="Q83" s="423">
        <f>SUM(Q81:Q82)</f>
        <v>223000</v>
      </c>
      <c r="R83" s="423">
        <f>SUM(R81:R82)</f>
        <v>223000</v>
      </c>
      <c r="S83" s="423">
        <f>SUM(S81:S82)</f>
        <v>756876.71164383565</v>
      </c>
      <c r="T83" s="423">
        <f>SUM(T81:T82)</f>
        <v>358123.28835616435</v>
      </c>
    </row>
    <row r="84" spans="1:22" ht="22.5" customHeight="1">
      <c r="A84" s="436"/>
      <c r="B84" s="473"/>
      <c r="C84" s="432"/>
      <c r="D84" s="474"/>
      <c r="E84" s="475"/>
      <c r="F84" s="476"/>
      <c r="G84" s="477"/>
      <c r="H84" s="478"/>
      <c r="I84" s="477"/>
      <c r="J84" s="479"/>
      <c r="K84" s="477"/>
      <c r="L84" s="477"/>
      <c r="M84" s="477"/>
      <c r="N84" s="477"/>
      <c r="O84" s="480"/>
      <c r="P84" s="480"/>
      <c r="Q84" s="480"/>
      <c r="R84" s="480"/>
      <c r="S84" s="480"/>
      <c r="T84" s="481"/>
    </row>
    <row r="85" spans="1:22" ht="22.5" customHeight="1">
      <c r="A85" s="585" t="s">
        <v>622</v>
      </c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86"/>
      <c r="P85" s="586"/>
      <c r="Q85" s="586"/>
      <c r="R85" s="586"/>
      <c r="S85" s="586"/>
      <c r="T85" s="587"/>
    </row>
    <row r="86" spans="1:22" ht="22.5" customHeight="1">
      <c r="A86" s="415">
        <v>41764</v>
      </c>
      <c r="B86" s="415" t="s">
        <v>538</v>
      </c>
      <c r="C86" s="409" t="s">
        <v>539</v>
      </c>
      <c r="D86" s="410" t="s">
        <v>540</v>
      </c>
      <c r="E86" s="411" t="s">
        <v>541</v>
      </c>
      <c r="F86" s="411" t="s">
        <v>542</v>
      </c>
      <c r="G86" s="407">
        <v>9290</v>
      </c>
      <c r="H86" s="406" t="s">
        <v>621</v>
      </c>
      <c r="I86" s="407">
        <v>15.27</v>
      </c>
      <c r="J86" s="419">
        <f>G86/5</f>
        <v>1858</v>
      </c>
      <c r="K86" s="419">
        <v>1857.8</v>
      </c>
      <c r="L86" s="419">
        <v>1857.8</v>
      </c>
      <c r="M86" s="419">
        <v>1857.8</v>
      </c>
      <c r="N86" s="412">
        <v>1842.33</v>
      </c>
      <c r="O86" s="412">
        <v>0</v>
      </c>
      <c r="P86" s="412">
        <v>0</v>
      </c>
      <c r="Q86" s="412">
        <v>0</v>
      </c>
      <c r="R86" s="412">
        <v>0</v>
      </c>
      <c r="S86" s="405">
        <f>I86+J86+K86+L86+M86+N86+O86+P86+Q86+R86</f>
        <v>9289</v>
      </c>
      <c r="T86" s="407">
        <f t="shared" ref="T86:T95" si="10">G86-S86</f>
        <v>1</v>
      </c>
    </row>
    <row r="87" spans="1:22" ht="22.5" customHeight="1">
      <c r="A87" s="415">
        <v>41764</v>
      </c>
      <c r="B87" s="415" t="s">
        <v>543</v>
      </c>
      <c r="C87" s="409" t="s">
        <v>539</v>
      </c>
      <c r="D87" s="410" t="s">
        <v>544</v>
      </c>
      <c r="E87" s="411" t="s">
        <v>541</v>
      </c>
      <c r="F87" s="411" t="s">
        <v>542</v>
      </c>
      <c r="G87" s="407">
        <v>9290</v>
      </c>
      <c r="H87" s="406" t="s">
        <v>621</v>
      </c>
      <c r="I87" s="407">
        <v>15.27</v>
      </c>
      <c r="J87" s="419">
        <f>G87/5</f>
        <v>1858</v>
      </c>
      <c r="K87" s="419">
        <v>1857.8</v>
      </c>
      <c r="L87" s="419">
        <v>1857.8</v>
      </c>
      <c r="M87" s="419">
        <v>1857.8</v>
      </c>
      <c r="N87" s="412">
        <v>1842.33</v>
      </c>
      <c r="O87" s="412">
        <v>0</v>
      </c>
      <c r="P87" s="412">
        <v>0</v>
      </c>
      <c r="Q87" s="412">
        <v>0</v>
      </c>
      <c r="R87" s="412">
        <v>0</v>
      </c>
      <c r="S87" s="405">
        <f t="shared" ref="S87:S95" si="11">I87+J87+K87+L87+M87+N87+O87+P87+Q87+R87</f>
        <v>9289</v>
      </c>
      <c r="T87" s="407">
        <f t="shared" si="10"/>
        <v>1</v>
      </c>
    </row>
    <row r="88" spans="1:22" ht="22.5" customHeight="1">
      <c r="A88" s="415">
        <v>41764</v>
      </c>
      <c r="B88" s="415" t="s">
        <v>545</v>
      </c>
      <c r="C88" s="409" t="s">
        <v>546</v>
      </c>
      <c r="D88" s="410" t="s">
        <v>547</v>
      </c>
      <c r="E88" s="411"/>
      <c r="F88" s="411" t="s">
        <v>548</v>
      </c>
      <c r="G88" s="407"/>
      <c r="H88" s="406" t="s">
        <v>621</v>
      </c>
      <c r="I88" s="407"/>
      <c r="J88" s="419"/>
      <c r="K88" s="407"/>
      <c r="L88" s="407"/>
      <c r="M88" s="407"/>
      <c r="N88" s="405">
        <v>0</v>
      </c>
      <c r="O88" s="405">
        <v>0</v>
      </c>
      <c r="P88" s="412">
        <v>0</v>
      </c>
      <c r="Q88" s="412">
        <v>0</v>
      </c>
      <c r="R88" s="412">
        <v>0</v>
      </c>
      <c r="S88" s="405">
        <f t="shared" si="11"/>
        <v>0</v>
      </c>
      <c r="T88" s="407">
        <f t="shared" si="10"/>
        <v>0</v>
      </c>
    </row>
    <row r="89" spans="1:22" ht="22.5" customHeight="1">
      <c r="A89" s="415">
        <v>42093</v>
      </c>
      <c r="B89" s="415" t="s">
        <v>549</v>
      </c>
      <c r="C89" s="409" t="s">
        <v>550</v>
      </c>
      <c r="D89" s="410" t="s">
        <v>551</v>
      </c>
      <c r="E89" s="413" t="s">
        <v>552</v>
      </c>
      <c r="F89" s="411" t="s">
        <v>376</v>
      </c>
      <c r="G89" s="407">
        <v>2009.35</v>
      </c>
      <c r="H89" s="406" t="s">
        <v>621</v>
      </c>
      <c r="I89" s="407">
        <v>0</v>
      </c>
      <c r="J89" s="407">
        <v>507.6</v>
      </c>
      <c r="K89" s="407">
        <v>382.27</v>
      </c>
      <c r="L89" s="407">
        <v>382.27</v>
      </c>
      <c r="M89" s="407">
        <v>382.27</v>
      </c>
      <c r="N89" s="405">
        <v>353.94</v>
      </c>
      <c r="O89" s="405">
        <v>0</v>
      </c>
      <c r="P89" s="412">
        <v>0</v>
      </c>
      <c r="Q89" s="412">
        <v>0</v>
      </c>
      <c r="R89" s="412">
        <v>0</v>
      </c>
      <c r="S89" s="405">
        <f t="shared" si="11"/>
        <v>2008.35</v>
      </c>
      <c r="T89" s="407">
        <f t="shared" si="10"/>
        <v>1</v>
      </c>
    </row>
    <row r="90" spans="1:22" ht="22.5" customHeight="1">
      <c r="A90" s="436">
        <v>43429</v>
      </c>
      <c r="B90" s="415" t="s">
        <v>553</v>
      </c>
      <c r="C90" s="409" t="s">
        <v>487</v>
      </c>
      <c r="D90" s="428" t="s">
        <v>554</v>
      </c>
      <c r="E90" s="413" t="s">
        <v>555</v>
      </c>
      <c r="F90" s="411">
        <v>1</v>
      </c>
      <c r="G90" s="407">
        <v>14495.56</v>
      </c>
      <c r="H90" s="406" t="s">
        <v>621</v>
      </c>
      <c r="I90" s="407">
        <v>0</v>
      </c>
      <c r="J90" s="407">
        <v>0</v>
      </c>
      <c r="K90" s="407">
        <v>0</v>
      </c>
      <c r="L90" s="407">
        <v>0</v>
      </c>
      <c r="M90" s="407">
        <v>489.73</v>
      </c>
      <c r="N90" s="405">
        <v>4831.8500000000004</v>
      </c>
      <c r="O90" s="405">
        <v>4831.8500000000004</v>
      </c>
      <c r="P90" s="412">
        <v>4341.13</v>
      </c>
      <c r="Q90" s="412">
        <v>0</v>
      </c>
      <c r="R90" s="412">
        <v>0</v>
      </c>
      <c r="S90" s="405">
        <f t="shared" si="11"/>
        <v>14494.560000000001</v>
      </c>
      <c r="T90" s="407">
        <f t="shared" si="10"/>
        <v>0.99999999999818101</v>
      </c>
    </row>
    <row r="91" spans="1:22" ht="22.5" customHeight="1">
      <c r="A91" s="436">
        <v>43519</v>
      </c>
      <c r="B91" s="415" t="s">
        <v>556</v>
      </c>
      <c r="C91" s="409" t="s">
        <v>487</v>
      </c>
      <c r="D91" s="429" t="s">
        <v>557</v>
      </c>
      <c r="E91" s="413" t="s">
        <v>558</v>
      </c>
      <c r="F91" s="411">
        <v>1</v>
      </c>
      <c r="G91" s="407">
        <v>32187.38</v>
      </c>
      <c r="H91" s="406" t="s">
        <v>624</v>
      </c>
      <c r="I91" s="407">
        <v>0</v>
      </c>
      <c r="J91" s="407">
        <v>0</v>
      </c>
      <c r="K91" s="407">
        <v>0</v>
      </c>
      <c r="L91" s="407">
        <v>0</v>
      </c>
      <c r="M91" s="407">
        <v>0</v>
      </c>
      <c r="N91" s="405">
        <v>9171.1986849315072</v>
      </c>
      <c r="O91" s="405">
        <v>10729.13</v>
      </c>
      <c r="P91" s="405">
        <v>10729.13</v>
      </c>
      <c r="Q91" s="405">
        <v>1556.92</v>
      </c>
      <c r="R91" s="405">
        <v>0</v>
      </c>
      <c r="S91" s="405">
        <f t="shared" si="11"/>
        <v>32186.3786849315</v>
      </c>
      <c r="T91" s="407">
        <f t="shared" si="10"/>
        <v>1.0013150685008441</v>
      </c>
      <c r="V91" s="430"/>
    </row>
    <row r="92" spans="1:22" ht="22.5" customHeight="1">
      <c r="A92" s="436">
        <v>43519</v>
      </c>
      <c r="B92" s="415" t="s">
        <v>559</v>
      </c>
      <c r="C92" s="409" t="s">
        <v>487</v>
      </c>
      <c r="D92" s="431" t="s">
        <v>560</v>
      </c>
      <c r="E92" s="413" t="s">
        <v>561</v>
      </c>
      <c r="F92" s="411">
        <v>1</v>
      </c>
      <c r="G92" s="407">
        <v>2383.1799999999998</v>
      </c>
      <c r="H92" s="406" t="s">
        <v>625</v>
      </c>
      <c r="I92" s="407">
        <v>0</v>
      </c>
      <c r="J92" s="407">
        <v>0</v>
      </c>
      <c r="K92" s="407">
        <v>0</v>
      </c>
      <c r="L92" s="407">
        <v>0</v>
      </c>
      <c r="M92" s="407">
        <v>0</v>
      </c>
      <c r="N92" s="405">
        <v>679.04306849315071</v>
      </c>
      <c r="O92" s="405">
        <v>794.39</v>
      </c>
      <c r="P92" s="405">
        <v>794.39</v>
      </c>
      <c r="Q92" s="405">
        <v>114.36</v>
      </c>
      <c r="R92" s="405">
        <v>0</v>
      </c>
      <c r="S92" s="405">
        <f t="shared" si="11"/>
        <v>2382.1830684931506</v>
      </c>
      <c r="T92" s="407">
        <f t="shared" si="10"/>
        <v>0.99693150684925058</v>
      </c>
      <c r="V92" s="430"/>
    </row>
    <row r="93" spans="1:22" ht="22.5" customHeight="1">
      <c r="A93" s="436">
        <v>44000</v>
      </c>
      <c r="B93" s="415" t="s">
        <v>970</v>
      </c>
      <c r="C93" s="432" t="s">
        <v>971</v>
      </c>
      <c r="D93" s="409" t="s">
        <v>972</v>
      </c>
      <c r="E93" s="413" t="s">
        <v>973</v>
      </c>
      <c r="F93" s="411">
        <v>1</v>
      </c>
      <c r="G93" s="407">
        <v>24289.72</v>
      </c>
      <c r="H93" s="406" t="s">
        <v>974</v>
      </c>
      <c r="I93" s="407"/>
      <c r="J93" s="407"/>
      <c r="K93" s="407"/>
      <c r="L93" s="407"/>
      <c r="M93" s="407"/>
      <c r="N93" s="405"/>
      <c r="O93" s="405">
        <f>G93/3*196/365</f>
        <v>4347.7489680365306</v>
      </c>
      <c r="P93" s="405">
        <v>8096.57</v>
      </c>
      <c r="Q93" s="405">
        <v>8096.57</v>
      </c>
      <c r="R93" s="405">
        <v>3747.83</v>
      </c>
      <c r="S93" s="405">
        <f t="shared" si="11"/>
        <v>24288.718968036534</v>
      </c>
      <c r="T93" s="407">
        <f t="shared" si="10"/>
        <v>1.0010319634675398</v>
      </c>
      <c r="V93" s="430"/>
    </row>
    <row r="94" spans="1:22" ht="22.5" customHeight="1">
      <c r="A94" s="436">
        <v>44180</v>
      </c>
      <c r="B94" s="415" t="s">
        <v>1012</v>
      </c>
      <c r="C94" s="432" t="s">
        <v>1010</v>
      </c>
      <c r="D94" s="429" t="s">
        <v>1013</v>
      </c>
      <c r="E94" s="413" t="s">
        <v>1011</v>
      </c>
      <c r="F94" s="411">
        <v>1</v>
      </c>
      <c r="G94" s="407">
        <v>6240.19</v>
      </c>
      <c r="H94" s="406" t="s">
        <v>1019</v>
      </c>
      <c r="I94" s="407"/>
      <c r="J94" s="407"/>
      <c r="K94" s="407"/>
      <c r="L94" s="407"/>
      <c r="M94" s="407"/>
      <c r="N94" s="405"/>
      <c r="O94" s="405">
        <v>91.18</v>
      </c>
      <c r="P94" s="405">
        <v>2080.06</v>
      </c>
      <c r="Q94" s="405">
        <v>2080.06</v>
      </c>
      <c r="R94" s="405">
        <v>1987.89</v>
      </c>
      <c r="S94" s="405">
        <f t="shared" si="11"/>
        <v>6239.19</v>
      </c>
      <c r="T94" s="407">
        <f t="shared" si="10"/>
        <v>1</v>
      </c>
      <c r="V94" s="430"/>
    </row>
    <row r="95" spans="1:22" ht="22.5" customHeight="1">
      <c r="A95" s="415">
        <v>44443</v>
      </c>
      <c r="B95" s="415" t="s">
        <v>1037</v>
      </c>
      <c r="C95" s="409" t="s">
        <v>971</v>
      </c>
      <c r="D95" s="409" t="s">
        <v>1038</v>
      </c>
      <c r="E95" s="413" t="s">
        <v>1039</v>
      </c>
      <c r="F95" s="411">
        <v>1</v>
      </c>
      <c r="G95" s="407">
        <v>9336.4500000000007</v>
      </c>
      <c r="H95" s="406" t="s">
        <v>1040</v>
      </c>
      <c r="I95" s="407"/>
      <c r="J95" s="407"/>
      <c r="K95" s="407"/>
      <c r="L95" s="407"/>
      <c r="M95" s="407"/>
      <c r="N95" s="405"/>
      <c r="O95" s="405"/>
      <c r="P95" s="405">
        <v>1006.12</v>
      </c>
      <c r="Q95" s="405">
        <v>3112.15</v>
      </c>
      <c r="R95" s="405">
        <v>3112.15</v>
      </c>
      <c r="S95" s="405">
        <f t="shared" si="11"/>
        <v>7230.42</v>
      </c>
      <c r="T95" s="407">
        <f t="shared" si="10"/>
        <v>2106.0300000000007</v>
      </c>
      <c r="V95" s="430"/>
    </row>
    <row r="96" spans="1:22" s="426" customFormat="1" ht="22.5" customHeight="1">
      <c r="A96" s="482"/>
      <c r="B96" s="483"/>
      <c r="C96" s="588" t="s">
        <v>562</v>
      </c>
      <c r="D96" s="588"/>
      <c r="E96" s="588"/>
      <c r="F96" s="589"/>
      <c r="G96" s="423">
        <f>SUM(G86:G95)</f>
        <v>109521.82999999999</v>
      </c>
      <c r="H96" s="489"/>
      <c r="I96" s="423">
        <f>SUM(I86:I93)</f>
        <v>30.54</v>
      </c>
      <c r="J96" s="423">
        <f t="shared" ref="J96:N96" si="12">SUM(J86:J93)</f>
        <v>4223.6000000000004</v>
      </c>
      <c r="K96" s="423">
        <f t="shared" si="12"/>
        <v>4097.87</v>
      </c>
      <c r="L96" s="423">
        <f t="shared" si="12"/>
        <v>4097.87</v>
      </c>
      <c r="M96" s="423">
        <f t="shared" si="12"/>
        <v>4587.6000000000004</v>
      </c>
      <c r="N96" s="423">
        <f t="shared" si="12"/>
        <v>18720.69175342466</v>
      </c>
      <c r="O96" s="423">
        <f>SUM(O86:O94)</f>
        <v>20794.298968036528</v>
      </c>
      <c r="P96" s="423">
        <f>SUM(P86:P95)</f>
        <v>27047.399999999998</v>
      </c>
      <c r="Q96" s="423">
        <f>SUM(Q86:Q95)</f>
        <v>14960.06</v>
      </c>
      <c r="R96" s="423">
        <f>SUM(R86:R95)</f>
        <v>8847.8700000000008</v>
      </c>
      <c r="S96" s="522">
        <f>SUM(S86:S95)</f>
        <v>107407.80072146117</v>
      </c>
      <c r="T96" s="423">
        <f t="shared" ref="T96" si="13">SUM(T86:T95)</f>
        <v>2114.0292785388165</v>
      </c>
      <c r="U96" s="425"/>
      <c r="V96" s="433"/>
    </row>
    <row r="97" spans="1:20" ht="22.5" customHeight="1" thickBot="1">
      <c r="A97" s="576" t="s">
        <v>1005</v>
      </c>
      <c r="B97" s="577"/>
      <c r="C97" s="577"/>
      <c r="D97" s="577"/>
      <c r="E97" s="577"/>
      <c r="F97" s="578"/>
      <c r="G97" s="490">
        <f>G56+G78+G83+G96</f>
        <v>1721481.3</v>
      </c>
      <c r="H97" s="490">
        <v>0</v>
      </c>
      <c r="I97" s="490">
        <f t="shared" ref="I97:T97" si="14">I56+I78+I83+I96</f>
        <v>6876.3499999999958</v>
      </c>
      <c r="J97" s="490">
        <f t="shared" si="14"/>
        <v>52378.325999999994</v>
      </c>
      <c r="K97" s="490">
        <f t="shared" si="14"/>
        <v>65610.89</v>
      </c>
      <c r="L97" s="490">
        <f t="shared" si="14"/>
        <v>69458.39</v>
      </c>
      <c r="M97" s="490">
        <f t="shared" si="14"/>
        <v>72770.930000000008</v>
      </c>
      <c r="N97" s="490">
        <f t="shared" si="14"/>
        <v>81288.121753424668</v>
      </c>
      <c r="O97" s="490">
        <f t="shared" si="14"/>
        <v>49521.531406392693</v>
      </c>
      <c r="P97" s="490">
        <f t="shared" si="14"/>
        <v>286620.78000000003</v>
      </c>
      <c r="Q97" s="490">
        <f t="shared" ref="Q97:R97" si="15">Q56+Q78+Q83+Q96</f>
        <v>271113.77</v>
      </c>
      <c r="R97" s="490">
        <f t="shared" si="15"/>
        <v>263460.16000000003</v>
      </c>
      <c r="S97" s="490">
        <f t="shared" si="14"/>
        <v>1306975.9608036529</v>
      </c>
      <c r="T97" s="490">
        <f t="shared" si="14"/>
        <v>414505.33919634699</v>
      </c>
    </row>
    <row r="98" spans="1:20" ht="17" thickTop="1"/>
  </sheetData>
  <mergeCells count="9">
    <mergeCell ref="A97:F97"/>
    <mergeCell ref="A80:T80"/>
    <mergeCell ref="A3:T3"/>
    <mergeCell ref="A58:T58"/>
    <mergeCell ref="A85:T85"/>
    <mergeCell ref="C96:F96"/>
    <mergeCell ref="A56:F56"/>
    <mergeCell ref="A78:F78"/>
    <mergeCell ref="A83:F83"/>
  </mergeCells>
  <phoneticPr fontId="23" type="noConversion"/>
  <pageMargins left="0.98425196850393704" right="0.39370078740157483" top="0.31496062992125984" bottom="0.31496062992125984" header="0.31496062992125984" footer="0.31496062992125984"/>
  <pageSetup paperSize="9" scale="65" orientation="landscape" r:id="rId1"/>
  <headerFooter scaleWithDoc="0">
    <oddHeader>&amp;R&amp;P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1"/>
  <dimension ref="A1:P7"/>
  <sheetViews>
    <sheetView workbookViewId="0">
      <selection activeCell="M6" sqref="M6"/>
    </sheetView>
  </sheetViews>
  <sheetFormatPr baseColWidth="10" defaultColWidth="9.19921875" defaultRowHeight="19"/>
  <cols>
    <col min="1" max="1" width="21.19921875" style="494" customWidth="1"/>
    <col min="2" max="13" width="13.59765625" style="455" customWidth="1"/>
    <col min="14" max="14" width="14.796875" style="455" customWidth="1"/>
    <col min="15" max="15" width="16.59765625" style="455" customWidth="1"/>
    <col min="16" max="16" width="11.796875" style="494" customWidth="1"/>
    <col min="17" max="16384" width="9.19921875" style="494"/>
  </cols>
  <sheetData>
    <row r="1" spans="1:16">
      <c r="A1" s="492">
        <v>2566</v>
      </c>
      <c r="B1" s="454" t="s">
        <v>608</v>
      </c>
      <c r="C1" s="454" t="s">
        <v>609</v>
      </c>
      <c r="D1" s="454" t="s">
        <v>610</v>
      </c>
      <c r="E1" s="454" t="s">
        <v>1031</v>
      </c>
      <c r="F1" s="454" t="s">
        <v>612</v>
      </c>
      <c r="G1" s="454" t="s">
        <v>613</v>
      </c>
      <c r="H1" s="454" t="s">
        <v>614</v>
      </c>
      <c r="I1" s="454" t="s">
        <v>615</v>
      </c>
      <c r="J1" s="493" t="s">
        <v>616</v>
      </c>
      <c r="K1" s="454" t="s">
        <v>617</v>
      </c>
      <c r="L1" s="454" t="s">
        <v>618</v>
      </c>
      <c r="M1" s="454" t="s">
        <v>619</v>
      </c>
      <c r="N1" s="493" t="s">
        <v>66</v>
      </c>
    </row>
    <row r="2" spans="1:16">
      <c r="A2" s="494" t="s">
        <v>181</v>
      </c>
      <c r="B2" s="455">
        <v>2634.36</v>
      </c>
      <c r="C2" s="455">
        <v>2634.36</v>
      </c>
      <c r="D2" s="455">
        <v>2634.36</v>
      </c>
      <c r="E2" s="455">
        <v>2634.36</v>
      </c>
      <c r="F2" s="455">
        <v>2634.36</v>
      </c>
      <c r="G2" s="455">
        <v>2634.36</v>
      </c>
      <c r="H2" s="455">
        <v>2634.36</v>
      </c>
      <c r="I2" s="455">
        <v>2634.36</v>
      </c>
      <c r="J2" s="455">
        <v>2634.36</v>
      </c>
      <c r="K2" s="455">
        <v>2634.36</v>
      </c>
      <c r="L2" s="455">
        <v>2634.36</v>
      </c>
      <c r="M2" s="455">
        <v>2634.33</v>
      </c>
      <c r="N2" s="455">
        <f t="shared" ref="N2:N6" si="0">SUM(B2:M2)</f>
        <v>31612.29</v>
      </c>
      <c r="O2" s="455">
        <v>31612.29</v>
      </c>
      <c r="P2" s="495">
        <f>N2-O2</f>
        <v>0</v>
      </c>
    </row>
    <row r="3" spans="1:16">
      <c r="N3" s="455">
        <f t="shared" si="0"/>
        <v>0</v>
      </c>
      <c r="P3" s="495">
        <f t="shared" ref="P3:P6" si="1">N3-O3</f>
        <v>0</v>
      </c>
    </row>
    <row r="4" spans="1:16">
      <c r="A4" s="494" t="s">
        <v>239</v>
      </c>
      <c r="B4" s="455">
        <v>0</v>
      </c>
      <c r="C4" s="455">
        <v>0</v>
      </c>
      <c r="D4" s="455">
        <v>0</v>
      </c>
      <c r="E4" s="455">
        <v>0</v>
      </c>
      <c r="F4" s="455">
        <v>0</v>
      </c>
      <c r="G4" s="455">
        <v>0</v>
      </c>
      <c r="H4" s="455">
        <v>0</v>
      </c>
      <c r="I4" s="455">
        <v>0</v>
      </c>
      <c r="J4" s="455">
        <v>0</v>
      </c>
      <c r="K4" s="455">
        <v>0</v>
      </c>
      <c r="L4" s="455">
        <v>0</v>
      </c>
      <c r="M4" s="455">
        <v>0</v>
      </c>
      <c r="N4" s="455">
        <f t="shared" si="0"/>
        <v>0</v>
      </c>
      <c r="O4" s="455">
        <v>0</v>
      </c>
      <c r="P4" s="495">
        <f t="shared" si="1"/>
        <v>0</v>
      </c>
    </row>
    <row r="5" spans="1:16">
      <c r="A5" s="494" t="s">
        <v>571</v>
      </c>
      <c r="B5" s="455">
        <v>18583.330000000002</v>
      </c>
      <c r="C5" s="455">
        <v>18583.330000000002</v>
      </c>
      <c r="D5" s="455">
        <v>18583.330000000002</v>
      </c>
      <c r="E5" s="455">
        <v>18583.330000000002</v>
      </c>
      <c r="F5" s="455">
        <v>18583.330000000002</v>
      </c>
      <c r="G5" s="455">
        <v>18583.330000000002</v>
      </c>
      <c r="H5" s="455">
        <v>18583.330000000002</v>
      </c>
      <c r="I5" s="455">
        <v>18583.330000000002</v>
      </c>
      <c r="J5" s="455">
        <v>18583.330000000002</v>
      </c>
      <c r="K5" s="455">
        <v>18583.330000000002</v>
      </c>
      <c r="L5" s="455">
        <v>18583.330000000002</v>
      </c>
      <c r="M5" s="455">
        <v>18583.37</v>
      </c>
      <c r="N5" s="455">
        <f t="shared" si="0"/>
        <v>223000.00000000006</v>
      </c>
      <c r="O5" s="455">
        <v>223000</v>
      </c>
      <c r="P5" s="495">
        <f t="shared" si="1"/>
        <v>0</v>
      </c>
    </row>
    <row r="6" spans="1:16">
      <c r="A6" s="494" t="s">
        <v>240</v>
      </c>
      <c r="B6" s="455">
        <v>737.32</v>
      </c>
      <c r="C6" s="455">
        <v>737.32</v>
      </c>
      <c r="D6" s="455">
        <v>737.32</v>
      </c>
      <c r="E6" s="455">
        <v>737.32</v>
      </c>
      <c r="F6" s="455">
        <v>737.32</v>
      </c>
      <c r="G6" s="455">
        <v>737.32</v>
      </c>
      <c r="H6" s="455">
        <v>737.32</v>
      </c>
      <c r="I6" s="455">
        <v>737.32</v>
      </c>
      <c r="J6" s="455">
        <v>737.32</v>
      </c>
      <c r="K6" s="455">
        <v>737.32</v>
      </c>
      <c r="L6" s="455">
        <v>737.32</v>
      </c>
      <c r="M6" s="455">
        <v>737.35</v>
      </c>
      <c r="N6" s="455">
        <f t="shared" si="0"/>
        <v>8847.869999999999</v>
      </c>
      <c r="O6" s="455">
        <v>8847.8700000000008</v>
      </c>
      <c r="P6" s="495">
        <f t="shared" si="1"/>
        <v>0</v>
      </c>
    </row>
    <row r="7" spans="1:16">
      <c r="O7" s="455">
        <f>SUM(O2:O6)</f>
        <v>263460.16000000003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2"/>
  <dimension ref="A1:O15"/>
  <sheetViews>
    <sheetView topLeftCell="A6" zoomScaleNormal="100" workbookViewId="0">
      <selection activeCell="J16" sqref="J16"/>
    </sheetView>
  </sheetViews>
  <sheetFormatPr baseColWidth="10" defaultColWidth="9.19921875" defaultRowHeight="27.75" customHeight="1"/>
  <cols>
    <col min="1" max="1" width="9.59765625" style="328" customWidth="1"/>
    <col min="2" max="2" width="28.59765625" style="327" customWidth="1"/>
    <col min="3" max="4" width="14.3984375" style="327" customWidth="1"/>
    <col min="5" max="5" width="14.3984375" style="328" customWidth="1"/>
    <col min="6" max="6" width="15.3984375" style="328" customWidth="1"/>
    <col min="7" max="10" width="13.19921875" style="328" customWidth="1"/>
    <col min="11" max="11" width="15.3984375" style="327" customWidth="1"/>
    <col min="12" max="12" width="15.3984375" style="329" customWidth="1"/>
    <col min="13" max="13" width="15.3984375" style="327" customWidth="1"/>
    <col min="14" max="14" width="17.796875" style="329" customWidth="1"/>
    <col min="15" max="15" width="15.3984375" style="327" customWidth="1"/>
    <col min="16" max="16384" width="9.19921875" style="327"/>
  </cols>
  <sheetData>
    <row r="1" spans="1:15" ht="27.75" customHeight="1" thickBot="1">
      <c r="A1" s="326" t="s">
        <v>328</v>
      </c>
    </row>
    <row r="2" spans="1:15" ht="27.75" customHeight="1">
      <c r="A2" s="326" t="s">
        <v>329</v>
      </c>
      <c r="D2" s="302" t="s">
        <v>330</v>
      </c>
      <c r="E2" s="303">
        <v>0</v>
      </c>
    </row>
    <row r="3" spans="1:15" ht="27.75" customHeight="1" thickBot="1">
      <c r="A3" s="613">
        <v>45291</v>
      </c>
      <c r="B3" s="614"/>
      <c r="D3" s="330" t="s">
        <v>331</v>
      </c>
      <c r="E3" s="331">
        <v>60</v>
      </c>
    </row>
    <row r="4" spans="1:15" ht="33.75" customHeight="1">
      <c r="A4" s="612" t="s">
        <v>332</v>
      </c>
      <c r="B4" s="612" t="s">
        <v>333</v>
      </c>
      <c r="C4" s="612" t="s">
        <v>334</v>
      </c>
      <c r="D4" s="612" t="s">
        <v>335</v>
      </c>
      <c r="E4" s="612" t="s">
        <v>336</v>
      </c>
      <c r="F4" s="602" t="s">
        <v>337</v>
      </c>
      <c r="G4" s="602" t="s">
        <v>338</v>
      </c>
      <c r="H4" s="602" t="s">
        <v>339</v>
      </c>
      <c r="I4" s="602" t="s">
        <v>340</v>
      </c>
      <c r="J4" s="603" t="s">
        <v>341</v>
      </c>
      <c r="K4" s="603" t="s">
        <v>342</v>
      </c>
      <c r="L4" s="606" t="s">
        <v>343</v>
      </c>
      <c r="M4" s="609" t="s">
        <v>344</v>
      </c>
      <c r="N4" s="593" t="s">
        <v>345</v>
      </c>
      <c r="O4" s="593" t="s">
        <v>346</v>
      </c>
    </row>
    <row r="5" spans="1:15" ht="33.75" customHeight="1">
      <c r="A5" s="612"/>
      <c r="B5" s="612"/>
      <c r="C5" s="612"/>
      <c r="D5" s="612"/>
      <c r="E5" s="612"/>
      <c r="F5" s="602"/>
      <c r="G5" s="602"/>
      <c r="H5" s="602"/>
      <c r="I5" s="602"/>
      <c r="J5" s="604"/>
      <c r="K5" s="604"/>
      <c r="L5" s="607"/>
      <c r="M5" s="610"/>
      <c r="N5" s="594"/>
      <c r="O5" s="594"/>
    </row>
    <row r="6" spans="1:15" ht="33.75" customHeight="1">
      <c r="A6" s="612"/>
      <c r="B6" s="612"/>
      <c r="C6" s="612"/>
      <c r="D6" s="612"/>
      <c r="E6" s="612"/>
      <c r="F6" s="602"/>
      <c r="G6" s="602"/>
      <c r="H6" s="602"/>
      <c r="I6" s="602"/>
      <c r="J6" s="604"/>
      <c r="K6" s="604"/>
      <c r="L6" s="607"/>
      <c r="M6" s="610"/>
      <c r="N6" s="594"/>
      <c r="O6" s="594"/>
    </row>
    <row r="7" spans="1:15" ht="33.75" customHeight="1">
      <c r="A7" s="612"/>
      <c r="B7" s="612"/>
      <c r="C7" s="612"/>
      <c r="D7" s="612"/>
      <c r="E7" s="612"/>
      <c r="F7" s="602"/>
      <c r="G7" s="602"/>
      <c r="H7" s="602"/>
      <c r="I7" s="602"/>
      <c r="J7" s="604"/>
      <c r="K7" s="604"/>
      <c r="L7" s="607"/>
      <c r="M7" s="610"/>
      <c r="N7" s="594"/>
      <c r="O7" s="594"/>
    </row>
    <row r="8" spans="1:15" s="328" customFormat="1" ht="33.75" customHeight="1">
      <c r="A8" s="612"/>
      <c r="B8" s="612"/>
      <c r="C8" s="612"/>
      <c r="D8" s="612"/>
      <c r="E8" s="612"/>
      <c r="F8" s="602"/>
      <c r="G8" s="602"/>
      <c r="H8" s="602"/>
      <c r="I8" s="602"/>
      <c r="J8" s="605"/>
      <c r="K8" s="605"/>
      <c r="L8" s="608"/>
      <c r="M8" s="611"/>
      <c r="N8" s="595"/>
      <c r="O8" s="595"/>
    </row>
    <row r="9" spans="1:15" ht="27.75" customHeight="1">
      <c r="A9" s="332">
        <v>1</v>
      </c>
      <c r="B9" s="304" t="s">
        <v>347</v>
      </c>
      <c r="C9" s="305">
        <v>30026</v>
      </c>
      <c r="D9" s="305">
        <v>42506</v>
      </c>
      <c r="E9" s="306">
        <v>25116</v>
      </c>
      <c r="F9" s="333">
        <f>DATE(YEAR(C9)+$E$3,MONTH(C9),DAY(C9))</f>
        <v>51941</v>
      </c>
      <c r="G9" s="334">
        <f>DATEDIF(C9,$A$3,"Y")</f>
        <v>41</v>
      </c>
      <c r="H9" s="335">
        <f>DATEDIF(D9,F9,"M")/12</f>
        <v>25.833333333333332</v>
      </c>
      <c r="I9" s="336">
        <f>+H9-J9</f>
        <v>7.6666666666666643</v>
      </c>
      <c r="J9" s="335">
        <f>DATEDIF($A$3,F9,"m")/12</f>
        <v>18.166666666666668</v>
      </c>
      <c r="K9" s="337">
        <f>ROUND(E9*(1+$E$2)^(J9),0)</f>
        <v>25116</v>
      </c>
      <c r="L9" s="338">
        <f>K9*VLOOKUP($H9,[2]Sheet2!$A$4:$D$8,4)</f>
        <v>251160</v>
      </c>
      <c r="M9" s="339">
        <f>VLOOKUP(G9,[2]Sheet2!$A$12:$D$15,4)</f>
        <v>0.5</v>
      </c>
      <c r="N9" s="338">
        <f>+L9*M9</f>
        <v>125580</v>
      </c>
      <c r="O9" s="340">
        <f>+N9*I9/H9</f>
        <v>37268.90322580644</v>
      </c>
    </row>
    <row r="10" spans="1:15" ht="27.75" customHeight="1">
      <c r="A10" s="332">
        <v>2</v>
      </c>
      <c r="B10" s="307" t="s">
        <v>348</v>
      </c>
      <c r="C10" s="305">
        <v>24446</v>
      </c>
      <c r="D10" s="305">
        <v>42902</v>
      </c>
      <c r="E10" s="306">
        <v>23840</v>
      </c>
      <c r="F10" s="333">
        <f>DATE(YEAR(C10)+$E$3,MONTH(C10),DAY(C10))</f>
        <v>46361</v>
      </c>
      <c r="G10" s="334">
        <f>DATEDIF(C10,$A$3,"Y")</f>
        <v>57</v>
      </c>
      <c r="H10" s="335">
        <f>DATEDIF(D10,F10,"M")/12</f>
        <v>9.4166666666666661</v>
      </c>
      <c r="I10" s="336">
        <f>+H10-J10</f>
        <v>6.5</v>
      </c>
      <c r="J10" s="335">
        <f>DATEDIF($A$3,F10,"m")/12</f>
        <v>2.9166666666666665</v>
      </c>
      <c r="K10" s="337">
        <f>ROUND(E10*(1+$E$2)^(J10),0)</f>
        <v>23840</v>
      </c>
      <c r="L10" s="338">
        <f>K10*VLOOKUP($H10,[2]Sheet2!$A$4:$D$8,4)</f>
        <v>190720</v>
      </c>
      <c r="M10" s="339">
        <f>VLOOKUP(G10,[2]Sheet2!$A$12:$D$15,4)</f>
        <v>1</v>
      </c>
      <c r="N10" s="338">
        <f>+L10*M10</f>
        <v>190720</v>
      </c>
      <c r="O10" s="340">
        <f>+N10*I10/H10</f>
        <v>131647.4336283186</v>
      </c>
    </row>
    <row r="11" spans="1:15" ht="27.75" customHeight="1">
      <c r="A11" s="332">
        <v>3</v>
      </c>
      <c r="B11" s="307" t="s">
        <v>349</v>
      </c>
      <c r="C11" s="305">
        <v>24716</v>
      </c>
      <c r="D11" s="305">
        <v>42902</v>
      </c>
      <c r="E11" s="306">
        <v>20564</v>
      </c>
      <c r="F11" s="333">
        <f>DATE(YEAR(C11)+$E$3,MONTH(C11),DAY(C11))</f>
        <v>46631</v>
      </c>
      <c r="G11" s="334">
        <f>DATEDIF(C11,$A$3,"Y")</f>
        <v>56</v>
      </c>
      <c r="H11" s="335">
        <f>DATEDIF(D11,F11,"M")/12</f>
        <v>10.166666666666666</v>
      </c>
      <c r="I11" s="336">
        <f>+H11-J11</f>
        <v>6.5</v>
      </c>
      <c r="J11" s="335">
        <f>DATEDIF($A$3,F11,"m")/12</f>
        <v>3.6666666666666665</v>
      </c>
      <c r="K11" s="337">
        <f>ROUND(E11*(1+$E$2)^(J11),0)</f>
        <v>20564</v>
      </c>
      <c r="L11" s="338">
        <f>K11*VLOOKUP($H11,[2]Sheet2!$A$4:$D$8,4)</f>
        <v>205640</v>
      </c>
      <c r="M11" s="339">
        <f>VLOOKUP(G11,[2]Sheet2!$A$12:$D$15,4)</f>
        <v>1</v>
      </c>
      <c r="N11" s="338">
        <f>+L11*M11</f>
        <v>205640</v>
      </c>
      <c r="O11" s="340">
        <f>+N11*I11/H11</f>
        <v>131474.75409836066</v>
      </c>
    </row>
    <row r="12" spans="1:15" ht="27.75" customHeight="1">
      <c r="A12" s="332">
        <v>4</v>
      </c>
      <c r="B12" s="308" t="s">
        <v>630</v>
      </c>
      <c r="C12" s="309">
        <v>23882</v>
      </c>
      <c r="D12" s="309">
        <v>43831</v>
      </c>
      <c r="E12" s="310">
        <v>8000</v>
      </c>
      <c r="F12" s="333">
        <f>DATE(YEAR(C12)+$E$3,MONTH(C12),DAY(C12))</f>
        <v>45797</v>
      </c>
      <c r="G12" s="334">
        <f>DATEDIF(C12,$A$3,"Y")</f>
        <v>58</v>
      </c>
      <c r="H12" s="335">
        <f>DATEDIF(D12,F12,"M")/12</f>
        <v>5.333333333333333</v>
      </c>
      <c r="I12" s="336">
        <f>+H12-J12</f>
        <v>4</v>
      </c>
      <c r="J12" s="335">
        <f>DATEDIF($A$3,F12,"m")/12</f>
        <v>1.3333333333333333</v>
      </c>
      <c r="K12" s="337">
        <f>ROUND(E12*(1+$E$2)^(J12),0)</f>
        <v>8000</v>
      </c>
      <c r="L12" s="338">
        <f>K12*VLOOKUP($H12,[2]Sheet2!$A$4:$D$8,4)</f>
        <v>48000</v>
      </c>
      <c r="M12" s="339">
        <f>VLOOKUP(G12,[2]Sheet2!$A$12:$D$15,4)</f>
        <v>1</v>
      </c>
      <c r="N12" s="338">
        <f>+L12*M12</f>
        <v>48000</v>
      </c>
      <c r="O12" s="340">
        <f>+N12*I12/H12</f>
        <v>36000</v>
      </c>
    </row>
    <row r="13" spans="1:15" ht="27.75" customHeight="1">
      <c r="A13" s="341"/>
      <c r="B13" s="341"/>
      <c r="C13" s="341"/>
      <c r="D13" s="341"/>
      <c r="E13" s="342"/>
      <c r="F13" s="342"/>
      <c r="G13" s="341"/>
      <c r="H13" s="341"/>
      <c r="I13" s="341"/>
      <c r="J13" s="341"/>
      <c r="K13" s="341"/>
      <c r="L13" s="343" t="s">
        <v>1049</v>
      </c>
      <c r="M13" s="344"/>
      <c r="N13" s="345"/>
      <c r="O13" s="346">
        <f>SUM(O9:O12)</f>
        <v>336391.09095248568</v>
      </c>
    </row>
    <row r="14" spans="1:15" ht="27.75" customHeight="1">
      <c r="A14" s="347" t="s">
        <v>53</v>
      </c>
      <c r="B14" s="327" t="s">
        <v>350</v>
      </c>
      <c r="L14" s="596" t="s">
        <v>1044</v>
      </c>
      <c r="M14" s="597"/>
      <c r="N14" s="598"/>
      <c r="O14" s="348">
        <v>262604.95</v>
      </c>
    </row>
    <row r="15" spans="1:15" ht="27.75" customHeight="1">
      <c r="B15" s="327" t="s">
        <v>351</v>
      </c>
      <c r="L15" s="599" t="s">
        <v>1048</v>
      </c>
      <c r="M15" s="600"/>
      <c r="N15" s="601"/>
      <c r="O15" s="349">
        <f>+O13-O14</f>
        <v>73786.140952485672</v>
      </c>
    </row>
  </sheetData>
  <mergeCells count="18">
    <mergeCell ref="E4:E8"/>
    <mergeCell ref="A3:B3"/>
    <mergeCell ref="A4:A8"/>
    <mergeCell ref="B4:B8"/>
    <mergeCell ref="C4:C8"/>
    <mergeCell ref="D4:D8"/>
    <mergeCell ref="O4:O8"/>
    <mergeCell ref="L14:N14"/>
    <mergeCell ref="L15:N15"/>
    <mergeCell ref="F4:F8"/>
    <mergeCell ref="G4:G8"/>
    <mergeCell ref="H4:H8"/>
    <mergeCell ref="I4:I8"/>
    <mergeCell ref="J4:J8"/>
    <mergeCell ref="K4:K8"/>
    <mergeCell ref="L4:L8"/>
    <mergeCell ref="M4:M8"/>
    <mergeCell ref="N4:N8"/>
  </mergeCells>
  <pageMargins left="0.22" right="0.22" top="0.28000000000000003" bottom="0.28000000000000003" header="0.3" footer="0.3"/>
  <pageSetup paperSize="9" scale="63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131BE-3AA1-450E-8D3C-097C4A198BE3}">
  <dimension ref="A1:O14"/>
  <sheetViews>
    <sheetView topLeftCell="A4" zoomScaleNormal="100" workbookViewId="0">
      <selection activeCell="O12" sqref="O12"/>
    </sheetView>
  </sheetViews>
  <sheetFormatPr baseColWidth="10" defaultColWidth="9.19921875" defaultRowHeight="27.75" customHeight="1"/>
  <cols>
    <col min="1" max="1" width="9.59765625" style="328" customWidth="1"/>
    <col min="2" max="2" width="28.59765625" style="327" customWidth="1"/>
    <col min="3" max="4" width="14.3984375" style="327" customWidth="1"/>
    <col min="5" max="5" width="14.3984375" style="328" customWidth="1"/>
    <col min="6" max="6" width="15.3984375" style="328" customWidth="1"/>
    <col min="7" max="10" width="13.19921875" style="328" customWidth="1"/>
    <col min="11" max="11" width="15.3984375" style="327" customWidth="1"/>
    <col min="12" max="12" width="15.3984375" style="329" customWidth="1"/>
    <col min="13" max="13" width="15.3984375" style="327" customWidth="1"/>
    <col min="14" max="14" width="16.796875" style="329" customWidth="1"/>
    <col min="15" max="15" width="15.3984375" style="327" customWidth="1"/>
    <col min="16" max="16384" width="9.19921875" style="327"/>
  </cols>
  <sheetData>
    <row r="1" spans="1:15" ht="27.75" customHeight="1" thickBot="1">
      <c r="A1" s="326" t="s">
        <v>328</v>
      </c>
    </row>
    <row r="2" spans="1:15" ht="27.75" customHeight="1">
      <c r="A2" s="326" t="s">
        <v>329</v>
      </c>
      <c r="D2" s="302" t="s">
        <v>330</v>
      </c>
      <c r="E2" s="303">
        <v>0</v>
      </c>
    </row>
    <row r="3" spans="1:15" ht="27.75" customHeight="1" thickBot="1">
      <c r="A3" s="613">
        <v>45291</v>
      </c>
      <c r="B3" s="614"/>
      <c r="D3" s="330" t="s">
        <v>331</v>
      </c>
      <c r="E3" s="331">
        <v>60</v>
      </c>
    </row>
    <row r="4" spans="1:15" ht="33.75" customHeight="1">
      <c r="A4" s="612" t="s">
        <v>332</v>
      </c>
      <c r="B4" s="612" t="s">
        <v>333</v>
      </c>
      <c r="C4" s="612" t="s">
        <v>334</v>
      </c>
      <c r="D4" s="612" t="s">
        <v>335</v>
      </c>
      <c r="E4" s="612" t="s">
        <v>336</v>
      </c>
      <c r="F4" s="602" t="s">
        <v>337</v>
      </c>
      <c r="G4" s="602" t="s">
        <v>338</v>
      </c>
      <c r="H4" s="602" t="s">
        <v>339</v>
      </c>
      <c r="I4" s="602" t="s">
        <v>340</v>
      </c>
      <c r="J4" s="603" t="s">
        <v>341</v>
      </c>
      <c r="K4" s="603" t="s">
        <v>342</v>
      </c>
      <c r="L4" s="606" t="s">
        <v>343</v>
      </c>
      <c r="M4" s="609" t="s">
        <v>344</v>
      </c>
      <c r="N4" s="593" t="s">
        <v>345</v>
      </c>
      <c r="O4" s="593" t="s">
        <v>346</v>
      </c>
    </row>
    <row r="5" spans="1:15" ht="33.75" customHeight="1">
      <c r="A5" s="612"/>
      <c r="B5" s="612"/>
      <c r="C5" s="612"/>
      <c r="D5" s="612"/>
      <c r="E5" s="612"/>
      <c r="F5" s="602"/>
      <c r="G5" s="602"/>
      <c r="H5" s="602"/>
      <c r="I5" s="602"/>
      <c r="J5" s="604"/>
      <c r="K5" s="604"/>
      <c r="L5" s="607"/>
      <c r="M5" s="610"/>
      <c r="N5" s="594"/>
      <c r="O5" s="594"/>
    </row>
    <row r="6" spans="1:15" ht="33.75" customHeight="1">
      <c r="A6" s="612"/>
      <c r="B6" s="612"/>
      <c r="C6" s="612"/>
      <c r="D6" s="612"/>
      <c r="E6" s="612"/>
      <c r="F6" s="602"/>
      <c r="G6" s="602"/>
      <c r="H6" s="602"/>
      <c r="I6" s="602"/>
      <c r="J6" s="604"/>
      <c r="K6" s="604"/>
      <c r="L6" s="607"/>
      <c r="M6" s="610"/>
      <c r="N6" s="594"/>
      <c r="O6" s="594"/>
    </row>
    <row r="7" spans="1:15" ht="33.75" customHeight="1">
      <c r="A7" s="612"/>
      <c r="B7" s="612"/>
      <c r="C7" s="612"/>
      <c r="D7" s="612"/>
      <c r="E7" s="612"/>
      <c r="F7" s="602"/>
      <c r="G7" s="602"/>
      <c r="H7" s="602"/>
      <c r="I7" s="602"/>
      <c r="J7" s="604"/>
      <c r="K7" s="604"/>
      <c r="L7" s="607"/>
      <c r="M7" s="610"/>
      <c r="N7" s="594"/>
      <c r="O7" s="594"/>
    </row>
    <row r="8" spans="1:15" s="328" customFormat="1" ht="33.75" customHeight="1">
      <c r="A8" s="612"/>
      <c r="B8" s="612"/>
      <c r="C8" s="612"/>
      <c r="D8" s="612"/>
      <c r="E8" s="612"/>
      <c r="F8" s="602"/>
      <c r="G8" s="602"/>
      <c r="H8" s="602"/>
      <c r="I8" s="602"/>
      <c r="J8" s="605"/>
      <c r="K8" s="605"/>
      <c r="L8" s="608"/>
      <c r="M8" s="611"/>
      <c r="N8" s="595"/>
      <c r="O8" s="595"/>
    </row>
    <row r="9" spans="1:15" ht="27.75" customHeight="1">
      <c r="A9" s="332">
        <v>2</v>
      </c>
      <c r="B9" s="307" t="s">
        <v>348</v>
      </c>
      <c r="C9" s="305">
        <v>24446</v>
      </c>
      <c r="D9" s="305">
        <v>42902</v>
      </c>
      <c r="E9" s="306">
        <v>23840</v>
      </c>
      <c r="F9" s="333">
        <f>DATE(YEAR(C9)+$E$3,MONTH(C9),DAY(C9))</f>
        <v>46361</v>
      </c>
      <c r="G9" s="334">
        <f>DATEDIF(C9,$A$3,"Y")</f>
        <v>57</v>
      </c>
      <c r="H9" s="335">
        <f>DATEDIF(D9,F9,"M")/12</f>
        <v>9.4166666666666661</v>
      </c>
      <c r="I9" s="336">
        <f>+H9-J9</f>
        <v>6.5</v>
      </c>
      <c r="J9" s="335">
        <f>DATEDIF($A$3,F9,"m")/12</f>
        <v>2.9166666666666665</v>
      </c>
      <c r="K9" s="337">
        <f>ROUND(E9*(1+$E$2)^(J9),0)</f>
        <v>23840</v>
      </c>
      <c r="L9" s="338">
        <f>K9*VLOOKUP($H9,[2]Sheet2!$A$4:$D$8,4)</f>
        <v>190720</v>
      </c>
      <c r="M9" s="339">
        <f>VLOOKUP(G9,[2]Sheet2!$A$12:$D$15,4)</f>
        <v>1</v>
      </c>
      <c r="N9" s="338">
        <f>+L9*M9</f>
        <v>190720</v>
      </c>
      <c r="O9" s="340">
        <f>+N9*I9/H9</f>
        <v>131647.4336283186</v>
      </c>
    </row>
    <row r="10" spans="1:15" ht="27.75" customHeight="1">
      <c r="A10" s="332">
        <v>4</v>
      </c>
      <c r="B10" s="308" t="s">
        <v>630</v>
      </c>
      <c r="C10" s="309">
        <v>23882</v>
      </c>
      <c r="D10" s="309">
        <v>43831</v>
      </c>
      <c r="E10" s="310">
        <v>8000</v>
      </c>
      <c r="F10" s="333">
        <f>DATE(YEAR(C10)+$E$3,MONTH(C10),DAY(C10))</f>
        <v>45797</v>
      </c>
      <c r="G10" s="334">
        <f>DATEDIF(C10,$A$3,"Y")</f>
        <v>58</v>
      </c>
      <c r="H10" s="335">
        <f>DATEDIF(D10,F10,"M")/12</f>
        <v>5.333333333333333</v>
      </c>
      <c r="I10" s="336">
        <f>+H10-J10</f>
        <v>4</v>
      </c>
      <c r="J10" s="335">
        <f>DATEDIF($A$3,F10,"m")/12</f>
        <v>1.3333333333333333</v>
      </c>
      <c r="K10" s="337">
        <f>ROUND(E10*(1+$E$2)^(J10),0)</f>
        <v>8000</v>
      </c>
      <c r="L10" s="338">
        <f>K10*VLOOKUP($H10,[2]Sheet2!$A$4:$D$8,4)</f>
        <v>48000</v>
      </c>
      <c r="M10" s="339">
        <f>VLOOKUP(G10,[2]Sheet2!$A$12:$D$15,4)</f>
        <v>1</v>
      </c>
      <c r="N10" s="338">
        <f>+L10*M10</f>
        <v>48000</v>
      </c>
      <c r="O10" s="340">
        <f>+N10*I10/H10</f>
        <v>36000</v>
      </c>
    </row>
    <row r="11" spans="1:15" ht="27.75" customHeight="1">
      <c r="A11" s="341"/>
      <c r="B11" s="341"/>
      <c r="C11" s="341"/>
      <c r="D11" s="341"/>
      <c r="E11" s="342"/>
      <c r="F11" s="342"/>
      <c r="G11" s="341"/>
      <c r="H11" s="341"/>
      <c r="I11" s="341"/>
      <c r="J11" s="341"/>
      <c r="K11" s="341"/>
      <c r="L11" s="343" t="s">
        <v>1049</v>
      </c>
      <c r="M11" s="344"/>
      <c r="N11" s="345"/>
      <c r="O11" s="346">
        <f>SUM(O9:O10)</f>
        <v>167647.4336283186</v>
      </c>
    </row>
    <row r="12" spans="1:15" ht="27.75" customHeight="1">
      <c r="A12" s="347" t="s">
        <v>53</v>
      </c>
      <c r="B12" s="327" t="s">
        <v>350</v>
      </c>
      <c r="L12" s="596" t="s">
        <v>1044</v>
      </c>
      <c r="M12" s="597"/>
      <c r="N12" s="598"/>
      <c r="O12" s="348">
        <v>262604.95</v>
      </c>
    </row>
    <row r="13" spans="1:15" ht="27.75" customHeight="1">
      <c r="B13" s="327" t="s">
        <v>351</v>
      </c>
      <c r="L13" s="599" t="s">
        <v>1048</v>
      </c>
      <c r="M13" s="600"/>
      <c r="N13" s="601"/>
      <c r="O13" s="349">
        <f>+O11-O12</f>
        <v>-94957.516371681413</v>
      </c>
    </row>
    <row r="14" spans="1:15" ht="27.75" customHeight="1">
      <c r="B14" s="327" t="s">
        <v>1055</v>
      </c>
    </row>
  </sheetData>
  <mergeCells count="18">
    <mergeCell ref="O4:O8"/>
    <mergeCell ref="L12:N12"/>
    <mergeCell ref="L13:N13"/>
    <mergeCell ref="F4:F8"/>
    <mergeCell ref="G4:G8"/>
    <mergeCell ref="H4:H8"/>
    <mergeCell ref="I4:I8"/>
    <mergeCell ref="J4:J8"/>
    <mergeCell ref="K4:K8"/>
    <mergeCell ref="L4:L8"/>
    <mergeCell ref="M4:M8"/>
    <mergeCell ref="N4:N8"/>
    <mergeCell ref="E4:E8"/>
    <mergeCell ref="A3:B3"/>
    <mergeCell ref="A4:A8"/>
    <mergeCell ref="B4:B8"/>
    <mergeCell ref="C4:C8"/>
    <mergeCell ref="D4:D8"/>
  </mergeCells>
  <pageMargins left="0.22" right="0.22" top="0.28000000000000003" bottom="0.28000000000000003" header="0.3" footer="0.3"/>
  <pageSetup paperSize="9" scale="63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3">
    <tabColor rgb="FFFF0000"/>
  </sheetPr>
  <dimension ref="A1:N49"/>
  <sheetViews>
    <sheetView workbookViewId="0">
      <pane xSplit="1" ySplit="2" topLeftCell="B34" activePane="bottomRight" state="frozen"/>
      <selection pane="topRight" activeCell="B1" sqref="B1"/>
      <selection pane="bottomLeft" activeCell="A2" sqref="A2"/>
      <selection pane="bottomRight" activeCell="F47" sqref="F47"/>
    </sheetView>
  </sheetViews>
  <sheetFormatPr baseColWidth="10" defaultColWidth="9" defaultRowHeight="19"/>
  <cols>
    <col min="1" max="1" width="21.19921875" customWidth="1"/>
    <col min="2" max="5" width="18.19921875" style="454" customWidth="1"/>
    <col min="6" max="13" width="18.19921875" style="455" customWidth="1"/>
    <col min="14" max="14" width="18.19921875" customWidth="1"/>
  </cols>
  <sheetData>
    <row r="1" spans="1:14" ht="26">
      <c r="A1" s="615" t="s">
        <v>1009</v>
      </c>
      <c r="B1" s="615"/>
      <c r="C1" s="615"/>
      <c r="D1" s="615"/>
      <c r="E1" s="615"/>
      <c r="F1" s="615"/>
      <c r="G1" s="615"/>
      <c r="H1" s="615"/>
      <c r="I1" s="615"/>
      <c r="J1" s="615"/>
      <c r="K1" s="615"/>
      <c r="L1" s="615"/>
      <c r="M1" s="615"/>
      <c r="N1" s="615"/>
    </row>
    <row r="2" spans="1:14" ht="26">
      <c r="A2" s="467">
        <v>2559</v>
      </c>
      <c r="B2" s="463" t="s">
        <v>990</v>
      </c>
      <c r="C2" s="463" t="s">
        <v>989</v>
      </c>
      <c r="D2" s="463" t="s">
        <v>991</v>
      </c>
      <c r="E2" s="463" t="s">
        <v>992</v>
      </c>
      <c r="F2" s="463" t="s">
        <v>993</v>
      </c>
      <c r="G2" s="463" t="s">
        <v>994</v>
      </c>
      <c r="H2" s="463" t="s">
        <v>995</v>
      </c>
      <c r="I2" s="463" t="s">
        <v>996</v>
      </c>
      <c r="J2" s="463" t="s">
        <v>997</v>
      </c>
      <c r="K2" s="463" t="s">
        <v>998</v>
      </c>
      <c r="L2" s="463" t="s">
        <v>999</v>
      </c>
      <c r="M2" s="463" t="s">
        <v>1000</v>
      </c>
      <c r="N2" s="463" t="s">
        <v>1004</v>
      </c>
    </row>
    <row r="3" spans="1:14">
      <c r="A3" s="447" t="s">
        <v>987</v>
      </c>
      <c r="B3" s="450">
        <v>6560.2</v>
      </c>
      <c r="C3" s="450">
        <v>5380</v>
      </c>
      <c r="D3" s="450">
        <v>1270</v>
      </c>
      <c r="E3" s="450">
        <v>1200</v>
      </c>
      <c r="F3" s="451">
        <v>3050</v>
      </c>
      <c r="G3" s="451">
        <v>5460</v>
      </c>
      <c r="H3" s="451">
        <v>2030</v>
      </c>
      <c r="I3" s="451"/>
      <c r="J3" s="451">
        <v>3910</v>
      </c>
      <c r="K3" s="451">
        <v>9270</v>
      </c>
      <c r="L3" s="451">
        <v>900</v>
      </c>
      <c r="M3" s="451">
        <v>3730</v>
      </c>
      <c r="N3" s="458">
        <f>SUM(B3:M3)</f>
        <v>42760.2</v>
      </c>
    </row>
    <row r="4" spans="1:14">
      <c r="A4" s="447" t="s">
        <v>988</v>
      </c>
      <c r="B4" s="450">
        <v>245</v>
      </c>
      <c r="C4" s="450">
        <v>0</v>
      </c>
      <c r="D4" s="450">
        <v>75</v>
      </c>
      <c r="E4" s="450">
        <v>0</v>
      </c>
      <c r="F4" s="451">
        <v>150</v>
      </c>
      <c r="G4" s="451">
        <v>145</v>
      </c>
      <c r="H4" s="451">
        <v>70</v>
      </c>
      <c r="I4" s="451">
        <v>300</v>
      </c>
      <c r="J4" s="451">
        <v>525</v>
      </c>
      <c r="K4" s="451">
        <v>75</v>
      </c>
      <c r="L4" s="451">
        <v>0</v>
      </c>
      <c r="M4" s="451">
        <v>0</v>
      </c>
      <c r="N4" s="458">
        <f t="shared" ref="N4:N8" si="0">SUM(B4:M4)</f>
        <v>1585</v>
      </c>
    </row>
    <row r="5" spans="1:14">
      <c r="A5" s="447" t="s">
        <v>97</v>
      </c>
      <c r="B5" s="450">
        <v>16543</v>
      </c>
      <c r="C5" s="450">
        <v>8786</v>
      </c>
      <c r="D5" s="450">
        <v>0</v>
      </c>
      <c r="E5" s="450">
        <v>3047</v>
      </c>
      <c r="F5" s="451">
        <v>14575</v>
      </c>
      <c r="G5" s="451">
        <v>4993.7</v>
      </c>
      <c r="H5" s="451">
        <v>8174.9</v>
      </c>
      <c r="I5" s="451">
        <v>6439</v>
      </c>
      <c r="J5" s="451">
        <v>14151</v>
      </c>
      <c r="K5" s="451">
        <v>19790.3</v>
      </c>
      <c r="L5" s="451">
        <v>11890.06</v>
      </c>
      <c r="M5" s="451">
        <v>2337</v>
      </c>
      <c r="N5" s="458">
        <f t="shared" si="0"/>
        <v>110726.96</v>
      </c>
    </row>
    <row r="6" spans="1:14">
      <c r="A6" s="447" t="s">
        <v>1001</v>
      </c>
      <c r="B6" s="450">
        <v>0</v>
      </c>
      <c r="C6" s="450">
        <v>0</v>
      </c>
      <c r="D6" s="450">
        <v>0</v>
      </c>
      <c r="E6" s="450">
        <v>0</v>
      </c>
      <c r="F6" s="451">
        <v>15798</v>
      </c>
      <c r="G6" s="451">
        <v>0</v>
      </c>
      <c r="H6" s="451">
        <v>0</v>
      </c>
      <c r="I6" s="451"/>
      <c r="J6" s="451">
        <v>0</v>
      </c>
      <c r="K6" s="451">
        <v>0</v>
      </c>
      <c r="L6" s="451">
        <v>0</v>
      </c>
      <c r="M6" s="451">
        <v>0</v>
      </c>
      <c r="N6" s="458">
        <f t="shared" si="0"/>
        <v>15798</v>
      </c>
    </row>
    <row r="7" spans="1:14">
      <c r="A7" s="447" t="s">
        <v>1002</v>
      </c>
      <c r="B7" s="450">
        <v>0</v>
      </c>
      <c r="C7" s="450">
        <v>0</v>
      </c>
      <c r="D7" s="450">
        <v>0</v>
      </c>
      <c r="E7" s="450">
        <v>16920</v>
      </c>
      <c r="F7" s="451">
        <v>0</v>
      </c>
      <c r="G7" s="451">
        <v>0</v>
      </c>
      <c r="H7" s="451">
        <v>8804</v>
      </c>
      <c r="I7" s="451"/>
      <c r="J7" s="451">
        <v>0</v>
      </c>
      <c r="K7" s="451">
        <v>0</v>
      </c>
      <c r="L7" s="451">
        <v>0</v>
      </c>
      <c r="M7" s="451">
        <v>0</v>
      </c>
      <c r="N7" s="458">
        <f t="shared" si="0"/>
        <v>25724</v>
      </c>
    </row>
    <row r="8" spans="1:14">
      <c r="A8" s="447" t="s">
        <v>1003</v>
      </c>
      <c r="B8" s="450">
        <v>5000</v>
      </c>
      <c r="C8" s="450">
        <v>5000</v>
      </c>
      <c r="D8" s="450">
        <v>0</v>
      </c>
      <c r="E8" s="450">
        <v>4500</v>
      </c>
      <c r="F8" s="451">
        <v>5500</v>
      </c>
      <c r="G8" s="451">
        <v>4500</v>
      </c>
      <c r="H8" s="451">
        <v>5500</v>
      </c>
      <c r="I8" s="451">
        <v>5000</v>
      </c>
      <c r="J8" s="451">
        <v>4500</v>
      </c>
      <c r="K8" s="451">
        <v>6000</v>
      </c>
      <c r="L8" s="451">
        <v>6000</v>
      </c>
      <c r="M8" s="451">
        <v>6000</v>
      </c>
      <c r="N8" s="458">
        <f t="shared" si="0"/>
        <v>57500</v>
      </c>
    </row>
    <row r="9" spans="1:14" ht="20" thickBot="1">
      <c r="A9" s="456" t="s">
        <v>66</v>
      </c>
      <c r="B9" s="457">
        <f>SUM(B3:B8)</f>
        <v>28348.2</v>
      </c>
      <c r="C9" s="457">
        <f t="shared" ref="C9:M9" si="1">SUM(C3:C8)</f>
        <v>19166</v>
      </c>
      <c r="D9" s="457">
        <f>SUM(D3:D8)</f>
        <v>1345</v>
      </c>
      <c r="E9" s="457">
        <f t="shared" si="1"/>
        <v>25667</v>
      </c>
      <c r="F9" s="457">
        <f t="shared" si="1"/>
        <v>39073</v>
      </c>
      <c r="G9" s="457">
        <f t="shared" si="1"/>
        <v>15098.7</v>
      </c>
      <c r="H9" s="457">
        <f t="shared" si="1"/>
        <v>24578.9</v>
      </c>
      <c r="I9" s="457">
        <f t="shared" si="1"/>
        <v>11739</v>
      </c>
      <c r="J9" s="457">
        <f t="shared" si="1"/>
        <v>23086</v>
      </c>
      <c r="K9" s="457">
        <f t="shared" si="1"/>
        <v>35135.300000000003</v>
      </c>
      <c r="L9" s="457">
        <f t="shared" si="1"/>
        <v>18790.059999999998</v>
      </c>
      <c r="M9" s="457">
        <f t="shared" si="1"/>
        <v>12067</v>
      </c>
      <c r="N9" s="457">
        <f>SUM(N3:N8)</f>
        <v>254094.16</v>
      </c>
    </row>
    <row r="10" spans="1:14" s="465" customFormat="1" ht="27" thickTop="1">
      <c r="A10" s="466">
        <v>2560</v>
      </c>
      <c r="B10" s="464"/>
      <c r="C10" s="464"/>
      <c r="D10" s="464"/>
      <c r="E10" s="464"/>
      <c r="F10" s="464"/>
      <c r="G10" s="464"/>
      <c r="H10" s="464"/>
      <c r="I10" s="464"/>
      <c r="J10" s="464"/>
      <c r="K10" s="464"/>
      <c r="L10" s="464"/>
      <c r="M10" s="464"/>
      <c r="N10" s="464"/>
    </row>
    <row r="11" spans="1:14">
      <c r="A11" s="447" t="s">
        <v>987</v>
      </c>
      <c r="B11" s="450">
        <v>0</v>
      </c>
      <c r="C11" s="450">
        <v>6940.1</v>
      </c>
      <c r="D11" s="450">
        <v>2770</v>
      </c>
      <c r="E11" s="450">
        <v>7089.2</v>
      </c>
      <c r="F11" s="451">
        <v>2500</v>
      </c>
      <c r="G11" s="451">
        <v>1300</v>
      </c>
      <c r="H11" s="451">
        <v>5030</v>
      </c>
      <c r="I11" s="451">
        <v>2690</v>
      </c>
      <c r="J11" s="451">
        <v>5705.4</v>
      </c>
      <c r="K11" s="451">
        <v>3400</v>
      </c>
      <c r="L11" s="451">
        <v>0</v>
      </c>
      <c r="M11" s="451">
        <v>5170</v>
      </c>
      <c r="N11" s="458">
        <f>SUM(B11:M11)</f>
        <v>42594.7</v>
      </c>
    </row>
    <row r="12" spans="1:14">
      <c r="A12" s="447" t="s">
        <v>988</v>
      </c>
      <c r="B12" s="450">
        <v>0</v>
      </c>
      <c r="C12" s="450">
        <v>275</v>
      </c>
      <c r="D12" s="450">
        <v>0</v>
      </c>
      <c r="E12" s="450">
        <v>0</v>
      </c>
      <c r="F12" s="451">
        <v>220</v>
      </c>
      <c r="G12" s="451">
        <v>75</v>
      </c>
      <c r="H12" s="451">
        <v>730</v>
      </c>
      <c r="I12" s="451">
        <v>75</v>
      </c>
      <c r="J12" s="451">
        <v>0</v>
      </c>
      <c r="K12" s="451">
        <v>0</v>
      </c>
      <c r="L12" s="451">
        <v>0</v>
      </c>
      <c r="M12" s="451">
        <v>690</v>
      </c>
      <c r="N12" s="458">
        <f t="shared" ref="N12:N16" si="2">SUM(B12:M12)</f>
        <v>2065</v>
      </c>
    </row>
    <row r="13" spans="1:14">
      <c r="A13" s="447" t="s">
        <v>97</v>
      </c>
      <c r="B13" s="450">
        <v>0</v>
      </c>
      <c r="C13" s="450">
        <v>7534</v>
      </c>
      <c r="D13" s="450">
        <v>10847.52</v>
      </c>
      <c r="E13" s="450">
        <v>4025</v>
      </c>
      <c r="F13" s="451">
        <v>1405</v>
      </c>
      <c r="G13" s="451">
        <v>2452</v>
      </c>
      <c r="H13" s="451">
        <v>2737.8</v>
      </c>
      <c r="I13" s="451">
        <v>0</v>
      </c>
      <c r="J13" s="451">
        <v>0</v>
      </c>
      <c r="K13" s="451">
        <v>2599</v>
      </c>
      <c r="L13" s="451">
        <v>0</v>
      </c>
      <c r="M13" s="451">
        <v>3456.54</v>
      </c>
      <c r="N13" s="458">
        <f t="shared" si="2"/>
        <v>35056.86</v>
      </c>
    </row>
    <row r="14" spans="1:14">
      <c r="A14" s="447" t="s">
        <v>1001</v>
      </c>
      <c r="B14" s="450">
        <v>0</v>
      </c>
      <c r="C14" s="450">
        <v>0</v>
      </c>
      <c r="D14" s="450">
        <v>0</v>
      </c>
      <c r="E14" s="450">
        <v>0</v>
      </c>
      <c r="F14" s="451">
        <v>0</v>
      </c>
      <c r="G14" s="451">
        <v>0</v>
      </c>
      <c r="H14" s="451">
        <v>0</v>
      </c>
      <c r="I14" s="451">
        <v>0</v>
      </c>
      <c r="J14" s="451">
        <v>0</v>
      </c>
      <c r="K14" s="451">
        <v>0</v>
      </c>
      <c r="L14" s="451">
        <v>0</v>
      </c>
      <c r="M14" s="451">
        <v>0</v>
      </c>
      <c r="N14" s="458">
        <f t="shared" si="2"/>
        <v>0</v>
      </c>
    </row>
    <row r="15" spans="1:14">
      <c r="A15" s="447" t="s">
        <v>1002</v>
      </c>
      <c r="B15" s="450">
        <v>0</v>
      </c>
      <c r="C15" s="450">
        <v>0</v>
      </c>
      <c r="D15" s="450">
        <v>31510</v>
      </c>
      <c r="E15" s="450">
        <v>0</v>
      </c>
      <c r="F15" s="451">
        <v>5355</v>
      </c>
      <c r="G15" s="451">
        <v>0</v>
      </c>
      <c r="H15" s="451">
        <v>0</v>
      </c>
      <c r="I15" s="451">
        <v>14010</v>
      </c>
      <c r="J15" s="451">
        <v>0</v>
      </c>
      <c r="K15" s="451">
        <v>0</v>
      </c>
      <c r="L15" s="451">
        <v>0</v>
      </c>
      <c r="M15" s="451">
        <v>5560</v>
      </c>
      <c r="N15" s="458">
        <f t="shared" si="2"/>
        <v>56435</v>
      </c>
    </row>
    <row r="16" spans="1:14">
      <c r="A16" s="447" t="s">
        <v>1003</v>
      </c>
      <c r="B16" s="450">
        <v>6000</v>
      </c>
      <c r="C16" s="450">
        <v>6000</v>
      </c>
      <c r="D16" s="450">
        <v>6000</v>
      </c>
      <c r="E16" s="450">
        <v>6000</v>
      </c>
      <c r="F16" s="451">
        <v>6000</v>
      </c>
      <c r="G16" s="451">
        <v>6000</v>
      </c>
      <c r="H16" s="451">
        <v>6000</v>
      </c>
      <c r="I16" s="451">
        <v>6000</v>
      </c>
      <c r="J16" s="451">
        <v>6000</v>
      </c>
      <c r="K16" s="451">
        <v>6000</v>
      </c>
      <c r="L16" s="451">
        <v>6000</v>
      </c>
      <c r="M16" s="451">
        <v>6000</v>
      </c>
      <c r="N16" s="458">
        <f t="shared" si="2"/>
        <v>72000</v>
      </c>
    </row>
    <row r="17" spans="1:14" ht="20" thickBot="1">
      <c r="A17" s="456" t="s">
        <v>66</v>
      </c>
      <c r="B17" s="457">
        <f>SUM(B11:B16)</f>
        <v>6000</v>
      </c>
      <c r="C17" s="457">
        <f t="shared" ref="C17:M17" si="3">SUM(C11:C16)</f>
        <v>20749.099999999999</v>
      </c>
      <c r="D17" s="457">
        <f t="shared" si="3"/>
        <v>51127.520000000004</v>
      </c>
      <c r="E17" s="457">
        <f t="shared" si="3"/>
        <v>17114.2</v>
      </c>
      <c r="F17" s="457">
        <f t="shared" si="3"/>
        <v>15480</v>
      </c>
      <c r="G17" s="457">
        <f t="shared" si="3"/>
        <v>9827</v>
      </c>
      <c r="H17" s="457">
        <f t="shared" si="3"/>
        <v>14497.8</v>
      </c>
      <c r="I17" s="457">
        <f t="shared" si="3"/>
        <v>22775</v>
      </c>
      <c r="J17" s="457">
        <f t="shared" si="3"/>
        <v>11705.4</v>
      </c>
      <c r="K17" s="457">
        <f t="shared" si="3"/>
        <v>11999</v>
      </c>
      <c r="L17" s="457">
        <f t="shared" si="3"/>
        <v>6000</v>
      </c>
      <c r="M17" s="457">
        <f t="shared" si="3"/>
        <v>20876.54</v>
      </c>
      <c r="N17" s="457">
        <f>SUM(N11:N16)</f>
        <v>208151.56</v>
      </c>
    </row>
    <row r="18" spans="1:14" ht="27" thickTop="1">
      <c r="A18" s="466">
        <v>2561</v>
      </c>
      <c r="B18" s="450"/>
      <c r="C18" s="450"/>
      <c r="D18" s="450"/>
      <c r="E18" s="450"/>
      <c r="F18" s="451"/>
      <c r="G18" s="451"/>
      <c r="H18" s="451"/>
      <c r="I18" s="451"/>
      <c r="J18" s="451"/>
      <c r="K18" s="451"/>
      <c r="L18" s="451"/>
      <c r="M18" s="451"/>
      <c r="N18" s="458">
        <f>SUM(B18:M18)</f>
        <v>0</v>
      </c>
    </row>
    <row r="19" spans="1:14">
      <c r="A19" s="447" t="s">
        <v>987</v>
      </c>
      <c r="B19" s="450">
        <v>0</v>
      </c>
      <c r="C19" s="450">
        <v>7020.2</v>
      </c>
      <c r="D19" s="450">
        <v>2260.1999999999998</v>
      </c>
      <c r="E19" s="450">
        <v>3570.3</v>
      </c>
      <c r="F19" s="451">
        <v>3130</v>
      </c>
      <c r="G19" s="451">
        <v>4700.5</v>
      </c>
      <c r="H19" s="451">
        <v>2490.1999999999998</v>
      </c>
      <c r="I19" s="451">
        <v>2350</v>
      </c>
      <c r="J19" s="451">
        <v>4120</v>
      </c>
      <c r="K19" s="451">
        <v>5850.3</v>
      </c>
      <c r="L19" s="451">
        <v>3030</v>
      </c>
      <c r="M19" s="451">
        <v>6797.26</v>
      </c>
      <c r="N19" s="458">
        <f t="shared" ref="N19:N24" si="4">SUM(B19:M19)</f>
        <v>45318.960000000006</v>
      </c>
    </row>
    <row r="20" spans="1:14">
      <c r="A20" s="447" t="s">
        <v>988</v>
      </c>
      <c r="B20" s="450">
        <v>0</v>
      </c>
      <c r="C20" s="450">
        <v>0</v>
      </c>
      <c r="D20" s="450">
        <v>0</v>
      </c>
      <c r="E20" s="450">
        <v>140</v>
      </c>
      <c r="F20" s="451">
        <v>50</v>
      </c>
      <c r="G20" s="451">
        <v>0</v>
      </c>
      <c r="H20" s="451">
        <v>25</v>
      </c>
      <c r="I20" s="451">
        <v>0</v>
      </c>
      <c r="J20" s="451">
        <v>0</v>
      </c>
      <c r="K20" s="451">
        <v>70</v>
      </c>
      <c r="L20" s="451">
        <v>125</v>
      </c>
      <c r="M20" s="451">
        <v>0</v>
      </c>
      <c r="N20" s="458">
        <f t="shared" si="4"/>
        <v>410</v>
      </c>
    </row>
    <row r="21" spans="1:14">
      <c r="A21" s="447" t="s">
        <v>97</v>
      </c>
      <c r="B21" s="450">
        <v>7056</v>
      </c>
      <c r="C21" s="450">
        <v>10093.93</v>
      </c>
      <c r="D21" s="450">
        <v>874</v>
      </c>
      <c r="E21" s="450">
        <v>3268</v>
      </c>
      <c r="F21" s="451">
        <v>19851.939999999999</v>
      </c>
      <c r="G21" s="451">
        <v>1766.93</v>
      </c>
      <c r="H21" s="451">
        <v>0</v>
      </c>
      <c r="I21" s="451">
        <v>6623.24</v>
      </c>
      <c r="J21" s="451">
        <v>8015.93</v>
      </c>
      <c r="K21" s="451">
        <v>7032.28</v>
      </c>
      <c r="L21" s="451">
        <v>4596.92</v>
      </c>
      <c r="M21" s="451">
        <v>16467.75</v>
      </c>
      <c r="N21" s="458">
        <f t="shared" si="4"/>
        <v>85646.92</v>
      </c>
    </row>
    <row r="22" spans="1:14">
      <c r="A22" s="447" t="s">
        <v>1001</v>
      </c>
      <c r="B22" s="450">
        <v>0</v>
      </c>
      <c r="C22" s="450">
        <v>0</v>
      </c>
      <c r="D22" s="450">
        <v>0</v>
      </c>
      <c r="E22" s="450">
        <v>0</v>
      </c>
      <c r="F22" s="451">
        <v>0</v>
      </c>
      <c r="G22" s="451">
        <v>0</v>
      </c>
      <c r="H22" s="451">
        <v>0</v>
      </c>
      <c r="I22" s="451">
        <v>0</v>
      </c>
      <c r="J22" s="451">
        <v>0</v>
      </c>
      <c r="K22" s="451">
        <v>0</v>
      </c>
      <c r="L22" s="451">
        <v>7000</v>
      </c>
      <c r="M22" s="451">
        <v>2239.65</v>
      </c>
      <c r="N22" s="458">
        <f t="shared" si="4"/>
        <v>9239.65</v>
      </c>
    </row>
    <row r="23" spans="1:14">
      <c r="A23" s="447" t="s">
        <v>1002</v>
      </c>
      <c r="B23" s="450">
        <v>0</v>
      </c>
      <c r="C23" s="450">
        <v>0</v>
      </c>
      <c r="D23" s="450">
        <v>0</v>
      </c>
      <c r="E23" s="450">
        <v>0</v>
      </c>
      <c r="F23" s="451">
        <v>0</v>
      </c>
      <c r="G23" s="451">
        <v>0</v>
      </c>
      <c r="H23" s="451">
        <v>0</v>
      </c>
      <c r="I23" s="451">
        <v>0</v>
      </c>
      <c r="J23" s="451">
        <v>0</v>
      </c>
      <c r="K23" s="451">
        <v>0</v>
      </c>
      <c r="L23" s="451">
        <v>0</v>
      </c>
      <c r="M23" s="451">
        <v>1836</v>
      </c>
      <c r="N23" s="458">
        <f t="shared" si="4"/>
        <v>1836</v>
      </c>
    </row>
    <row r="24" spans="1:14">
      <c r="A24" s="447" t="s">
        <v>1003</v>
      </c>
      <c r="B24" s="450">
        <v>6000</v>
      </c>
      <c r="C24" s="450">
        <v>6000</v>
      </c>
      <c r="D24" s="450">
        <v>6000</v>
      </c>
      <c r="E24" s="450">
        <v>6000</v>
      </c>
      <c r="F24" s="451">
        <v>6000</v>
      </c>
      <c r="G24" s="451">
        <v>6000</v>
      </c>
      <c r="H24" s="451">
        <v>6000</v>
      </c>
      <c r="I24" s="451">
        <v>6000</v>
      </c>
      <c r="J24" s="451">
        <v>6000</v>
      </c>
      <c r="K24" s="451">
        <v>6000</v>
      </c>
      <c r="L24" s="451">
        <v>6000</v>
      </c>
      <c r="M24" s="451">
        <v>6000</v>
      </c>
      <c r="N24" s="458">
        <f t="shared" si="4"/>
        <v>72000</v>
      </c>
    </row>
    <row r="25" spans="1:14" ht="20" thickBot="1">
      <c r="A25" s="456" t="s">
        <v>66</v>
      </c>
      <c r="B25" s="457">
        <f>SUM(B19:B24)</f>
        <v>13056</v>
      </c>
      <c r="C25" s="457">
        <f t="shared" ref="C25:M25" si="5">SUM(C19:C24)</f>
        <v>23114.13</v>
      </c>
      <c r="D25" s="457">
        <f t="shared" si="5"/>
        <v>9134.2000000000007</v>
      </c>
      <c r="E25" s="457">
        <f t="shared" si="5"/>
        <v>12978.3</v>
      </c>
      <c r="F25" s="457">
        <f t="shared" si="5"/>
        <v>29031.94</v>
      </c>
      <c r="G25" s="457">
        <f t="shared" si="5"/>
        <v>12467.43</v>
      </c>
      <c r="H25" s="457">
        <f t="shared" si="5"/>
        <v>8515.2000000000007</v>
      </c>
      <c r="I25" s="457">
        <f t="shared" si="5"/>
        <v>14973.24</v>
      </c>
      <c r="J25" s="457">
        <f t="shared" si="5"/>
        <v>18135.93</v>
      </c>
      <c r="K25" s="457">
        <f t="shared" si="5"/>
        <v>18952.580000000002</v>
      </c>
      <c r="L25" s="457">
        <f t="shared" si="5"/>
        <v>20751.919999999998</v>
      </c>
      <c r="M25" s="457">
        <f t="shared" si="5"/>
        <v>33340.660000000003</v>
      </c>
      <c r="N25" s="457">
        <f>SUM(N18:N24)</f>
        <v>214451.53</v>
      </c>
    </row>
    <row r="26" spans="1:14" ht="27" thickTop="1">
      <c r="A26" s="466">
        <v>2562</v>
      </c>
      <c r="B26" s="450"/>
      <c r="C26" s="450"/>
      <c r="D26" s="450"/>
      <c r="E26" s="450"/>
      <c r="F26" s="451"/>
      <c r="G26" s="451"/>
      <c r="H26" s="451"/>
      <c r="I26" s="451"/>
      <c r="J26" s="451"/>
      <c r="K26" s="451"/>
      <c r="L26" s="451"/>
      <c r="M26" s="451"/>
      <c r="N26" s="458">
        <f>SUM(B26:M26)</f>
        <v>0</v>
      </c>
    </row>
    <row r="27" spans="1:14">
      <c r="A27" s="448" t="s">
        <v>987</v>
      </c>
      <c r="B27" s="450">
        <v>2800</v>
      </c>
      <c r="C27" s="450">
        <v>3380.4</v>
      </c>
      <c r="D27" s="450">
        <v>2890</v>
      </c>
      <c r="E27" s="450">
        <v>8767.2999999999993</v>
      </c>
      <c r="F27" s="451">
        <v>3170.1</v>
      </c>
      <c r="G27" s="451">
        <v>2630</v>
      </c>
      <c r="H27" s="451">
        <v>3900</v>
      </c>
      <c r="I27" s="451">
        <v>5200</v>
      </c>
      <c r="J27" s="451">
        <v>2200</v>
      </c>
      <c r="K27" s="451">
        <v>1800</v>
      </c>
      <c r="L27" s="451">
        <v>4830</v>
      </c>
      <c r="M27" s="451">
        <v>4290</v>
      </c>
      <c r="N27" s="458">
        <f t="shared" ref="N27:N32" si="6">SUM(B27:M27)</f>
        <v>45857.799999999996</v>
      </c>
    </row>
    <row r="28" spans="1:14">
      <c r="A28" s="448" t="s">
        <v>988</v>
      </c>
      <c r="B28" s="450">
        <v>0</v>
      </c>
      <c r="C28" s="450">
        <v>0</v>
      </c>
      <c r="D28" s="450">
        <v>95</v>
      </c>
      <c r="E28" s="450">
        <v>0</v>
      </c>
      <c r="F28" s="451">
        <v>0</v>
      </c>
      <c r="G28" s="451">
        <v>0</v>
      </c>
      <c r="H28" s="451">
        <v>175</v>
      </c>
      <c r="I28" s="451">
        <v>0</v>
      </c>
      <c r="J28" s="451">
        <v>0</v>
      </c>
      <c r="K28" s="451">
        <v>75</v>
      </c>
      <c r="L28" s="451">
        <v>0</v>
      </c>
      <c r="M28" s="451">
        <v>0</v>
      </c>
      <c r="N28" s="458">
        <f t="shared" si="6"/>
        <v>345</v>
      </c>
    </row>
    <row r="29" spans="1:14">
      <c r="A29" s="448" t="s">
        <v>97</v>
      </c>
      <c r="B29" s="450">
        <v>5110</v>
      </c>
      <c r="C29" s="450">
        <v>0</v>
      </c>
      <c r="D29" s="450">
        <v>3817.01</v>
      </c>
      <c r="E29" s="450">
        <v>1647.25</v>
      </c>
      <c r="F29" s="451">
        <v>0</v>
      </c>
      <c r="G29" s="451">
        <v>4338.76</v>
      </c>
      <c r="H29" s="451">
        <v>4232</v>
      </c>
      <c r="I29" s="451">
        <v>7455</v>
      </c>
      <c r="J29" s="451">
        <v>419</v>
      </c>
      <c r="K29" s="451">
        <v>15297.5</v>
      </c>
      <c r="L29" s="451">
        <v>5301</v>
      </c>
      <c r="M29" s="451">
        <v>13611.18</v>
      </c>
      <c r="N29" s="458">
        <f t="shared" si="6"/>
        <v>61228.700000000004</v>
      </c>
    </row>
    <row r="30" spans="1:14">
      <c r="A30" s="448" t="s">
        <v>1001</v>
      </c>
      <c r="B30" s="450">
        <v>0</v>
      </c>
      <c r="C30" s="450">
        <v>0</v>
      </c>
      <c r="D30" s="450">
        <v>0</v>
      </c>
      <c r="E30" s="450">
        <v>0</v>
      </c>
      <c r="F30" s="451">
        <v>0</v>
      </c>
      <c r="G30" s="451">
        <v>0</v>
      </c>
      <c r="H30" s="451">
        <v>0</v>
      </c>
      <c r="I30" s="451">
        <v>0</v>
      </c>
      <c r="J30" s="451">
        <v>0</v>
      </c>
      <c r="K30" s="451">
        <v>24200</v>
      </c>
      <c r="L30" s="451">
        <v>0</v>
      </c>
      <c r="M30" s="451">
        <v>9000</v>
      </c>
      <c r="N30" s="458">
        <f t="shared" si="6"/>
        <v>33200</v>
      </c>
    </row>
    <row r="31" spans="1:14">
      <c r="A31" s="448" t="s">
        <v>1002</v>
      </c>
      <c r="B31" s="450">
        <v>0</v>
      </c>
      <c r="C31" s="450">
        <v>0</v>
      </c>
      <c r="D31" s="450">
        <v>59100</v>
      </c>
      <c r="E31" s="450">
        <v>0</v>
      </c>
      <c r="F31" s="451">
        <v>0</v>
      </c>
      <c r="G31" s="451">
        <v>0</v>
      </c>
      <c r="H31" s="451">
        <v>0</v>
      </c>
      <c r="I31" s="451">
        <v>0</v>
      </c>
      <c r="J31" s="451">
        <v>0</v>
      </c>
      <c r="K31" s="451">
        <v>0</v>
      </c>
      <c r="L31" s="451">
        <v>0</v>
      </c>
      <c r="M31" s="451">
        <v>46050</v>
      </c>
      <c r="N31" s="458">
        <f t="shared" si="6"/>
        <v>105150</v>
      </c>
    </row>
    <row r="32" spans="1:14">
      <c r="A32" s="447" t="s">
        <v>1003</v>
      </c>
      <c r="B32" s="450">
        <v>6000</v>
      </c>
      <c r="C32" s="450">
        <v>6000</v>
      </c>
      <c r="D32" s="450">
        <v>6000</v>
      </c>
      <c r="E32" s="450">
        <v>6000</v>
      </c>
      <c r="F32" s="451">
        <v>6000</v>
      </c>
      <c r="G32" s="451">
        <v>6000</v>
      </c>
      <c r="H32" s="451">
        <v>6000</v>
      </c>
      <c r="I32" s="451">
        <v>6000</v>
      </c>
      <c r="J32" s="451">
        <v>6000</v>
      </c>
      <c r="K32" s="451">
        <v>6000</v>
      </c>
      <c r="L32" s="451">
        <v>6000</v>
      </c>
      <c r="M32" s="451">
        <v>6000</v>
      </c>
      <c r="N32" s="458">
        <f t="shared" si="6"/>
        <v>72000</v>
      </c>
    </row>
    <row r="33" spans="1:14">
      <c r="A33" s="447" t="s">
        <v>1008</v>
      </c>
      <c r="B33" s="450"/>
      <c r="C33" s="450"/>
      <c r="D33" s="450"/>
      <c r="E33" s="450"/>
      <c r="F33" s="451"/>
      <c r="G33" s="451"/>
      <c r="H33" s="451"/>
      <c r="I33" s="451"/>
      <c r="J33" s="451"/>
      <c r="K33" s="451"/>
      <c r="L33" s="451"/>
      <c r="M33" s="451">
        <v>1000</v>
      </c>
      <c r="N33" s="458"/>
    </row>
    <row r="34" spans="1:14" ht="20" thickBot="1">
      <c r="A34" s="456" t="s">
        <v>66</v>
      </c>
      <c r="B34" s="457">
        <f>SUM(B27:B33)</f>
        <v>13910</v>
      </c>
      <c r="C34" s="457">
        <f t="shared" ref="C34:M34" si="7">SUM(C27:C33)</f>
        <v>9380.4</v>
      </c>
      <c r="D34" s="457">
        <f t="shared" si="7"/>
        <v>71902.009999999995</v>
      </c>
      <c r="E34" s="457">
        <f t="shared" si="7"/>
        <v>16414.55</v>
      </c>
      <c r="F34" s="457">
        <f t="shared" si="7"/>
        <v>9170.1</v>
      </c>
      <c r="G34" s="457">
        <f t="shared" si="7"/>
        <v>12968.76</v>
      </c>
      <c r="H34" s="457">
        <f t="shared" si="7"/>
        <v>14307</v>
      </c>
      <c r="I34" s="457">
        <f t="shared" si="7"/>
        <v>18655</v>
      </c>
      <c r="J34" s="457">
        <f t="shared" si="7"/>
        <v>8619</v>
      </c>
      <c r="K34" s="457">
        <f t="shared" si="7"/>
        <v>47372.5</v>
      </c>
      <c r="L34" s="457">
        <f t="shared" si="7"/>
        <v>16131</v>
      </c>
      <c r="M34" s="457">
        <f t="shared" si="7"/>
        <v>79951.179999999993</v>
      </c>
      <c r="N34" s="459">
        <f>SUM(N27:N33)</f>
        <v>317781.5</v>
      </c>
    </row>
    <row r="35" spans="1:14" ht="27" thickTop="1">
      <c r="A35" s="466">
        <v>2563</v>
      </c>
      <c r="B35" s="450"/>
      <c r="C35" s="450"/>
      <c r="D35" s="450"/>
      <c r="E35" s="450"/>
      <c r="F35" s="451"/>
      <c r="G35" s="451"/>
      <c r="H35" s="451"/>
      <c r="I35" s="451"/>
      <c r="J35" s="451"/>
      <c r="K35" s="451"/>
      <c r="L35" s="451"/>
      <c r="M35" s="451"/>
      <c r="N35" s="458">
        <f>SUM(B35:M35)</f>
        <v>0</v>
      </c>
    </row>
    <row r="36" spans="1:14">
      <c r="A36" s="448" t="s">
        <v>987</v>
      </c>
      <c r="B36" s="450">
        <v>1540</v>
      </c>
      <c r="C36" s="450">
        <v>800</v>
      </c>
      <c r="D36" s="450">
        <v>3670</v>
      </c>
      <c r="E36" s="450">
        <v>0</v>
      </c>
      <c r="F36" s="451">
        <v>0</v>
      </c>
      <c r="G36" s="451">
        <v>2280</v>
      </c>
      <c r="H36" s="451">
        <v>4350</v>
      </c>
      <c r="I36" s="451">
        <v>3150</v>
      </c>
      <c r="J36" s="451">
        <v>1270</v>
      </c>
      <c r="K36" s="451">
        <v>3330</v>
      </c>
      <c r="L36" s="451">
        <v>3650</v>
      </c>
      <c r="M36" s="468"/>
      <c r="N36" s="458">
        <f t="shared" ref="N36:N43" si="8">SUM(B36:M36)</f>
        <v>24040</v>
      </c>
    </row>
    <row r="37" spans="1:14">
      <c r="A37" s="448" t="s">
        <v>988</v>
      </c>
      <c r="B37" s="450">
        <v>130</v>
      </c>
      <c r="C37" s="450">
        <v>0</v>
      </c>
      <c r="D37" s="450">
        <v>160</v>
      </c>
      <c r="E37" s="450">
        <v>0</v>
      </c>
      <c r="F37" s="451">
        <v>0</v>
      </c>
      <c r="G37" s="451">
        <v>0</v>
      </c>
      <c r="H37" s="451">
        <v>0</v>
      </c>
      <c r="I37" s="451">
        <v>0</v>
      </c>
      <c r="J37" s="451">
        <v>0</v>
      </c>
      <c r="K37" s="451">
        <v>105</v>
      </c>
      <c r="L37" s="451">
        <v>75</v>
      </c>
      <c r="M37" s="468"/>
      <c r="N37" s="458">
        <f t="shared" si="8"/>
        <v>470</v>
      </c>
    </row>
    <row r="38" spans="1:14">
      <c r="A38" s="448" t="s">
        <v>97</v>
      </c>
      <c r="B38" s="450">
        <v>2392</v>
      </c>
      <c r="C38" s="450">
        <v>5749</v>
      </c>
      <c r="D38" s="450">
        <v>9370</v>
      </c>
      <c r="E38" s="450">
        <v>0</v>
      </c>
      <c r="F38" s="451">
        <v>1334</v>
      </c>
      <c r="G38" s="451">
        <v>0</v>
      </c>
      <c r="H38" s="451">
        <v>0</v>
      </c>
      <c r="I38" s="451">
        <v>3343.62</v>
      </c>
      <c r="J38" s="451">
        <v>1669</v>
      </c>
      <c r="K38" s="451">
        <v>7006</v>
      </c>
      <c r="L38" s="451">
        <v>996</v>
      </c>
      <c r="M38" s="468"/>
      <c r="N38" s="458">
        <f t="shared" si="8"/>
        <v>31859.62</v>
      </c>
    </row>
    <row r="39" spans="1:14">
      <c r="A39" s="448" t="s">
        <v>1001</v>
      </c>
      <c r="B39" s="450">
        <v>0</v>
      </c>
      <c r="C39" s="450">
        <v>0</v>
      </c>
      <c r="D39" s="450">
        <v>0</v>
      </c>
      <c r="E39" s="450">
        <v>0</v>
      </c>
      <c r="F39" s="451">
        <v>0</v>
      </c>
      <c r="G39" s="451">
        <v>0</v>
      </c>
      <c r="H39" s="451">
        <v>0</v>
      </c>
      <c r="I39" s="451">
        <v>0</v>
      </c>
      <c r="J39" s="451">
        <v>0</v>
      </c>
      <c r="K39" s="451">
        <v>0</v>
      </c>
      <c r="L39" s="451">
        <v>7324.12</v>
      </c>
      <c r="M39" s="468"/>
      <c r="N39" s="458">
        <f t="shared" si="8"/>
        <v>7324.12</v>
      </c>
    </row>
    <row r="40" spans="1:14">
      <c r="A40" s="448" t="s">
        <v>1002</v>
      </c>
      <c r="B40" s="450">
        <v>0</v>
      </c>
      <c r="C40" s="450">
        <v>0</v>
      </c>
      <c r="D40" s="450">
        <v>0</v>
      </c>
      <c r="E40" s="450">
        <v>0</v>
      </c>
      <c r="F40" s="451">
        <v>0</v>
      </c>
      <c r="G40" s="451">
        <v>0</v>
      </c>
      <c r="H40" s="451">
        <v>0</v>
      </c>
      <c r="I40" s="451">
        <v>0</v>
      </c>
      <c r="J40" s="451">
        <v>0</v>
      </c>
      <c r="K40" s="451">
        <v>0</v>
      </c>
      <c r="L40" s="451">
        <v>0</v>
      </c>
      <c r="M40" s="468"/>
      <c r="N40" s="458">
        <f t="shared" si="8"/>
        <v>0</v>
      </c>
    </row>
    <row r="41" spans="1:14">
      <c r="A41" s="447" t="s">
        <v>1003</v>
      </c>
      <c r="B41" s="450">
        <v>8000</v>
      </c>
      <c r="C41" s="450">
        <v>8000</v>
      </c>
      <c r="D41" s="450">
        <v>8000</v>
      </c>
      <c r="E41" s="450">
        <v>8000</v>
      </c>
      <c r="F41" s="451">
        <v>8000</v>
      </c>
      <c r="G41" s="451">
        <v>8000</v>
      </c>
      <c r="H41" s="451">
        <v>8000</v>
      </c>
      <c r="I41" s="451">
        <v>8000</v>
      </c>
      <c r="J41" s="451">
        <v>8000</v>
      </c>
      <c r="K41" s="451">
        <v>8000</v>
      </c>
      <c r="L41" s="451">
        <v>8000</v>
      </c>
      <c r="M41" s="451">
        <v>8000</v>
      </c>
      <c r="N41" s="458">
        <f t="shared" si="8"/>
        <v>96000</v>
      </c>
    </row>
    <row r="42" spans="1:14">
      <c r="A42" s="447" t="s">
        <v>1007</v>
      </c>
      <c r="B42" s="450">
        <v>0</v>
      </c>
      <c r="C42" s="450">
        <v>0</v>
      </c>
      <c r="D42" s="450">
        <v>0</v>
      </c>
      <c r="E42" s="450">
        <v>0</v>
      </c>
      <c r="F42" s="451">
        <v>0</v>
      </c>
      <c r="G42" s="451">
        <v>0</v>
      </c>
      <c r="H42" s="451">
        <v>0</v>
      </c>
      <c r="I42" s="451">
        <v>1819</v>
      </c>
      <c r="J42" s="451">
        <v>0</v>
      </c>
      <c r="K42" s="451">
        <v>0</v>
      </c>
      <c r="L42" s="451">
        <v>1200</v>
      </c>
      <c r="M42" s="451">
        <v>0</v>
      </c>
      <c r="N42" s="458">
        <f t="shared" si="8"/>
        <v>3019</v>
      </c>
    </row>
    <row r="43" spans="1:14">
      <c r="A43" s="449" t="s">
        <v>1006</v>
      </c>
      <c r="B43" s="452">
        <v>0</v>
      </c>
      <c r="C43" s="452">
        <v>0</v>
      </c>
      <c r="D43" s="452">
        <v>0</v>
      </c>
      <c r="E43" s="452">
        <v>0</v>
      </c>
      <c r="F43" s="453">
        <v>0</v>
      </c>
      <c r="G43" s="453">
        <v>3020</v>
      </c>
      <c r="H43" s="453">
        <v>0</v>
      </c>
      <c r="I43" s="453">
        <v>0</v>
      </c>
      <c r="J43" s="453">
        <v>0</v>
      </c>
      <c r="K43" s="453">
        <v>0</v>
      </c>
      <c r="L43" s="453">
        <v>0</v>
      </c>
      <c r="M43" s="453">
        <v>0</v>
      </c>
      <c r="N43" s="458">
        <f t="shared" si="8"/>
        <v>3020</v>
      </c>
    </row>
    <row r="44" spans="1:14" ht="20" thickBot="1">
      <c r="A44" s="456" t="s">
        <v>66</v>
      </c>
      <c r="B44" s="462">
        <f>SUM(B36:B43)</f>
        <v>12062</v>
      </c>
      <c r="C44" s="462">
        <f t="shared" ref="C44:M44" si="9">SUM(C36:C43)</f>
        <v>14549</v>
      </c>
      <c r="D44" s="462">
        <f t="shared" si="9"/>
        <v>21200</v>
      </c>
      <c r="E44" s="462">
        <f t="shared" si="9"/>
        <v>8000</v>
      </c>
      <c r="F44" s="462">
        <f t="shared" si="9"/>
        <v>9334</v>
      </c>
      <c r="G44" s="462">
        <f t="shared" si="9"/>
        <v>13300</v>
      </c>
      <c r="H44" s="462">
        <f t="shared" si="9"/>
        <v>12350</v>
      </c>
      <c r="I44" s="462">
        <f t="shared" si="9"/>
        <v>16312.619999999999</v>
      </c>
      <c r="J44" s="462">
        <f t="shared" si="9"/>
        <v>10939</v>
      </c>
      <c r="K44" s="462">
        <f t="shared" si="9"/>
        <v>18441</v>
      </c>
      <c r="L44" s="462">
        <f t="shared" si="9"/>
        <v>21245.119999999999</v>
      </c>
      <c r="M44" s="462">
        <f t="shared" si="9"/>
        <v>8000</v>
      </c>
      <c r="N44" s="459">
        <f>SUM(N35:N43)</f>
        <v>165732.74</v>
      </c>
    </row>
    <row r="45" spans="1:14" ht="34.5" customHeight="1" thickTop="1" thickBot="1">
      <c r="M45" s="461" t="s">
        <v>1005</v>
      </c>
      <c r="N45" s="460">
        <f>N9+N17+N25+N34+N44</f>
        <v>1160211.49</v>
      </c>
    </row>
    <row r="46" spans="1:14" ht="20" thickTop="1"/>
    <row r="49" spans="8:8">
      <c r="H49" s="469"/>
    </row>
  </sheetData>
  <mergeCells count="1">
    <mergeCell ref="A1:N1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7030A0"/>
  </sheetPr>
  <dimension ref="A1:H2315"/>
  <sheetViews>
    <sheetView showGridLines="0" tabSelected="1" topLeftCell="A167" zoomScaleNormal="100" workbookViewId="0">
      <selection activeCell="H176" sqref="H176"/>
    </sheetView>
  </sheetViews>
  <sheetFormatPr baseColWidth="10" defaultColWidth="9.19921875" defaultRowHeight="18.75" customHeight="1"/>
  <cols>
    <col min="1" max="1" width="13.19921875" style="526" customWidth="1"/>
    <col min="2" max="2" width="8" style="526" customWidth="1"/>
    <col min="3" max="3" width="37.796875" style="528" customWidth="1"/>
    <col min="4" max="4" width="15.19921875" style="526" customWidth="1"/>
    <col min="5" max="7" width="15.19921875" style="531" customWidth="1"/>
    <col min="8" max="8" width="21.3984375" style="528" customWidth="1"/>
    <col min="9" max="16384" width="9.19921875" style="528"/>
  </cols>
  <sheetData>
    <row r="1" spans="1:7" ht="18.75" customHeight="1">
      <c r="A1" s="616"/>
      <c r="B1" s="616"/>
      <c r="C1" s="616"/>
      <c r="D1" s="616"/>
      <c r="E1" s="616"/>
      <c r="F1" s="616"/>
      <c r="G1" s="527"/>
    </row>
    <row r="2" spans="1:7" ht="18.75" customHeight="1">
      <c r="A2" s="616"/>
      <c r="B2" s="616"/>
      <c r="C2" s="529"/>
      <c r="D2" s="529"/>
      <c r="E2" s="530"/>
      <c r="F2" s="530"/>
      <c r="G2" s="530"/>
    </row>
    <row r="3" spans="1:7" ht="18.75" customHeight="1">
      <c r="C3" s="529"/>
      <c r="D3" s="529"/>
      <c r="E3" s="530"/>
      <c r="F3" s="530"/>
      <c r="G3" s="530"/>
    </row>
    <row r="10" spans="1:7" ht="18.75" customHeight="1">
      <c r="A10" s="616"/>
      <c r="B10" s="616"/>
      <c r="C10" s="616"/>
      <c r="D10" s="616"/>
      <c r="E10" s="616"/>
      <c r="F10" s="616"/>
      <c r="G10" s="527"/>
    </row>
    <row r="11" spans="1:7" ht="18.75" customHeight="1">
      <c r="A11" s="616"/>
      <c r="B11" s="616"/>
      <c r="C11" s="529"/>
      <c r="D11" s="529"/>
      <c r="E11" s="530"/>
      <c r="F11" s="530"/>
      <c r="G11" s="530"/>
    </row>
    <row r="12" spans="1:7" ht="18.75" customHeight="1">
      <c r="C12" s="529"/>
      <c r="D12" s="529"/>
      <c r="E12" s="530"/>
      <c r="F12" s="530"/>
      <c r="G12" s="530"/>
    </row>
    <row r="172" spans="1:7" ht="18.75" customHeight="1">
      <c r="C172" s="532"/>
    </row>
    <row r="174" spans="1:7" ht="18.75" customHeight="1">
      <c r="A174" s="616"/>
      <c r="B174" s="616"/>
      <c r="C174" s="616"/>
      <c r="D174" s="616"/>
      <c r="E174" s="616"/>
      <c r="F174" s="616"/>
      <c r="G174" s="527"/>
    </row>
    <row r="175" spans="1:7" ht="18.75" customHeight="1">
      <c r="A175" s="616"/>
      <c r="B175" s="616"/>
      <c r="C175" s="529"/>
      <c r="D175" s="529"/>
      <c r="E175" s="530"/>
      <c r="F175" s="530"/>
      <c r="G175" s="530"/>
    </row>
    <row r="176" spans="1:7" ht="18.75" customHeight="1">
      <c r="C176" s="529"/>
      <c r="D176" s="529"/>
      <c r="E176" s="530"/>
      <c r="F176" s="530"/>
      <c r="G176" s="530"/>
    </row>
    <row r="177" spans="3:7" ht="18.75" customHeight="1">
      <c r="C177" s="533"/>
      <c r="D177" s="529"/>
      <c r="E177" s="530"/>
      <c r="F177" s="530"/>
      <c r="G177" s="530"/>
    </row>
    <row r="398" spans="1:7" ht="18.75" customHeight="1">
      <c r="A398" s="616"/>
      <c r="B398" s="616"/>
      <c r="C398" s="616"/>
      <c r="D398" s="616"/>
      <c r="E398" s="616"/>
      <c r="F398" s="616"/>
      <c r="G398" s="527"/>
    </row>
    <row r="399" spans="1:7" ht="18.75" customHeight="1">
      <c r="A399" s="616"/>
      <c r="B399" s="616"/>
      <c r="C399" s="529"/>
      <c r="D399" s="529"/>
      <c r="E399" s="530"/>
      <c r="F399" s="530"/>
      <c r="G399" s="530"/>
    </row>
    <row r="400" spans="1:7" ht="18.75" customHeight="1">
      <c r="C400" s="529"/>
      <c r="D400" s="529"/>
      <c r="E400" s="530"/>
      <c r="F400" s="530"/>
      <c r="G400" s="530"/>
    </row>
    <row r="401" spans="1:7" ht="18.75" customHeight="1">
      <c r="C401" s="533"/>
      <c r="D401" s="529"/>
      <c r="E401" s="530"/>
      <c r="F401" s="530"/>
      <c r="G401" s="530"/>
    </row>
    <row r="405" spans="1:7" ht="18.75" customHeight="1">
      <c r="A405" s="616"/>
      <c r="B405" s="616"/>
      <c r="C405" s="616"/>
      <c r="D405" s="616"/>
      <c r="E405" s="616"/>
      <c r="F405" s="616"/>
      <c r="G405" s="527"/>
    </row>
    <row r="406" spans="1:7" ht="18.75" customHeight="1">
      <c r="A406" s="616"/>
      <c r="B406" s="616"/>
      <c r="C406" s="529"/>
      <c r="D406" s="529"/>
      <c r="E406" s="530"/>
      <c r="F406" s="530"/>
      <c r="G406" s="530"/>
    </row>
    <row r="407" spans="1:7" ht="18.75" customHeight="1">
      <c r="C407" s="529"/>
      <c r="D407" s="529"/>
      <c r="E407" s="530"/>
      <c r="F407" s="530"/>
      <c r="G407" s="530"/>
    </row>
    <row r="408" spans="1:7" ht="18.75" customHeight="1">
      <c r="A408" s="534"/>
    </row>
    <row r="409" spans="1:7" ht="18.75" customHeight="1">
      <c r="A409" s="534"/>
    </row>
    <row r="410" spans="1:7" ht="18.75" customHeight="1">
      <c r="A410" s="534"/>
    </row>
    <row r="411" spans="1:7" ht="18.75" customHeight="1">
      <c r="A411" s="534"/>
    </row>
    <row r="412" spans="1:7" ht="18.75" customHeight="1">
      <c r="A412" s="534"/>
    </row>
    <row r="413" spans="1:7" ht="18.75" customHeight="1">
      <c r="A413" s="534"/>
    </row>
    <row r="414" spans="1:7" ht="18.75" customHeight="1">
      <c r="A414" s="534"/>
    </row>
    <row r="415" spans="1:7" ht="18.75" customHeight="1">
      <c r="A415" s="534"/>
    </row>
    <row r="416" spans="1:7" ht="18.75" customHeight="1">
      <c r="A416" s="534"/>
    </row>
    <row r="417" spans="1:1" ht="18.75" customHeight="1">
      <c r="A417" s="534"/>
    </row>
    <row r="418" spans="1:1" ht="18.75" customHeight="1">
      <c r="A418" s="534"/>
    </row>
    <row r="419" spans="1:1" ht="18.75" customHeight="1">
      <c r="A419" s="534"/>
    </row>
    <row r="420" spans="1:1" ht="18.75" customHeight="1">
      <c r="A420" s="534"/>
    </row>
    <row r="421" spans="1:1" ht="18.75" customHeight="1">
      <c r="A421" s="534"/>
    </row>
    <row r="422" spans="1:1" ht="18.75" customHeight="1">
      <c r="A422" s="534"/>
    </row>
    <row r="423" spans="1:1" ht="18.75" customHeight="1">
      <c r="A423" s="534"/>
    </row>
    <row r="424" spans="1:1" ht="18.75" customHeight="1">
      <c r="A424" s="534"/>
    </row>
    <row r="425" spans="1:1" ht="18.75" customHeight="1">
      <c r="A425" s="534"/>
    </row>
    <row r="426" spans="1:1" ht="18.75" customHeight="1">
      <c r="A426" s="534"/>
    </row>
    <row r="427" spans="1:1" ht="18.75" customHeight="1">
      <c r="A427" s="534"/>
    </row>
    <row r="428" spans="1:1" ht="18.75" customHeight="1">
      <c r="A428" s="534"/>
    </row>
    <row r="429" spans="1:1" ht="18.75" customHeight="1">
      <c r="A429" s="534"/>
    </row>
    <row r="430" spans="1:1" ht="18.75" customHeight="1">
      <c r="A430" s="534"/>
    </row>
    <row r="431" spans="1:1" ht="18.75" customHeight="1">
      <c r="A431" s="534"/>
    </row>
    <row r="432" spans="1:1" ht="18.75" customHeight="1">
      <c r="A432" s="534"/>
    </row>
    <row r="433" spans="1:7" ht="18.75" customHeight="1">
      <c r="A433" s="534"/>
    </row>
    <row r="434" spans="1:7" ht="18.75" customHeight="1">
      <c r="A434" s="534"/>
    </row>
    <row r="435" spans="1:7" ht="18.75" customHeight="1">
      <c r="A435" s="534"/>
    </row>
    <row r="436" spans="1:7" ht="18.75" customHeight="1">
      <c r="A436" s="534"/>
    </row>
    <row r="437" spans="1:7" ht="18.75" customHeight="1">
      <c r="A437" s="534"/>
    </row>
    <row r="438" spans="1:7" ht="18.75" customHeight="1">
      <c r="A438" s="534"/>
    </row>
    <row r="439" spans="1:7" ht="18.75" customHeight="1">
      <c r="A439" s="534"/>
    </row>
    <row r="440" spans="1:7" ht="18.75" customHeight="1">
      <c r="A440" s="534"/>
    </row>
    <row r="441" spans="1:7" ht="18.75" customHeight="1">
      <c r="A441" s="534"/>
    </row>
    <row r="444" spans="1:7" ht="18.75" customHeight="1">
      <c r="A444" s="616"/>
      <c r="B444" s="616"/>
      <c r="C444" s="616"/>
      <c r="D444" s="616"/>
      <c r="E444" s="616"/>
      <c r="F444" s="616"/>
      <c r="G444" s="527"/>
    </row>
    <row r="445" spans="1:7" ht="18.75" customHeight="1">
      <c r="A445" s="616"/>
      <c r="B445" s="616"/>
      <c r="C445" s="529"/>
      <c r="D445" s="529"/>
      <c r="E445" s="530"/>
      <c r="F445" s="530"/>
      <c r="G445" s="530"/>
    </row>
    <row r="446" spans="1:7" ht="18.75" customHeight="1">
      <c r="C446" s="529"/>
      <c r="D446" s="529"/>
      <c r="E446" s="530"/>
      <c r="F446" s="530"/>
      <c r="G446" s="530"/>
    </row>
    <row r="447" spans="1:7" ht="18.75" customHeight="1">
      <c r="A447" s="534"/>
    </row>
    <row r="525" spans="1:7" ht="18.75" customHeight="1">
      <c r="A525" s="616"/>
      <c r="B525" s="616"/>
      <c r="C525" s="616"/>
      <c r="D525" s="616"/>
      <c r="E525" s="616"/>
      <c r="F525" s="616"/>
      <c r="G525" s="527"/>
    </row>
    <row r="526" spans="1:7" ht="18.75" customHeight="1">
      <c r="A526" s="616"/>
      <c r="B526" s="616"/>
      <c r="C526" s="529"/>
      <c r="D526" s="529"/>
      <c r="E526" s="530"/>
      <c r="F526" s="530"/>
      <c r="G526" s="530"/>
    </row>
    <row r="527" spans="1:7" ht="18.75" customHeight="1">
      <c r="C527" s="529"/>
      <c r="D527" s="529"/>
      <c r="E527" s="530"/>
      <c r="F527" s="530"/>
      <c r="G527" s="530"/>
    </row>
    <row r="528" spans="1:7" ht="18.75" customHeight="1">
      <c r="A528" s="534"/>
    </row>
    <row r="529" spans="1:7" ht="18.75" customHeight="1">
      <c r="A529" s="534"/>
    </row>
    <row r="534" spans="1:7" ht="18.75" customHeight="1">
      <c r="A534" s="616"/>
      <c r="B534" s="616"/>
      <c r="C534" s="616"/>
      <c r="D534" s="616"/>
      <c r="E534" s="616"/>
      <c r="F534" s="616"/>
      <c r="G534" s="527"/>
    </row>
    <row r="535" spans="1:7" ht="18.75" customHeight="1">
      <c r="A535" s="616"/>
      <c r="B535" s="616"/>
      <c r="C535" s="529"/>
      <c r="D535" s="529"/>
      <c r="E535" s="530"/>
      <c r="F535" s="530"/>
      <c r="G535" s="530"/>
    </row>
    <row r="536" spans="1:7" ht="18.75" customHeight="1">
      <c r="C536" s="529"/>
      <c r="D536" s="529"/>
      <c r="E536" s="530"/>
      <c r="F536" s="530"/>
      <c r="G536" s="530"/>
    </row>
    <row r="606" spans="8:8" ht="18.75" customHeight="1">
      <c r="H606" s="535"/>
    </row>
    <row r="618" spans="1:7" ht="18.75" customHeight="1">
      <c r="A618" s="616"/>
      <c r="B618" s="616"/>
      <c r="C618" s="616"/>
      <c r="D618" s="616"/>
      <c r="E618" s="616"/>
      <c r="F618" s="616"/>
      <c r="G618" s="527"/>
    </row>
    <row r="619" spans="1:7" ht="18.75" customHeight="1">
      <c r="A619" s="616"/>
      <c r="B619" s="616"/>
      <c r="C619" s="529"/>
      <c r="D619" s="529"/>
      <c r="E619" s="530"/>
      <c r="F619" s="530"/>
      <c r="G619" s="530"/>
    </row>
    <row r="620" spans="1:7" ht="18.75" customHeight="1">
      <c r="C620" s="529"/>
      <c r="D620" s="529"/>
      <c r="E620" s="530"/>
      <c r="F620" s="530"/>
      <c r="G620" s="530"/>
    </row>
    <row r="621" spans="1:7" ht="18.75" customHeight="1">
      <c r="A621" s="534"/>
    </row>
    <row r="625" spans="1:7" ht="18.75" customHeight="1">
      <c r="A625" s="616"/>
      <c r="B625" s="616"/>
      <c r="C625" s="616"/>
      <c r="D625" s="616"/>
      <c r="E625" s="616"/>
      <c r="F625" s="616"/>
      <c r="G625" s="527"/>
    </row>
    <row r="626" spans="1:7" ht="18.75" customHeight="1">
      <c r="A626" s="616"/>
      <c r="B626" s="616"/>
      <c r="C626" s="529"/>
      <c r="D626" s="529"/>
      <c r="E626" s="530"/>
      <c r="F626" s="530"/>
      <c r="G626" s="530"/>
    </row>
    <row r="627" spans="1:7" ht="18.75" customHeight="1">
      <c r="C627" s="529"/>
      <c r="D627" s="529"/>
      <c r="E627" s="530"/>
      <c r="F627" s="530"/>
      <c r="G627" s="530"/>
    </row>
    <row r="648" spans="1:7" ht="18.75" customHeight="1">
      <c r="A648" s="616"/>
      <c r="B648" s="616"/>
      <c r="C648" s="616"/>
      <c r="D648" s="616"/>
      <c r="E648" s="616"/>
      <c r="F648" s="616"/>
      <c r="G648" s="527"/>
    </row>
    <row r="649" spans="1:7" ht="18.75" customHeight="1">
      <c r="A649" s="616"/>
      <c r="B649" s="616"/>
      <c r="C649" s="529"/>
      <c r="D649" s="529"/>
      <c r="E649" s="530"/>
      <c r="F649" s="530"/>
      <c r="G649" s="530"/>
    </row>
    <row r="650" spans="1:7" ht="18.75" customHeight="1">
      <c r="C650" s="529"/>
      <c r="D650" s="529"/>
      <c r="E650" s="530"/>
      <c r="F650" s="530"/>
      <c r="G650" s="530"/>
    </row>
    <row r="651" spans="1:7" ht="18.75" customHeight="1">
      <c r="A651" s="534"/>
    </row>
    <row r="682" spans="1:7" ht="18.75" customHeight="1">
      <c r="A682" s="616"/>
      <c r="B682" s="616"/>
      <c r="C682" s="616"/>
      <c r="D682" s="616"/>
      <c r="E682" s="616"/>
      <c r="F682" s="616"/>
      <c r="G682" s="527"/>
    </row>
    <row r="683" spans="1:7" ht="18.75" customHeight="1">
      <c r="A683" s="616"/>
      <c r="B683" s="616"/>
      <c r="C683" s="529"/>
      <c r="D683" s="529"/>
      <c r="E683" s="530"/>
      <c r="F683" s="530"/>
      <c r="G683" s="530"/>
    </row>
    <row r="684" spans="1:7" ht="18.75" customHeight="1">
      <c r="C684" s="529"/>
      <c r="D684" s="529"/>
      <c r="E684" s="530"/>
      <c r="F684" s="530"/>
      <c r="G684" s="530"/>
    </row>
    <row r="692" spans="1:7" ht="18.75" customHeight="1">
      <c r="A692" s="616"/>
      <c r="B692" s="616"/>
      <c r="C692" s="616"/>
      <c r="D692" s="616"/>
      <c r="E692" s="616"/>
      <c r="F692" s="616"/>
      <c r="G692" s="527"/>
    </row>
    <row r="693" spans="1:7" ht="18.75" customHeight="1">
      <c r="A693" s="616"/>
      <c r="B693" s="616"/>
      <c r="C693" s="529"/>
      <c r="D693" s="529"/>
      <c r="E693" s="530"/>
      <c r="F693" s="530"/>
      <c r="G693" s="530"/>
    </row>
    <row r="694" spans="1:7" ht="18.75" customHeight="1">
      <c r="C694" s="529"/>
      <c r="D694" s="529"/>
      <c r="E694" s="530"/>
      <c r="F694" s="530"/>
      <c r="G694" s="530"/>
    </row>
    <row r="701" spans="1:7" ht="18.75" customHeight="1">
      <c r="A701" s="617"/>
      <c r="B701" s="617"/>
      <c r="C701" s="617"/>
      <c r="D701" s="617"/>
      <c r="E701" s="617"/>
      <c r="F701" s="617"/>
      <c r="G701" s="527"/>
    </row>
    <row r="702" spans="1:7" ht="18.75" customHeight="1">
      <c r="A702" s="616"/>
      <c r="B702" s="616"/>
      <c r="C702" s="529"/>
      <c r="D702" s="529"/>
      <c r="E702" s="530"/>
      <c r="F702" s="530"/>
      <c r="G702" s="530"/>
    </row>
    <row r="703" spans="1:7" ht="18.75" customHeight="1">
      <c r="C703" s="529"/>
      <c r="D703" s="529"/>
      <c r="E703" s="530"/>
      <c r="F703" s="530"/>
      <c r="G703" s="530"/>
    </row>
    <row r="704" spans="1:7" ht="18.75" customHeight="1">
      <c r="D704" s="529"/>
    </row>
    <row r="705" spans="4:5" ht="18.75" customHeight="1">
      <c r="D705" s="529"/>
    </row>
    <row r="706" spans="4:5" ht="18.75" customHeight="1">
      <c r="D706" s="529"/>
    </row>
    <row r="707" spans="4:5" ht="18.75" customHeight="1">
      <c r="D707" s="529"/>
    </row>
    <row r="708" spans="4:5" ht="18.75" customHeight="1">
      <c r="D708" s="529"/>
    </row>
    <row r="709" spans="4:5" ht="18.75" customHeight="1">
      <c r="D709" s="529"/>
    </row>
    <row r="710" spans="4:5" ht="18.75" customHeight="1">
      <c r="D710" s="529"/>
    </row>
    <row r="711" spans="4:5" ht="18.75" customHeight="1">
      <c r="D711" s="529"/>
    </row>
    <row r="712" spans="4:5" ht="18.75" customHeight="1">
      <c r="D712" s="529"/>
    </row>
    <row r="713" spans="4:5" ht="18.75" customHeight="1">
      <c r="D713" s="529"/>
    </row>
    <row r="714" spans="4:5" ht="18.75" customHeight="1">
      <c r="D714" s="529"/>
    </row>
    <row r="715" spans="4:5" ht="18.75" customHeight="1">
      <c r="D715" s="529"/>
    </row>
    <row r="716" spans="4:5" ht="18.75" customHeight="1">
      <c r="D716" s="529"/>
    </row>
    <row r="717" spans="4:5" ht="18.75" customHeight="1">
      <c r="D717" s="529"/>
    </row>
    <row r="718" spans="4:5" ht="18.75" customHeight="1">
      <c r="D718" s="529"/>
    </row>
    <row r="719" spans="4:5" ht="18.75" customHeight="1">
      <c r="D719" s="529"/>
    </row>
    <row r="720" spans="4:5" ht="18.75" customHeight="1">
      <c r="D720" s="529"/>
    </row>
    <row r="721" spans="4:4" ht="18.75" customHeight="1">
      <c r="D721" s="529"/>
    </row>
    <row r="722" spans="4:4" ht="18.75" customHeight="1">
      <c r="D722" s="529"/>
    </row>
    <row r="723" spans="4:4" ht="18.75" customHeight="1">
      <c r="D723" s="529"/>
    </row>
    <row r="724" spans="4:4" ht="18.75" customHeight="1">
      <c r="D724" s="529"/>
    </row>
    <row r="725" spans="4:4" ht="18.75" customHeight="1">
      <c r="D725" s="529"/>
    </row>
    <row r="726" spans="4:4" ht="18.75" customHeight="1">
      <c r="D726" s="529"/>
    </row>
    <row r="727" spans="4:4" ht="18.75" customHeight="1">
      <c r="D727" s="529"/>
    </row>
    <row r="728" spans="4:4" ht="18.75" customHeight="1">
      <c r="D728" s="529"/>
    </row>
    <row r="729" spans="4:4" ht="18.75" customHeight="1">
      <c r="D729" s="529"/>
    </row>
    <row r="730" spans="4:4" ht="18.75" customHeight="1">
      <c r="D730" s="529"/>
    </row>
    <row r="731" spans="4:4" ht="18.75" customHeight="1">
      <c r="D731" s="529"/>
    </row>
    <row r="732" spans="4:4" ht="18.75" customHeight="1">
      <c r="D732" s="529"/>
    </row>
    <row r="733" spans="4:4" ht="18.75" customHeight="1">
      <c r="D733" s="529"/>
    </row>
    <row r="734" spans="4:4" ht="18.75" customHeight="1">
      <c r="D734" s="529"/>
    </row>
    <row r="735" spans="4:4" ht="18.75" customHeight="1">
      <c r="D735" s="529"/>
    </row>
    <row r="736" spans="4:4" ht="18.75" customHeight="1">
      <c r="D736" s="529"/>
    </row>
    <row r="737" spans="4:4" ht="18.75" customHeight="1">
      <c r="D737" s="529"/>
    </row>
    <row r="738" spans="4:4" ht="18.75" customHeight="1">
      <c r="D738" s="529"/>
    </row>
    <row r="739" spans="4:4" ht="18.75" customHeight="1">
      <c r="D739" s="529"/>
    </row>
    <row r="740" spans="4:4" ht="18.75" customHeight="1">
      <c r="D740" s="529"/>
    </row>
    <row r="741" spans="4:4" ht="18.75" customHeight="1">
      <c r="D741" s="529"/>
    </row>
    <row r="742" spans="4:4" ht="18.75" customHeight="1">
      <c r="D742" s="529"/>
    </row>
    <row r="743" spans="4:4" ht="18.75" customHeight="1">
      <c r="D743" s="529"/>
    </row>
    <row r="744" spans="4:4" ht="18.75" customHeight="1">
      <c r="D744" s="529"/>
    </row>
    <row r="745" spans="4:4" ht="18.75" customHeight="1">
      <c r="D745" s="529"/>
    </row>
    <row r="746" spans="4:4" ht="18.75" customHeight="1">
      <c r="D746" s="529"/>
    </row>
    <row r="747" spans="4:4" ht="18.75" customHeight="1">
      <c r="D747" s="529"/>
    </row>
    <row r="748" spans="4:4" ht="18.75" customHeight="1">
      <c r="D748" s="529"/>
    </row>
    <row r="749" spans="4:4" ht="18.75" customHeight="1">
      <c r="D749" s="529"/>
    </row>
    <row r="750" spans="4:4" ht="18.75" customHeight="1">
      <c r="D750" s="529"/>
    </row>
    <row r="751" spans="4:4" ht="18.75" customHeight="1">
      <c r="D751" s="529"/>
    </row>
    <row r="752" spans="4:4" ht="18.75" customHeight="1">
      <c r="D752" s="529"/>
    </row>
    <row r="753" spans="4:4" ht="18.75" customHeight="1">
      <c r="D753" s="529"/>
    </row>
    <row r="754" spans="4:4" ht="18.75" customHeight="1">
      <c r="D754" s="529"/>
    </row>
    <row r="755" spans="4:4" ht="18.75" customHeight="1">
      <c r="D755" s="529"/>
    </row>
    <row r="756" spans="4:4" ht="18.75" customHeight="1">
      <c r="D756" s="529"/>
    </row>
    <row r="757" spans="4:4" ht="18.75" customHeight="1">
      <c r="D757" s="529"/>
    </row>
    <row r="758" spans="4:4" ht="18.75" customHeight="1">
      <c r="D758" s="529"/>
    </row>
    <row r="759" spans="4:4" ht="18.75" customHeight="1">
      <c r="D759" s="529"/>
    </row>
    <row r="760" spans="4:4" ht="18.75" customHeight="1">
      <c r="D760" s="529"/>
    </row>
    <row r="761" spans="4:4" ht="18.75" customHeight="1">
      <c r="D761" s="529"/>
    </row>
    <row r="762" spans="4:4" ht="18.75" customHeight="1">
      <c r="D762" s="529"/>
    </row>
    <row r="763" spans="4:4" ht="18.75" customHeight="1">
      <c r="D763" s="529"/>
    </row>
    <row r="764" spans="4:4" ht="18.75" customHeight="1">
      <c r="D764" s="529"/>
    </row>
    <row r="765" spans="4:4" ht="18.75" customHeight="1">
      <c r="D765" s="529"/>
    </row>
    <row r="766" spans="4:4" ht="18.75" customHeight="1">
      <c r="D766" s="529"/>
    </row>
    <row r="767" spans="4:4" ht="18.75" customHeight="1">
      <c r="D767" s="529"/>
    </row>
    <row r="768" spans="4:4" ht="18.75" customHeight="1">
      <c r="D768" s="529"/>
    </row>
    <row r="769" spans="4:4" ht="18.75" customHeight="1">
      <c r="D769" s="529"/>
    </row>
    <row r="770" spans="4:4" ht="18.75" customHeight="1">
      <c r="D770" s="529"/>
    </row>
    <row r="771" spans="4:4" ht="18.75" customHeight="1">
      <c r="D771" s="529"/>
    </row>
    <row r="772" spans="4:4" ht="18.75" customHeight="1">
      <c r="D772" s="529"/>
    </row>
    <row r="773" spans="4:4" ht="18.75" customHeight="1">
      <c r="D773" s="529"/>
    </row>
    <row r="774" spans="4:4" ht="18.75" customHeight="1">
      <c r="D774" s="529"/>
    </row>
    <row r="775" spans="4:4" ht="18.75" customHeight="1">
      <c r="D775" s="529"/>
    </row>
    <row r="776" spans="4:4" ht="18.75" customHeight="1">
      <c r="D776" s="529"/>
    </row>
    <row r="777" spans="4:4" ht="18.75" customHeight="1">
      <c r="D777" s="529"/>
    </row>
    <row r="778" spans="4:4" ht="18.75" customHeight="1">
      <c r="D778" s="529"/>
    </row>
    <row r="779" spans="4:4" ht="18.75" customHeight="1">
      <c r="D779" s="529"/>
    </row>
    <row r="780" spans="4:4" ht="18.75" customHeight="1">
      <c r="D780" s="529"/>
    </row>
    <row r="781" spans="4:4" ht="18.75" customHeight="1">
      <c r="D781" s="529"/>
    </row>
    <row r="782" spans="4:4" ht="18.75" customHeight="1">
      <c r="D782" s="529"/>
    </row>
    <row r="783" spans="4:4" ht="18.75" customHeight="1">
      <c r="D783" s="529"/>
    </row>
    <row r="784" spans="4:4" ht="18.75" customHeight="1">
      <c r="D784" s="529"/>
    </row>
    <row r="785" spans="4:4" ht="18.75" customHeight="1">
      <c r="D785" s="529"/>
    </row>
    <row r="786" spans="4:4" ht="18.75" customHeight="1">
      <c r="D786" s="529"/>
    </row>
    <row r="787" spans="4:4" ht="18.75" customHeight="1">
      <c r="D787" s="529"/>
    </row>
    <row r="788" spans="4:4" ht="18.75" customHeight="1">
      <c r="D788" s="529"/>
    </row>
    <row r="789" spans="4:4" ht="18.75" customHeight="1">
      <c r="D789" s="529"/>
    </row>
    <row r="790" spans="4:4" ht="18.75" customHeight="1">
      <c r="D790" s="529"/>
    </row>
    <row r="791" spans="4:4" ht="18.75" customHeight="1">
      <c r="D791" s="529"/>
    </row>
    <row r="792" spans="4:4" ht="18.75" customHeight="1">
      <c r="D792" s="529"/>
    </row>
    <row r="793" spans="4:4" ht="18.75" customHeight="1">
      <c r="D793" s="529"/>
    </row>
    <row r="794" spans="4:4" ht="18.75" customHeight="1">
      <c r="D794" s="529"/>
    </row>
    <row r="795" spans="4:4" ht="18.75" customHeight="1">
      <c r="D795" s="529"/>
    </row>
    <row r="796" spans="4:4" ht="18.75" customHeight="1">
      <c r="D796" s="529"/>
    </row>
    <row r="797" spans="4:4" ht="18.75" customHeight="1">
      <c r="D797" s="529"/>
    </row>
    <row r="798" spans="4:4" ht="18.75" customHeight="1">
      <c r="D798" s="529"/>
    </row>
    <row r="799" spans="4:4" ht="18.75" customHeight="1">
      <c r="D799" s="529"/>
    </row>
    <row r="800" spans="4:4" ht="18.75" customHeight="1">
      <c r="D800" s="529"/>
    </row>
    <row r="801" spans="4:5" ht="18.75" customHeight="1">
      <c r="D801" s="529"/>
    </row>
    <row r="802" spans="4:5" ht="18.75" customHeight="1">
      <c r="D802" s="529"/>
    </row>
    <row r="803" spans="4:5" ht="18.75" customHeight="1">
      <c r="D803" s="529"/>
      <c r="E803" s="536"/>
    </row>
    <row r="804" spans="4:5" ht="18.75" customHeight="1">
      <c r="D804" s="529"/>
      <c r="E804" s="536"/>
    </row>
    <row r="805" spans="4:5" ht="18.75" customHeight="1">
      <c r="D805" s="529"/>
      <c r="E805" s="536"/>
    </row>
    <row r="806" spans="4:5" ht="18.75" customHeight="1">
      <c r="D806" s="529"/>
    </row>
    <row r="807" spans="4:5" ht="18.75" customHeight="1">
      <c r="D807" s="529"/>
    </row>
    <row r="808" spans="4:5" ht="18.75" customHeight="1">
      <c r="D808" s="529"/>
    </row>
    <row r="809" spans="4:5" ht="18.75" customHeight="1">
      <c r="D809" s="529"/>
      <c r="E809" s="536"/>
    </row>
    <row r="810" spans="4:5" ht="18.75" customHeight="1">
      <c r="D810" s="529"/>
      <c r="E810" s="536"/>
    </row>
    <row r="811" spans="4:5" ht="18.75" customHeight="1">
      <c r="D811" s="529"/>
    </row>
    <row r="812" spans="4:5" ht="18.75" customHeight="1">
      <c r="D812" s="529"/>
    </row>
    <row r="813" spans="4:5" ht="18.75" customHeight="1">
      <c r="D813" s="529"/>
    </row>
    <row r="814" spans="4:5" ht="18.75" customHeight="1">
      <c r="D814" s="529"/>
    </row>
    <row r="815" spans="4:5" ht="18.75" customHeight="1">
      <c r="D815" s="529"/>
    </row>
    <row r="816" spans="4:5" ht="18.75" customHeight="1">
      <c r="D816" s="529"/>
    </row>
    <row r="817" spans="4:4" ht="18.75" customHeight="1">
      <c r="D817" s="529"/>
    </row>
    <row r="818" spans="4:4" ht="18.75" customHeight="1">
      <c r="D818" s="529"/>
    </row>
    <row r="819" spans="4:4" ht="18.75" customHeight="1">
      <c r="D819" s="529"/>
    </row>
    <row r="820" spans="4:4" ht="18.75" customHeight="1">
      <c r="D820" s="529"/>
    </row>
    <row r="821" spans="4:4" ht="18.75" customHeight="1">
      <c r="D821" s="529"/>
    </row>
    <row r="822" spans="4:4" ht="18.75" customHeight="1">
      <c r="D822" s="529"/>
    </row>
    <row r="823" spans="4:4" ht="18.75" customHeight="1">
      <c r="D823" s="529"/>
    </row>
    <row r="824" spans="4:4" ht="18.75" customHeight="1">
      <c r="D824" s="529"/>
    </row>
    <row r="825" spans="4:4" ht="18.75" customHeight="1">
      <c r="D825" s="529"/>
    </row>
    <row r="826" spans="4:4" ht="18.75" customHeight="1">
      <c r="D826" s="529"/>
    </row>
    <row r="827" spans="4:4" ht="18.75" customHeight="1">
      <c r="D827" s="529"/>
    </row>
    <row r="828" spans="4:4" ht="18.75" customHeight="1">
      <c r="D828" s="529"/>
    </row>
    <row r="829" spans="4:4" ht="18.75" customHeight="1">
      <c r="D829" s="529"/>
    </row>
    <row r="830" spans="4:4" ht="18.75" customHeight="1">
      <c r="D830" s="529"/>
    </row>
    <row r="831" spans="4:4" ht="18.75" customHeight="1">
      <c r="D831" s="529"/>
    </row>
    <row r="832" spans="4:4" ht="18.75" customHeight="1">
      <c r="D832" s="529"/>
    </row>
    <row r="833" spans="4:4" ht="18.75" customHeight="1">
      <c r="D833" s="529"/>
    </row>
    <row r="834" spans="4:4" ht="18.75" customHeight="1">
      <c r="D834" s="529"/>
    </row>
    <row r="835" spans="4:4" ht="18.75" customHeight="1">
      <c r="D835" s="529"/>
    </row>
    <row r="836" spans="4:4" ht="18.75" customHeight="1">
      <c r="D836" s="529"/>
    </row>
    <row r="837" spans="4:4" ht="18.75" customHeight="1">
      <c r="D837" s="529"/>
    </row>
    <row r="838" spans="4:4" ht="18.75" customHeight="1">
      <c r="D838" s="529"/>
    </row>
    <row r="839" spans="4:4" ht="18.75" customHeight="1">
      <c r="D839" s="529"/>
    </row>
    <row r="840" spans="4:4" ht="18.75" customHeight="1">
      <c r="D840" s="529"/>
    </row>
    <row r="841" spans="4:4" ht="18.75" customHeight="1">
      <c r="D841" s="529"/>
    </row>
    <row r="842" spans="4:4" ht="18.75" customHeight="1">
      <c r="D842" s="529"/>
    </row>
    <row r="843" spans="4:4" ht="18.75" customHeight="1">
      <c r="D843" s="529"/>
    </row>
    <row r="844" spans="4:4" ht="18.75" customHeight="1">
      <c r="D844" s="529"/>
    </row>
    <row r="845" spans="4:4" ht="18.75" customHeight="1">
      <c r="D845" s="529"/>
    </row>
    <row r="846" spans="4:4" ht="18.75" customHeight="1">
      <c r="D846" s="529"/>
    </row>
    <row r="847" spans="4:4" ht="18.75" customHeight="1">
      <c r="D847" s="529"/>
    </row>
    <row r="848" spans="4:4" ht="18.75" customHeight="1">
      <c r="D848" s="529"/>
    </row>
    <row r="849" spans="4:4" ht="18.75" customHeight="1">
      <c r="D849" s="529"/>
    </row>
    <row r="850" spans="4:4" ht="18.75" customHeight="1">
      <c r="D850" s="529"/>
    </row>
    <row r="851" spans="4:4" ht="18.75" customHeight="1">
      <c r="D851" s="529"/>
    </row>
    <row r="852" spans="4:4" ht="18.75" customHeight="1">
      <c r="D852" s="529"/>
    </row>
    <row r="853" spans="4:4" ht="18.75" customHeight="1">
      <c r="D853" s="529"/>
    </row>
    <row r="854" spans="4:4" ht="18.75" customHeight="1">
      <c r="D854" s="529"/>
    </row>
    <row r="855" spans="4:4" ht="18.75" customHeight="1">
      <c r="D855" s="529"/>
    </row>
    <row r="856" spans="4:4" ht="18.75" customHeight="1">
      <c r="D856" s="529"/>
    </row>
    <row r="857" spans="4:4" ht="18.75" customHeight="1">
      <c r="D857" s="529"/>
    </row>
    <row r="858" spans="4:4" ht="18.75" customHeight="1">
      <c r="D858" s="529"/>
    </row>
    <row r="859" spans="4:4" ht="18.75" customHeight="1">
      <c r="D859" s="529"/>
    </row>
    <row r="860" spans="4:4" ht="18.75" customHeight="1">
      <c r="D860" s="529"/>
    </row>
    <row r="861" spans="4:4" ht="18.75" customHeight="1">
      <c r="D861" s="529"/>
    </row>
    <row r="862" spans="4:4" ht="18.75" customHeight="1">
      <c r="D862" s="529"/>
    </row>
    <row r="863" spans="4:4" ht="18.75" customHeight="1">
      <c r="D863" s="529"/>
    </row>
    <row r="864" spans="4:4" ht="18.75" customHeight="1">
      <c r="D864" s="529"/>
    </row>
    <row r="868" spans="1:7" ht="18.75" customHeight="1">
      <c r="A868" s="616"/>
      <c r="B868" s="616"/>
      <c r="C868" s="616"/>
      <c r="D868" s="616"/>
      <c r="E868" s="616"/>
      <c r="F868" s="616"/>
      <c r="G868" s="527"/>
    </row>
    <row r="869" spans="1:7" ht="18.75" customHeight="1">
      <c r="A869" s="616"/>
      <c r="B869" s="616"/>
      <c r="C869" s="529"/>
      <c r="D869" s="529"/>
      <c r="E869" s="530"/>
      <c r="F869" s="530"/>
      <c r="G869" s="530"/>
    </row>
    <row r="870" spans="1:7" ht="18.75" customHeight="1">
      <c r="C870" s="529"/>
      <c r="D870" s="529"/>
      <c r="E870" s="530"/>
      <c r="F870" s="530"/>
      <c r="G870" s="530"/>
    </row>
    <row r="871" spans="1:7" ht="18.75" customHeight="1">
      <c r="A871" s="537"/>
    </row>
    <row r="970" spans="1:7" ht="18.75" customHeight="1">
      <c r="C970" s="532"/>
    </row>
    <row r="971" spans="1:7" ht="18.75" customHeight="1">
      <c r="A971" s="616"/>
      <c r="B971" s="616"/>
      <c r="C971" s="616"/>
      <c r="D971" s="616"/>
      <c r="E971" s="616"/>
      <c r="F971" s="616"/>
      <c r="G971" s="527"/>
    </row>
    <row r="972" spans="1:7" ht="18.75" customHeight="1">
      <c r="A972" s="616"/>
      <c r="B972" s="616"/>
      <c r="C972" s="529"/>
      <c r="D972" s="529"/>
      <c r="E972" s="530"/>
      <c r="F972" s="530"/>
      <c r="G972" s="530"/>
    </row>
    <row r="973" spans="1:7" ht="18.75" customHeight="1">
      <c r="C973" s="529"/>
      <c r="D973" s="529"/>
      <c r="E973" s="530"/>
      <c r="F973" s="530"/>
      <c r="G973" s="530"/>
    </row>
    <row r="980" spans="1:7" ht="18.75" customHeight="1">
      <c r="A980" s="616"/>
      <c r="B980" s="616"/>
      <c r="C980" s="616"/>
      <c r="D980" s="616"/>
      <c r="E980" s="616"/>
      <c r="F980" s="616"/>
      <c r="G980" s="527"/>
    </row>
    <row r="981" spans="1:7" ht="18.75" customHeight="1">
      <c r="A981" s="616"/>
      <c r="B981" s="616"/>
      <c r="C981" s="529"/>
      <c r="D981" s="529"/>
      <c r="E981" s="530"/>
      <c r="F981" s="530"/>
      <c r="G981" s="530"/>
    </row>
    <row r="982" spans="1:7" ht="18.75" customHeight="1">
      <c r="C982" s="529"/>
      <c r="D982" s="529"/>
      <c r="E982" s="530"/>
      <c r="F982" s="530"/>
      <c r="G982" s="530"/>
    </row>
    <row r="986" spans="1:7" ht="18.75" customHeight="1">
      <c r="A986" s="616"/>
      <c r="B986" s="616"/>
      <c r="C986" s="616"/>
      <c r="D986" s="616"/>
      <c r="E986" s="616"/>
      <c r="F986" s="616"/>
      <c r="G986" s="527"/>
    </row>
    <row r="987" spans="1:7" ht="18.75" customHeight="1">
      <c r="A987" s="616"/>
      <c r="B987" s="616"/>
      <c r="C987" s="529"/>
      <c r="D987" s="529"/>
      <c r="E987" s="530"/>
      <c r="F987" s="530"/>
      <c r="G987" s="530"/>
    </row>
    <row r="988" spans="1:7" ht="18.75" customHeight="1">
      <c r="C988" s="529"/>
      <c r="D988" s="529"/>
      <c r="E988" s="530"/>
      <c r="F988" s="530"/>
      <c r="G988" s="530"/>
    </row>
    <row r="992" spans="1:7" ht="18.75" customHeight="1">
      <c r="A992" s="616"/>
      <c r="B992" s="616"/>
      <c r="C992" s="616"/>
      <c r="D992" s="616"/>
      <c r="E992" s="616"/>
      <c r="F992" s="616"/>
      <c r="G992" s="527"/>
    </row>
    <row r="993" spans="1:7" ht="18.75" customHeight="1">
      <c r="A993" s="616"/>
      <c r="B993" s="616"/>
      <c r="C993" s="529"/>
      <c r="D993" s="529"/>
      <c r="E993" s="530"/>
      <c r="F993" s="530"/>
      <c r="G993" s="530"/>
    </row>
    <row r="994" spans="1:7" ht="18.75" customHeight="1">
      <c r="C994" s="529"/>
      <c r="D994" s="529"/>
      <c r="E994" s="530"/>
      <c r="F994" s="530"/>
      <c r="G994" s="530"/>
    </row>
    <row r="998" spans="1:7" ht="18.75" customHeight="1">
      <c r="A998" s="616"/>
      <c r="B998" s="616"/>
      <c r="C998" s="616"/>
      <c r="D998" s="616"/>
      <c r="E998" s="616"/>
      <c r="F998" s="616"/>
      <c r="G998" s="527"/>
    </row>
    <row r="999" spans="1:7" ht="18.75" customHeight="1">
      <c r="A999" s="616"/>
      <c r="B999" s="616"/>
      <c r="C999" s="529"/>
      <c r="D999" s="529"/>
      <c r="E999" s="530"/>
      <c r="F999" s="530"/>
      <c r="G999" s="530"/>
    </row>
    <row r="1000" spans="1:7" ht="18.75" customHeight="1">
      <c r="C1000" s="529"/>
      <c r="D1000" s="529"/>
      <c r="E1000" s="530"/>
      <c r="F1000" s="530"/>
      <c r="G1000" s="530"/>
    </row>
    <row r="1004" spans="1:7" ht="18.75" customHeight="1">
      <c r="A1004" s="616"/>
      <c r="B1004" s="616"/>
      <c r="C1004" s="616"/>
      <c r="D1004" s="616"/>
      <c r="E1004" s="616"/>
      <c r="F1004" s="616"/>
      <c r="G1004" s="527"/>
    </row>
    <row r="1005" spans="1:7" ht="18.75" customHeight="1">
      <c r="A1005" s="616"/>
      <c r="B1005" s="616"/>
      <c r="C1005" s="529"/>
      <c r="D1005" s="529"/>
      <c r="E1005" s="530"/>
      <c r="F1005" s="530"/>
      <c r="G1005" s="530"/>
    </row>
    <row r="1006" spans="1:7" ht="18.75" customHeight="1">
      <c r="C1006" s="529"/>
      <c r="D1006" s="529"/>
      <c r="E1006" s="530"/>
      <c r="F1006" s="530"/>
      <c r="G1006" s="530"/>
    </row>
    <row r="1008" spans="1:7" ht="18.75" customHeight="1">
      <c r="A1008" s="534"/>
    </row>
    <row r="1010" spans="1:7" ht="18.75" customHeight="1">
      <c r="A1010" s="616"/>
      <c r="B1010" s="616"/>
      <c r="C1010" s="616"/>
      <c r="D1010" s="616"/>
      <c r="E1010" s="616"/>
      <c r="F1010" s="616"/>
      <c r="G1010" s="527"/>
    </row>
    <row r="1011" spans="1:7" ht="18.75" customHeight="1">
      <c r="A1011" s="616"/>
      <c r="B1011" s="616"/>
      <c r="C1011" s="529"/>
      <c r="D1011" s="529"/>
      <c r="E1011" s="530"/>
      <c r="F1011" s="530"/>
      <c r="G1011" s="530"/>
    </row>
    <row r="1012" spans="1:7" ht="18.75" customHeight="1">
      <c r="C1012" s="529"/>
      <c r="D1012" s="529"/>
      <c r="E1012" s="530"/>
      <c r="F1012" s="530"/>
      <c r="G1012" s="530"/>
    </row>
    <row r="1028" spans="1:7" ht="18.75" customHeight="1">
      <c r="A1028" s="616"/>
      <c r="B1028" s="616"/>
      <c r="C1028" s="616"/>
      <c r="D1028" s="616"/>
      <c r="E1028" s="616"/>
      <c r="F1028" s="616"/>
      <c r="G1028" s="527"/>
    </row>
    <row r="1029" spans="1:7" ht="18.75" customHeight="1">
      <c r="A1029" s="616"/>
      <c r="B1029" s="616"/>
      <c r="C1029" s="529"/>
      <c r="D1029" s="529"/>
      <c r="E1029" s="530"/>
      <c r="F1029" s="530"/>
      <c r="G1029" s="530"/>
    </row>
    <row r="1030" spans="1:7" ht="18.75" customHeight="1">
      <c r="C1030" s="529"/>
      <c r="D1030" s="529"/>
      <c r="E1030" s="530"/>
      <c r="F1030" s="530"/>
      <c r="G1030" s="530"/>
    </row>
    <row r="1034" spans="1:7" ht="18.75" customHeight="1">
      <c r="A1034" s="616"/>
      <c r="B1034" s="616"/>
      <c r="C1034" s="616"/>
      <c r="D1034" s="616"/>
      <c r="E1034" s="616"/>
      <c r="F1034" s="616"/>
      <c r="G1034" s="527"/>
    </row>
    <row r="1035" spans="1:7" ht="18.75" customHeight="1">
      <c r="A1035" s="616"/>
      <c r="B1035" s="616"/>
      <c r="C1035" s="529"/>
      <c r="D1035" s="529"/>
      <c r="E1035" s="530"/>
      <c r="F1035" s="530"/>
      <c r="G1035" s="530"/>
    </row>
    <row r="1036" spans="1:7" ht="18.75" customHeight="1">
      <c r="C1036" s="529"/>
      <c r="D1036" s="529"/>
      <c r="E1036" s="530"/>
      <c r="F1036" s="530"/>
      <c r="G1036" s="530"/>
    </row>
    <row r="1052" spans="1:7" ht="18.75" customHeight="1">
      <c r="A1052" s="616"/>
      <c r="B1052" s="616"/>
      <c r="C1052" s="616"/>
      <c r="D1052" s="616"/>
      <c r="E1052" s="616"/>
      <c r="F1052" s="616"/>
      <c r="G1052" s="527"/>
    </row>
    <row r="1053" spans="1:7" ht="18.75" customHeight="1">
      <c r="A1053" s="616"/>
      <c r="B1053" s="616"/>
      <c r="C1053" s="529"/>
      <c r="D1053" s="529"/>
      <c r="E1053" s="530"/>
      <c r="F1053" s="530"/>
      <c r="G1053" s="530"/>
    </row>
    <row r="1054" spans="1:7" ht="18.75" customHeight="1">
      <c r="C1054" s="529"/>
      <c r="D1054" s="529"/>
      <c r="E1054" s="530"/>
      <c r="F1054" s="530"/>
      <c r="G1054" s="530"/>
    </row>
    <row r="1070" spans="1:7" ht="18.75" customHeight="1">
      <c r="A1070" s="616"/>
      <c r="B1070" s="616"/>
      <c r="C1070" s="616"/>
      <c r="D1070" s="616"/>
      <c r="E1070" s="616"/>
      <c r="F1070" s="616"/>
      <c r="G1070" s="527"/>
    </row>
    <row r="1071" spans="1:7" ht="18.75" customHeight="1">
      <c r="A1071" s="616"/>
      <c r="B1071" s="616"/>
      <c r="C1071" s="529"/>
      <c r="D1071" s="529"/>
      <c r="E1071" s="530"/>
      <c r="F1071" s="530"/>
      <c r="G1071" s="530"/>
    </row>
    <row r="1072" spans="1:7" ht="18.75" customHeight="1">
      <c r="C1072" s="529"/>
      <c r="D1072" s="529"/>
      <c r="E1072" s="530"/>
      <c r="F1072" s="530"/>
      <c r="G1072" s="530"/>
    </row>
    <row r="1090" spans="1:7" ht="18.75" customHeight="1">
      <c r="A1090" s="616"/>
      <c r="B1090" s="616"/>
      <c r="C1090" s="616"/>
      <c r="D1090" s="616"/>
      <c r="E1090" s="616"/>
      <c r="F1090" s="616"/>
      <c r="G1090" s="527"/>
    </row>
    <row r="1091" spans="1:7" ht="18.75" customHeight="1">
      <c r="A1091" s="616"/>
      <c r="B1091" s="616"/>
      <c r="C1091" s="529"/>
      <c r="D1091" s="529"/>
      <c r="E1091" s="530"/>
      <c r="F1091" s="530"/>
      <c r="G1091" s="530"/>
    </row>
    <row r="1092" spans="1:7" ht="18.75" customHeight="1">
      <c r="C1092" s="529"/>
      <c r="D1092" s="529"/>
      <c r="E1092" s="530"/>
      <c r="F1092" s="530"/>
      <c r="G1092" s="530"/>
    </row>
    <row r="1104" spans="1:7" ht="18.75" customHeight="1">
      <c r="A1104" s="616"/>
      <c r="B1104" s="616"/>
      <c r="C1104" s="616"/>
      <c r="D1104" s="616"/>
      <c r="E1104" s="616"/>
      <c r="F1104" s="616"/>
      <c r="G1104" s="527"/>
    </row>
    <row r="1105" spans="1:7" ht="18.75" customHeight="1">
      <c r="A1105" s="616"/>
      <c r="B1105" s="616"/>
      <c r="C1105" s="529"/>
      <c r="D1105" s="529"/>
      <c r="E1105" s="530"/>
      <c r="F1105" s="530"/>
      <c r="G1105" s="530"/>
    </row>
    <row r="1106" spans="1:7" ht="18.75" customHeight="1">
      <c r="C1106" s="529"/>
      <c r="D1106" s="529"/>
      <c r="E1106" s="530"/>
      <c r="F1106" s="530"/>
      <c r="G1106" s="530"/>
    </row>
    <row r="1134" spans="1:7" ht="18.75" customHeight="1">
      <c r="A1134" s="616"/>
      <c r="B1134" s="616"/>
      <c r="C1134" s="616"/>
      <c r="D1134" s="616"/>
      <c r="E1134" s="616"/>
      <c r="F1134" s="616"/>
      <c r="G1134" s="527"/>
    </row>
    <row r="1135" spans="1:7" ht="18.75" customHeight="1">
      <c r="A1135" s="616"/>
      <c r="B1135" s="616"/>
      <c r="C1135" s="529"/>
      <c r="D1135" s="529"/>
      <c r="E1135" s="530"/>
      <c r="F1135" s="530"/>
      <c r="G1135" s="530"/>
    </row>
    <row r="1136" spans="1:7" ht="18.75" customHeight="1">
      <c r="C1136" s="529"/>
      <c r="D1136" s="529"/>
      <c r="E1136" s="530"/>
      <c r="F1136" s="530"/>
      <c r="G1136" s="530"/>
    </row>
    <row r="1141" spans="1:7" ht="18.75" customHeight="1">
      <c r="A1141" s="616"/>
      <c r="B1141" s="616"/>
      <c r="C1141" s="616"/>
      <c r="D1141" s="616"/>
      <c r="E1141" s="616"/>
      <c r="F1141" s="616"/>
      <c r="G1141" s="527"/>
    </row>
    <row r="1142" spans="1:7" ht="18.75" customHeight="1">
      <c r="A1142" s="616"/>
      <c r="B1142" s="616"/>
      <c r="C1142" s="529"/>
      <c r="D1142" s="529"/>
      <c r="E1142" s="530"/>
      <c r="F1142" s="530"/>
      <c r="G1142" s="530"/>
    </row>
    <row r="1143" spans="1:7" ht="18.75" customHeight="1">
      <c r="C1143" s="529"/>
      <c r="D1143" s="529"/>
      <c r="E1143" s="530"/>
      <c r="F1143" s="530"/>
      <c r="G1143" s="530"/>
    </row>
    <row r="1154" spans="1:7" ht="18.75" customHeight="1">
      <c r="A1154" s="616"/>
      <c r="B1154" s="616"/>
      <c r="C1154" s="616"/>
      <c r="D1154" s="616"/>
      <c r="E1154" s="616"/>
      <c r="F1154" s="616"/>
      <c r="G1154" s="527"/>
    </row>
    <row r="1155" spans="1:7" ht="18.75" customHeight="1">
      <c r="A1155" s="616"/>
      <c r="B1155" s="616"/>
      <c r="C1155" s="529"/>
      <c r="D1155" s="529"/>
      <c r="E1155" s="530"/>
      <c r="F1155" s="530"/>
      <c r="G1155" s="530"/>
    </row>
    <row r="1156" spans="1:7" ht="18.75" customHeight="1">
      <c r="C1156" s="529"/>
      <c r="D1156" s="529"/>
      <c r="E1156" s="530"/>
      <c r="F1156" s="530"/>
      <c r="G1156" s="530"/>
    </row>
    <row r="1162" spans="1:7" ht="18.75" customHeight="1">
      <c r="F1162" s="530"/>
    </row>
    <row r="1163" spans="1:7" ht="18.75" customHeight="1">
      <c r="F1163" s="530"/>
    </row>
    <row r="1184" spans="1:7" ht="18.75" customHeight="1">
      <c r="A1184" s="616"/>
      <c r="B1184" s="616"/>
      <c r="C1184" s="616"/>
      <c r="D1184" s="616"/>
      <c r="E1184" s="616"/>
      <c r="F1184" s="616"/>
      <c r="G1184" s="527"/>
    </row>
    <row r="1185" spans="1:7" ht="18.75" customHeight="1">
      <c r="A1185" s="616"/>
      <c r="B1185" s="616"/>
      <c r="C1185" s="529"/>
      <c r="D1185" s="529"/>
      <c r="E1185" s="530"/>
      <c r="F1185" s="530"/>
      <c r="G1185" s="530"/>
    </row>
    <row r="1186" spans="1:7" ht="18.75" customHeight="1">
      <c r="C1186" s="529"/>
      <c r="D1186" s="529"/>
      <c r="E1186" s="530"/>
      <c r="F1186" s="530"/>
      <c r="G1186" s="530"/>
    </row>
    <row r="1196" spans="1:7" ht="18.75" customHeight="1">
      <c r="E1196" s="530"/>
    </row>
    <row r="1197" spans="1:7" ht="18.75" customHeight="1">
      <c r="E1197" s="530"/>
    </row>
    <row r="1199" spans="1:7" ht="18.75" customHeight="1">
      <c r="E1199" s="530"/>
    </row>
    <row r="1200" spans="1:7" ht="18.75" customHeight="1">
      <c r="A1200" s="534"/>
    </row>
    <row r="1214" spans="1:7" ht="18.75" customHeight="1">
      <c r="A1214" s="616"/>
      <c r="B1214" s="616"/>
      <c r="C1214" s="616"/>
      <c r="D1214" s="616"/>
      <c r="E1214" s="616"/>
      <c r="F1214" s="616"/>
      <c r="G1214" s="527"/>
    </row>
    <row r="1215" spans="1:7" ht="18.75" customHeight="1">
      <c r="A1215" s="616"/>
      <c r="B1215" s="616"/>
      <c r="C1215" s="529"/>
      <c r="D1215" s="529"/>
      <c r="E1215" s="530"/>
      <c r="F1215" s="530"/>
      <c r="G1215" s="530"/>
    </row>
    <row r="1216" spans="1:7" ht="18.75" customHeight="1">
      <c r="C1216" s="529"/>
      <c r="D1216" s="529"/>
      <c r="E1216" s="530"/>
      <c r="F1216" s="530"/>
      <c r="G1216" s="530"/>
    </row>
    <row r="1227" spans="5:5" ht="18.75" customHeight="1">
      <c r="E1227" s="530"/>
    </row>
    <row r="1228" spans="5:5" ht="18.75" customHeight="1">
      <c r="E1228" s="530"/>
    </row>
    <row r="1229" spans="5:5" ht="18.75" customHeight="1">
      <c r="E1229" s="530"/>
    </row>
    <row r="1230" spans="5:5" ht="18.75" customHeight="1">
      <c r="E1230" s="530"/>
    </row>
    <row r="1231" spans="5:5" ht="18.75" customHeight="1">
      <c r="E1231" s="530"/>
    </row>
    <row r="1232" spans="5:5" ht="18.75" customHeight="1">
      <c r="E1232" s="530"/>
    </row>
    <row r="1233" spans="1:7" ht="18.75" customHeight="1">
      <c r="E1233" s="530"/>
    </row>
    <row r="1234" spans="1:7" ht="18.75" customHeight="1">
      <c r="E1234" s="530"/>
    </row>
    <row r="1235" spans="1:7" ht="18.75" customHeight="1">
      <c r="E1235" s="530"/>
    </row>
    <row r="1236" spans="1:7" ht="18.75" customHeight="1">
      <c r="E1236" s="530"/>
    </row>
    <row r="1237" spans="1:7" ht="18.75" customHeight="1">
      <c r="E1237" s="530"/>
    </row>
    <row r="1238" spans="1:7" ht="18.75" customHeight="1">
      <c r="E1238" s="530"/>
    </row>
    <row r="1239" spans="1:7" ht="18.75" customHeight="1">
      <c r="E1239" s="530"/>
    </row>
    <row r="1240" spans="1:7" ht="18.75" customHeight="1">
      <c r="E1240" s="530"/>
    </row>
    <row r="1241" spans="1:7" ht="18.75" customHeight="1">
      <c r="E1241" s="530"/>
    </row>
    <row r="1244" spans="1:7" ht="18.75" customHeight="1">
      <c r="A1244" s="616"/>
      <c r="B1244" s="616"/>
      <c r="C1244" s="616"/>
      <c r="D1244" s="616"/>
      <c r="E1244" s="616"/>
      <c r="F1244" s="616"/>
      <c r="G1244" s="527"/>
    </row>
    <row r="1245" spans="1:7" ht="18.75" customHeight="1">
      <c r="A1245" s="616"/>
      <c r="B1245" s="616"/>
      <c r="C1245" s="529"/>
      <c r="D1245" s="529"/>
      <c r="E1245" s="530"/>
      <c r="F1245" s="530"/>
      <c r="G1245" s="530"/>
    </row>
    <row r="1246" spans="1:7" ht="18.75" customHeight="1">
      <c r="C1246" s="529"/>
      <c r="D1246" s="529"/>
      <c r="E1246" s="530"/>
      <c r="F1246" s="530"/>
      <c r="G1246" s="530"/>
    </row>
    <row r="1253" spans="1:7" ht="18.75" customHeight="1">
      <c r="A1253" s="616"/>
      <c r="B1253" s="616"/>
      <c r="C1253" s="616"/>
      <c r="D1253" s="616"/>
      <c r="E1253" s="616"/>
      <c r="F1253" s="616"/>
      <c r="G1253" s="527"/>
    </row>
    <row r="1254" spans="1:7" ht="18.75" customHeight="1">
      <c r="A1254" s="616"/>
      <c r="B1254" s="616"/>
      <c r="C1254" s="529"/>
      <c r="D1254" s="529"/>
      <c r="E1254" s="530"/>
      <c r="F1254" s="530"/>
      <c r="G1254" s="530"/>
    </row>
    <row r="1255" spans="1:7" ht="18.75" customHeight="1">
      <c r="C1255" s="529"/>
      <c r="D1255" s="529"/>
      <c r="E1255" s="530"/>
      <c r="F1255" s="530"/>
      <c r="G1255" s="530"/>
    </row>
    <row r="1263" spans="1:7" ht="18.75" customHeight="1">
      <c r="A1263" s="616"/>
      <c r="B1263" s="616"/>
      <c r="C1263" s="616"/>
      <c r="D1263" s="616"/>
      <c r="E1263" s="616"/>
      <c r="F1263" s="616"/>
      <c r="G1263" s="527"/>
    </row>
    <row r="1264" spans="1:7" ht="18.75" customHeight="1">
      <c r="A1264" s="616"/>
      <c r="B1264" s="616"/>
      <c r="C1264" s="529"/>
      <c r="D1264" s="529"/>
      <c r="E1264" s="530"/>
      <c r="F1264" s="530"/>
      <c r="G1264" s="530"/>
    </row>
    <row r="1265" spans="1:7" ht="18.75" customHeight="1">
      <c r="C1265" s="529"/>
      <c r="D1265" s="529"/>
      <c r="E1265" s="530"/>
      <c r="F1265" s="530"/>
      <c r="G1265" s="530"/>
    </row>
    <row r="1271" spans="1:7" ht="18.75" customHeight="1">
      <c r="A1271" s="616"/>
      <c r="B1271" s="616"/>
      <c r="C1271" s="616"/>
      <c r="D1271" s="616"/>
      <c r="E1271" s="616"/>
      <c r="F1271" s="616"/>
      <c r="G1271" s="527"/>
    </row>
    <row r="1272" spans="1:7" ht="18.75" customHeight="1">
      <c r="A1272" s="616"/>
      <c r="B1272" s="616"/>
      <c r="C1272" s="529"/>
      <c r="D1272" s="529"/>
      <c r="E1272" s="530"/>
      <c r="F1272" s="530"/>
      <c r="G1272" s="530"/>
    </row>
    <row r="1273" spans="1:7" ht="18.75" customHeight="1">
      <c r="C1273" s="529"/>
      <c r="D1273" s="529"/>
      <c r="E1273" s="530"/>
      <c r="F1273" s="530"/>
      <c r="G1273" s="530"/>
    </row>
    <row r="1301" spans="1:7" ht="18.75" customHeight="1">
      <c r="A1301" s="616"/>
      <c r="B1301" s="616"/>
      <c r="C1301" s="616"/>
      <c r="D1301" s="616"/>
      <c r="E1301" s="616"/>
      <c r="F1301" s="616"/>
      <c r="G1301" s="527"/>
    </row>
    <row r="1302" spans="1:7" ht="18.75" customHeight="1">
      <c r="A1302" s="616"/>
      <c r="B1302" s="616"/>
      <c r="C1302" s="529"/>
      <c r="D1302" s="529"/>
      <c r="E1302" s="530"/>
      <c r="F1302" s="530"/>
      <c r="G1302" s="530"/>
    </row>
    <row r="1303" spans="1:7" ht="18.75" customHeight="1">
      <c r="C1303" s="529"/>
      <c r="D1303" s="529"/>
      <c r="E1303" s="530"/>
      <c r="F1303" s="530"/>
      <c r="G1303" s="530"/>
    </row>
    <row r="1347" spans="1:7" ht="18.75" customHeight="1">
      <c r="E1347" s="530"/>
    </row>
    <row r="1348" spans="1:7" ht="18.75" customHeight="1">
      <c r="A1348" s="616"/>
      <c r="B1348" s="616"/>
      <c r="C1348" s="616"/>
      <c r="D1348" s="616"/>
      <c r="E1348" s="616"/>
      <c r="F1348" s="616"/>
      <c r="G1348" s="527"/>
    </row>
    <row r="1349" spans="1:7" ht="18.75" customHeight="1">
      <c r="A1349" s="616"/>
      <c r="B1349" s="616"/>
      <c r="C1349" s="529"/>
      <c r="D1349" s="529"/>
      <c r="E1349" s="530"/>
      <c r="F1349" s="530"/>
      <c r="G1349" s="530"/>
    </row>
    <row r="1350" spans="1:7" ht="18.75" customHeight="1">
      <c r="C1350" s="529"/>
      <c r="D1350" s="529"/>
      <c r="E1350" s="530"/>
      <c r="F1350" s="530"/>
      <c r="G1350" s="530"/>
    </row>
    <row r="1353" spans="1:7" ht="18.75" customHeight="1">
      <c r="E1353" s="530"/>
    </row>
    <row r="1354" spans="1:7" ht="18.75" customHeight="1">
      <c r="E1354" s="530"/>
    </row>
    <row r="1356" spans="1:7" ht="18.75" customHeight="1">
      <c r="A1356" s="616"/>
      <c r="B1356" s="616"/>
      <c r="C1356" s="616"/>
      <c r="D1356" s="616"/>
      <c r="E1356" s="616"/>
      <c r="F1356" s="616"/>
      <c r="G1356" s="527"/>
    </row>
    <row r="1357" spans="1:7" ht="18.75" customHeight="1">
      <c r="A1357" s="616"/>
      <c r="B1357" s="616"/>
      <c r="C1357" s="529"/>
      <c r="D1357" s="529"/>
      <c r="E1357" s="530"/>
      <c r="F1357" s="530"/>
      <c r="G1357" s="530"/>
    </row>
    <row r="1358" spans="1:7" ht="18.75" customHeight="1">
      <c r="C1358" s="529"/>
      <c r="D1358" s="529"/>
      <c r="E1358" s="530"/>
      <c r="F1358" s="530"/>
      <c r="G1358" s="530"/>
    </row>
    <row r="1361" spans="1:7" ht="18.75" customHeight="1">
      <c r="E1361" s="530"/>
    </row>
    <row r="1362" spans="1:7" ht="18.75" customHeight="1">
      <c r="E1362" s="530"/>
    </row>
    <row r="1363" spans="1:7" ht="18.75" customHeight="1">
      <c r="A1363" s="616"/>
      <c r="B1363" s="616"/>
      <c r="C1363" s="616"/>
      <c r="D1363" s="616"/>
      <c r="E1363" s="616"/>
      <c r="F1363" s="616"/>
      <c r="G1363" s="527"/>
    </row>
    <row r="1364" spans="1:7" ht="18.75" customHeight="1">
      <c r="A1364" s="616"/>
      <c r="B1364" s="616"/>
      <c r="C1364" s="529"/>
      <c r="D1364" s="529"/>
      <c r="E1364" s="530"/>
      <c r="F1364" s="530"/>
      <c r="G1364" s="530"/>
    </row>
    <row r="1365" spans="1:7" ht="18.75" customHeight="1">
      <c r="C1365" s="529"/>
      <c r="D1365" s="529"/>
      <c r="E1365" s="530"/>
      <c r="F1365" s="530"/>
      <c r="G1365" s="530"/>
    </row>
    <row r="1436" spans="1:7" ht="18.75" customHeight="1">
      <c r="C1436" s="532"/>
    </row>
    <row r="1437" spans="1:7" ht="18.75" customHeight="1">
      <c r="A1437" s="616"/>
      <c r="B1437" s="616"/>
      <c r="C1437" s="616"/>
      <c r="D1437" s="616"/>
      <c r="E1437" s="616"/>
      <c r="F1437" s="616"/>
      <c r="G1437" s="527"/>
    </row>
    <row r="1438" spans="1:7" ht="18.75" customHeight="1">
      <c r="A1438" s="616"/>
      <c r="B1438" s="616"/>
      <c r="C1438" s="529"/>
      <c r="D1438" s="529"/>
      <c r="E1438" s="530"/>
      <c r="F1438" s="530"/>
      <c r="G1438" s="530"/>
    </row>
    <row r="1439" spans="1:7" ht="18.75" customHeight="1">
      <c r="C1439" s="529"/>
      <c r="D1439" s="529"/>
      <c r="E1439" s="530"/>
      <c r="F1439" s="530"/>
      <c r="G1439" s="530"/>
    </row>
    <row r="1444" spans="1:7" ht="18.75" customHeight="1">
      <c r="A1444" s="616"/>
      <c r="B1444" s="616"/>
      <c r="C1444" s="616"/>
      <c r="D1444" s="616"/>
      <c r="E1444" s="616"/>
      <c r="F1444" s="616"/>
      <c r="G1444" s="527"/>
    </row>
    <row r="1445" spans="1:7" ht="18.75" customHeight="1">
      <c r="A1445" s="616"/>
      <c r="B1445" s="616"/>
      <c r="C1445" s="529"/>
      <c r="D1445" s="529"/>
      <c r="E1445" s="530"/>
      <c r="F1445" s="530"/>
      <c r="G1445" s="530"/>
    </row>
    <row r="1446" spans="1:7" ht="18.75" customHeight="1">
      <c r="C1446" s="529"/>
      <c r="D1446" s="529"/>
      <c r="E1446" s="530"/>
      <c r="F1446" s="530"/>
      <c r="G1446" s="530"/>
    </row>
    <row r="1451" spans="1:7" ht="18.75" customHeight="1">
      <c r="A1451" s="616"/>
      <c r="B1451" s="616"/>
      <c r="C1451" s="616"/>
      <c r="D1451" s="616"/>
      <c r="E1451" s="616"/>
      <c r="F1451" s="616"/>
      <c r="G1451" s="527"/>
    </row>
    <row r="1452" spans="1:7" ht="18.75" customHeight="1">
      <c r="A1452" s="616"/>
      <c r="B1452" s="616"/>
      <c r="C1452" s="529"/>
      <c r="D1452" s="529"/>
      <c r="E1452" s="530"/>
      <c r="F1452" s="530"/>
      <c r="G1452" s="530"/>
    </row>
    <row r="1453" spans="1:7" ht="18.75" customHeight="1">
      <c r="C1453" s="529"/>
      <c r="D1453" s="529"/>
      <c r="E1453" s="530"/>
      <c r="F1453" s="530"/>
      <c r="G1453" s="530"/>
    </row>
    <row r="1460" spans="1:7" ht="18.75" customHeight="1">
      <c r="A1460" s="616"/>
      <c r="B1460" s="616"/>
      <c r="C1460" s="616"/>
      <c r="D1460" s="616"/>
      <c r="E1460" s="616"/>
      <c r="F1460" s="616"/>
      <c r="G1460" s="527"/>
    </row>
    <row r="1461" spans="1:7" ht="18.75" customHeight="1">
      <c r="A1461" s="616"/>
      <c r="B1461" s="616"/>
      <c r="C1461" s="529"/>
      <c r="D1461" s="529"/>
      <c r="E1461" s="530"/>
      <c r="F1461" s="530"/>
      <c r="G1461" s="530"/>
    </row>
    <row r="1462" spans="1:7" ht="18.75" customHeight="1">
      <c r="C1462" s="529"/>
      <c r="D1462" s="529"/>
      <c r="E1462" s="530"/>
      <c r="F1462" s="530"/>
      <c r="G1462" s="530"/>
    </row>
    <row r="1468" spans="1:7" ht="18.75" customHeight="1">
      <c r="A1468" s="616"/>
      <c r="B1468" s="616"/>
      <c r="C1468" s="616"/>
      <c r="D1468" s="616"/>
      <c r="E1468" s="616"/>
      <c r="F1468" s="616"/>
      <c r="G1468" s="527"/>
    </row>
    <row r="1469" spans="1:7" ht="18.75" customHeight="1">
      <c r="A1469" s="616"/>
      <c r="B1469" s="616"/>
      <c r="C1469" s="529"/>
      <c r="D1469" s="529"/>
      <c r="E1469" s="530"/>
      <c r="F1469" s="530"/>
      <c r="G1469" s="530"/>
    </row>
    <row r="1470" spans="1:7" ht="18.75" customHeight="1">
      <c r="C1470" s="529"/>
      <c r="D1470" s="529"/>
      <c r="E1470" s="530"/>
      <c r="F1470" s="530"/>
      <c r="G1470" s="530"/>
    </row>
    <row r="1518" spans="1:7" ht="18.75" customHeight="1">
      <c r="A1518" s="616"/>
      <c r="B1518" s="616"/>
      <c r="C1518" s="616"/>
      <c r="D1518" s="616"/>
      <c r="E1518" s="616"/>
      <c r="F1518" s="616"/>
      <c r="G1518" s="527"/>
    </row>
    <row r="1519" spans="1:7" ht="18.75" customHeight="1">
      <c r="A1519" s="616"/>
      <c r="B1519" s="616"/>
      <c r="C1519" s="529"/>
      <c r="D1519" s="529"/>
      <c r="E1519" s="530"/>
      <c r="F1519" s="530"/>
      <c r="G1519" s="530"/>
    </row>
    <row r="1520" spans="1:7" ht="18.75" customHeight="1">
      <c r="C1520" s="529"/>
      <c r="D1520" s="529"/>
      <c r="E1520" s="530"/>
      <c r="F1520" s="530"/>
      <c r="G1520" s="530"/>
    </row>
    <row r="1526" spans="1:7" ht="18.75" customHeight="1">
      <c r="A1526" s="616"/>
      <c r="B1526" s="616"/>
      <c r="C1526" s="616"/>
      <c r="D1526" s="616"/>
      <c r="E1526" s="616"/>
      <c r="F1526" s="616"/>
      <c r="G1526" s="527"/>
    </row>
    <row r="1527" spans="1:7" ht="18.75" customHeight="1">
      <c r="A1527" s="616"/>
      <c r="B1527" s="616"/>
      <c r="C1527" s="529"/>
      <c r="D1527" s="529"/>
      <c r="E1527" s="530"/>
      <c r="F1527" s="530"/>
      <c r="G1527" s="530"/>
    </row>
    <row r="1528" spans="1:7" ht="18.75" customHeight="1">
      <c r="C1528" s="529"/>
      <c r="D1528" s="529"/>
      <c r="E1528" s="530"/>
      <c r="F1528" s="530"/>
      <c r="G1528" s="530"/>
    </row>
    <row r="1533" spans="1:7" ht="18.75" customHeight="1">
      <c r="A1533" s="616"/>
      <c r="B1533" s="616"/>
      <c r="C1533" s="616"/>
      <c r="D1533" s="616"/>
      <c r="E1533" s="616"/>
      <c r="F1533" s="616"/>
      <c r="G1533" s="527"/>
    </row>
    <row r="1534" spans="1:7" ht="18.75" customHeight="1">
      <c r="A1534" s="616"/>
      <c r="B1534" s="616"/>
      <c r="C1534" s="529"/>
      <c r="D1534" s="529"/>
      <c r="E1534" s="530"/>
      <c r="F1534" s="530"/>
      <c r="G1534" s="530"/>
    </row>
    <row r="1535" spans="1:7" ht="18.75" customHeight="1">
      <c r="C1535" s="529"/>
      <c r="D1535" s="529"/>
      <c r="E1535" s="530"/>
      <c r="F1535" s="530"/>
      <c r="G1535" s="530"/>
    </row>
    <row r="1536" spans="1:7" ht="18.75" customHeight="1">
      <c r="C1536" s="533"/>
      <c r="D1536" s="529"/>
      <c r="E1536" s="530"/>
      <c r="F1536" s="530"/>
      <c r="G1536" s="530"/>
    </row>
    <row r="1537" spans="1:7" ht="18.75" customHeight="1">
      <c r="C1537" s="533"/>
      <c r="D1537" s="529"/>
      <c r="E1537" s="530"/>
      <c r="F1537" s="530"/>
      <c r="G1537" s="530"/>
    </row>
    <row r="1538" spans="1:7" ht="18.75" customHeight="1">
      <c r="C1538" s="533"/>
      <c r="D1538" s="529"/>
      <c r="E1538" s="530"/>
      <c r="F1538" s="530"/>
      <c r="G1538" s="530"/>
    </row>
    <row r="1539" spans="1:7" ht="18.75" customHeight="1">
      <c r="C1539" s="533"/>
      <c r="D1539" s="529"/>
      <c r="E1539" s="530"/>
      <c r="F1539" s="530"/>
      <c r="G1539" s="530"/>
    </row>
    <row r="1540" spans="1:7" ht="18.75" customHeight="1">
      <c r="C1540" s="533"/>
      <c r="D1540" s="529"/>
      <c r="E1540" s="530"/>
      <c r="F1540" s="530"/>
      <c r="G1540" s="530"/>
    </row>
    <row r="1541" spans="1:7" ht="18.75" customHeight="1">
      <c r="C1541" s="533"/>
      <c r="D1541" s="529"/>
      <c r="E1541" s="530"/>
      <c r="F1541" s="530"/>
      <c r="G1541" s="530"/>
    </row>
    <row r="1542" spans="1:7" ht="18.75" customHeight="1">
      <c r="C1542" s="533"/>
      <c r="D1542" s="529"/>
      <c r="E1542" s="530"/>
      <c r="F1542" s="530"/>
      <c r="G1542" s="530"/>
    </row>
    <row r="1543" spans="1:7" ht="18.75" customHeight="1">
      <c r="A1543" s="537"/>
      <c r="C1543" s="533"/>
      <c r="D1543" s="529"/>
      <c r="E1543" s="530"/>
      <c r="F1543" s="530"/>
      <c r="G1543" s="530"/>
    </row>
    <row r="1544" spans="1:7" ht="18.75" customHeight="1">
      <c r="A1544" s="537"/>
      <c r="C1544" s="533"/>
      <c r="D1544" s="529"/>
      <c r="E1544" s="530"/>
      <c r="F1544" s="530"/>
      <c r="G1544" s="530"/>
    </row>
    <row r="1545" spans="1:7" ht="18.75" customHeight="1">
      <c r="A1545" s="537"/>
      <c r="C1545" s="533"/>
      <c r="D1545" s="529"/>
      <c r="E1545" s="530"/>
      <c r="F1545" s="530"/>
      <c r="G1545" s="530"/>
    </row>
    <row r="1546" spans="1:7" ht="18.75" customHeight="1">
      <c r="A1546" s="537"/>
      <c r="C1546" s="533"/>
      <c r="D1546" s="529"/>
      <c r="E1546" s="530"/>
      <c r="F1546" s="530"/>
      <c r="G1546" s="530"/>
    </row>
    <row r="1547" spans="1:7" ht="18.75" customHeight="1">
      <c r="A1547" s="537"/>
      <c r="C1547" s="533"/>
      <c r="D1547" s="529"/>
      <c r="E1547" s="530"/>
      <c r="F1547" s="530"/>
      <c r="G1547" s="530"/>
    </row>
    <row r="1548" spans="1:7" ht="18.75" customHeight="1">
      <c r="A1548" s="537"/>
      <c r="C1548" s="533"/>
      <c r="D1548" s="529"/>
      <c r="E1548" s="530"/>
      <c r="F1548" s="530"/>
      <c r="G1548" s="530"/>
    </row>
    <row r="1549" spans="1:7" ht="18.75" customHeight="1">
      <c r="A1549" s="537"/>
      <c r="C1549" s="533"/>
      <c r="D1549" s="529"/>
      <c r="E1549" s="530"/>
      <c r="F1549" s="530"/>
      <c r="G1549" s="530"/>
    </row>
    <row r="1550" spans="1:7" ht="18.75" customHeight="1">
      <c r="A1550" s="537"/>
      <c r="C1550" s="533"/>
      <c r="D1550" s="529"/>
      <c r="E1550" s="530"/>
      <c r="F1550" s="530"/>
      <c r="G1550" s="530"/>
    </row>
    <row r="1551" spans="1:7" ht="18.75" customHeight="1">
      <c r="A1551" s="537"/>
      <c r="C1551" s="533"/>
      <c r="D1551" s="529"/>
      <c r="E1551" s="530"/>
      <c r="F1551" s="530"/>
      <c r="G1551" s="530"/>
    </row>
    <row r="1552" spans="1:7" ht="18.75" customHeight="1">
      <c r="A1552" s="537"/>
      <c r="C1552" s="533"/>
      <c r="D1552" s="529"/>
      <c r="E1552" s="530"/>
      <c r="F1552" s="530"/>
      <c r="G1552" s="530"/>
    </row>
    <row r="1553" spans="1:7" ht="18.75" customHeight="1">
      <c r="A1553" s="537"/>
      <c r="C1553" s="533"/>
      <c r="D1553" s="529"/>
      <c r="E1553" s="530"/>
      <c r="F1553" s="530"/>
      <c r="G1553" s="530"/>
    </row>
    <row r="1554" spans="1:7" ht="18.75" customHeight="1">
      <c r="A1554" s="537"/>
      <c r="C1554" s="533"/>
      <c r="D1554" s="529"/>
      <c r="E1554" s="530"/>
      <c r="F1554" s="530"/>
      <c r="G1554" s="530"/>
    </row>
    <row r="1555" spans="1:7" ht="18.75" customHeight="1">
      <c r="A1555" s="537"/>
      <c r="C1555" s="533"/>
      <c r="D1555" s="529"/>
      <c r="E1555" s="530"/>
      <c r="F1555" s="530"/>
      <c r="G1555" s="530"/>
    </row>
    <row r="1556" spans="1:7" ht="18.75" customHeight="1">
      <c r="A1556" s="537"/>
      <c r="C1556" s="533"/>
      <c r="D1556" s="529"/>
      <c r="E1556" s="530"/>
      <c r="F1556" s="530"/>
      <c r="G1556" s="530"/>
    </row>
    <row r="1557" spans="1:7" ht="18.75" customHeight="1">
      <c r="A1557" s="537"/>
      <c r="C1557" s="533"/>
      <c r="D1557" s="529"/>
      <c r="E1557" s="530"/>
      <c r="F1557" s="530"/>
      <c r="G1557" s="530"/>
    </row>
    <row r="1558" spans="1:7" ht="18.75" customHeight="1">
      <c r="A1558" s="537"/>
      <c r="C1558" s="533"/>
      <c r="D1558" s="529"/>
      <c r="E1558" s="530"/>
      <c r="F1558" s="530"/>
      <c r="G1558" s="530"/>
    </row>
    <row r="1559" spans="1:7" ht="18.75" customHeight="1">
      <c r="A1559" s="537"/>
      <c r="C1559" s="533"/>
      <c r="D1559" s="529"/>
      <c r="E1559" s="530"/>
      <c r="F1559" s="530"/>
      <c r="G1559" s="530"/>
    </row>
    <row r="1560" spans="1:7" ht="18.75" customHeight="1">
      <c r="A1560" s="537"/>
      <c r="C1560" s="533"/>
      <c r="D1560" s="529"/>
      <c r="E1560" s="530"/>
      <c r="F1560" s="530"/>
      <c r="G1560" s="530"/>
    </row>
    <row r="1561" spans="1:7" ht="18.75" customHeight="1">
      <c r="A1561" s="537"/>
      <c r="C1561" s="533"/>
      <c r="D1561" s="529"/>
      <c r="E1561" s="530"/>
      <c r="F1561" s="530"/>
      <c r="G1561" s="530"/>
    </row>
    <row r="1562" spans="1:7" ht="18.75" customHeight="1">
      <c r="A1562" s="537"/>
      <c r="C1562" s="533"/>
      <c r="D1562" s="529"/>
      <c r="E1562" s="530"/>
      <c r="F1562" s="530"/>
      <c r="G1562" s="530"/>
    </row>
    <row r="1565" spans="1:7" ht="18.75" customHeight="1">
      <c r="A1565" s="616"/>
      <c r="B1565" s="616"/>
      <c r="C1565" s="616"/>
      <c r="D1565" s="616"/>
      <c r="E1565" s="616"/>
      <c r="F1565" s="616"/>
      <c r="G1565" s="527"/>
    </row>
    <row r="1566" spans="1:7" ht="18.75" customHeight="1">
      <c r="A1566" s="616"/>
      <c r="B1566" s="616"/>
      <c r="C1566" s="529"/>
      <c r="D1566" s="529"/>
      <c r="E1566" s="530"/>
      <c r="F1566" s="530"/>
      <c r="G1566" s="530"/>
    </row>
    <row r="1567" spans="1:7" ht="18.75" customHeight="1">
      <c r="C1567" s="529"/>
      <c r="D1567" s="529"/>
      <c r="E1567" s="530"/>
      <c r="F1567" s="530"/>
      <c r="G1567" s="530"/>
    </row>
    <row r="1568" spans="1:7" ht="18.75" customHeight="1">
      <c r="A1568" s="537"/>
      <c r="C1568" s="533"/>
      <c r="D1568" s="529"/>
      <c r="E1568" s="530"/>
      <c r="F1568" s="530"/>
      <c r="G1568" s="530"/>
    </row>
    <row r="1573" spans="1:7" ht="18.75" customHeight="1">
      <c r="A1573" s="616"/>
      <c r="B1573" s="616"/>
      <c r="C1573" s="616"/>
      <c r="D1573" s="616"/>
      <c r="E1573" s="616"/>
      <c r="F1573" s="616"/>
      <c r="G1573" s="527"/>
    </row>
    <row r="1574" spans="1:7" ht="18.75" customHeight="1">
      <c r="A1574" s="616"/>
      <c r="B1574" s="616"/>
      <c r="C1574" s="529"/>
      <c r="D1574" s="529"/>
      <c r="E1574" s="530"/>
      <c r="F1574" s="530"/>
      <c r="G1574" s="530"/>
    </row>
    <row r="1575" spans="1:7" ht="18.75" customHeight="1">
      <c r="C1575" s="529"/>
      <c r="D1575" s="529"/>
      <c r="E1575" s="530"/>
      <c r="F1575" s="530"/>
      <c r="G1575" s="530"/>
    </row>
    <row r="1576" spans="1:7" ht="18.75" customHeight="1">
      <c r="A1576" s="537"/>
    </row>
    <row r="1580" spans="1:7" ht="18.75" customHeight="1">
      <c r="E1580" s="530"/>
    </row>
    <row r="1581" spans="1:7" ht="18.75" customHeight="1">
      <c r="E1581" s="530"/>
    </row>
    <row r="1582" spans="1:7" ht="18.75" customHeight="1">
      <c r="E1582" s="530"/>
    </row>
    <row r="1583" spans="1:7" ht="18.75" customHeight="1">
      <c r="E1583" s="530"/>
    </row>
    <row r="1584" spans="1:7" ht="18.75" customHeight="1">
      <c r="E1584" s="530"/>
    </row>
    <row r="1585" spans="1:7" ht="18.75" customHeight="1">
      <c r="E1585" s="530"/>
    </row>
    <row r="1586" spans="1:7" ht="18.75" customHeight="1">
      <c r="E1586" s="530"/>
    </row>
    <row r="1587" spans="1:7" ht="18.75" customHeight="1">
      <c r="E1587" s="530"/>
    </row>
    <row r="1588" spans="1:7" ht="18.75" customHeight="1">
      <c r="E1588" s="530"/>
    </row>
    <row r="1591" spans="1:7" ht="18.75" customHeight="1">
      <c r="A1591" s="616"/>
      <c r="B1591" s="616"/>
      <c r="C1591" s="616"/>
      <c r="D1591" s="616"/>
      <c r="E1591" s="616"/>
      <c r="F1591" s="616"/>
      <c r="G1591" s="527"/>
    </row>
    <row r="1592" spans="1:7" ht="18.75" customHeight="1">
      <c r="A1592" s="616"/>
      <c r="B1592" s="616"/>
      <c r="C1592" s="529"/>
      <c r="D1592" s="529"/>
      <c r="E1592" s="530"/>
      <c r="F1592" s="530"/>
      <c r="G1592" s="530"/>
    </row>
    <row r="1593" spans="1:7" ht="18.75" customHeight="1">
      <c r="C1593" s="529"/>
      <c r="D1593" s="529"/>
      <c r="E1593" s="530"/>
      <c r="F1593" s="530"/>
      <c r="G1593" s="530"/>
    </row>
    <row r="1600" spans="1:7" ht="18.75" customHeight="1">
      <c r="A1600" s="616"/>
      <c r="B1600" s="616"/>
      <c r="C1600" s="616"/>
      <c r="D1600" s="616"/>
      <c r="E1600" s="616"/>
      <c r="F1600" s="616"/>
      <c r="G1600" s="527"/>
    </row>
    <row r="1601" spans="1:7" ht="18.75" customHeight="1">
      <c r="A1601" s="616"/>
      <c r="B1601" s="616"/>
      <c r="C1601" s="529"/>
      <c r="D1601" s="529"/>
      <c r="E1601" s="530"/>
      <c r="F1601" s="530"/>
      <c r="G1601" s="530"/>
    </row>
    <row r="1602" spans="1:7" ht="18.75" customHeight="1">
      <c r="C1602" s="529"/>
      <c r="D1602" s="529"/>
      <c r="E1602" s="530"/>
      <c r="F1602" s="530"/>
      <c r="G1602" s="530"/>
    </row>
    <row r="1608" spans="1:7" ht="18.75" customHeight="1">
      <c r="A1608" s="616"/>
      <c r="B1608" s="616"/>
      <c r="C1608" s="616"/>
      <c r="D1608" s="616"/>
      <c r="E1608" s="616"/>
      <c r="F1608" s="616"/>
      <c r="G1608" s="527"/>
    </row>
    <row r="1609" spans="1:7" ht="18.75" customHeight="1">
      <c r="A1609" s="616"/>
      <c r="B1609" s="616"/>
      <c r="C1609" s="529"/>
      <c r="D1609" s="529"/>
      <c r="E1609" s="530"/>
      <c r="F1609" s="530"/>
      <c r="G1609" s="530"/>
    </row>
    <row r="1610" spans="1:7" ht="18.75" customHeight="1">
      <c r="C1610" s="529"/>
      <c r="D1610" s="529"/>
      <c r="E1610" s="530"/>
      <c r="F1610" s="530"/>
      <c r="G1610" s="530"/>
    </row>
    <row r="1611" spans="1:7" ht="18.75" customHeight="1">
      <c r="A1611" s="537"/>
    </row>
    <row r="1617" spans="1:7" ht="18.75" customHeight="1">
      <c r="E1617" s="530"/>
    </row>
    <row r="1631" spans="1:7" ht="18.75" customHeight="1">
      <c r="A1631" s="616"/>
      <c r="B1631" s="616"/>
      <c r="C1631" s="616"/>
      <c r="D1631" s="616"/>
      <c r="E1631" s="616"/>
      <c r="F1631" s="616"/>
      <c r="G1631" s="527"/>
    </row>
    <row r="1632" spans="1:7" ht="18.75" customHeight="1">
      <c r="A1632" s="616"/>
      <c r="B1632" s="616"/>
      <c r="C1632" s="529"/>
      <c r="D1632" s="529"/>
      <c r="E1632" s="530"/>
      <c r="F1632" s="530"/>
      <c r="G1632" s="530"/>
    </row>
    <row r="1633" spans="1:7" ht="18.75" customHeight="1">
      <c r="C1633" s="529"/>
      <c r="D1633" s="529"/>
      <c r="E1633" s="530"/>
      <c r="F1633" s="530"/>
      <c r="G1633" s="530"/>
    </row>
    <row r="1634" spans="1:7" ht="18.75" customHeight="1">
      <c r="A1634" s="537"/>
    </row>
    <row r="1649" spans="1:7" ht="18.75" customHeight="1">
      <c r="A1649" s="616"/>
      <c r="B1649" s="616"/>
      <c r="C1649" s="616"/>
      <c r="D1649" s="616"/>
      <c r="E1649" s="616"/>
      <c r="F1649" s="616"/>
      <c r="G1649" s="527"/>
    </row>
    <row r="1650" spans="1:7" ht="18.75" customHeight="1">
      <c r="A1650" s="616"/>
      <c r="B1650" s="616"/>
      <c r="C1650" s="529"/>
      <c r="D1650" s="529"/>
      <c r="E1650" s="530"/>
      <c r="F1650" s="530"/>
      <c r="G1650" s="530"/>
    </row>
    <row r="1651" spans="1:7" ht="18.75" customHeight="1">
      <c r="C1651" s="529"/>
      <c r="D1651" s="529"/>
      <c r="E1651" s="530"/>
      <c r="F1651" s="530"/>
      <c r="G1651" s="530"/>
    </row>
    <row r="1655" spans="1:7" ht="18.75" customHeight="1">
      <c r="A1655" s="616"/>
      <c r="B1655" s="616"/>
      <c r="C1655" s="616"/>
      <c r="D1655" s="616"/>
      <c r="E1655" s="616"/>
      <c r="F1655" s="616"/>
      <c r="G1655" s="527"/>
    </row>
    <row r="1656" spans="1:7" ht="18.75" customHeight="1">
      <c r="A1656" s="616"/>
      <c r="B1656" s="616"/>
      <c r="C1656" s="529"/>
      <c r="D1656" s="529"/>
      <c r="E1656" s="530"/>
      <c r="F1656" s="530"/>
      <c r="G1656" s="530"/>
    </row>
    <row r="1657" spans="1:7" ht="18.75" customHeight="1">
      <c r="C1657" s="529"/>
      <c r="D1657" s="529"/>
      <c r="E1657" s="530"/>
      <c r="F1657" s="530"/>
      <c r="G1657" s="530"/>
    </row>
    <row r="1661" spans="1:7" ht="18.75" customHeight="1">
      <c r="A1661" s="616"/>
      <c r="B1661" s="616"/>
      <c r="C1661" s="616"/>
      <c r="D1661" s="616"/>
      <c r="E1661" s="616"/>
      <c r="F1661" s="616"/>
      <c r="G1661" s="527"/>
    </row>
    <row r="1662" spans="1:7" ht="18.75" customHeight="1">
      <c r="A1662" s="616"/>
      <c r="B1662" s="616"/>
      <c r="C1662" s="529"/>
      <c r="D1662" s="529"/>
      <c r="E1662" s="530"/>
      <c r="F1662" s="530"/>
      <c r="G1662" s="530"/>
    </row>
    <row r="1663" spans="1:7" ht="18.75" customHeight="1">
      <c r="C1663" s="529"/>
      <c r="D1663" s="529"/>
      <c r="E1663" s="530"/>
      <c r="F1663" s="530"/>
      <c r="G1663" s="530"/>
    </row>
    <row r="1668" spans="5:5" ht="18.75" customHeight="1">
      <c r="E1668" s="530"/>
    </row>
    <row r="1688" spans="1:7" ht="18.75" customHeight="1">
      <c r="A1688" s="616"/>
      <c r="B1688" s="616"/>
      <c r="C1688" s="616"/>
      <c r="D1688" s="616"/>
      <c r="E1688" s="616"/>
      <c r="F1688" s="616"/>
      <c r="G1688" s="527"/>
    </row>
    <row r="1689" spans="1:7" ht="18.75" customHeight="1">
      <c r="A1689" s="616"/>
      <c r="B1689" s="616"/>
      <c r="C1689" s="529"/>
      <c r="D1689" s="529"/>
      <c r="E1689" s="530"/>
      <c r="F1689" s="530"/>
      <c r="G1689" s="530"/>
    </row>
    <row r="1690" spans="1:7" ht="18.75" customHeight="1">
      <c r="C1690" s="529"/>
      <c r="D1690" s="529"/>
      <c r="E1690" s="530"/>
      <c r="F1690" s="530"/>
      <c r="G1690" s="530"/>
    </row>
    <row r="1707" spans="1:7" ht="18.75" customHeight="1">
      <c r="A1707" s="616"/>
      <c r="B1707" s="616"/>
      <c r="C1707" s="616"/>
      <c r="D1707" s="616"/>
      <c r="E1707" s="616"/>
      <c r="F1707" s="616"/>
      <c r="G1707" s="527"/>
    </row>
    <row r="1708" spans="1:7" ht="18.75" customHeight="1">
      <c r="A1708" s="616"/>
      <c r="B1708" s="616"/>
      <c r="C1708" s="529"/>
      <c r="D1708" s="529"/>
      <c r="E1708" s="530"/>
      <c r="F1708" s="530"/>
      <c r="G1708" s="530"/>
    </row>
    <row r="1709" spans="1:7" ht="18.75" customHeight="1">
      <c r="C1709" s="529"/>
      <c r="D1709" s="529"/>
      <c r="E1709" s="530"/>
      <c r="F1709" s="530"/>
      <c r="G1709" s="530"/>
    </row>
    <row r="1741" spans="1:7" ht="18.75" customHeight="1">
      <c r="A1741" s="616"/>
      <c r="B1741" s="616"/>
      <c r="C1741" s="616"/>
      <c r="D1741" s="616"/>
      <c r="E1741" s="616"/>
      <c r="F1741" s="616"/>
      <c r="G1741" s="527"/>
    </row>
    <row r="1742" spans="1:7" ht="18.75" customHeight="1">
      <c r="A1742" s="616"/>
      <c r="B1742" s="616"/>
      <c r="C1742" s="529"/>
      <c r="D1742" s="529"/>
      <c r="E1742" s="530"/>
      <c r="F1742" s="530"/>
      <c r="G1742" s="530"/>
    </row>
    <row r="1743" spans="1:7" ht="18.75" customHeight="1">
      <c r="C1743" s="529"/>
      <c r="D1743" s="529"/>
      <c r="E1743" s="530"/>
      <c r="F1743" s="530"/>
      <c r="G1743" s="530"/>
    </row>
    <row r="1769" spans="1:7" ht="18.75" customHeight="1">
      <c r="A1769" s="616"/>
      <c r="B1769" s="616"/>
      <c r="C1769" s="616"/>
      <c r="D1769" s="616"/>
      <c r="E1769" s="616"/>
      <c r="F1769" s="616"/>
      <c r="G1769" s="527"/>
    </row>
    <row r="1770" spans="1:7" ht="18.75" customHeight="1">
      <c r="A1770" s="616"/>
      <c r="B1770" s="616"/>
      <c r="C1770" s="529"/>
      <c r="D1770" s="529"/>
      <c r="E1770" s="530"/>
      <c r="F1770" s="530"/>
      <c r="G1770" s="530"/>
    </row>
    <row r="1771" spans="1:7" ht="18.75" customHeight="1">
      <c r="C1771" s="529"/>
      <c r="D1771" s="529"/>
      <c r="E1771" s="530"/>
      <c r="F1771" s="530"/>
      <c r="G1771" s="530"/>
    </row>
    <row r="1776" spans="1:7" ht="18.75" customHeight="1">
      <c r="A1776" s="616"/>
      <c r="B1776" s="616"/>
      <c r="C1776" s="616"/>
      <c r="D1776" s="616"/>
      <c r="E1776" s="616"/>
      <c r="F1776" s="616"/>
      <c r="G1776" s="527"/>
    </row>
    <row r="1777" spans="1:7" ht="18.75" customHeight="1">
      <c r="A1777" s="616"/>
      <c r="B1777" s="616"/>
      <c r="C1777" s="529"/>
      <c r="D1777" s="529"/>
      <c r="E1777" s="530"/>
      <c r="F1777" s="530"/>
      <c r="G1777" s="530"/>
    </row>
    <row r="1778" spans="1:7" ht="18.75" customHeight="1">
      <c r="C1778" s="529"/>
      <c r="D1778" s="529"/>
      <c r="E1778" s="530"/>
      <c r="F1778" s="530"/>
      <c r="G1778" s="530"/>
    </row>
    <row r="1783" spans="1:7" ht="18.75" customHeight="1">
      <c r="A1783" s="616"/>
      <c r="B1783" s="616"/>
      <c r="C1783" s="616"/>
      <c r="D1783" s="616"/>
      <c r="E1783" s="616"/>
      <c r="F1783" s="616"/>
      <c r="G1783" s="527"/>
    </row>
    <row r="1784" spans="1:7" ht="18.75" customHeight="1">
      <c r="A1784" s="616"/>
      <c r="B1784" s="616"/>
      <c r="C1784" s="529"/>
      <c r="D1784" s="529"/>
      <c r="E1784" s="530"/>
      <c r="F1784" s="530"/>
      <c r="G1784" s="530"/>
    </row>
    <row r="1785" spans="1:7" ht="18.75" customHeight="1">
      <c r="C1785" s="529"/>
      <c r="D1785" s="529"/>
      <c r="E1785" s="530"/>
      <c r="F1785" s="530"/>
      <c r="G1785" s="530"/>
    </row>
    <row r="1801" spans="1:7" ht="18.75" customHeight="1">
      <c r="A1801" s="616"/>
      <c r="B1801" s="616"/>
      <c r="C1801" s="616"/>
      <c r="D1801" s="616"/>
      <c r="E1801" s="616"/>
      <c r="F1801" s="616"/>
      <c r="G1801" s="527"/>
    </row>
    <row r="1802" spans="1:7" ht="18.75" customHeight="1">
      <c r="A1802" s="616"/>
      <c r="B1802" s="616"/>
      <c r="C1802" s="529"/>
      <c r="D1802" s="529"/>
      <c r="E1802" s="530"/>
      <c r="F1802" s="530"/>
      <c r="G1802" s="530"/>
    </row>
    <row r="1803" spans="1:7" ht="18.75" customHeight="1">
      <c r="C1803" s="529"/>
      <c r="D1803" s="529"/>
      <c r="E1803" s="530"/>
      <c r="F1803" s="530"/>
      <c r="G1803" s="530"/>
    </row>
    <row r="1804" spans="1:7" ht="18.75" customHeight="1">
      <c r="C1804" s="538"/>
    </row>
    <row r="1805" spans="1:7" ht="18.75" customHeight="1">
      <c r="C1805" s="538"/>
    </row>
    <row r="1806" spans="1:7" ht="18.75" customHeight="1">
      <c r="C1806" s="538"/>
    </row>
    <row r="1807" spans="1:7" ht="18.75" customHeight="1">
      <c r="C1807" s="538"/>
    </row>
    <row r="1821" spans="1:7" ht="18.75" customHeight="1">
      <c r="A1821" s="616"/>
      <c r="B1821" s="616"/>
      <c r="C1821" s="616"/>
      <c r="D1821" s="616"/>
      <c r="E1821" s="616"/>
      <c r="F1821" s="616"/>
      <c r="G1821" s="527"/>
    </row>
    <row r="1822" spans="1:7" ht="18.75" customHeight="1">
      <c r="A1822" s="616"/>
      <c r="B1822" s="616"/>
      <c r="C1822" s="529"/>
      <c r="D1822" s="529"/>
      <c r="E1822" s="530"/>
      <c r="F1822" s="530"/>
      <c r="G1822" s="530"/>
    </row>
    <row r="1823" spans="1:7" ht="18.75" customHeight="1">
      <c r="C1823" s="529"/>
      <c r="D1823" s="529"/>
      <c r="E1823" s="530"/>
      <c r="F1823" s="530"/>
      <c r="G1823" s="530"/>
    </row>
    <row r="1828" spans="1:7" ht="18.75" customHeight="1">
      <c r="A1828" s="616"/>
      <c r="B1828" s="616"/>
      <c r="C1828" s="616"/>
      <c r="D1828" s="616"/>
      <c r="E1828" s="616"/>
      <c r="F1828" s="616"/>
      <c r="G1828" s="527"/>
    </row>
    <row r="1829" spans="1:7" ht="18.75" customHeight="1">
      <c r="A1829" s="616"/>
      <c r="B1829" s="616"/>
      <c r="C1829" s="529"/>
      <c r="D1829" s="529"/>
      <c r="E1829" s="530"/>
      <c r="F1829" s="530"/>
      <c r="G1829" s="530"/>
    </row>
    <row r="1830" spans="1:7" ht="18.75" customHeight="1">
      <c r="C1830" s="529"/>
      <c r="D1830" s="529"/>
      <c r="E1830" s="530"/>
      <c r="F1830" s="530"/>
      <c r="G1830" s="530"/>
    </row>
    <row r="1835" spans="1:7" ht="18.75" customHeight="1">
      <c r="A1835" s="616"/>
      <c r="B1835" s="616"/>
      <c r="C1835" s="616"/>
      <c r="D1835" s="616"/>
      <c r="E1835" s="616"/>
      <c r="F1835" s="616"/>
      <c r="G1835" s="527"/>
    </row>
    <row r="1836" spans="1:7" ht="18.75" customHeight="1">
      <c r="A1836" s="616"/>
      <c r="B1836" s="616"/>
      <c r="C1836" s="529"/>
      <c r="D1836" s="529"/>
      <c r="E1836" s="530"/>
      <c r="F1836" s="530"/>
      <c r="G1836" s="530"/>
    </row>
    <row r="1837" spans="1:7" ht="18.75" customHeight="1">
      <c r="C1837" s="529"/>
      <c r="D1837" s="529"/>
      <c r="E1837" s="530"/>
      <c r="F1837" s="530"/>
      <c r="G1837" s="530"/>
    </row>
    <row r="1843" spans="1:7" ht="18.75" customHeight="1">
      <c r="A1843" s="616"/>
      <c r="B1843" s="616"/>
      <c r="C1843" s="616"/>
      <c r="D1843" s="616"/>
      <c r="E1843" s="616"/>
      <c r="F1843" s="616"/>
      <c r="G1843" s="527"/>
    </row>
    <row r="1844" spans="1:7" ht="18.75" customHeight="1">
      <c r="A1844" s="616"/>
      <c r="B1844" s="616"/>
      <c r="C1844" s="529"/>
      <c r="D1844" s="529"/>
      <c r="E1844" s="530"/>
      <c r="F1844" s="530"/>
      <c r="G1844" s="530"/>
    </row>
    <row r="1845" spans="1:7" ht="18.75" customHeight="1">
      <c r="C1845" s="529"/>
      <c r="D1845" s="529"/>
      <c r="E1845" s="530"/>
      <c r="F1845" s="530"/>
      <c r="G1845" s="530"/>
    </row>
    <row r="1861" spans="1:7" ht="18.75" customHeight="1">
      <c r="A1861" s="616"/>
      <c r="B1861" s="616"/>
      <c r="C1861" s="616"/>
      <c r="D1861" s="616"/>
      <c r="E1861" s="616"/>
      <c r="F1861" s="616"/>
      <c r="G1861" s="527"/>
    </row>
    <row r="1862" spans="1:7" ht="18.75" customHeight="1">
      <c r="A1862" s="616"/>
      <c r="B1862" s="616"/>
      <c r="C1862" s="529"/>
      <c r="D1862" s="529"/>
      <c r="E1862" s="530"/>
      <c r="F1862" s="530"/>
      <c r="G1862" s="530"/>
    </row>
    <row r="1863" spans="1:7" ht="18.75" customHeight="1">
      <c r="C1863" s="529"/>
      <c r="D1863" s="529"/>
      <c r="E1863" s="530"/>
      <c r="F1863" s="530"/>
      <c r="G1863" s="530"/>
    </row>
    <row r="1869" spans="1:7" ht="18.75" customHeight="1">
      <c r="A1869" s="616"/>
      <c r="B1869" s="616"/>
      <c r="C1869" s="616"/>
      <c r="D1869" s="616"/>
      <c r="E1869" s="616"/>
      <c r="F1869" s="616"/>
      <c r="G1869" s="527"/>
    </row>
    <row r="1870" spans="1:7" ht="18.75" customHeight="1">
      <c r="A1870" s="616"/>
      <c r="B1870" s="616"/>
      <c r="C1870" s="529"/>
      <c r="D1870" s="529"/>
      <c r="E1870" s="530"/>
      <c r="F1870" s="530"/>
      <c r="G1870" s="530"/>
    </row>
    <row r="1871" spans="1:7" ht="18.75" customHeight="1">
      <c r="C1871" s="529"/>
      <c r="D1871" s="529"/>
      <c r="E1871" s="530"/>
      <c r="F1871" s="530"/>
      <c r="G1871" s="530"/>
    </row>
    <row r="1873" spans="1:7" ht="18" customHeight="1">
      <c r="E1873" s="530"/>
    </row>
    <row r="1874" spans="1:7" ht="18" customHeight="1">
      <c r="E1874" s="530"/>
    </row>
    <row r="1877" spans="1:7" ht="18.75" customHeight="1">
      <c r="A1877" s="616"/>
      <c r="B1877" s="616"/>
      <c r="C1877" s="616"/>
      <c r="D1877" s="616"/>
      <c r="E1877" s="616"/>
      <c r="F1877" s="616"/>
      <c r="G1877" s="527"/>
    </row>
    <row r="1878" spans="1:7" ht="18.75" customHeight="1">
      <c r="A1878" s="616"/>
      <c r="B1878" s="616"/>
      <c r="C1878" s="529"/>
      <c r="D1878" s="529"/>
      <c r="E1878" s="530"/>
      <c r="F1878" s="530"/>
      <c r="G1878" s="530"/>
    </row>
    <row r="1879" spans="1:7" ht="18.75" customHeight="1">
      <c r="C1879" s="529"/>
      <c r="D1879" s="529"/>
      <c r="E1879" s="530"/>
      <c r="F1879" s="530"/>
      <c r="G1879" s="530"/>
    </row>
    <row r="1883" spans="1:7" ht="18.75" customHeight="1">
      <c r="A1883" s="616"/>
      <c r="B1883" s="616"/>
      <c r="C1883" s="616"/>
      <c r="D1883" s="616"/>
      <c r="E1883" s="616"/>
      <c r="F1883" s="616"/>
      <c r="G1883" s="527"/>
    </row>
    <row r="1884" spans="1:7" ht="18.75" customHeight="1">
      <c r="A1884" s="616"/>
      <c r="B1884" s="616"/>
      <c r="C1884" s="529"/>
      <c r="D1884" s="529"/>
      <c r="E1884" s="530"/>
      <c r="F1884" s="530"/>
      <c r="G1884" s="530"/>
    </row>
    <row r="1885" spans="1:7" ht="18.75" customHeight="1">
      <c r="C1885" s="529"/>
      <c r="D1885" s="529"/>
      <c r="E1885" s="530"/>
      <c r="F1885" s="530"/>
      <c r="G1885" s="530"/>
    </row>
    <row r="1886" spans="1:7" ht="18.75" customHeight="1">
      <c r="A1886" s="534"/>
    </row>
    <row r="1887" spans="1:7" ht="18.75" customHeight="1">
      <c r="E1887" s="530"/>
    </row>
    <row r="1900" spans="1:7" ht="18.75" customHeight="1">
      <c r="A1900" s="616"/>
      <c r="B1900" s="616"/>
      <c r="C1900" s="616"/>
      <c r="D1900" s="616"/>
      <c r="E1900" s="616"/>
      <c r="F1900" s="616"/>
      <c r="G1900" s="527"/>
    </row>
    <row r="1901" spans="1:7" ht="18.75" customHeight="1">
      <c r="A1901" s="616"/>
      <c r="B1901" s="616"/>
      <c r="C1901" s="529"/>
      <c r="D1901" s="529"/>
      <c r="E1901" s="530"/>
      <c r="F1901" s="530"/>
      <c r="G1901" s="530"/>
    </row>
    <row r="1902" spans="1:7" ht="18.75" customHeight="1">
      <c r="C1902" s="529"/>
      <c r="D1902" s="529"/>
      <c r="E1902" s="530"/>
      <c r="F1902" s="530"/>
      <c r="G1902" s="530"/>
    </row>
    <row r="1904" spans="1:7" ht="18.75" customHeight="1">
      <c r="E1904" s="530"/>
    </row>
    <row r="1909" spans="1:7" ht="18.75" customHeight="1">
      <c r="A1909" s="616"/>
      <c r="B1909" s="616"/>
      <c r="C1909" s="616"/>
      <c r="D1909" s="616"/>
      <c r="E1909" s="616"/>
      <c r="F1909" s="616"/>
      <c r="G1909" s="527"/>
    </row>
    <row r="1910" spans="1:7" ht="18.75" customHeight="1">
      <c r="A1910" s="616"/>
      <c r="B1910" s="616"/>
      <c r="C1910" s="529"/>
      <c r="D1910" s="529"/>
      <c r="E1910" s="530"/>
      <c r="F1910" s="530"/>
      <c r="G1910" s="530"/>
    </row>
    <row r="1911" spans="1:7" ht="18.75" customHeight="1">
      <c r="C1911" s="529"/>
      <c r="D1911" s="529"/>
      <c r="E1911" s="530"/>
      <c r="F1911" s="530"/>
      <c r="G1911" s="530"/>
    </row>
    <row r="1920" spans="1:7" ht="18.75" customHeight="1">
      <c r="A1920" s="616"/>
      <c r="B1920" s="616"/>
      <c r="C1920" s="616"/>
      <c r="D1920" s="616"/>
      <c r="E1920" s="616"/>
      <c r="F1920" s="616"/>
      <c r="G1920" s="527"/>
    </row>
    <row r="1921" spans="1:7" ht="18.75" customHeight="1">
      <c r="A1921" s="616"/>
      <c r="B1921" s="616"/>
      <c r="C1921" s="529"/>
      <c r="D1921" s="529"/>
      <c r="E1921" s="530"/>
      <c r="F1921" s="530"/>
      <c r="G1921" s="530"/>
    </row>
    <row r="1922" spans="1:7" ht="18.75" customHeight="1">
      <c r="C1922" s="529"/>
      <c r="D1922" s="529"/>
      <c r="E1922" s="530"/>
      <c r="F1922" s="530"/>
      <c r="G1922" s="530"/>
    </row>
    <row r="1927" spans="1:7" ht="18.75" customHeight="1">
      <c r="A1927" s="616"/>
      <c r="B1927" s="616"/>
      <c r="C1927" s="616"/>
      <c r="D1927" s="616"/>
      <c r="E1927" s="616"/>
      <c r="F1927" s="616"/>
      <c r="G1927" s="527"/>
    </row>
    <row r="1928" spans="1:7" ht="18.75" customHeight="1">
      <c r="A1928" s="616"/>
      <c r="B1928" s="616"/>
      <c r="C1928" s="529"/>
      <c r="D1928" s="529"/>
      <c r="E1928" s="530"/>
      <c r="F1928" s="530"/>
      <c r="G1928" s="530"/>
    </row>
    <row r="1929" spans="1:7" ht="18.75" customHeight="1">
      <c r="C1929" s="529"/>
      <c r="D1929" s="529"/>
      <c r="E1929" s="530"/>
      <c r="F1929" s="530"/>
      <c r="G1929" s="530"/>
    </row>
    <row r="1933" spans="1:7" ht="18.75" customHeight="1">
      <c r="A1933" s="616"/>
      <c r="B1933" s="616"/>
      <c r="C1933" s="616"/>
      <c r="D1933" s="616"/>
      <c r="E1933" s="616"/>
      <c r="F1933" s="616"/>
      <c r="G1933" s="527"/>
    </row>
    <row r="1934" spans="1:7" ht="18.75" customHeight="1">
      <c r="A1934" s="616"/>
      <c r="B1934" s="616"/>
      <c r="C1934" s="529"/>
      <c r="D1934" s="529"/>
      <c r="E1934" s="530"/>
      <c r="F1934" s="530"/>
      <c r="G1934" s="530"/>
    </row>
    <row r="1935" spans="1:7" ht="18.75" customHeight="1">
      <c r="C1935" s="529"/>
      <c r="D1935" s="529"/>
      <c r="E1935" s="530"/>
      <c r="F1935" s="530"/>
      <c r="G1935" s="530"/>
    </row>
    <row r="1950" spans="1:7" ht="18.75" customHeight="1">
      <c r="A1950" s="616"/>
      <c r="B1950" s="616"/>
      <c r="C1950" s="616"/>
      <c r="D1950" s="616"/>
      <c r="E1950" s="616"/>
      <c r="F1950" s="616"/>
      <c r="G1950" s="527"/>
    </row>
    <row r="1951" spans="1:7" ht="18.75" customHeight="1">
      <c r="A1951" s="616"/>
      <c r="B1951" s="616"/>
      <c r="C1951" s="529"/>
      <c r="D1951" s="529"/>
      <c r="E1951" s="530"/>
      <c r="F1951" s="530"/>
      <c r="G1951" s="530"/>
    </row>
    <row r="1952" spans="1:7" ht="18.75" customHeight="1">
      <c r="C1952" s="529"/>
      <c r="D1952" s="529"/>
      <c r="E1952" s="530"/>
      <c r="F1952" s="530"/>
      <c r="G1952" s="530"/>
    </row>
    <row r="1963" spans="1:7" ht="18.75" customHeight="1">
      <c r="E1963" s="530"/>
    </row>
    <row r="1968" spans="1:7" ht="18.75" customHeight="1">
      <c r="A1968" s="616"/>
      <c r="B1968" s="616"/>
      <c r="C1968" s="616"/>
      <c r="D1968" s="616"/>
      <c r="E1968" s="616"/>
      <c r="F1968" s="616"/>
      <c r="G1968" s="527"/>
    </row>
    <row r="1969" spans="1:7" ht="18.75" customHeight="1">
      <c r="A1969" s="616"/>
      <c r="B1969" s="616"/>
      <c r="C1969" s="529"/>
      <c r="D1969" s="529"/>
      <c r="E1969" s="530"/>
      <c r="F1969" s="530"/>
      <c r="G1969" s="530"/>
    </row>
    <row r="1970" spans="1:7" ht="18.75" customHeight="1">
      <c r="C1970" s="529"/>
      <c r="D1970" s="529"/>
      <c r="E1970" s="530"/>
      <c r="F1970" s="530"/>
      <c r="G1970" s="530"/>
    </row>
    <row r="1977" spans="1:7" ht="18.75" customHeight="1">
      <c r="E1977" s="530"/>
    </row>
    <row r="1978" spans="1:7" ht="18.75" customHeight="1">
      <c r="E1978" s="530"/>
    </row>
    <row r="1979" spans="1:7" ht="18.75" customHeight="1">
      <c r="E1979" s="530"/>
    </row>
    <row r="1980" spans="1:7" ht="18.75" customHeight="1">
      <c r="E1980" s="530"/>
    </row>
    <row r="1985" spans="1:7" ht="18.75" customHeight="1">
      <c r="A1985" s="616"/>
      <c r="B1985" s="616"/>
      <c r="C1985" s="616"/>
      <c r="D1985" s="616"/>
      <c r="E1985" s="616"/>
      <c r="F1985" s="616"/>
      <c r="G1985" s="527"/>
    </row>
    <row r="1986" spans="1:7" ht="18.75" customHeight="1">
      <c r="A1986" s="616"/>
      <c r="B1986" s="616"/>
      <c r="C1986" s="529"/>
      <c r="D1986" s="529"/>
      <c r="E1986" s="530"/>
      <c r="F1986" s="530"/>
      <c r="G1986" s="530"/>
    </row>
    <row r="1987" spans="1:7" ht="18.75" customHeight="1">
      <c r="C1987" s="529"/>
      <c r="D1987" s="529"/>
      <c r="E1987" s="530"/>
      <c r="F1987" s="530"/>
      <c r="G1987" s="530"/>
    </row>
    <row r="1988" spans="1:7" ht="18.75" customHeight="1">
      <c r="D1988" s="529"/>
      <c r="E1988" s="530"/>
      <c r="F1988" s="530"/>
      <c r="G1988" s="530"/>
    </row>
    <row r="1994" spans="1:7" ht="18.75" customHeight="1">
      <c r="E1994" s="530"/>
    </row>
    <row r="2002" spans="1:7" ht="18.75" customHeight="1">
      <c r="A2002" s="616"/>
      <c r="B2002" s="616"/>
      <c r="C2002" s="616"/>
      <c r="D2002" s="616"/>
      <c r="E2002" s="616"/>
      <c r="F2002" s="616"/>
      <c r="G2002" s="527"/>
    </row>
    <row r="2003" spans="1:7" ht="18.75" customHeight="1">
      <c r="A2003" s="616"/>
      <c r="B2003" s="616"/>
      <c r="C2003" s="529"/>
      <c r="D2003" s="529"/>
      <c r="E2003" s="530"/>
      <c r="F2003" s="530"/>
      <c r="G2003" s="530"/>
    </row>
    <row r="2004" spans="1:7" ht="18.75" customHeight="1">
      <c r="C2004" s="529"/>
      <c r="D2004" s="529"/>
      <c r="E2004" s="530"/>
      <c r="F2004" s="530"/>
      <c r="G2004" s="530"/>
    </row>
    <row r="2005" spans="1:7" ht="18.75" customHeight="1">
      <c r="D2005" s="529"/>
      <c r="E2005" s="530"/>
      <c r="F2005" s="530"/>
      <c r="G2005" s="530"/>
    </row>
    <row r="2012" spans="1:7" ht="18.75" customHeight="1">
      <c r="E2012" s="530"/>
    </row>
    <row r="2019" spans="1:7" ht="18.75" customHeight="1">
      <c r="A2019" s="616"/>
      <c r="B2019" s="616"/>
      <c r="C2019" s="616"/>
      <c r="D2019" s="616"/>
      <c r="E2019" s="616"/>
      <c r="F2019" s="616"/>
      <c r="G2019" s="527"/>
    </row>
    <row r="2020" spans="1:7" ht="18.75" customHeight="1">
      <c r="A2020" s="616"/>
      <c r="B2020" s="616"/>
      <c r="C2020" s="529"/>
      <c r="D2020" s="529"/>
      <c r="E2020" s="530"/>
      <c r="F2020" s="530"/>
      <c r="G2020" s="530"/>
    </row>
    <row r="2021" spans="1:7" ht="18.75" customHeight="1">
      <c r="C2021" s="529"/>
      <c r="D2021" s="529"/>
      <c r="E2021" s="530"/>
      <c r="F2021" s="530"/>
      <c r="G2021" s="530"/>
    </row>
    <row r="2036" spans="1:7" ht="18.75" customHeight="1">
      <c r="A2036" s="616"/>
      <c r="B2036" s="616"/>
      <c r="C2036" s="616"/>
      <c r="D2036" s="616"/>
      <c r="E2036" s="616"/>
      <c r="F2036" s="616"/>
      <c r="G2036" s="527"/>
    </row>
    <row r="2037" spans="1:7" ht="18.75" customHeight="1">
      <c r="A2037" s="616"/>
      <c r="B2037" s="616"/>
      <c r="C2037" s="529"/>
      <c r="D2037" s="529"/>
      <c r="E2037" s="530"/>
      <c r="F2037" s="530"/>
      <c r="G2037" s="530"/>
    </row>
    <row r="2038" spans="1:7" ht="18.75" customHeight="1">
      <c r="C2038" s="529"/>
      <c r="D2038" s="529"/>
      <c r="E2038" s="530"/>
      <c r="F2038" s="530"/>
      <c r="G2038" s="530"/>
    </row>
    <row r="2044" spans="1:7" ht="18.75" customHeight="1">
      <c r="E2044" s="530"/>
    </row>
    <row r="2045" spans="1:7" ht="18.75" customHeight="1">
      <c r="E2045" s="530"/>
    </row>
    <row r="2046" spans="1:7" ht="18.75" customHeight="1">
      <c r="E2046" s="530"/>
    </row>
    <row r="2053" spans="1:7" ht="18.75" customHeight="1">
      <c r="A2053" s="616"/>
      <c r="B2053" s="616"/>
      <c r="C2053" s="616"/>
      <c r="D2053" s="616"/>
      <c r="E2053" s="616"/>
      <c r="F2053" s="616"/>
      <c r="G2053" s="527"/>
    </row>
    <row r="2054" spans="1:7" ht="18.75" customHeight="1">
      <c r="A2054" s="616"/>
      <c r="B2054" s="616"/>
      <c r="C2054" s="529"/>
      <c r="D2054" s="529"/>
      <c r="E2054" s="530"/>
      <c r="F2054" s="530"/>
      <c r="G2054" s="530"/>
    </row>
    <row r="2055" spans="1:7" ht="18.75" customHeight="1">
      <c r="C2055" s="529"/>
      <c r="D2055" s="529"/>
      <c r="E2055" s="530"/>
      <c r="F2055" s="530"/>
      <c r="G2055" s="530"/>
    </row>
    <row r="2062" spans="1:7" ht="18.75" customHeight="1">
      <c r="E2062" s="530"/>
    </row>
    <row r="2063" spans="1:7" ht="18.75" customHeight="1">
      <c r="E2063" s="530"/>
    </row>
    <row r="2067" spans="1:7" ht="18.75" customHeight="1">
      <c r="E2067" s="530"/>
    </row>
    <row r="2071" spans="1:7" ht="18.75" customHeight="1">
      <c r="A2071" s="616"/>
      <c r="B2071" s="616"/>
      <c r="C2071" s="616"/>
      <c r="D2071" s="616"/>
      <c r="E2071" s="616"/>
      <c r="F2071" s="616"/>
      <c r="G2071" s="527"/>
    </row>
    <row r="2072" spans="1:7" ht="18.75" customHeight="1">
      <c r="A2072" s="616"/>
      <c r="B2072" s="616"/>
      <c r="C2072" s="529"/>
      <c r="D2072" s="529"/>
      <c r="E2072" s="530"/>
      <c r="F2072" s="530"/>
      <c r="G2072" s="530"/>
    </row>
    <row r="2073" spans="1:7" ht="18.75" customHeight="1">
      <c r="C2073" s="529"/>
      <c r="D2073" s="529"/>
      <c r="E2073" s="530"/>
      <c r="F2073" s="530"/>
      <c r="G2073" s="530"/>
    </row>
    <row r="2078" spans="1:7" ht="18.75" customHeight="1">
      <c r="A2078" s="616"/>
      <c r="B2078" s="616"/>
      <c r="C2078" s="616"/>
      <c r="D2078" s="616"/>
      <c r="E2078" s="616"/>
      <c r="F2078" s="616"/>
      <c r="G2078" s="527"/>
    </row>
    <row r="2079" spans="1:7" ht="18.75" customHeight="1">
      <c r="A2079" s="616"/>
      <c r="B2079" s="616"/>
      <c r="C2079" s="529"/>
      <c r="D2079" s="529"/>
      <c r="E2079" s="530"/>
      <c r="F2079" s="530"/>
      <c r="G2079" s="530"/>
    </row>
    <row r="2080" spans="1:7" ht="18.75" customHeight="1">
      <c r="C2080" s="529"/>
      <c r="D2080" s="529"/>
      <c r="E2080" s="530"/>
      <c r="F2080" s="530"/>
      <c r="G2080" s="530"/>
    </row>
    <row r="2085" spans="1:7" ht="18.75" customHeight="1">
      <c r="A2085" s="616"/>
      <c r="B2085" s="616"/>
      <c r="C2085" s="616"/>
      <c r="D2085" s="616"/>
      <c r="E2085" s="616"/>
      <c r="F2085" s="616"/>
      <c r="G2085" s="527"/>
    </row>
    <row r="2086" spans="1:7" ht="18.75" customHeight="1">
      <c r="A2086" s="616"/>
      <c r="B2086" s="616"/>
      <c r="C2086" s="529"/>
      <c r="D2086" s="529"/>
      <c r="E2086" s="530"/>
      <c r="F2086" s="530"/>
      <c r="G2086" s="530"/>
    </row>
    <row r="2087" spans="1:7" ht="18.75" customHeight="1">
      <c r="C2087" s="529"/>
      <c r="D2087" s="529"/>
      <c r="E2087" s="530"/>
      <c r="F2087" s="530"/>
      <c r="G2087" s="530"/>
    </row>
    <row r="2088" spans="1:7" ht="18.75" customHeight="1">
      <c r="E2088" s="530"/>
    </row>
    <row r="2095" spans="1:7" ht="18.75" customHeight="1">
      <c r="A2095" s="616"/>
      <c r="B2095" s="616"/>
      <c r="C2095" s="616"/>
      <c r="D2095" s="616"/>
      <c r="E2095" s="616"/>
      <c r="F2095" s="616"/>
      <c r="G2095" s="527"/>
    </row>
    <row r="2096" spans="1:7" ht="18.75" customHeight="1">
      <c r="A2096" s="616"/>
      <c r="B2096" s="616"/>
      <c r="C2096" s="529"/>
      <c r="D2096" s="529"/>
      <c r="E2096" s="530"/>
      <c r="F2096" s="530"/>
      <c r="G2096" s="530"/>
    </row>
    <row r="2097" spans="1:7" ht="18.75" customHeight="1">
      <c r="C2097" s="529"/>
      <c r="D2097" s="529"/>
      <c r="E2097" s="530"/>
      <c r="F2097" s="530"/>
      <c r="G2097" s="530"/>
    </row>
    <row r="2098" spans="1:7" ht="18.75" customHeight="1">
      <c r="C2098" s="533"/>
      <c r="D2098" s="529"/>
      <c r="E2098" s="530"/>
      <c r="F2098" s="530"/>
      <c r="G2098" s="530"/>
    </row>
    <row r="2099" spans="1:7" ht="18.75" customHeight="1">
      <c r="C2099" s="533"/>
      <c r="D2099" s="529"/>
      <c r="E2099" s="530"/>
      <c r="F2099" s="530"/>
      <c r="G2099" s="530"/>
    </row>
    <row r="2100" spans="1:7" ht="18.75" customHeight="1">
      <c r="C2100" s="533"/>
      <c r="D2100" s="529"/>
      <c r="E2100" s="530"/>
      <c r="F2100" s="530"/>
      <c r="G2100" s="530"/>
    </row>
    <row r="2101" spans="1:7" ht="18.75" customHeight="1">
      <c r="C2101" s="533"/>
      <c r="D2101" s="529"/>
      <c r="E2101" s="530"/>
      <c r="F2101" s="530"/>
      <c r="G2101" s="530"/>
    </row>
    <row r="2102" spans="1:7" ht="18.75" customHeight="1">
      <c r="C2102" s="533"/>
      <c r="D2102" s="529"/>
      <c r="E2102" s="530"/>
      <c r="F2102" s="530"/>
      <c r="G2102" s="530"/>
    </row>
    <row r="2105" spans="1:7" ht="18.75" customHeight="1">
      <c r="A2105" s="616"/>
      <c r="B2105" s="616"/>
      <c r="C2105" s="616"/>
      <c r="D2105" s="616"/>
      <c r="E2105" s="616"/>
      <c r="F2105" s="616"/>
      <c r="G2105" s="527"/>
    </row>
    <row r="2106" spans="1:7" ht="18.75" customHeight="1">
      <c r="A2106" s="616"/>
      <c r="B2106" s="616"/>
      <c r="C2106" s="529"/>
      <c r="D2106" s="529"/>
      <c r="E2106" s="530"/>
      <c r="F2106" s="530"/>
      <c r="G2106" s="530"/>
    </row>
    <row r="2107" spans="1:7" ht="18.75" customHeight="1">
      <c r="C2107" s="529"/>
      <c r="D2107" s="529"/>
      <c r="E2107" s="530"/>
      <c r="F2107" s="530"/>
      <c r="G2107" s="530"/>
    </row>
    <row r="2108" spans="1:7" ht="18.75" customHeight="1">
      <c r="E2108" s="530"/>
    </row>
    <row r="2113" spans="1:7" ht="18.75" customHeight="1">
      <c r="A2113" s="616"/>
      <c r="B2113" s="616"/>
      <c r="C2113" s="616"/>
      <c r="D2113" s="616"/>
      <c r="E2113" s="616"/>
      <c r="F2113" s="616"/>
      <c r="G2113" s="527"/>
    </row>
    <row r="2114" spans="1:7" ht="18.75" customHeight="1">
      <c r="A2114" s="616"/>
      <c r="B2114" s="616"/>
      <c r="C2114" s="529"/>
      <c r="D2114" s="529"/>
      <c r="E2114" s="530"/>
      <c r="F2114" s="530"/>
      <c r="G2114" s="530"/>
    </row>
    <row r="2115" spans="1:7" ht="18.75" customHeight="1">
      <c r="C2115" s="529"/>
      <c r="D2115" s="529"/>
      <c r="E2115" s="530"/>
      <c r="F2115" s="530"/>
      <c r="G2115" s="530"/>
    </row>
    <row r="2131" spans="1:7" ht="18.75" customHeight="1">
      <c r="A2131" s="616"/>
      <c r="B2131" s="616"/>
      <c r="C2131" s="616"/>
      <c r="D2131" s="616"/>
      <c r="E2131" s="616"/>
      <c r="F2131" s="616"/>
      <c r="G2131" s="527"/>
    </row>
    <row r="2132" spans="1:7" ht="18.75" customHeight="1">
      <c r="A2132" s="616"/>
      <c r="B2132" s="616"/>
      <c r="C2132" s="529"/>
      <c r="D2132" s="529"/>
      <c r="E2132" s="530"/>
      <c r="F2132" s="530"/>
      <c r="G2132" s="530"/>
    </row>
    <row r="2133" spans="1:7" ht="18.75" customHeight="1">
      <c r="C2133" s="529"/>
      <c r="D2133" s="529"/>
      <c r="E2133" s="530"/>
      <c r="F2133" s="530"/>
      <c r="G2133" s="530"/>
    </row>
    <row r="2139" spans="1:7" ht="18.75" customHeight="1">
      <c r="A2139" s="616"/>
      <c r="B2139" s="616"/>
      <c r="C2139" s="616"/>
      <c r="D2139" s="616"/>
      <c r="E2139" s="616"/>
      <c r="F2139" s="616"/>
      <c r="G2139" s="527"/>
    </row>
    <row r="2140" spans="1:7" ht="18.75" customHeight="1">
      <c r="A2140" s="616"/>
      <c r="B2140" s="616"/>
      <c r="C2140" s="529"/>
      <c r="D2140" s="529"/>
      <c r="E2140" s="530"/>
      <c r="F2140" s="530"/>
      <c r="G2140" s="530"/>
    </row>
    <row r="2141" spans="1:7" ht="18.75" customHeight="1">
      <c r="C2141" s="529"/>
      <c r="D2141" s="529"/>
      <c r="E2141" s="530"/>
      <c r="F2141" s="530"/>
      <c r="G2141" s="530"/>
    </row>
    <row r="2156" spans="1:7" ht="18.75" customHeight="1">
      <c r="A2156" s="616"/>
      <c r="B2156" s="616"/>
      <c r="C2156" s="616"/>
      <c r="D2156" s="616"/>
      <c r="E2156" s="616"/>
      <c r="F2156" s="616"/>
      <c r="G2156" s="527"/>
    </row>
    <row r="2157" spans="1:7" ht="18.75" customHeight="1">
      <c r="A2157" s="616"/>
      <c r="B2157" s="616"/>
      <c r="C2157" s="529"/>
      <c r="D2157" s="529"/>
      <c r="E2157" s="530"/>
      <c r="F2157" s="530"/>
      <c r="G2157" s="530"/>
    </row>
    <row r="2158" spans="1:7" ht="18.75" customHeight="1">
      <c r="C2158" s="529"/>
      <c r="D2158" s="529"/>
      <c r="E2158" s="530"/>
      <c r="F2158" s="530"/>
      <c r="G2158" s="530"/>
    </row>
    <row r="2173" spans="1:7" ht="18.75" customHeight="1">
      <c r="A2173" s="616"/>
      <c r="B2173" s="616"/>
      <c r="C2173" s="616"/>
      <c r="D2173" s="616"/>
      <c r="E2173" s="616"/>
      <c r="F2173" s="616"/>
    </row>
    <row r="2174" spans="1:7" ht="18.75" customHeight="1">
      <c r="A2174" s="616"/>
      <c r="B2174" s="616"/>
      <c r="C2174" s="529"/>
      <c r="D2174" s="529"/>
      <c r="E2174" s="530"/>
      <c r="F2174" s="530"/>
      <c r="G2174" s="530"/>
    </row>
    <row r="2175" spans="1:7" ht="18.75" customHeight="1">
      <c r="C2175" s="529"/>
      <c r="D2175" s="529"/>
      <c r="E2175" s="530"/>
      <c r="F2175" s="530"/>
      <c r="G2175" s="530"/>
    </row>
    <row r="2190" spans="1:7" ht="18.75" customHeight="1">
      <c r="A2190" s="616"/>
      <c r="B2190" s="616"/>
      <c r="C2190" s="616"/>
      <c r="D2190" s="616"/>
      <c r="E2190" s="616"/>
      <c r="F2190" s="616"/>
      <c r="G2190" s="527"/>
    </row>
    <row r="2191" spans="1:7" ht="18.75" customHeight="1">
      <c r="A2191" s="616"/>
      <c r="B2191" s="616"/>
      <c r="C2191" s="529"/>
      <c r="D2191" s="529"/>
      <c r="E2191" s="530"/>
      <c r="F2191" s="530"/>
      <c r="G2191" s="530"/>
    </row>
    <row r="2192" spans="1:7" ht="18.75" customHeight="1">
      <c r="C2192" s="529"/>
      <c r="D2192" s="529"/>
      <c r="E2192" s="530"/>
      <c r="F2192" s="530"/>
      <c r="G2192" s="530"/>
    </row>
    <row r="2197" spans="1:7" ht="18.75" customHeight="1">
      <c r="A2197" s="616"/>
      <c r="B2197" s="616"/>
      <c r="C2197" s="616"/>
      <c r="D2197" s="616"/>
      <c r="E2197" s="616"/>
      <c r="F2197" s="616"/>
      <c r="G2197" s="527"/>
    </row>
    <row r="2198" spans="1:7" ht="18.75" customHeight="1">
      <c r="A2198" s="616"/>
      <c r="B2198" s="616"/>
      <c r="C2198" s="529"/>
      <c r="D2198" s="529"/>
      <c r="E2198" s="530"/>
      <c r="F2198" s="530"/>
      <c r="G2198" s="530"/>
    </row>
    <row r="2199" spans="1:7" ht="18.75" customHeight="1">
      <c r="C2199" s="529"/>
      <c r="D2199" s="529"/>
      <c r="E2199" s="530"/>
      <c r="F2199" s="530"/>
      <c r="G2199" s="530"/>
    </row>
    <row r="2205" spans="1:7" ht="18.75" customHeight="1">
      <c r="A2205" s="616"/>
      <c r="B2205" s="616"/>
      <c r="C2205" s="616"/>
      <c r="D2205" s="616"/>
      <c r="E2205" s="616"/>
      <c r="F2205" s="616"/>
      <c r="G2205" s="527"/>
    </row>
    <row r="2206" spans="1:7" ht="18.75" customHeight="1">
      <c r="A2206" s="616"/>
      <c r="B2206" s="616"/>
      <c r="C2206" s="529"/>
      <c r="D2206" s="529"/>
      <c r="E2206" s="530"/>
      <c r="F2206" s="530"/>
      <c r="G2206" s="530"/>
    </row>
    <row r="2207" spans="1:7" ht="18.75" customHeight="1">
      <c r="C2207" s="529"/>
      <c r="D2207" s="529"/>
      <c r="E2207" s="530"/>
      <c r="F2207" s="530"/>
      <c r="G2207" s="530"/>
    </row>
    <row r="2211" spans="1:7" ht="18.75" customHeight="1">
      <c r="A2211" s="616"/>
      <c r="B2211" s="616"/>
      <c r="C2211" s="616"/>
      <c r="D2211" s="616"/>
      <c r="E2211" s="616"/>
      <c r="F2211" s="616"/>
      <c r="G2211" s="527"/>
    </row>
    <row r="2212" spans="1:7" ht="18.75" customHeight="1">
      <c r="A2212" s="616"/>
      <c r="B2212" s="616"/>
      <c r="C2212" s="529"/>
      <c r="D2212" s="529"/>
      <c r="E2212" s="530"/>
      <c r="F2212" s="530"/>
      <c r="G2212" s="530"/>
    </row>
    <row r="2213" spans="1:7" ht="18.75" customHeight="1">
      <c r="C2213" s="529"/>
      <c r="D2213" s="529"/>
      <c r="E2213" s="530"/>
      <c r="F2213" s="530"/>
      <c r="G2213" s="530"/>
    </row>
    <row r="2217" spans="1:7" ht="18.75" customHeight="1">
      <c r="A2217" s="616"/>
      <c r="B2217" s="616"/>
      <c r="C2217" s="616"/>
      <c r="D2217" s="616"/>
      <c r="E2217" s="616"/>
      <c r="F2217" s="616"/>
      <c r="G2217" s="527"/>
    </row>
    <row r="2218" spans="1:7" ht="18.75" customHeight="1">
      <c r="A2218" s="616"/>
      <c r="B2218" s="616"/>
      <c r="C2218" s="529"/>
      <c r="D2218" s="529"/>
      <c r="E2218" s="530"/>
      <c r="F2218" s="530"/>
      <c r="G2218" s="530"/>
    </row>
    <row r="2219" spans="1:7" ht="18.75" customHeight="1">
      <c r="C2219" s="529"/>
      <c r="D2219" s="529"/>
      <c r="E2219" s="530"/>
      <c r="F2219" s="530"/>
      <c r="G2219" s="530"/>
    </row>
    <row r="2223" spans="1:7" ht="18.75" customHeight="1">
      <c r="A2223" s="616"/>
      <c r="B2223" s="616"/>
      <c r="C2223" s="616"/>
      <c r="D2223" s="616"/>
      <c r="E2223" s="616"/>
      <c r="F2223" s="616"/>
      <c r="G2223" s="527"/>
    </row>
    <row r="2224" spans="1:7" ht="18.75" customHeight="1">
      <c r="A2224" s="616"/>
      <c r="B2224" s="616"/>
      <c r="C2224" s="529"/>
      <c r="D2224" s="529"/>
      <c r="E2224" s="530"/>
      <c r="F2224" s="530"/>
      <c r="G2224" s="530"/>
    </row>
    <row r="2225" spans="3:7" ht="18.75" customHeight="1">
      <c r="C2225" s="529"/>
      <c r="D2225" s="529"/>
      <c r="E2225" s="530"/>
      <c r="F2225" s="530"/>
      <c r="G2225" s="530"/>
    </row>
    <row r="2231" spans="3:7" ht="18.75" customHeight="1">
      <c r="E2231" s="530"/>
    </row>
    <row r="2232" spans="3:7" ht="18.75" customHeight="1">
      <c r="E2232" s="530"/>
    </row>
    <row r="2238" spans="3:7" ht="18.75" customHeight="1">
      <c r="E2238" s="530"/>
    </row>
    <row r="2244" spans="1:7" ht="18.75" customHeight="1">
      <c r="A2244" s="616"/>
      <c r="B2244" s="616"/>
      <c r="C2244" s="616"/>
      <c r="D2244" s="616"/>
      <c r="E2244" s="616"/>
      <c r="F2244" s="616"/>
      <c r="G2244" s="527"/>
    </row>
    <row r="2245" spans="1:7" ht="18.75" customHeight="1">
      <c r="A2245" s="616"/>
      <c r="B2245" s="616"/>
      <c r="C2245" s="529"/>
      <c r="D2245" s="529"/>
      <c r="E2245" s="530"/>
      <c r="F2245" s="530"/>
      <c r="G2245" s="530"/>
    </row>
    <row r="2246" spans="1:7" ht="18.75" customHeight="1">
      <c r="C2246" s="529"/>
      <c r="D2246" s="529"/>
      <c r="E2246" s="530"/>
      <c r="F2246" s="530"/>
      <c r="G2246" s="530"/>
    </row>
    <row r="2250" spans="1:7" ht="18.75" customHeight="1">
      <c r="A2250" s="616"/>
      <c r="B2250" s="616"/>
      <c r="C2250" s="616"/>
      <c r="D2250" s="616"/>
      <c r="E2250" s="616"/>
      <c r="F2250" s="616"/>
      <c r="G2250" s="527"/>
    </row>
    <row r="2251" spans="1:7" ht="18.75" customHeight="1">
      <c r="A2251" s="616"/>
      <c r="B2251" s="616"/>
      <c r="C2251" s="529"/>
      <c r="D2251" s="529"/>
      <c r="E2251" s="530"/>
      <c r="F2251" s="530"/>
      <c r="G2251" s="530"/>
    </row>
    <row r="2252" spans="1:7" ht="18.75" customHeight="1">
      <c r="C2252" s="529"/>
      <c r="D2252" s="529"/>
      <c r="E2252" s="530"/>
      <c r="F2252" s="530"/>
      <c r="G2252" s="530"/>
    </row>
    <row r="2257" spans="1:7" ht="18.75" customHeight="1">
      <c r="A2257" s="616"/>
      <c r="B2257" s="616"/>
      <c r="C2257" s="616"/>
      <c r="D2257" s="616"/>
      <c r="E2257" s="616"/>
      <c r="F2257" s="616"/>
      <c r="G2257" s="527"/>
    </row>
    <row r="2258" spans="1:7" ht="18.75" customHeight="1">
      <c r="A2258" s="616"/>
      <c r="B2258" s="616"/>
      <c r="C2258" s="529"/>
      <c r="D2258" s="529"/>
      <c r="E2258" s="530"/>
      <c r="F2258" s="530"/>
      <c r="G2258" s="530"/>
    </row>
    <row r="2259" spans="1:7" ht="18.75" customHeight="1">
      <c r="C2259" s="529"/>
      <c r="D2259" s="529"/>
      <c r="E2259" s="530"/>
      <c r="F2259" s="530"/>
      <c r="G2259" s="530"/>
    </row>
    <row r="2263" spans="1:7" ht="18.75" customHeight="1">
      <c r="A2263" s="616"/>
      <c r="B2263" s="616"/>
      <c r="C2263" s="616"/>
      <c r="D2263" s="616"/>
      <c r="E2263" s="616"/>
      <c r="F2263" s="616"/>
      <c r="G2263" s="527"/>
    </row>
    <row r="2264" spans="1:7" ht="18.75" customHeight="1">
      <c r="A2264" s="616"/>
      <c r="B2264" s="616"/>
      <c r="C2264" s="529"/>
      <c r="D2264" s="529"/>
      <c r="E2264" s="530"/>
      <c r="F2264" s="530"/>
      <c r="G2264" s="530"/>
    </row>
    <row r="2265" spans="1:7" ht="18.75" customHeight="1">
      <c r="C2265" s="529"/>
      <c r="D2265" s="529"/>
      <c r="E2265" s="530"/>
      <c r="F2265" s="530"/>
      <c r="G2265" s="530"/>
    </row>
    <row r="2270" spans="1:7" ht="18.75" customHeight="1">
      <c r="A2270" s="616"/>
      <c r="B2270" s="616"/>
      <c r="C2270" s="616"/>
      <c r="D2270" s="616"/>
      <c r="E2270" s="616"/>
      <c r="F2270" s="616"/>
      <c r="G2270" s="527"/>
    </row>
    <row r="2271" spans="1:7" ht="18.75" customHeight="1">
      <c r="A2271" s="616"/>
      <c r="B2271" s="616"/>
      <c r="C2271" s="529"/>
      <c r="D2271" s="529"/>
      <c r="E2271" s="530"/>
      <c r="F2271" s="530"/>
      <c r="G2271" s="530"/>
    </row>
    <row r="2272" spans="1:7" ht="18.75" customHeight="1">
      <c r="C2272" s="529"/>
      <c r="D2272" s="529"/>
      <c r="E2272" s="530"/>
      <c r="F2272" s="530"/>
      <c r="G2272" s="530"/>
    </row>
    <row r="2276" spans="1:7" ht="18.75" customHeight="1">
      <c r="A2276" s="616"/>
      <c r="B2276" s="616"/>
      <c r="C2276" s="616"/>
      <c r="D2276" s="616"/>
      <c r="E2276" s="616"/>
      <c r="F2276" s="616"/>
    </row>
    <row r="2277" spans="1:7" ht="18.75" customHeight="1">
      <c r="A2277" s="616"/>
      <c r="B2277" s="616"/>
      <c r="C2277" s="529"/>
      <c r="D2277" s="529"/>
      <c r="E2277" s="530"/>
      <c r="F2277" s="530"/>
      <c r="G2277" s="530"/>
    </row>
    <row r="2278" spans="1:7" ht="18.75" customHeight="1">
      <c r="C2278" s="529"/>
      <c r="D2278" s="529"/>
      <c r="E2278" s="530"/>
      <c r="F2278" s="530"/>
      <c r="G2278" s="530"/>
    </row>
    <row r="2281" spans="1:7" ht="18.75" customHeight="1">
      <c r="E2281" s="530"/>
    </row>
    <row r="2282" spans="1:7" ht="18.75" customHeight="1">
      <c r="E2282" s="530"/>
    </row>
    <row r="2283" spans="1:7" ht="18.75" customHeight="1">
      <c r="E2283" s="530"/>
    </row>
    <row r="2285" spans="1:7" ht="18.75" customHeight="1">
      <c r="E2285" s="530"/>
    </row>
    <row r="2291" spans="1:7" ht="18.75" customHeight="1">
      <c r="A2291" s="616"/>
      <c r="B2291" s="616"/>
      <c r="C2291" s="616"/>
      <c r="D2291" s="616"/>
      <c r="E2291" s="616"/>
      <c r="F2291" s="616"/>
      <c r="G2291" s="527"/>
    </row>
    <row r="2292" spans="1:7" ht="18.75" customHeight="1">
      <c r="A2292" s="616"/>
      <c r="B2292" s="616"/>
      <c r="C2292" s="529"/>
      <c r="D2292" s="529"/>
      <c r="E2292" s="530"/>
      <c r="F2292" s="530"/>
      <c r="G2292" s="530"/>
    </row>
    <row r="2293" spans="1:7" ht="18.75" customHeight="1">
      <c r="C2293" s="529"/>
      <c r="D2293" s="529"/>
      <c r="E2293" s="530"/>
      <c r="F2293" s="530"/>
      <c r="G2293" s="530"/>
    </row>
    <row r="2296" spans="1:7" ht="18.75" customHeight="1">
      <c r="E2296" s="530"/>
    </row>
    <row r="2297" spans="1:7" ht="18.75" customHeight="1">
      <c r="E2297" s="530"/>
    </row>
    <row r="2298" spans="1:7" ht="18.75" customHeight="1">
      <c r="E2298" s="530"/>
    </row>
    <row r="2300" spans="1:7" ht="18.75" customHeight="1">
      <c r="E2300" s="530"/>
    </row>
    <row r="2306" spans="1:7" ht="18.75" customHeight="1">
      <c r="A2306" s="616"/>
      <c r="B2306" s="616"/>
      <c r="C2306" s="616"/>
      <c r="D2306" s="616"/>
      <c r="E2306" s="616"/>
      <c r="F2306" s="616"/>
      <c r="G2306" s="527"/>
    </row>
    <row r="2307" spans="1:7" ht="18.75" customHeight="1">
      <c r="A2307" s="616"/>
      <c r="B2307" s="616"/>
      <c r="C2307" s="529"/>
      <c r="D2307" s="529"/>
      <c r="E2307" s="530"/>
      <c r="F2307" s="530"/>
      <c r="G2307" s="530"/>
    </row>
    <row r="2308" spans="1:7" ht="18.75" customHeight="1">
      <c r="C2308" s="529"/>
      <c r="D2308" s="529"/>
      <c r="E2308" s="530"/>
      <c r="F2308" s="530"/>
      <c r="G2308" s="530"/>
    </row>
    <row r="2311" spans="1:7" ht="18.75" customHeight="1">
      <c r="E2311" s="530"/>
    </row>
    <row r="2312" spans="1:7" ht="18.75" customHeight="1">
      <c r="E2312" s="530"/>
    </row>
    <row r="2313" spans="1:7" ht="18.75" customHeight="1">
      <c r="E2313" s="530"/>
    </row>
    <row r="2315" spans="1:7" ht="18.75" customHeight="1">
      <c r="E2315" s="530"/>
    </row>
  </sheetData>
  <phoneticPr fontId="76" type="noConversion"/>
  <pageMargins left="0.59055118110236227" right="0.19685039370078741" top="0.19685039370078741" bottom="0.19685039370078741" header="0.31496062992125984" footer="0.31496062992125984"/>
  <pageSetup paperSize="9" scale="80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139"/>
  <sheetViews>
    <sheetView workbookViewId="0">
      <pane ySplit="5" topLeftCell="A6" activePane="bottomLeft" state="frozen"/>
      <selection pane="bottomLeft" activeCell="C97" sqref="C97"/>
    </sheetView>
  </sheetViews>
  <sheetFormatPr baseColWidth="10" defaultColWidth="9" defaultRowHeight="14"/>
  <cols>
    <col min="1" max="1" width="22.19921875" style="312" customWidth="1"/>
    <col min="2" max="2" width="8" style="312" customWidth="1"/>
    <col min="3" max="8" width="10.59765625" style="323" customWidth="1"/>
    <col min="9" max="16384" width="9" style="312"/>
  </cols>
  <sheetData>
    <row r="1" spans="1:8">
      <c r="A1" s="547" t="s">
        <v>228</v>
      </c>
      <c r="B1" s="547"/>
      <c r="C1" s="547"/>
      <c r="D1" s="547"/>
      <c r="E1" s="547"/>
      <c r="F1" s="547"/>
      <c r="G1" s="547"/>
      <c r="H1" s="547"/>
    </row>
    <row r="2" spans="1:8">
      <c r="A2" s="548" t="s">
        <v>352</v>
      </c>
      <c r="B2" s="548"/>
      <c r="C2" s="548"/>
      <c r="D2" s="548"/>
      <c r="E2" s="548"/>
      <c r="F2" s="548"/>
      <c r="G2" s="548"/>
      <c r="H2" s="548"/>
    </row>
    <row r="3" spans="1:8">
      <c r="A3" s="549" t="s">
        <v>629</v>
      </c>
      <c r="B3" s="549"/>
      <c r="C3" s="549"/>
      <c r="D3" s="549"/>
      <c r="E3" s="549"/>
      <c r="F3" s="549"/>
      <c r="G3" s="549"/>
      <c r="H3" s="549"/>
    </row>
    <row r="4" spans="1:8">
      <c r="A4" s="550" t="s">
        <v>353</v>
      </c>
      <c r="B4" s="550" t="s">
        <v>354</v>
      </c>
      <c r="C4" s="552" t="s">
        <v>355</v>
      </c>
      <c r="D4" s="552"/>
      <c r="E4" s="552" t="s">
        <v>54</v>
      </c>
      <c r="F4" s="552"/>
      <c r="G4" s="552" t="s">
        <v>356</v>
      </c>
      <c r="H4" s="552"/>
    </row>
    <row r="5" spans="1:8">
      <c r="A5" s="551"/>
      <c r="B5" s="551"/>
      <c r="C5" s="313"/>
      <c r="D5" s="313"/>
      <c r="E5" s="313"/>
      <c r="F5" s="313"/>
      <c r="G5" s="313"/>
      <c r="H5" s="313"/>
    </row>
    <row r="6" spans="1:8" s="317" customFormat="1">
      <c r="A6" s="314" t="s">
        <v>123</v>
      </c>
      <c r="B6" s="315" t="s">
        <v>132</v>
      </c>
      <c r="C6" s="316" t="e">
        <f>'TB12'!#REF!</f>
        <v>#REF!</v>
      </c>
      <c r="D6" s="316"/>
      <c r="E6" s="316"/>
      <c r="F6" s="316"/>
      <c r="G6" s="316" t="e">
        <f>C6</f>
        <v>#REF!</v>
      </c>
      <c r="H6" s="316">
        <f>D6</f>
        <v>0</v>
      </c>
    </row>
    <row r="7" spans="1:8" s="317" customFormat="1">
      <c r="A7" s="314" t="s">
        <v>649</v>
      </c>
      <c r="B7" s="315" t="s">
        <v>133</v>
      </c>
      <c r="C7" s="316" t="e">
        <f>'TB12'!#REF!</f>
        <v>#REF!</v>
      </c>
      <c r="D7" s="316"/>
      <c r="E7" s="316"/>
      <c r="F7" s="316"/>
      <c r="G7" s="316" t="e">
        <f t="shared" ref="G7:G49" si="0">C7</f>
        <v>#REF!</v>
      </c>
      <c r="H7" s="316">
        <f t="shared" ref="H7:H49" si="1">D7</f>
        <v>0</v>
      </c>
    </row>
    <row r="8" spans="1:8" s="317" customFormat="1">
      <c r="A8" s="314" t="s">
        <v>229</v>
      </c>
      <c r="B8" s="315" t="s">
        <v>173</v>
      </c>
      <c r="C8" s="316" t="e">
        <f>'TB12'!#REF!</f>
        <v>#REF!</v>
      </c>
      <c r="D8" s="316"/>
      <c r="E8" s="316"/>
      <c r="F8" s="316"/>
      <c r="G8" s="316" t="e">
        <f t="shared" si="0"/>
        <v>#REF!</v>
      </c>
      <c r="H8" s="316">
        <f t="shared" si="1"/>
        <v>0</v>
      </c>
    </row>
    <row r="9" spans="1:8" s="317" customFormat="1">
      <c r="A9" s="314" t="s">
        <v>231</v>
      </c>
      <c r="B9" s="315" t="s">
        <v>230</v>
      </c>
      <c r="C9" s="316" t="e">
        <f>'TB12'!#REF!</f>
        <v>#REF!</v>
      </c>
      <c r="D9" s="316"/>
      <c r="E9" s="316"/>
      <c r="F9" s="316"/>
      <c r="G9" s="316" t="e">
        <f t="shared" si="0"/>
        <v>#REF!</v>
      </c>
      <c r="H9" s="316">
        <f t="shared" si="1"/>
        <v>0</v>
      </c>
    </row>
    <row r="10" spans="1:8" s="317" customFormat="1">
      <c r="A10" s="314" t="s">
        <v>232</v>
      </c>
      <c r="B10" s="315" t="s">
        <v>134</v>
      </c>
      <c r="C10" s="316" t="e">
        <f>'TB12'!#REF!</f>
        <v>#REF!</v>
      </c>
      <c r="D10" s="316"/>
      <c r="E10" s="316"/>
      <c r="F10" s="316"/>
      <c r="G10" s="316" t="e">
        <f t="shared" si="0"/>
        <v>#REF!</v>
      </c>
      <c r="H10" s="316">
        <f t="shared" si="1"/>
        <v>0</v>
      </c>
    </row>
    <row r="11" spans="1:8" s="317" customFormat="1">
      <c r="A11" s="314" t="s">
        <v>234</v>
      </c>
      <c r="B11" s="315" t="s">
        <v>233</v>
      </c>
      <c r="C11" s="316" t="e">
        <f>'TB12'!#REF!</f>
        <v>#REF!</v>
      </c>
      <c r="D11" s="316"/>
      <c r="E11" s="316"/>
      <c r="F11" s="316"/>
      <c r="G11" s="316" t="e">
        <f t="shared" si="0"/>
        <v>#REF!</v>
      </c>
      <c r="H11" s="316">
        <f t="shared" si="1"/>
        <v>0</v>
      </c>
    </row>
    <row r="12" spans="1:8" s="317" customFormat="1">
      <c r="A12" s="314" t="s">
        <v>969</v>
      </c>
      <c r="B12" s="315" t="s">
        <v>968</v>
      </c>
      <c r="C12" s="316" t="e">
        <f>'TB12'!#REF!</f>
        <v>#REF!</v>
      </c>
      <c r="D12" s="316"/>
      <c r="E12" s="316"/>
      <c r="F12" s="316"/>
      <c r="G12" s="316" t="e">
        <f t="shared" si="0"/>
        <v>#REF!</v>
      </c>
      <c r="H12" s="316">
        <f t="shared" si="1"/>
        <v>0</v>
      </c>
    </row>
    <row r="13" spans="1:8" s="317" customFormat="1">
      <c r="A13" s="314" t="s">
        <v>235</v>
      </c>
      <c r="B13" s="315" t="s">
        <v>141</v>
      </c>
      <c r="C13" s="316" t="e">
        <f>'TB12'!#REF!</f>
        <v>#REF!</v>
      </c>
      <c r="D13" s="316"/>
      <c r="E13" s="316"/>
      <c r="F13" s="316"/>
      <c r="G13" s="316" t="e">
        <f t="shared" si="0"/>
        <v>#REF!</v>
      </c>
      <c r="H13" s="316">
        <f t="shared" si="1"/>
        <v>0</v>
      </c>
    </row>
    <row r="14" spans="1:8" s="317" customFormat="1">
      <c r="A14" s="314" t="s">
        <v>580</v>
      </c>
      <c r="B14" s="315" t="s">
        <v>579</v>
      </c>
      <c r="C14" s="316" t="e">
        <f>'TB12'!#REF!</f>
        <v>#REF!</v>
      </c>
      <c r="D14" s="316"/>
      <c r="E14" s="316"/>
      <c r="F14" s="316"/>
      <c r="G14" s="316" t="e">
        <f t="shared" si="0"/>
        <v>#REF!</v>
      </c>
      <c r="H14" s="316">
        <f t="shared" si="1"/>
        <v>0</v>
      </c>
    </row>
    <row r="15" spans="1:8" s="317" customFormat="1">
      <c r="A15" s="314" t="s">
        <v>196</v>
      </c>
      <c r="B15" s="315" t="s">
        <v>143</v>
      </c>
      <c r="C15" s="316" t="e">
        <f>'TB12'!#REF!</f>
        <v>#REF!</v>
      </c>
      <c r="D15" s="316"/>
      <c r="E15" s="316"/>
      <c r="F15" s="316"/>
      <c r="G15" s="316" t="e">
        <f t="shared" si="0"/>
        <v>#REF!</v>
      </c>
      <c r="H15" s="316">
        <f t="shared" si="1"/>
        <v>0</v>
      </c>
    </row>
    <row r="16" spans="1:8" s="317" customFormat="1">
      <c r="A16" s="314" t="s">
        <v>582</v>
      </c>
      <c r="B16" s="315" t="s">
        <v>581</v>
      </c>
      <c r="C16" s="316" t="e">
        <f>'TB12'!#REF!</f>
        <v>#REF!</v>
      </c>
      <c r="D16" s="316"/>
      <c r="E16" s="316"/>
      <c r="F16" s="316"/>
      <c r="G16" s="316" t="e">
        <f t="shared" si="0"/>
        <v>#REF!</v>
      </c>
      <c r="H16" s="316">
        <f t="shared" si="1"/>
        <v>0</v>
      </c>
    </row>
    <row r="17" spans="1:8" s="317" customFormat="1">
      <c r="A17" s="314" t="s">
        <v>237</v>
      </c>
      <c r="B17" s="315" t="s">
        <v>236</v>
      </c>
      <c r="C17" s="316" t="e">
        <f>'TB12'!#REF!</f>
        <v>#REF!</v>
      </c>
      <c r="D17" s="316"/>
      <c r="E17" s="316"/>
      <c r="F17" s="316"/>
      <c r="G17" s="316" t="e">
        <f t="shared" si="0"/>
        <v>#REF!</v>
      </c>
      <c r="H17" s="316">
        <f t="shared" si="1"/>
        <v>0</v>
      </c>
    </row>
    <row r="18" spans="1:8" s="317" customFormat="1">
      <c r="A18" s="314" t="s">
        <v>124</v>
      </c>
      <c r="B18" s="315" t="s">
        <v>238</v>
      </c>
      <c r="C18" s="316" t="e">
        <f>'TB12'!#REF!</f>
        <v>#REF!</v>
      </c>
      <c r="D18" s="316"/>
      <c r="E18" s="316"/>
      <c r="F18" s="316"/>
      <c r="G18" s="316" t="e">
        <f t="shared" si="0"/>
        <v>#REF!</v>
      </c>
      <c r="H18" s="316">
        <f t="shared" si="1"/>
        <v>0</v>
      </c>
    </row>
    <row r="19" spans="1:8" s="317" customFormat="1">
      <c r="A19" s="314" t="s">
        <v>570</v>
      </c>
      <c r="B19" s="315" t="s">
        <v>142</v>
      </c>
      <c r="C19" s="316" t="e">
        <f>'TB12'!#REF!</f>
        <v>#REF!</v>
      </c>
      <c r="D19" s="316"/>
      <c r="E19" s="316"/>
      <c r="F19" s="316"/>
      <c r="G19" s="316" t="e">
        <f t="shared" si="0"/>
        <v>#REF!</v>
      </c>
      <c r="H19" s="316">
        <f t="shared" si="1"/>
        <v>0</v>
      </c>
    </row>
    <row r="20" spans="1:8" s="317" customFormat="1">
      <c r="A20" s="314" t="s">
        <v>311</v>
      </c>
      <c r="B20" s="315" t="s">
        <v>310</v>
      </c>
      <c r="C20" s="316" t="e">
        <f>'TB12'!#REF!</f>
        <v>#REF!</v>
      </c>
      <c r="D20" s="316"/>
      <c r="E20" s="316"/>
      <c r="F20" s="316"/>
      <c r="G20" s="316" t="e">
        <f t="shared" si="0"/>
        <v>#REF!</v>
      </c>
      <c r="H20" s="316">
        <f t="shared" si="1"/>
        <v>0</v>
      </c>
    </row>
    <row r="21" spans="1:8" s="317" customFormat="1">
      <c r="A21" s="314" t="s">
        <v>181</v>
      </c>
      <c r="B21" s="315" t="s">
        <v>135</v>
      </c>
      <c r="C21" s="316" t="e">
        <f>'TB12'!#REF!</f>
        <v>#REF!</v>
      </c>
      <c r="D21" s="316"/>
      <c r="E21" s="316"/>
      <c r="F21" s="316"/>
      <c r="G21" s="316" t="e">
        <f t="shared" si="0"/>
        <v>#REF!</v>
      </c>
      <c r="H21" s="316">
        <f t="shared" si="1"/>
        <v>0</v>
      </c>
    </row>
    <row r="22" spans="1:8" s="317" customFormat="1">
      <c r="A22" s="314" t="s">
        <v>239</v>
      </c>
      <c r="B22" s="315" t="s">
        <v>136</v>
      </c>
      <c r="C22" s="316" t="e">
        <f>'TB12'!#REF!</f>
        <v>#REF!</v>
      </c>
      <c r="D22" s="316"/>
      <c r="E22" s="316"/>
      <c r="F22" s="316"/>
      <c r="G22" s="316" t="e">
        <f t="shared" si="0"/>
        <v>#REF!</v>
      </c>
      <c r="H22" s="316">
        <f t="shared" si="1"/>
        <v>0</v>
      </c>
    </row>
    <row r="23" spans="1:8" s="317" customFormat="1">
      <c r="A23" s="314" t="s">
        <v>240</v>
      </c>
      <c r="B23" s="315" t="s">
        <v>137</v>
      </c>
      <c r="C23" s="316" t="e">
        <f>'TB12'!#REF!</f>
        <v>#REF!</v>
      </c>
      <c r="D23" s="316"/>
      <c r="E23" s="316"/>
      <c r="F23" s="316"/>
      <c r="G23" s="316" t="e">
        <f t="shared" si="0"/>
        <v>#REF!</v>
      </c>
      <c r="H23" s="316">
        <f t="shared" si="1"/>
        <v>0</v>
      </c>
    </row>
    <row r="24" spans="1:8" s="317" customFormat="1">
      <c r="A24" s="314" t="s">
        <v>241</v>
      </c>
      <c r="B24" s="315" t="s">
        <v>138</v>
      </c>
      <c r="C24" s="316" t="e">
        <f>'TB12'!#REF!</f>
        <v>#REF!</v>
      </c>
      <c r="D24" s="316"/>
      <c r="E24" s="316"/>
      <c r="F24" s="316"/>
      <c r="G24" s="316" t="e">
        <f t="shared" si="0"/>
        <v>#REF!</v>
      </c>
      <c r="H24" s="316">
        <f t="shared" si="1"/>
        <v>0</v>
      </c>
    </row>
    <row r="25" spans="1:8" s="317" customFormat="1">
      <c r="A25" s="314" t="s">
        <v>571</v>
      </c>
      <c r="B25" s="315" t="s">
        <v>576</v>
      </c>
      <c r="C25" s="316" t="e">
        <f>'TB12'!#REF!</f>
        <v>#REF!</v>
      </c>
      <c r="D25" s="316"/>
      <c r="E25" s="316"/>
      <c r="F25" s="316"/>
      <c r="G25" s="316" t="e">
        <f t="shared" si="0"/>
        <v>#REF!</v>
      </c>
      <c r="H25" s="316">
        <f t="shared" si="1"/>
        <v>0</v>
      </c>
    </row>
    <row r="26" spans="1:8" s="317" customFormat="1">
      <c r="A26" s="314" t="s">
        <v>197</v>
      </c>
      <c r="B26" s="315" t="s">
        <v>242</v>
      </c>
      <c r="C26" s="316"/>
      <c r="D26" s="316" t="e">
        <f>-'TB12'!#REF!</f>
        <v>#REF!</v>
      </c>
      <c r="E26" s="316"/>
      <c r="F26" s="316"/>
      <c r="G26" s="316">
        <f t="shared" si="0"/>
        <v>0</v>
      </c>
      <c r="H26" s="316" t="e">
        <f t="shared" si="1"/>
        <v>#REF!</v>
      </c>
    </row>
    <row r="27" spans="1:8" s="317" customFormat="1">
      <c r="A27" s="314" t="s">
        <v>243</v>
      </c>
      <c r="B27" s="315" t="s">
        <v>139</v>
      </c>
      <c r="C27" s="316"/>
      <c r="D27" s="316" t="e">
        <f>-'TB12'!#REF!</f>
        <v>#REF!</v>
      </c>
      <c r="E27" s="316"/>
      <c r="F27" s="316"/>
      <c r="G27" s="316">
        <f t="shared" si="0"/>
        <v>0</v>
      </c>
      <c r="H27" s="316" t="e">
        <f t="shared" si="1"/>
        <v>#REF!</v>
      </c>
    </row>
    <row r="28" spans="1:8" s="317" customFormat="1">
      <c r="A28" s="314" t="s">
        <v>244</v>
      </c>
      <c r="B28" s="315" t="s">
        <v>140</v>
      </c>
      <c r="C28" s="316"/>
      <c r="D28" s="316" t="e">
        <f>-'TB12'!#REF!</f>
        <v>#REF!</v>
      </c>
      <c r="E28" s="316"/>
      <c r="F28" s="316"/>
      <c r="G28" s="316">
        <f t="shared" si="0"/>
        <v>0</v>
      </c>
      <c r="H28" s="316" t="e">
        <f t="shared" si="1"/>
        <v>#REF!</v>
      </c>
    </row>
    <row r="29" spans="1:8" s="317" customFormat="1">
      <c r="A29" s="314" t="s">
        <v>578</v>
      </c>
      <c r="B29" s="315" t="s">
        <v>577</v>
      </c>
      <c r="C29" s="316"/>
      <c r="D29" s="316" t="e">
        <f>-'TB12'!#REF!</f>
        <v>#REF!</v>
      </c>
      <c r="E29" s="316"/>
      <c r="F29" s="316"/>
      <c r="G29" s="316">
        <f t="shared" si="0"/>
        <v>0</v>
      </c>
      <c r="H29" s="316" t="e">
        <f t="shared" si="1"/>
        <v>#REF!</v>
      </c>
    </row>
    <row r="30" spans="1:8" s="317" customFormat="1">
      <c r="A30" s="314" t="s">
        <v>957</v>
      </c>
      <c r="B30" s="315" t="s">
        <v>245</v>
      </c>
      <c r="C30" s="316" t="e">
        <f>'TB12'!#REF!</f>
        <v>#REF!</v>
      </c>
      <c r="D30" s="316"/>
      <c r="E30" s="316"/>
      <c r="F30" s="316"/>
      <c r="G30" s="316" t="e">
        <f t="shared" si="0"/>
        <v>#REF!</v>
      </c>
      <c r="H30" s="316">
        <f t="shared" si="1"/>
        <v>0</v>
      </c>
    </row>
    <row r="31" spans="1:8" s="317" customFormat="1">
      <c r="A31" s="314" t="s">
        <v>75</v>
      </c>
      <c r="B31" s="315" t="s">
        <v>144</v>
      </c>
      <c r="C31" s="316">
        <v>0</v>
      </c>
      <c r="D31" s="316" t="e">
        <f>-'TB12'!#REF!</f>
        <v>#REF!</v>
      </c>
      <c r="E31" s="316"/>
      <c r="F31" s="316"/>
      <c r="G31" s="316">
        <f t="shared" si="0"/>
        <v>0</v>
      </c>
      <c r="H31" s="316" t="e">
        <f t="shared" si="1"/>
        <v>#REF!</v>
      </c>
    </row>
    <row r="32" spans="1:8" s="317" customFormat="1">
      <c r="A32" s="314" t="s">
        <v>247</v>
      </c>
      <c r="B32" s="315" t="s">
        <v>246</v>
      </c>
      <c r="C32" s="316">
        <v>0</v>
      </c>
      <c r="D32" s="316" t="e">
        <f>-'TB12'!#REF!</f>
        <v>#REF!</v>
      </c>
      <c r="E32" s="316"/>
      <c r="F32" s="316"/>
      <c r="G32" s="316">
        <f t="shared" si="0"/>
        <v>0</v>
      </c>
      <c r="H32" s="316" t="e">
        <f t="shared" si="1"/>
        <v>#REF!</v>
      </c>
    </row>
    <row r="33" spans="1:8" s="317" customFormat="1">
      <c r="A33" s="314" t="s">
        <v>249</v>
      </c>
      <c r="B33" s="315" t="s">
        <v>248</v>
      </c>
      <c r="C33" s="316">
        <v>0</v>
      </c>
      <c r="D33" s="316" t="e">
        <f>-'TB12'!#REF!</f>
        <v>#REF!</v>
      </c>
      <c r="E33" s="316"/>
      <c r="F33" s="316"/>
      <c r="G33" s="316">
        <f t="shared" si="0"/>
        <v>0</v>
      </c>
      <c r="H33" s="316" t="e">
        <f t="shared" si="1"/>
        <v>#REF!</v>
      </c>
    </row>
    <row r="34" spans="1:8" s="317" customFormat="1">
      <c r="A34" s="314" t="s">
        <v>204</v>
      </c>
      <c r="B34" s="315" t="s">
        <v>360</v>
      </c>
      <c r="C34" s="316">
        <v>0</v>
      </c>
      <c r="D34" s="316" t="e">
        <f>-'TB12'!#REF!</f>
        <v>#REF!</v>
      </c>
      <c r="E34" s="316"/>
      <c r="F34" s="316"/>
      <c r="G34" s="316">
        <f t="shared" si="0"/>
        <v>0</v>
      </c>
      <c r="H34" s="316" t="e">
        <f t="shared" si="1"/>
        <v>#REF!</v>
      </c>
    </row>
    <row r="35" spans="1:8" s="317" customFormat="1">
      <c r="A35" s="314" t="s">
        <v>119</v>
      </c>
      <c r="B35" s="315" t="s">
        <v>145</v>
      </c>
      <c r="C35" s="316">
        <v>0</v>
      </c>
      <c r="D35" s="316" t="e">
        <f>-'TB12'!#REF!</f>
        <v>#REF!</v>
      </c>
      <c r="E35" s="316"/>
      <c r="F35" s="316"/>
      <c r="G35" s="316">
        <f t="shared" si="0"/>
        <v>0</v>
      </c>
      <c r="H35" s="316" t="e">
        <f t="shared" si="1"/>
        <v>#REF!</v>
      </c>
    </row>
    <row r="36" spans="1:8" s="317" customFormat="1">
      <c r="A36" s="314" t="s">
        <v>250</v>
      </c>
      <c r="B36" s="315" t="s">
        <v>147</v>
      </c>
      <c r="C36" s="316">
        <v>0</v>
      </c>
      <c r="D36" s="316" t="e">
        <f>-'TB12'!#REF!</f>
        <v>#REF!</v>
      </c>
      <c r="E36" s="316"/>
      <c r="F36" s="316"/>
      <c r="G36" s="316">
        <f t="shared" si="0"/>
        <v>0</v>
      </c>
      <c r="H36" s="316" t="e">
        <f t="shared" si="1"/>
        <v>#REF!</v>
      </c>
    </row>
    <row r="37" spans="1:8" s="317" customFormat="1">
      <c r="A37" s="314" t="s">
        <v>251</v>
      </c>
      <c r="B37" s="315" t="s">
        <v>148</v>
      </c>
      <c r="C37" s="316">
        <v>0</v>
      </c>
      <c r="D37" s="316" t="e">
        <f>-'TB12'!#REF!</f>
        <v>#REF!</v>
      </c>
      <c r="E37" s="316"/>
      <c r="F37" s="316"/>
      <c r="G37" s="316">
        <f t="shared" si="0"/>
        <v>0</v>
      </c>
      <c r="H37" s="316" t="e">
        <f t="shared" si="1"/>
        <v>#REF!</v>
      </c>
    </row>
    <row r="38" spans="1:8" s="317" customFormat="1">
      <c r="A38" s="314" t="s">
        <v>325</v>
      </c>
      <c r="B38" s="315" t="s">
        <v>324</v>
      </c>
      <c r="C38" s="316">
        <v>0</v>
      </c>
      <c r="D38" s="316" t="e">
        <f>-'TB12'!#REF!</f>
        <v>#REF!</v>
      </c>
      <c r="E38" s="316"/>
      <c r="F38" s="316"/>
      <c r="G38" s="316">
        <f t="shared" si="0"/>
        <v>0</v>
      </c>
      <c r="H38" s="316" t="e">
        <f t="shared" si="1"/>
        <v>#REF!</v>
      </c>
    </row>
    <row r="39" spans="1:8" s="317" customFormat="1">
      <c r="A39" s="314" t="s">
        <v>563</v>
      </c>
      <c r="B39" s="315" t="s">
        <v>174</v>
      </c>
      <c r="C39" s="316">
        <v>0</v>
      </c>
      <c r="D39" s="316" t="e">
        <f>-'TB12'!#REF!</f>
        <v>#REF!</v>
      </c>
      <c r="E39" s="316"/>
      <c r="F39" s="316"/>
      <c r="G39" s="316">
        <f t="shared" si="0"/>
        <v>0</v>
      </c>
      <c r="H39" s="316" t="e">
        <f t="shared" si="1"/>
        <v>#REF!</v>
      </c>
    </row>
    <row r="40" spans="1:8" s="317" customFormat="1">
      <c r="A40" s="314" t="s">
        <v>252</v>
      </c>
      <c r="B40" s="315" t="s">
        <v>175</v>
      </c>
      <c r="C40" s="316">
        <v>0</v>
      </c>
      <c r="D40" s="316" t="e">
        <f>-'TB12'!#REF!</f>
        <v>#REF!</v>
      </c>
      <c r="E40" s="316"/>
      <c r="F40" s="316"/>
      <c r="G40" s="316">
        <f t="shared" si="0"/>
        <v>0</v>
      </c>
      <c r="H40" s="316" t="e">
        <f t="shared" si="1"/>
        <v>#REF!</v>
      </c>
    </row>
    <row r="41" spans="1:8" s="317" customFormat="1">
      <c r="A41" s="314" t="s">
        <v>358</v>
      </c>
      <c r="B41" s="315" t="s">
        <v>321</v>
      </c>
      <c r="C41" s="316">
        <v>0</v>
      </c>
      <c r="D41" s="316" t="e">
        <f>-'TB12'!#REF!</f>
        <v>#REF!</v>
      </c>
      <c r="E41" s="316"/>
      <c r="F41" s="316"/>
      <c r="G41" s="316">
        <f t="shared" si="0"/>
        <v>0</v>
      </c>
      <c r="H41" s="316" t="e">
        <f t="shared" si="1"/>
        <v>#REF!</v>
      </c>
    </row>
    <row r="42" spans="1:8" s="317" customFormat="1">
      <c r="A42" s="314" t="s">
        <v>253</v>
      </c>
      <c r="B42" s="315" t="s">
        <v>198</v>
      </c>
      <c r="C42" s="316">
        <v>0</v>
      </c>
      <c r="D42" s="316" t="e">
        <f>-'TB12'!#REF!</f>
        <v>#REF!</v>
      </c>
      <c r="E42" s="316"/>
      <c r="F42" s="316"/>
      <c r="G42" s="316">
        <f t="shared" si="0"/>
        <v>0</v>
      </c>
      <c r="H42" s="316" t="e">
        <f t="shared" si="1"/>
        <v>#REF!</v>
      </c>
    </row>
    <row r="43" spans="1:8" s="317" customFormat="1">
      <c r="A43" s="314" t="s">
        <v>254</v>
      </c>
      <c r="B43" s="315" t="s">
        <v>146</v>
      </c>
      <c r="C43" s="316">
        <v>0</v>
      </c>
      <c r="D43" s="316" t="e">
        <f>-'TB12'!#REF!</f>
        <v>#REF!</v>
      </c>
      <c r="E43" s="316"/>
      <c r="F43" s="316"/>
      <c r="G43" s="316">
        <f t="shared" si="0"/>
        <v>0</v>
      </c>
      <c r="H43" s="316" t="e">
        <f t="shared" si="1"/>
        <v>#REF!</v>
      </c>
    </row>
    <row r="44" spans="1:8" s="317" customFormat="1">
      <c r="A44" s="314" t="s">
        <v>95</v>
      </c>
      <c r="B44" s="315" t="s">
        <v>567</v>
      </c>
      <c r="C44" s="316">
        <v>0</v>
      </c>
      <c r="D44" s="316" t="e">
        <f>-'TB12'!#REF!</f>
        <v>#REF!</v>
      </c>
      <c r="E44" s="316"/>
      <c r="F44" s="316"/>
      <c r="G44" s="316">
        <f t="shared" si="0"/>
        <v>0</v>
      </c>
      <c r="H44" s="316" t="e">
        <f t="shared" si="1"/>
        <v>#REF!</v>
      </c>
    </row>
    <row r="45" spans="1:8" s="317" customFormat="1">
      <c r="A45" s="314" t="s">
        <v>584</v>
      </c>
      <c r="B45" s="315" t="s">
        <v>583</v>
      </c>
      <c r="C45" s="316">
        <v>0</v>
      </c>
      <c r="D45" s="316" t="e">
        <f>-'TB12'!#REF!</f>
        <v>#REF!</v>
      </c>
      <c r="E45" s="316"/>
      <c r="F45" s="316"/>
      <c r="G45" s="316">
        <f t="shared" si="0"/>
        <v>0</v>
      </c>
      <c r="H45" s="316" t="e">
        <f t="shared" si="1"/>
        <v>#REF!</v>
      </c>
    </row>
    <row r="46" spans="1:8" s="317" customFormat="1">
      <c r="A46" s="314" t="s">
        <v>125</v>
      </c>
      <c r="B46" s="315" t="s">
        <v>149</v>
      </c>
      <c r="C46" s="316">
        <v>0</v>
      </c>
      <c r="D46" s="316" t="e">
        <f>-'TB12'!#REF!</f>
        <v>#REF!</v>
      </c>
      <c r="E46" s="316"/>
      <c r="F46" s="316"/>
      <c r="G46" s="316">
        <f t="shared" si="0"/>
        <v>0</v>
      </c>
      <c r="H46" s="316" t="e">
        <f t="shared" si="1"/>
        <v>#REF!</v>
      </c>
    </row>
    <row r="47" spans="1:8" s="317" customFormat="1">
      <c r="A47" s="314" t="s">
        <v>255</v>
      </c>
      <c r="B47" s="315" t="s">
        <v>176</v>
      </c>
      <c r="C47" s="316">
        <v>0</v>
      </c>
      <c r="D47" s="316" t="e">
        <f>-'TB12'!#REF!</f>
        <v>#REF!</v>
      </c>
      <c r="E47" s="316"/>
      <c r="F47" s="316"/>
      <c r="G47" s="316">
        <f t="shared" si="0"/>
        <v>0</v>
      </c>
      <c r="H47" s="316" t="e">
        <f t="shared" si="1"/>
        <v>#REF!</v>
      </c>
    </row>
    <row r="48" spans="1:8" s="317" customFormat="1">
      <c r="A48" s="314" t="s">
        <v>256</v>
      </c>
      <c r="B48" s="315" t="s">
        <v>199</v>
      </c>
      <c r="C48" s="316">
        <v>0</v>
      </c>
      <c r="D48" s="316" t="e">
        <f>-'TB12'!#REF!</f>
        <v>#REF!</v>
      </c>
      <c r="E48" s="316"/>
      <c r="F48" s="316"/>
      <c r="G48" s="316">
        <f t="shared" si="0"/>
        <v>0</v>
      </c>
      <c r="H48" s="316" t="e">
        <f t="shared" si="1"/>
        <v>#REF!</v>
      </c>
    </row>
    <row r="49" spans="1:8" s="317" customFormat="1">
      <c r="A49" s="314" t="s">
        <v>69</v>
      </c>
      <c r="B49" s="315" t="s">
        <v>257</v>
      </c>
      <c r="C49" s="316">
        <v>0</v>
      </c>
      <c r="D49" s="316" t="e">
        <f>-'TB12'!#REF!</f>
        <v>#REF!</v>
      </c>
      <c r="E49" s="316"/>
      <c r="F49" s="316"/>
      <c r="G49" s="316">
        <f t="shared" si="0"/>
        <v>0</v>
      </c>
      <c r="H49" s="316" t="e">
        <f t="shared" si="1"/>
        <v>#REF!</v>
      </c>
    </row>
    <row r="50" spans="1:8" s="317" customFormat="1">
      <c r="A50" s="314" t="s">
        <v>56</v>
      </c>
      <c r="B50" s="315" t="s">
        <v>200</v>
      </c>
      <c r="C50" s="316">
        <v>0</v>
      </c>
      <c r="D50" s="316" t="e">
        <f>-'TB12'!#REF!</f>
        <v>#REF!</v>
      </c>
      <c r="E50" s="316"/>
      <c r="F50" s="316" t="e">
        <f>D50</f>
        <v>#REF!</v>
      </c>
      <c r="G50" s="316"/>
      <c r="H50" s="316"/>
    </row>
    <row r="51" spans="1:8" s="317" customFormat="1">
      <c r="A51" s="314" t="s">
        <v>308</v>
      </c>
      <c r="B51" s="315" t="s">
        <v>307</v>
      </c>
      <c r="C51" s="316">
        <v>0</v>
      </c>
      <c r="D51" s="316" t="e">
        <f>-'TB12'!#REF!</f>
        <v>#REF!</v>
      </c>
      <c r="E51" s="316"/>
      <c r="F51" s="316" t="e">
        <f t="shared" ref="F51:F55" si="2">D51</f>
        <v>#REF!</v>
      </c>
      <c r="G51" s="316"/>
      <c r="H51" s="316"/>
    </row>
    <row r="52" spans="1:8" s="317" customFormat="1">
      <c r="A52" s="314" t="s">
        <v>89</v>
      </c>
      <c r="B52" s="315" t="s">
        <v>258</v>
      </c>
      <c r="C52" s="316">
        <v>0</v>
      </c>
      <c r="D52" s="316" t="e">
        <f>-'TB12'!#REF!</f>
        <v>#REF!</v>
      </c>
      <c r="E52" s="316"/>
      <c r="F52" s="316" t="e">
        <f t="shared" si="2"/>
        <v>#REF!</v>
      </c>
      <c r="G52" s="316"/>
      <c r="H52" s="316"/>
    </row>
    <row r="53" spans="1:8" s="317" customFormat="1">
      <c r="A53" s="314" t="s">
        <v>786</v>
      </c>
      <c r="B53" s="315" t="s">
        <v>785</v>
      </c>
      <c r="C53" s="316">
        <v>0</v>
      </c>
      <c r="D53" s="316" t="e">
        <f>-'TB12'!#REF!</f>
        <v>#REF!</v>
      </c>
      <c r="E53" s="316"/>
      <c r="F53" s="316" t="e">
        <f t="shared" si="2"/>
        <v>#REF!</v>
      </c>
      <c r="G53" s="316"/>
      <c r="H53" s="316"/>
    </row>
    <row r="54" spans="1:8" s="317" customFormat="1">
      <c r="A54" s="314" t="s">
        <v>68</v>
      </c>
      <c r="B54" s="315" t="s">
        <v>259</v>
      </c>
      <c r="C54" s="316">
        <v>0</v>
      </c>
      <c r="D54" s="316" t="e">
        <f>-'TB12'!#REF!</f>
        <v>#REF!</v>
      </c>
      <c r="E54" s="316">
        <f>C54</f>
        <v>0</v>
      </c>
      <c r="F54" s="316" t="e">
        <f t="shared" si="2"/>
        <v>#REF!</v>
      </c>
      <c r="G54" s="316"/>
      <c r="H54" s="316"/>
    </row>
    <row r="55" spans="1:8" s="317" customFormat="1">
      <c r="A55" s="314" t="s">
        <v>313</v>
      </c>
      <c r="B55" s="315" t="s">
        <v>312</v>
      </c>
      <c r="C55" s="316">
        <v>0</v>
      </c>
      <c r="D55" s="316" t="e">
        <f>-'TB12'!#REF!</f>
        <v>#REF!</v>
      </c>
      <c r="E55" s="316">
        <f t="shared" ref="E55" si="3">C55</f>
        <v>0</v>
      </c>
      <c r="F55" s="316" t="e">
        <f t="shared" si="2"/>
        <v>#REF!</v>
      </c>
      <c r="G55" s="316"/>
      <c r="H55" s="316"/>
    </row>
    <row r="56" spans="1:8" s="317" customFormat="1">
      <c r="A56" s="314" t="s">
        <v>73</v>
      </c>
      <c r="B56" s="315" t="s">
        <v>177</v>
      </c>
      <c r="C56" s="316" t="e">
        <f>'TB12'!#REF!</f>
        <v>#REF!</v>
      </c>
      <c r="D56" s="316"/>
      <c r="E56" s="316" t="e">
        <f>C56</f>
        <v>#REF!</v>
      </c>
      <c r="F56" s="316"/>
      <c r="G56" s="316"/>
      <c r="H56" s="316"/>
    </row>
    <row r="57" spans="1:8" s="317" customFormat="1">
      <c r="A57" s="314" t="s">
        <v>359</v>
      </c>
      <c r="B57" s="315" t="s">
        <v>260</v>
      </c>
      <c r="C57" s="316" t="e">
        <f>'TB12'!#REF!</f>
        <v>#REF!</v>
      </c>
      <c r="D57" s="316"/>
      <c r="E57" s="316" t="e">
        <f t="shared" ref="E57:E112" si="4">C57</f>
        <v>#REF!</v>
      </c>
      <c r="F57" s="316"/>
      <c r="G57" s="316"/>
      <c r="H57" s="316"/>
    </row>
    <row r="58" spans="1:8" s="317" customFormat="1">
      <c r="A58" s="314" t="s">
        <v>586</v>
      </c>
      <c r="B58" s="315" t="s">
        <v>585</v>
      </c>
      <c r="C58" s="316" t="e">
        <f>'TB12'!#REF!</f>
        <v>#REF!</v>
      </c>
      <c r="D58" s="316"/>
      <c r="E58" s="316" t="e">
        <f t="shared" si="4"/>
        <v>#REF!</v>
      </c>
      <c r="F58" s="316"/>
      <c r="G58" s="316"/>
      <c r="H58" s="316"/>
    </row>
    <row r="59" spans="1:8" s="317" customFormat="1">
      <c r="A59" s="314" t="s">
        <v>262</v>
      </c>
      <c r="B59" s="315" t="s">
        <v>261</v>
      </c>
      <c r="C59" s="316" t="e">
        <f>'TB12'!#REF!</f>
        <v>#REF!</v>
      </c>
      <c r="D59" s="316"/>
      <c r="E59" s="316" t="e">
        <f t="shared" si="4"/>
        <v>#REF!</v>
      </c>
      <c r="F59" s="316"/>
      <c r="G59" s="316"/>
      <c r="H59" s="316"/>
    </row>
    <row r="60" spans="1:8" s="317" customFormat="1">
      <c r="A60" s="314" t="s">
        <v>588</v>
      </c>
      <c r="B60" s="315" t="s">
        <v>587</v>
      </c>
      <c r="C60" s="316" t="e">
        <f>'TB12'!#REF!</f>
        <v>#REF!</v>
      </c>
      <c r="D60" s="316"/>
      <c r="E60" s="316" t="e">
        <f t="shared" si="4"/>
        <v>#REF!</v>
      </c>
      <c r="F60" s="316"/>
      <c r="G60" s="316"/>
      <c r="H60" s="316"/>
    </row>
    <row r="61" spans="1:8" s="317" customFormat="1">
      <c r="A61" s="314" t="s">
        <v>590</v>
      </c>
      <c r="B61" s="315" t="s">
        <v>589</v>
      </c>
      <c r="C61" s="316" t="e">
        <f>'TB12'!#REF!</f>
        <v>#REF!</v>
      </c>
      <c r="D61" s="316"/>
      <c r="E61" s="316" t="e">
        <f t="shared" si="4"/>
        <v>#REF!</v>
      </c>
      <c r="F61" s="316"/>
      <c r="G61" s="316"/>
      <c r="H61" s="316"/>
    </row>
    <row r="62" spans="1:8" s="317" customFormat="1">
      <c r="A62" s="314" t="s">
        <v>226</v>
      </c>
      <c r="B62" s="315" t="s">
        <v>263</v>
      </c>
      <c r="C62" s="316" t="e">
        <f>'TB12'!#REF!</f>
        <v>#REF!</v>
      </c>
      <c r="D62" s="316"/>
      <c r="E62" s="316" t="e">
        <f t="shared" si="4"/>
        <v>#REF!</v>
      </c>
      <c r="F62" s="316"/>
      <c r="G62" s="316"/>
      <c r="H62" s="316"/>
    </row>
    <row r="63" spans="1:8" s="317" customFormat="1">
      <c r="A63" s="314" t="s">
        <v>97</v>
      </c>
      <c r="B63" s="315" t="s">
        <v>264</v>
      </c>
      <c r="C63" s="316" t="e">
        <f>'TB12'!#REF!</f>
        <v>#REF!</v>
      </c>
      <c r="D63" s="316"/>
      <c r="E63" s="316" t="e">
        <f t="shared" si="4"/>
        <v>#REF!</v>
      </c>
      <c r="F63" s="316"/>
      <c r="G63" s="316"/>
      <c r="H63" s="316"/>
    </row>
    <row r="64" spans="1:8" s="317" customFormat="1">
      <c r="A64" s="314" t="s">
        <v>266</v>
      </c>
      <c r="B64" s="315" t="s">
        <v>265</v>
      </c>
      <c r="C64" s="316" t="e">
        <f>'TB12'!#REF!</f>
        <v>#REF!</v>
      </c>
      <c r="D64" s="316"/>
      <c r="E64" s="316" t="e">
        <f t="shared" si="4"/>
        <v>#REF!</v>
      </c>
      <c r="F64" s="316"/>
      <c r="G64" s="316"/>
      <c r="H64" s="316"/>
    </row>
    <row r="65" spans="1:8" s="317" customFormat="1">
      <c r="A65" s="314" t="s">
        <v>592</v>
      </c>
      <c r="B65" s="315" t="s">
        <v>591</v>
      </c>
      <c r="C65" s="316" t="e">
        <f>'TB12'!#REF!</f>
        <v>#REF!</v>
      </c>
      <c r="D65" s="316"/>
      <c r="E65" s="316" t="e">
        <f t="shared" si="4"/>
        <v>#REF!</v>
      </c>
      <c r="F65" s="316"/>
      <c r="G65" s="316"/>
      <c r="H65" s="316"/>
    </row>
    <row r="66" spans="1:8" s="317" customFormat="1">
      <c r="A66" s="314" t="s">
        <v>827</v>
      </c>
      <c r="B66" s="315" t="s">
        <v>826</v>
      </c>
      <c r="C66" s="316" t="e">
        <f>'TB12'!#REF!</f>
        <v>#REF!</v>
      </c>
      <c r="D66" s="316"/>
      <c r="E66" s="316" t="e">
        <f t="shared" si="4"/>
        <v>#REF!</v>
      </c>
      <c r="F66" s="316"/>
      <c r="G66" s="316"/>
      <c r="H66" s="316"/>
    </row>
    <row r="67" spans="1:8" s="317" customFormat="1">
      <c r="A67" s="314" t="s">
        <v>305</v>
      </c>
      <c r="B67" s="315" t="s">
        <v>304</v>
      </c>
      <c r="C67" s="316" t="e">
        <f>'TB12'!#REF!</f>
        <v>#REF!</v>
      </c>
      <c r="D67" s="316"/>
      <c r="E67" s="316" t="e">
        <f t="shared" si="4"/>
        <v>#REF!</v>
      </c>
      <c r="F67" s="316"/>
      <c r="G67" s="316"/>
      <c r="H67" s="316"/>
    </row>
    <row r="68" spans="1:8" s="317" customFormat="1">
      <c r="A68" s="314" t="s">
        <v>268</v>
      </c>
      <c r="B68" s="315" t="s">
        <v>267</v>
      </c>
      <c r="C68" s="316" t="e">
        <f>'TB12'!#REF!</f>
        <v>#REF!</v>
      </c>
      <c r="D68" s="316"/>
      <c r="E68" s="316" t="e">
        <f t="shared" si="4"/>
        <v>#REF!</v>
      </c>
      <c r="F68" s="316"/>
      <c r="G68" s="316"/>
      <c r="H68" s="316"/>
    </row>
    <row r="69" spans="1:8" s="317" customFormat="1">
      <c r="A69" s="314" t="s">
        <v>180</v>
      </c>
      <c r="B69" s="315" t="s">
        <v>153</v>
      </c>
      <c r="C69" s="316" t="e">
        <f>'TB12'!#REF!</f>
        <v>#REF!</v>
      </c>
      <c r="D69" s="316"/>
      <c r="E69" s="316" t="e">
        <f t="shared" si="4"/>
        <v>#REF!</v>
      </c>
      <c r="F69" s="316"/>
      <c r="G69" s="316"/>
      <c r="H69" s="316"/>
    </row>
    <row r="70" spans="1:8" s="317" customFormat="1">
      <c r="A70" s="314" t="s">
        <v>593</v>
      </c>
      <c r="B70" s="315" t="s">
        <v>326</v>
      </c>
      <c r="C70" s="316" t="e">
        <f>'TB12'!#REF!</f>
        <v>#REF!</v>
      </c>
      <c r="D70" s="316"/>
      <c r="E70" s="316" t="e">
        <f t="shared" si="4"/>
        <v>#REF!</v>
      </c>
      <c r="F70" s="316"/>
      <c r="G70" s="316"/>
      <c r="H70" s="316"/>
    </row>
    <row r="71" spans="1:8" s="317" customFormat="1">
      <c r="A71" s="314" t="s">
        <v>318</v>
      </c>
      <c r="B71" s="315" t="s">
        <v>317</v>
      </c>
      <c r="C71" s="316" t="e">
        <f>'TB12'!#REF!</f>
        <v>#REF!</v>
      </c>
      <c r="D71" s="316"/>
      <c r="E71" s="316" t="e">
        <f t="shared" si="4"/>
        <v>#REF!</v>
      </c>
      <c r="F71" s="316"/>
      <c r="G71" s="316"/>
      <c r="H71" s="316"/>
    </row>
    <row r="72" spans="1:8" s="317" customFormat="1">
      <c r="A72" s="314" t="s">
        <v>320</v>
      </c>
      <c r="B72" s="315" t="s">
        <v>319</v>
      </c>
      <c r="C72" s="316" t="e">
        <f>'TB12'!#REF!</f>
        <v>#REF!</v>
      </c>
      <c r="D72" s="316"/>
      <c r="E72" s="316" t="e">
        <f t="shared" si="4"/>
        <v>#REF!</v>
      </c>
      <c r="F72" s="316"/>
      <c r="G72" s="316"/>
      <c r="H72" s="316"/>
    </row>
    <row r="73" spans="1:8" s="317" customFormat="1">
      <c r="A73" s="314" t="s">
        <v>270</v>
      </c>
      <c r="B73" s="315" t="s">
        <v>269</v>
      </c>
      <c r="C73" s="316" t="e">
        <f>'TB12'!#REF!</f>
        <v>#REF!</v>
      </c>
      <c r="D73" s="316"/>
      <c r="E73" s="316" t="e">
        <f t="shared" si="4"/>
        <v>#REF!</v>
      </c>
      <c r="F73" s="316"/>
      <c r="G73" s="316"/>
      <c r="H73" s="316"/>
    </row>
    <row r="74" spans="1:8" s="317" customFormat="1">
      <c r="A74" s="314" t="s">
        <v>271</v>
      </c>
      <c r="B74" s="315" t="s">
        <v>178</v>
      </c>
      <c r="C74" s="316" t="e">
        <f>'TB12'!#REF!</f>
        <v>#REF!</v>
      </c>
      <c r="D74" s="316"/>
      <c r="E74" s="316" t="e">
        <f t="shared" si="4"/>
        <v>#REF!</v>
      </c>
      <c r="F74" s="316"/>
      <c r="G74" s="316"/>
      <c r="H74" s="316"/>
    </row>
    <row r="75" spans="1:8" s="317" customFormat="1">
      <c r="A75" s="314" t="s">
        <v>203</v>
      </c>
      <c r="B75" s="315" t="s">
        <v>154</v>
      </c>
      <c r="C75" s="316" t="e">
        <f>'TB12'!#REF!</f>
        <v>#REF!</v>
      </c>
      <c r="D75" s="316"/>
      <c r="E75" s="316" t="e">
        <f t="shared" si="4"/>
        <v>#REF!</v>
      </c>
      <c r="F75" s="316"/>
      <c r="G75" s="316"/>
      <c r="H75" s="316"/>
    </row>
    <row r="76" spans="1:8" s="317" customFormat="1">
      <c r="A76" s="314" t="s">
        <v>327</v>
      </c>
      <c r="B76" s="315" t="s">
        <v>594</v>
      </c>
      <c r="C76" s="316" t="e">
        <f>'TB12'!#REF!</f>
        <v>#REF!</v>
      </c>
      <c r="D76" s="316"/>
      <c r="E76" s="316" t="e">
        <f t="shared" si="4"/>
        <v>#REF!</v>
      </c>
      <c r="F76" s="316"/>
      <c r="G76" s="316"/>
      <c r="H76" s="316"/>
    </row>
    <row r="77" spans="1:8" s="317" customFormat="1">
      <c r="A77" s="314" t="s">
        <v>985</v>
      </c>
      <c r="B77" s="315" t="s">
        <v>595</v>
      </c>
      <c r="C77" s="316" t="e">
        <f>'TB12'!#REF!</f>
        <v>#REF!</v>
      </c>
      <c r="D77" s="316"/>
      <c r="E77" s="316" t="e">
        <f t="shared" si="4"/>
        <v>#REF!</v>
      </c>
      <c r="F77" s="316"/>
      <c r="G77" s="316"/>
      <c r="H77" s="316"/>
    </row>
    <row r="78" spans="1:8" s="317" customFormat="1">
      <c r="A78" s="314" t="s">
        <v>272</v>
      </c>
      <c r="B78" s="315" t="s">
        <v>155</v>
      </c>
      <c r="C78" s="316" t="e">
        <f>'TB12'!#REF!</f>
        <v>#REF!</v>
      </c>
      <c r="D78" s="316"/>
      <c r="E78" s="316" t="e">
        <f t="shared" si="4"/>
        <v>#REF!</v>
      </c>
      <c r="F78" s="316"/>
      <c r="G78" s="316"/>
      <c r="H78" s="316"/>
    </row>
    <row r="79" spans="1:8" s="317" customFormat="1">
      <c r="A79" s="314" t="s">
        <v>975</v>
      </c>
      <c r="B79" s="315" t="s">
        <v>596</v>
      </c>
      <c r="C79" s="316" t="e">
        <f>'TB12'!#REF!</f>
        <v>#REF!</v>
      </c>
      <c r="D79" s="316"/>
      <c r="E79" s="316" t="e">
        <f t="shared" si="4"/>
        <v>#REF!</v>
      </c>
      <c r="F79" s="316"/>
      <c r="G79" s="316"/>
      <c r="H79" s="316"/>
    </row>
    <row r="80" spans="1:8" s="317" customFormat="1">
      <c r="A80" s="314" t="s">
        <v>597</v>
      </c>
      <c r="B80" s="315" t="s">
        <v>273</v>
      </c>
      <c r="C80" s="316" t="e">
        <f>'TB12'!#REF!</f>
        <v>#REF!</v>
      </c>
      <c r="D80" s="316"/>
      <c r="E80" s="316" t="e">
        <f t="shared" si="4"/>
        <v>#REF!</v>
      </c>
      <c r="F80" s="316"/>
      <c r="G80" s="316"/>
      <c r="H80" s="316"/>
    </row>
    <row r="81" spans="1:8" s="317" customFormat="1">
      <c r="A81" s="314" t="s">
        <v>599</v>
      </c>
      <c r="B81" s="315" t="s">
        <v>598</v>
      </c>
      <c r="C81" s="316" t="e">
        <f>'TB12'!#REF!</f>
        <v>#REF!</v>
      </c>
      <c r="D81" s="316"/>
      <c r="E81" s="316" t="e">
        <f t="shared" si="4"/>
        <v>#REF!</v>
      </c>
      <c r="F81" s="316"/>
      <c r="G81" s="316"/>
      <c r="H81" s="316"/>
    </row>
    <row r="82" spans="1:8" s="317" customFormat="1">
      <c r="A82" s="314" t="s">
        <v>121</v>
      </c>
      <c r="B82" s="315" t="s">
        <v>156</v>
      </c>
      <c r="C82" s="316" t="e">
        <f>'TB12'!#REF!</f>
        <v>#REF!</v>
      </c>
      <c r="D82" s="316"/>
      <c r="E82" s="316" t="e">
        <f t="shared" si="4"/>
        <v>#REF!</v>
      </c>
      <c r="F82" s="316"/>
      <c r="G82" s="316"/>
      <c r="H82" s="316"/>
    </row>
    <row r="83" spans="1:8" s="317" customFormat="1">
      <c r="A83" s="314" t="s">
        <v>274</v>
      </c>
      <c r="B83" s="315" t="s">
        <v>157</v>
      </c>
      <c r="C83" s="316" t="e">
        <f>'TB12'!#REF!</f>
        <v>#REF!</v>
      </c>
      <c r="D83" s="316"/>
      <c r="E83" s="316" t="e">
        <f t="shared" si="4"/>
        <v>#REF!</v>
      </c>
      <c r="F83" s="316"/>
      <c r="G83" s="316"/>
      <c r="H83" s="316"/>
    </row>
    <row r="84" spans="1:8" s="317" customFormat="1">
      <c r="A84" s="314" t="s">
        <v>869</v>
      </c>
      <c r="B84" s="315" t="s">
        <v>158</v>
      </c>
      <c r="C84" s="316" t="e">
        <f>'TB12'!#REF!</f>
        <v>#REF!</v>
      </c>
      <c r="D84" s="316"/>
      <c r="E84" s="316" t="e">
        <f t="shared" si="4"/>
        <v>#REF!</v>
      </c>
      <c r="F84" s="316"/>
      <c r="G84" s="316"/>
      <c r="H84" s="316"/>
    </row>
    <row r="85" spans="1:8" s="317" customFormat="1">
      <c r="A85" s="314" t="s">
        <v>122</v>
      </c>
      <c r="B85" s="315" t="s">
        <v>159</v>
      </c>
      <c r="C85" s="316" t="e">
        <f>'TB12'!#REF!</f>
        <v>#REF!</v>
      </c>
      <c r="D85" s="316"/>
      <c r="E85" s="316" t="e">
        <f t="shared" si="4"/>
        <v>#REF!</v>
      </c>
      <c r="F85" s="316"/>
      <c r="G85" s="316"/>
      <c r="H85" s="316"/>
    </row>
    <row r="86" spans="1:8" s="317" customFormat="1">
      <c r="A86" s="314" t="s">
        <v>126</v>
      </c>
      <c r="B86" s="315" t="s">
        <v>160</v>
      </c>
      <c r="C86" s="316" t="e">
        <f>'TB12'!#REF!</f>
        <v>#REF!</v>
      </c>
      <c r="D86" s="316"/>
      <c r="E86" s="316" t="e">
        <f t="shared" si="4"/>
        <v>#REF!</v>
      </c>
      <c r="F86" s="316"/>
      <c r="G86" s="316"/>
      <c r="H86" s="316"/>
    </row>
    <row r="87" spans="1:8" s="317" customFormat="1">
      <c r="A87" s="314" t="s">
        <v>127</v>
      </c>
      <c r="B87" s="315" t="s">
        <v>275</v>
      </c>
      <c r="C87" s="316" t="e">
        <f>'TB12'!#REF!</f>
        <v>#REF!</v>
      </c>
      <c r="D87" s="316"/>
      <c r="E87" s="316" t="e">
        <f t="shared" si="4"/>
        <v>#REF!</v>
      </c>
      <c r="F87" s="316"/>
      <c r="G87" s="316"/>
      <c r="H87" s="316"/>
    </row>
    <row r="88" spans="1:8" s="317" customFormat="1">
      <c r="A88" s="314" t="s">
        <v>276</v>
      </c>
      <c r="B88" s="315" t="s">
        <v>201</v>
      </c>
      <c r="C88" s="316" t="e">
        <f>'TB12'!#REF!</f>
        <v>#REF!</v>
      </c>
      <c r="D88" s="316"/>
      <c r="E88" s="316" t="e">
        <f t="shared" si="4"/>
        <v>#REF!</v>
      </c>
      <c r="F88" s="316"/>
      <c r="G88" s="316"/>
      <c r="H88" s="316"/>
    </row>
    <row r="89" spans="1:8" s="317" customFormat="1">
      <c r="A89" s="314" t="s">
        <v>277</v>
      </c>
      <c r="B89" s="315" t="s">
        <v>202</v>
      </c>
      <c r="C89" s="316" t="e">
        <f>'TB12'!#REF!</f>
        <v>#REF!</v>
      </c>
      <c r="D89" s="316"/>
      <c r="E89" s="316" t="e">
        <f t="shared" si="4"/>
        <v>#REF!</v>
      </c>
      <c r="F89" s="316"/>
      <c r="G89" s="316"/>
      <c r="H89" s="316"/>
    </row>
    <row r="90" spans="1:8" s="317" customFormat="1">
      <c r="A90" s="314" t="s">
        <v>279</v>
      </c>
      <c r="B90" s="315" t="s">
        <v>278</v>
      </c>
      <c r="C90" s="316" t="e">
        <f>'TB12'!#REF!</f>
        <v>#REF!</v>
      </c>
      <c r="D90" s="316"/>
      <c r="E90" s="316" t="e">
        <f t="shared" si="4"/>
        <v>#REF!</v>
      </c>
      <c r="F90" s="316"/>
      <c r="G90" s="316"/>
      <c r="H90" s="316"/>
    </row>
    <row r="91" spans="1:8" s="317" customFormat="1">
      <c r="A91" s="314" t="s">
        <v>281</v>
      </c>
      <c r="B91" s="315" t="s">
        <v>280</v>
      </c>
      <c r="C91" s="316" t="e">
        <f>'TB12'!#REF!</f>
        <v>#REF!</v>
      </c>
      <c r="D91" s="316"/>
      <c r="E91" s="316" t="e">
        <f t="shared" si="4"/>
        <v>#REF!</v>
      </c>
      <c r="F91" s="316"/>
      <c r="G91" s="316"/>
      <c r="H91" s="316"/>
    </row>
    <row r="92" spans="1:8" s="317" customFormat="1">
      <c r="A92" s="314" t="s">
        <v>283</v>
      </c>
      <c r="B92" s="315" t="s">
        <v>282</v>
      </c>
      <c r="C92" s="316" t="e">
        <f>'TB12'!#REF!</f>
        <v>#REF!</v>
      </c>
      <c r="D92" s="316"/>
      <c r="E92" s="316" t="e">
        <f t="shared" si="4"/>
        <v>#REF!</v>
      </c>
      <c r="F92" s="316"/>
      <c r="G92" s="316"/>
      <c r="H92" s="316"/>
    </row>
    <row r="93" spans="1:8" s="317" customFormat="1">
      <c r="A93" s="314" t="s">
        <v>285</v>
      </c>
      <c r="B93" s="315" t="s">
        <v>284</v>
      </c>
      <c r="C93" s="316" t="e">
        <f>'TB12'!#REF!</f>
        <v>#REF!</v>
      </c>
      <c r="D93" s="316"/>
      <c r="E93" s="316" t="e">
        <f t="shared" si="4"/>
        <v>#REF!</v>
      </c>
      <c r="F93" s="316"/>
      <c r="G93" s="316"/>
      <c r="H93" s="316"/>
    </row>
    <row r="94" spans="1:8" s="317" customFormat="1">
      <c r="A94" s="314" t="s">
        <v>287</v>
      </c>
      <c r="B94" s="315" t="s">
        <v>286</v>
      </c>
      <c r="C94" s="316" t="e">
        <f>'TB12'!#REF!</f>
        <v>#REF!</v>
      </c>
      <c r="D94" s="316"/>
      <c r="E94" s="316" t="e">
        <f t="shared" si="4"/>
        <v>#REF!</v>
      </c>
      <c r="F94" s="316"/>
      <c r="G94" s="316"/>
      <c r="H94" s="316"/>
    </row>
    <row r="95" spans="1:8" s="317" customFormat="1">
      <c r="A95" s="314" t="s">
        <v>289</v>
      </c>
      <c r="B95" s="315" t="s">
        <v>288</v>
      </c>
      <c r="C95" s="316" t="e">
        <f>'TB12'!#REF!</f>
        <v>#REF!</v>
      </c>
      <c r="D95" s="316"/>
      <c r="E95" s="316" t="e">
        <f t="shared" si="4"/>
        <v>#REF!</v>
      </c>
      <c r="F95" s="316"/>
      <c r="G95" s="316"/>
      <c r="H95" s="316"/>
    </row>
    <row r="96" spans="1:8" s="317" customFormat="1">
      <c r="A96" s="314" t="s">
        <v>290</v>
      </c>
      <c r="B96" s="315" t="s">
        <v>150</v>
      </c>
      <c r="C96" s="316" t="e">
        <f>'TB12'!#REF!</f>
        <v>#REF!</v>
      </c>
      <c r="D96" s="316"/>
      <c r="E96" s="316" t="e">
        <f t="shared" si="4"/>
        <v>#REF!</v>
      </c>
      <c r="F96" s="316"/>
      <c r="G96" s="316"/>
      <c r="H96" s="316"/>
    </row>
    <row r="97" spans="1:8" s="317" customFormat="1">
      <c r="A97" s="314" t="s">
        <v>291</v>
      </c>
      <c r="B97" s="315" t="s">
        <v>151</v>
      </c>
      <c r="C97" s="316" t="e">
        <f>'TB12'!#REF!</f>
        <v>#REF!</v>
      </c>
      <c r="D97" s="316"/>
      <c r="E97" s="316" t="e">
        <f t="shared" si="4"/>
        <v>#REF!</v>
      </c>
      <c r="F97" s="316"/>
      <c r="G97" s="316"/>
      <c r="H97" s="316"/>
    </row>
    <row r="98" spans="1:8" s="317" customFormat="1">
      <c r="A98" s="314" t="s">
        <v>601</v>
      </c>
      <c r="B98" s="315" t="s">
        <v>600</v>
      </c>
      <c r="C98" s="316" t="e">
        <f>'TB12'!#REF!</f>
        <v>#REF!</v>
      </c>
      <c r="D98" s="316"/>
      <c r="E98" s="316" t="e">
        <f t="shared" si="4"/>
        <v>#REF!</v>
      </c>
      <c r="F98" s="316"/>
      <c r="G98" s="316"/>
      <c r="H98" s="316"/>
    </row>
    <row r="99" spans="1:8" s="317" customFormat="1">
      <c r="A99" s="314" t="s">
        <v>891</v>
      </c>
      <c r="B99" s="315" t="s">
        <v>890</v>
      </c>
      <c r="C99" s="316" t="e">
        <f>'TB12'!#REF!</f>
        <v>#REF!</v>
      </c>
      <c r="D99" s="316"/>
      <c r="E99" s="316" t="e">
        <f t="shared" si="4"/>
        <v>#REF!</v>
      </c>
      <c r="F99" s="316"/>
      <c r="G99" s="316"/>
      <c r="H99" s="316"/>
    </row>
    <row r="100" spans="1:8" s="317" customFormat="1">
      <c r="A100" s="314" t="s">
        <v>603</v>
      </c>
      <c r="B100" s="315" t="s">
        <v>602</v>
      </c>
      <c r="C100" s="316" t="e">
        <f>'TB12'!#REF!</f>
        <v>#REF!</v>
      </c>
      <c r="D100" s="316"/>
      <c r="E100" s="316" t="e">
        <f t="shared" si="4"/>
        <v>#REF!</v>
      </c>
      <c r="F100" s="316"/>
      <c r="G100" s="316"/>
      <c r="H100" s="316"/>
    </row>
    <row r="101" spans="1:8" s="317" customFormat="1">
      <c r="A101" s="314" t="s">
        <v>898</v>
      </c>
      <c r="B101" s="315" t="s">
        <v>897</v>
      </c>
      <c r="C101" s="316" t="e">
        <f>'TB12'!#REF!</f>
        <v>#REF!</v>
      </c>
      <c r="D101" s="316"/>
      <c r="E101" s="316" t="e">
        <f t="shared" si="4"/>
        <v>#REF!</v>
      </c>
      <c r="F101" s="316"/>
      <c r="G101" s="316"/>
      <c r="H101" s="316"/>
    </row>
    <row r="102" spans="1:8" s="317" customFormat="1">
      <c r="A102" s="314" t="s">
        <v>217</v>
      </c>
      <c r="B102" s="315" t="s">
        <v>216</v>
      </c>
      <c r="C102" s="316" t="e">
        <f>'TB12'!#REF!</f>
        <v>#REF!</v>
      </c>
      <c r="D102" s="316"/>
      <c r="E102" s="316" t="e">
        <f t="shared" si="4"/>
        <v>#REF!</v>
      </c>
      <c r="F102" s="316"/>
      <c r="G102" s="316"/>
      <c r="H102" s="316"/>
    </row>
    <row r="103" spans="1:8" s="317" customFormat="1">
      <c r="A103" s="314" t="s">
        <v>357</v>
      </c>
      <c r="B103" s="315" t="s">
        <v>292</v>
      </c>
      <c r="C103" s="316" t="e">
        <f>'TB12'!#REF!</f>
        <v>#REF!</v>
      </c>
      <c r="D103" s="316"/>
      <c r="E103" s="316" t="e">
        <f t="shared" si="4"/>
        <v>#REF!</v>
      </c>
      <c r="F103" s="316"/>
      <c r="G103" s="316"/>
      <c r="H103" s="316"/>
    </row>
    <row r="104" spans="1:8" s="317" customFormat="1">
      <c r="A104" s="314" t="s">
        <v>115</v>
      </c>
      <c r="B104" s="315" t="s">
        <v>162</v>
      </c>
      <c r="C104" s="316" t="e">
        <f>'TB12'!#REF!</f>
        <v>#REF!</v>
      </c>
      <c r="D104" s="316"/>
      <c r="E104" s="316" t="e">
        <f t="shared" si="4"/>
        <v>#REF!</v>
      </c>
      <c r="F104" s="316"/>
      <c r="G104" s="316"/>
      <c r="H104" s="316"/>
    </row>
    <row r="105" spans="1:8" s="317" customFormat="1">
      <c r="A105" s="314" t="s">
        <v>293</v>
      </c>
      <c r="B105" s="315" t="s">
        <v>161</v>
      </c>
      <c r="C105" s="316" t="e">
        <f>'TB12'!#REF!</f>
        <v>#REF!</v>
      </c>
      <c r="D105" s="316"/>
      <c r="E105" s="316" t="e">
        <f t="shared" si="4"/>
        <v>#REF!</v>
      </c>
      <c r="F105" s="316"/>
      <c r="G105" s="316"/>
      <c r="H105" s="316"/>
    </row>
    <row r="106" spans="1:8" s="317" customFormat="1">
      <c r="A106" s="314" t="s">
        <v>294</v>
      </c>
      <c r="B106" s="315" t="s">
        <v>218</v>
      </c>
      <c r="C106" s="316" t="e">
        <f>'TB12'!#REF!</f>
        <v>#REF!</v>
      </c>
      <c r="D106" s="316"/>
      <c r="E106" s="316" t="e">
        <f t="shared" si="4"/>
        <v>#REF!</v>
      </c>
      <c r="F106" s="316"/>
      <c r="G106" s="316"/>
      <c r="H106" s="316"/>
    </row>
    <row r="107" spans="1:8" s="317" customFormat="1">
      <c r="A107" s="314" t="s">
        <v>295</v>
      </c>
      <c r="B107" s="315" t="s">
        <v>219</v>
      </c>
      <c r="C107" s="316" t="e">
        <f>'TB12'!#REF!</f>
        <v>#REF!</v>
      </c>
      <c r="D107" s="316"/>
      <c r="E107" s="316" t="e">
        <f t="shared" si="4"/>
        <v>#REF!</v>
      </c>
      <c r="F107" s="316"/>
      <c r="G107" s="316"/>
      <c r="H107" s="316"/>
    </row>
    <row r="108" spans="1:8" s="317" customFormat="1">
      <c r="A108" s="314" t="s">
        <v>569</v>
      </c>
      <c r="B108" s="315" t="s">
        <v>568</v>
      </c>
      <c r="C108" s="316" t="e">
        <f>'TB12'!#REF!</f>
        <v>#REF!</v>
      </c>
      <c r="D108" s="316"/>
      <c r="E108" s="316" t="e">
        <f t="shared" si="4"/>
        <v>#REF!</v>
      </c>
      <c r="F108" s="316"/>
      <c r="G108" s="316"/>
      <c r="H108" s="316"/>
    </row>
    <row r="109" spans="1:8" s="317" customFormat="1">
      <c r="A109" s="314" t="s">
        <v>297</v>
      </c>
      <c r="B109" s="315" t="s">
        <v>296</v>
      </c>
      <c r="C109" s="316" t="e">
        <f>'TB12'!#REF!</f>
        <v>#REF!</v>
      </c>
      <c r="D109" s="316"/>
      <c r="E109" s="316" t="e">
        <f t="shared" si="4"/>
        <v>#REF!</v>
      </c>
      <c r="F109" s="316"/>
      <c r="G109" s="316"/>
      <c r="H109" s="316"/>
    </row>
    <row r="110" spans="1:8" s="317" customFormat="1">
      <c r="A110" s="314" t="s">
        <v>946</v>
      </c>
      <c r="B110" s="315" t="s">
        <v>945</v>
      </c>
      <c r="C110" s="316" t="e">
        <f>'TB12'!#REF!</f>
        <v>#REF!</v>
      </c>
      <c r="D110" s="316"/>
      <c r="E110" s="316" t="e">
        <f t="shared" si="4"/>
        <v>#REF!</v>
      </c>
      <c r="F110" s="316"/>
      <c r="G110" s="316"/>
      <c r="H110" s="316"/>
    </row>
    <row r="111" spans="1:8" s="317" customFormat="1">
      <c r="A111" s="314" t="s">
        <v>315</v>
      </c>
      <c r="B111" s="315" t="s">
        <v>604</v>
      </c>
      <c r="C111" s="316" t="e">
        <f>'TB12'!#REF!</f>
        <v>#REF!</v>
      </c>
      <c r="D111" s="316"/>
      <c r="E111" s="316" t="e">
        <f t="shared" si="4"/>
        <v>#REF!</v>
      </c>
      <c r="F111" s="316"/>
      <c r="G111" s="316"/>
      <c r="H111" s="316"/>
    </row>
    <row r="112" spans="1:8" s="317" customFormat="1">
      <c r="A112" s="314" t="s">
        <v>566</v>
      </c>
      <c r="B112" s="315" t="s">
        <v>565</v>
      </c>
      <c r="C112" s="316" t="e">
        <f>'TB12'!#REF!</f>
        <v>#REF!</v>
      </c>
      <c r="D112" s="316"/>
      <c r="E112" s="316" t="e">
        <f t="shared" si="4"/>
        <v>#REF!</v>
      </c>
      <c r="F112" s="316"/>
      <c r="G112" s="316"/>
      <c r="H112" s="316"/>
    </row>
    <row r="113" spans="1:8" s="317" customFormat="1">
      <c r="A113" s="314" t="s">
        <v>606</v>
      </c>
      <c r="B113" s="315" t="s">
        <v>605</v>
      </c>
      <c r="C113" s="316"/>
      <c r="D113" s="316" t="e">
        <f>-'TB12'!#REF!</f>
        <v>#REF!</v>
      </c>
      <c r="E113" s="316"/>
      <c r="F113" s="316" t="e">
        <f>D113</f>
        <v>#REF!</v>
      </c>
      <c r="G113" s="316"/>
      <c r="H113" s="316"/>
    </row>
    <row r="114" spans="1:8" s="317" customFormat="1">
      <c r="A114" s="314"/>
      <c r="B114" s="315"/>
      <c r="C114" s="316"/>
      <c r="D114" s="316"/>
      <c r="E114" s="316"/>
      <c r="F114" s="316"/>
      <c r="G114" s="316"/>
      <c r="H114" s="316"/>
    </row>
    <row r="115" spans="1:8" s="317" customFormat="1">
      <c r="A115" s="314"/>
      <c r="B115" s="315"/>
      <c r="C115" s="316"/>
      <c r="D115" s="316"/>
      <c r="E115" s="316"/>
      <c r="F115" s="316"/>
      <c r="G115" s="316"/>
      <c r="H115" s="316"/>
    </row>
    <row r="116" spans="1:8" s="317" customFormat="1">
      <c r="A116" s="314"/>
      <c r="B116" s="315"/>
      <c r="C116" s="316"/>
      <c r="D116" s="316"/>
      <c r="E116" s="316"/>
      <c r="F116" s="316"/>
      <c r="G116" s="316"/>
      <c r="H116" s="316"/>
    </row>
    <row r="117" spans="1:8" s="317" customFormat="1">
      <c r="A117" s="314"/>
      <c r="B117" s="315"/>
      <c r="C117" s="316"/>
      <c r="D117" s="316"/>
      <c r="E117" s="316"/>
      <c r="F117" s="316"/>
      <c r="G117" s="316"/>
      <c r="H117" s="316"/>
    </row>
    <row r="118" spans="1:8" s="317" customFormat="1">
      <c r="A118" s="314"/>
      <c r="B118" s="315"/>
      <c r="C118" s="316"/>
      <c r="D118" s="316"/>
      <c r="E118" s="316"/>
      <c r="F118" s="316"/>
      <c r="G118" s="316"/>
      <c r="H118" s="316"/>
    </row>
    <row r="119" spans="1:8" s="317" customFormat="1">
      <c r="A119" s="314"/>
      <c r="B119" s="315"/>
      <c r="C119" s="316"/>
      <c r="D119" s="316"/>
      <c r="E119" s="316"/>
      <c r="F119" s="316"/>
      <c r="G119" s="316"/>
      <c r="H119" s="316"/>
    </row>
    <row r="120" spans="1:8" s="317" customFormat="1">
      <c r="A120" s="314"/>
      <c r="B120" s="315"/>
      <c r="C120" s="316"/>
      <c r="D120" s="316"/>
      <c r="E120" s="316"/>
      <c r="F120" s="316"/>
      <c r="G120" s="316"/>
      <c r="H120" s="316"/>
    </row>
    <row r="121" spans="1:8" s="317" customFormat="1">
      <c r="A121" s="314"/>
      <c r="B121" s="315"/>
      <c r="C121" s="316"/>
      <c r="D121" s="316"/>
      <c r="E121" s="316"/>
      <c r="F121" s="316"/>
      <c r="G121" s="316"/>
      <c r="H121" s="316"/>
    </row>
    <row r="122" spans="1:8" s="317" customFormat="1">
      <c r="A122" s="314"/>
      <c r="B122" s="315"/>
      <c r="C122" s="316"/>
      <c r="D122" s="316"/>
      <c r="E122" s="316"/>
      <c r="F122" s="316"/>
      <c r="G122" s="316"/>
      <c r="H122" s="316"/>
    </row>
    <row r="123" spans="1:8" s="317" customFormat="1">
      <c r="A123" s="314"/>
      <c r="B123" s="315"/>
      <c r="C123" s="316"/>
      <c r="D123" s="316"/>
      <c r="E123" s="316"/>
      <c r="F123" s="316"/>
      <c r="G123" s="316"/>
      <c r="H123" s="316"/>
    </row>
    <row r="124" spans="1:8" s="317" customFormat="1">
      <c r="A124" s="314"/>
      <c r="B124" s="314"/>
      <c r="C124" s="316"/>
      <c r="D124" s="316"/>
      <c r="E124" s="316"/>
      <c r="F124" s="316"/>
      <c r="G124" s="316"/>
      <c r="H124" s="316"/>
    </row>
    <row r="125" spans="1:8" ht="15" thickBot="1">
      <c r="A125" s="318"/>
      <c r="B125" s="319"/>
      <c r="C125" s="320" t="e">
        <f>SUM(C6:C124)</f>
        <v>#REF!</v>
      </c>
      <c r="D125" s="320" t="e">
        <f>SUM(D6:D124)</f>
        <v>#REF!</v>
      </c>
      <c r="E125" s="320" t="e">
        <f>SUM(E6:E124)</f>
        <v>#REF!</v>
      </c>
      <c r="F125" s="320" t="e">
        <f>SUM(F6:F124)</f>
        <v>#REF!</v>
      </c>
      <c r="G125" s="320" t="e">
        <f t="shared" ref="G125:H125" si="5">SUM(G6:G124)</f>
        <v>#REF!</v>
      </c>
      <c r="H125" s="320" t="e">
        <f t="shared" si="5"/>
        <v>#REF!</v>
      </c>
    </row>
    <row r="126" spans="1:8" ht="15" thickTop="1">
      <c r="A126" s="321" t="s">
        <v>227</v>
      </c>
      <c r="B126" s="321"/>
      <c r="C126" s="322">
        <v>0</v>
      </c>
      <c r="D126" s="322" t="e">
        <f>C125-D125</f>
        <v>#REF!</v>
      </c>
      <c r="E126" s="322" t="e">
        <f>F125-E125</f>
        <v>#REF!</v>
      </c>
      <c r="F126" s="322"/>
      <c r="G126" s="322"/>
      <c r="H126" s="322" t="e">
        <f>G125-H125</f>
        <v>#REF!</v>
      </c>
    </row>
    <row r="127" spans="1:8" ht="15" thickBot="1">
      <c r="A127" s="321"/>
      <c r="B127" s="319"/>
      <c r="C127" s="320" t="e">
        <f t="shared" ref="C127:H127" si="6">SUM(C125:C126)</f>
        <v>#REF!</v>
      </c>
      <c r="D127" s="320" t="e">
        <f t="shared" si="6"/>
        <v>#REF!</v>
      </c>
      <c r="E127" s="320" t="e">
        <f t="shared" si="6"/>
        <v>#REF!</v>
      </c>
      <c r="F127" s="320" t="e">
        <f t="shared" si="6"/>
        <v>#REF!</v>
      </c>
      <c r="G127" s="320" t="e">
        <f t="shared" si="6"/>
        <v>#REF!</v>
      </c>
      <c r="H127" s="320" t="e">
        <f t="shared" si="6"/>
        <v>#REF!</v>
      </c>
    </row>
    <row r="128" spans="1:8" ht="15" thickTop="1"/>
    <row r="130" spans="1:4" ht="15">
      <c r="A130" s="324"/>
      <c r="B130" s="324"/>
      <c r="C130" s="325"/>
      <c r="D130" s="325"/>
    </row>
    <row r="131" spans="1:4" ht="15">
      <c r="A131" s="324"/>
      <c r="B131" s="325"/>
      <c r="C131" s="325"/>
      <c r="D131" s="325"/>
    </row>
    <row r="132" spans="1:4" ht="15">
      <c r="A132" s="324"/>
      <c r="B132" s="325"/>
      <c r="C132" s="325"/>
      <c r="D132" s="325"/>
    </row>
    <row r="133" spans="1:4" ht="15">
      <c r="A133" s="324"/>
      <c r="B133" s="325"/>
      <c r="C133" s="325"/>
      <c r="D133" s="325"/>
    </row>
    <row r="134" spans="1:4" ht="15">
      <c r="A134" s="324"/>
      <c r="B134" s="325"/>
      <c r="C134" s="325"/>
      <c r="D134" s="325"/>
    </row>
    <row r="135" spans="1:4" ht="15">
      <c r="A135" s="324"/>
      <c r="B135" s="325"/>
      <c r="C135" s="325"/>
      <c r="D135" s="325"/>
    </row>
    <row r="136" spans="1:4" ht="15">
      <c r="A136" s="324"/>
      <c r="B136" s="325"/>
      <c r="C136" s="325"/>
      <c r="D136" s="325"/>
    </row>
    <row r="137" spans="1:4" ht="15">
      <c r="A137" s="324"/>
      <c r="B137" s="325"/>
      <c r="C137" s="325"/>
      <c r="D137" s="325"/>
    </row>
    <row r="138" spans="1:4" ht="15">
      <c r="A138" s="324"/>
      <c r="B138" s="325"/>
      <c r="C138" s="325"/>
      <c r="D138" s="325"/>
    </row>
    <row r="139" spans="1:4" s="323" customFormat="1">
      <c r="A139" s="312"/>
    </row>
  </sheetData>
  <mergeCells count="8">
    <mergeCell ref="A1:H1"/>
    <mergeCell ref="A2:H2"/>
    <mergeCell ref="A3:H3"/>
    <mergeCell ref="A4:A5"/>
    <mergeCell ref="B4:B5"/>
    <mergeCell ref="C4:D4"/>
    <mergeCell ref="E4:F4"/>
    <mergeCell ref="G4:H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 tint="-0.249977111117893"/>
  </sheetPr>
  <dimension ref="A1:AE6"/>
  <sheetViews>
    <sheetView showGridLines="0" zoomScale="172" zoomScaleNormal="172" workbookViewId="0">
      <pane xSplit="2" ySplit="5" topLeftCell="Y73" activePane="bottomRight" state="frozen"/>
      <selection activeCell="C42" activeCellId="1" sqref="I7 C42"/>
      <selection pane="topRight" activeCell="C42" activeCellId="1" sqref="I7 C42"/>
      <selection pane="bottomLeft" activeCell="C42" activeCellId="1" sqref="I7 C42"/>
      <selection pane="bottomRight" activeCell="AD80" sqref="AD80"/>
    </sheetView>
  </sheetViews>
  <sheetFormatPr baseColWidth="10" defaultColWidth="9.19921875" defaultRowHeight="12"/>
  <cols>
    <col min="1" max="1" width="8.59765625" style="498" customWidth="1"/>
    <col min="2" max="2" width="25.59765625" style="498" customWidth="1"/>
    <col min="3" max="10" width="11.59765625" style="498" customWidth="1"/>
    <col min="11" max="11" width="10.59765625" style="498" customWidth="1"/>
    <col min="12" max="12" width="11.19921875" style="498" customWidth="1"/>
    <col min="13" max="14" width="11.59765625" style="498" customWidth="1"/>
    <col min="15" max="15" width="11.19921875" style="498" customWidth="1"/>
    <col min="16" max="24" width="11.59765625" style="498" customWidth="1"/>
    <col min="25" max="26" width="10.796875" style="498" customWidth="1"/>
    <col min="27" max="28" width="12.796875" style="498" customWidth="1"/>
    <col min="29" max="30" width="13" style="498" customWidth="1"/>
    <col min="31" max="31" width="13" style="498" bestFit="1" customWidth="1"/>
    <col min="32" max="32" width="10.796875" style="498" bestFit="1" customWidth="1"/>
    <col min="33" max="16384" width="9.19921875" style="498"/>
  </cols>
  <sheetData>
    <row r="1" spans="1:31">
      <c r="A1" s="497"/>
    </row>
    <row r="2" spans="1:31">
      <c r="A2" s="497" t="s">
        <v>166</v>
      </c>
      <c r="B2" s="497"/>
    </row>
    <row r="3" spans="1:31">
      <c r="A3" s="497"/>
    </row>
    <row r="4" spans="1:31" ht="7.25" customHeight="1">
      <c r="A4" s="497"/>
    </row>
    <row r="5" spans="1:31" s="500" customFormat="1" ht="26">
      <c r="A5" s="499" t="s">
        <v>172</v>
      </c>
      <c r="B5" s="499" t="s">
        <v>17</v>
      </c>
      <c r="C5" s="553" t="s">
        <v>298</v>
      </c>
      <c r="D5" s="554"/>
      <c r="E5" s="553" t="s">
        <v>608</v>
      </c>
      <c r="F5" s="554"/>
      <c r="G5" s="553" t="s">
        <v>609</v>
      </c>
      <c r="H5" s="554"/>
      <c r="I5" s="553" t="s">
        <v>610</v>
      </c>
      <c r="J5" s="554"/>
      <c r="K5" s="553" t="s">
        <v>611</v>
      </c>
      <c r="L5" s="554"/>
      <c r="M5" s="553" t="s">
        <v>612</v>
      </c>
      <c r="N5" s="554"/>
      <c r="O5" s="553" t="s">
        <v>613</v>
      </c>
      <c r="P5" s="554"/>
      <c r="Q5" s="553" t="s">
        <v>614</v>
      </c>
      <c r="R5" s="554"/>
      <c r="S5" s="553" t="s">
        <v>615</v>
      </c>
      <c r="T5" s="554"/>
      <c r="U5" s="553" t="s">
        <v>616</v>
      </c>
      <c r="V5" s="554"/>
      <c r="W5" s="553" t="s">
        <v>617</v>
      </c>
      <c r="X5" s="554"/>
      <c r="Y5" s="553" t="s">
        <v>618</v>
      </c>
      <c r="Z5" s="554"/>
      <c r="AA5" s="553" t="s">
        <v>619</v>
      </c>
      <c r="AB5" s="554"/>
      <c r="AC5" s="553" t="s">
        <v>620</v>
      </c>
      <c r="AD5" s="554"/>
      <c r="AE5" s="555" t="s">
        <v>301</v>
      </c>
    </row>
    <row r="6" spans="1:31" s="500" customFormat="1">
      <c r="A6" s="499"/>
      <c r="B6" s="499"/>
      <c r="C6" s="501" t="s">
        <v>299</v>
      </c>
      <c r="D6" s="502" t="s">
        <v>300</v>
      </c>
      <c r="E6" s="501" t="s">
        <v>299</v>
      </c>
      <c r="F6" s="502" t="s">
        <v>300</v>
      </c>
      <c r="G6" s="501" t="s">
        <v>299</v>
      </c>
      <c r="H6" s="502" t="s">
        <v>300</v>
      </c>
      <c r="I6" s="501" t="s">
        <v>299</v>
      </c>
      <c r="J6" s="502" t="s">
        <v>300</v>
      </c>
      <c r="K6" s="501" t="s">
        <v>299</v>
      </c>
      <c r="L6" s="502" t="s">
        <v>300</v>
      </c>
      <c r="M6" s="502" t="s">
        <v>299</v>
      </c>
      <c r="N6" s="502" t="s">
        <v>300</v>
      </c>
      <c r="O6" s="501" t="s">
        <v>299</v>
      </c>
      <c r="P6" s="502" t="s">
        <v>300</v>
      </c>
      <c r="Q6" s="501" t="s">
        <v>299</v>
      </c>
      <c r="R6" s="502" t="s">
        <v>300</v>
      </c>
      <c r="S6" s="501" t="s">
        <v>299</v>
      </c>
      <c r="T6" s="502" t="s">
        <v>300</v>
      </c>
      <c r="U6" s="501" t="s">
        <v>299</v>
      </c>
      <c r="V6" s="502" t="s">
        <v>300</v>
      </c>
      <c r="W6" s="501" t="s">
        <v>299</v>
      </c>
      <c r="X6" s="502" t="s">
        <v>300</v>
      </c>
      <c r="Y6" s="501" t="s">
        <v>299</v>
      </c>
      <c r="Z6" s="502" t="s">
        <v>300</v>
      </c>
      <c r="AA6" s="501" t="s">
        <v>299</v>
      </c>
      <c r="AB6" s="502" t="s">
        <v>300</v>
      </c>
      <c r="AC6" s="501" t="s">
        <v>299</v>
      </c>
      <c r="AD6" s="502" t="s">
        <v>300</v>
      </c>
      <c r="AE6" s="556"/>
    </row>
  </sheetData>
  <mergeCells count="15">
    <mergeCell ref="AA5:AB5"/>
    <mergeCell ref="AC5:AD5"/>
    <mergeCell ref="AE5:AE6"/>
    <mergeCell ref="O5:P5"/>
    <mergeCell ref="Q5:R5"/>
    <mergeCell ref="S5:T5"/>
    <mergeCell ref="U5:V5"/>
    <mergeCell ref="W5:X5"/>
    <mergeCell ref="Y5:Z5"/>
    <mergeCell ref="M5:N5"/>
    <mergeCell ref="C5:D5"/>
    <mergeCell ref="E5:F5"/>
    <mergeCell ref="G5:H5"/>
    <mergeCell ref="I5:J5"/>
    <mergeCell ref="K5:L5"/>
  </mergeCells>
  <phoneticPr fontId="23" type="noConversion"/>
  <printOptions horizontalCentered="1"/>
  <pageMargins left="0.27559055118110237" right="0.19685039370078741" top="0.47244094488188981" bottom="0.39370078740157483" header="0.23622047244094491" footer="0.19685039370078741"/>
  <pageSetup paperSize="9" fitToHeight="0" orientation="landscape" r:id="rId1"/>
  <headerFooter>
    <oddFooter>&amp;R&amp;"-,Regular"&amp;9Pages :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DC239-95D3-407F-9E7E-33C06048F7C5}">
  <sheetPr>
    <tabColor theme="9" tint="-0.249977111117893"/>
  </sheetPr>
  <dimension ref="A1:AF127"/>
  <sheetViews>
    <sheetView showGridLines="0" zoomScale="172" zoomScaleNormal="172" workbookViewId="0">
      <pane xSplit="2" ySplit="5" topLeftCell="P51" activePane="bottomRight" state="frozen"/>
      <selection activeCell="C42" activeCellId="1" sqref="I7 C42"/>
      <selection pane="topRight" activeCell="C42" activeCellId="1" sqref="I7 C42"/>
      <selection pane="bottomLeft" activeCell="C42" activeCellId="1" sqref="I7 C42"/>
      <selection pane="bottomRight" activeCell="P83" sqref="P83"/>
    </sheetView>
  </sheetViews>
  <sheetFormatPr baseColWidth="10" defaultColWidth="9.19921875" defaultRowHeight="12"/>
  <cols>
    <col min="1" max="1" width="8.59765625" style="498" customWidth="1"/>
    <col min="2" max="2" width="25.59765625" style="498" customWidth="1"/>
    <col min="3" max="4" width="11.59765625" style="498" customWidth="1"/>
    <col min="5" max="10" width="11.59765625" style="498" hidden="1" customWidth="1"/>
    <col min="11" max="11" width="10.59765625" style="498" hidden="1" customWidth="1"/>
    <col min="12" max="12" width="11.19921875" style="498" hidden="1" customWidth="1"/>
    <col min="13" max="14" width="11.59765625" style="498" hidden="1" customWidth="1"/>
    <col min="15" max="15" width="11.19921875" style="498" customWidth="1"/>
    <col min="16" max="24" width="11.59765625" style="498" customWidth="1"/>
    <col min="25" max="26" width="10.796875" style="498" customWidth="1"/>
    <col min="27" max="28" width="12.796875" style="498" customWidth="1"/>
    <col min="29" max="30" width="13" style="498" customWidth="1"/>
    <col min="31" max="31" width="13" style="498" bestFit="1" customWidth="1"/>
    <col min="32" max="32" width="10.796875" style="498" bestFit="1" customWidth="1"/>
    <col min="33" max="16384" width="9.19921875" style="498"/>
  </cols>
  <sheetData>
    <row r="1" spans="1:32">
      <c r="A1" s="497" t="s">
        <v>228</v>
      </c>
    </row>
    <row r="2" spans="1:32">
      <c r="A2" s="497" t="s">
        <v>166</v>
      </c>
      <c r="B2" s="497"/>
    </row>
    <row r="3" spans="1:32">
      <c r="A3" s="497" t="s">
        <v>1051</v>
      </c>
    </row>
    <row r="4" spans="1:32" ht="7.25" customHeight="1">
      <c r="A4" s="497"/>
    </row>
    <row r="5" spans="1:32" s="500" customFormat="1" ht="26">
      <c r="A5" s="499" t="s">
        <v>172</v>
      </c>
      <c r="B5" s="499" t="s">
        <v>17</v>
      </c>
      <c r="C5" s="553" t="s">
        <v>298</v>
      </c>
      <c r="D5" s="554"/>
      <c r="E5" s="553" t="s">
        <v>608</v>
      </c>
      <c r="F5" s="554"/>
      <c r="G5" s="553" t="s">
        <v>609</v>
      </c>
      <c r="H5" s="554"/>
      <c r="I5" s="553" t="s">
        <v>610</v>
      </c>
      <c r="J5" s="554"/>
      <c r="K5" s="553" t="s">
        <v>611</v>
      </c>
      <c r="L5" s="554"/>
      <c r="M5" s="553" t="s">
        <v>612</v>
      </c>
      <c r="N5" s="554"/>
      <c r="O5" s="553" t="s">
        <v>613</v>
      </c>
      <c r="P5" s="554"/>
      <c r="Q5" s="553" t="s">
        <v>614</v>
      </c>
      <c r="R5" s="554"/>
      <c r="S5" s="553" t="s">
        <v>615</v>
      </c>
      <c r="T5" s="554"/>
      <c r="U5" s="553" t="s">
        <v>616</v>
      </c>
      <c r="V5" s="554"/>
      <c r="W5" s="553" t="s">
        <v>617</v>
      </c>
      <c r="X5" s="554"/>
      <c r="Y5" s="553" t="s">
        <v>618</v>
      </c>
      <c r="Z5" s="554"/>
      <c r="AA5" s="553" t="s">
        <v>619</v>
      </c>
      <c r="AB5" s="554"/>
      <c r="AC5" s="553" t="s">
        <v>620</v>
      </c>
      <c r="AD5" s="554"/>
      <c r="AE5" s="555" t="s">
        <v>301</v>
      </c>
    </row>
    <row r="6" spans="1:32" s="500" customFormat="1">
      <c r="A6" s="499"/>
      <c r="B6" s="499"/>
      <c r="C6" s="501" t="s">
        <v>299</v>
      </c>
      <c r="D6" s="502" t="s">
        <v>300</v>
      </c>
      <c r="E6" s="501" t="s">
        <v>299</v>
      </c>
      <c r="F6" s="502" t="s">
        <v>300</v>
      </c>
      <c r="G6" s="501" t="s">
        <v>299</v>
      </c>
      <c r="H6" s="502" t="s">
        <v>300</v>
      </c>
      <c r="I6" s="501" t="s">
        <v>299</v>
      </c>
      <c r="J6" s="502" t="s">
        <v>300</v>
      </c>
      <c r="K6" s="501" t="s">
        <v>299</v>
      </c>
      <c r="L6" s="502" t="s">
        <v>300</v>
      </c>
      <c r="M6" s="502" t="s">
        <v>299</v>
      </c>
      <c r="N6" s="502" t="s">
        <v>300</v>
      </c>
      <c r="O6" s="501" t="s">
        <v>299</v>
      </c>
      <c r="P6" s="502" t="s">
        <v>300</v>
      </c>
      <c r="Q6" s="501" t="s">
        <v>299</v>
      </c>
      <c r="R6" s="502" t="s">
        <v>300</v>
      </c>
      <c r="S6" s="501" t="s">
        <v>299</v>
      </c>
      <c r="T6" s="502" t="s">
        <v>300</v>
      </c>
      <c r="U6" s="501" t="s">
        <v>299</v>
      </c>
      <c r="V6" s="502" t="s">
        <v>300</v>
      </c>
      <c r="W6" s="501" t="s">
        <v>299</v>
      </c>
      <c r="X6" s="502" t="s">
        <v>300</v>
      </c>
      <c r="Y6" s="501" t="s">
        <v>299</v>
      </c>
      <c r="Z6" s="502" t="s">
        <v>300</v>
      </c>
      <c r="AA6" s="501" t="s">
        <v>299</v>
      </c>
      <c r="AB6" s="502" t="s">
        <v>300</v>
      </c>
      <c r="AC6" s="501" t="s">
        <v>299</v>
      </c>
      <c r="AD6" s="502" t="s">
        <v>300</v>
      </c>
      <c r="AE6" s="556"/>
    </row>
    <row r="7" spans="1:32" s="509" customFormat="1">
      <c r="A7" s="503" t="s">
        <v>132</v>
      </c>
      <c r="B7" s="504" t="s">
        <v>123</v>
      </c>
      <c r="C7" s="505">
        <v>0</v>
      </c>
      <c r="D7" s="506"/>
      <c r="E7" s="506"/>
      <c r="F7" s="506"/>
      <c r="G7" s="506"/>
      <c r="H7" s="506"/>
      <c r="I7" s="507"/>
      <c r="J7" s="507"/>
      <c r="K7" s="507"/>
      <c r="L7" s="507"/>
      <c r="M7" s="507"/>
      <c r="N7" s="507"/>
      <c r="O7" s="507"/>
      <c r="P7" s="507"/>
      <c r="Q7" s="507"/>
      <c r="R7" s="507"/>
      <c r="S7" s="507"/>
      <c r="T7" s="507"/>
      <c r="U7" s="507"/>
      <c r="V7" s="507"/>
      <c r="W7" s="507"/>
      <c r="X7" s="507"/>
      <c r="Y7" s="507"/>
      <c r="Z7" s="507"/>
      <c r="AA7" s="507"/>
      <c r="AB7" s="507"/>
      <c r="AC7" s="507">
        <f t="shared" ref="AC7:AC31" si="0">C7+E7+G7+I7+K7+M7+O7+Q7+S7+U7+W7+Y7+AA7</f>
        <v>0</v>
      </c>
      <c r="AD7" s="507">
        <f t="shared" ref="AD7:AD31" si="1">SUM(D7+F7+H7+J7+L7+N7+P7+R7+T7+V7+X7+Z7+AB7)</f>
        <v>0</v>
      </c>
      <c r="AE7" s="505">
        <f t="shared" ref="AE7:AE50" si="2">AC7-AD7</f>
        <v>0</v>
      </c>
      <c r="AF7" s="508"/>
    </row>
    <row r="8" spans="1:32" s="509" customFormat="1">
      <c r="A8" s="503" t="s">
        <v>133</v>
      </c>
      <c r="B8" s="504" t="s">
        <v>649</v>
      </c>
      <c r="C8" s="505">
        <v>10000.000000000029</v>
      </c>
      <c r="D8" s="506"/>
      <c r="E8" s="506">
        <v>4226.91</v>
      </c>
      <c r="F8" s="506">
        <v>4226.91</v>
      </c>
      <c r="G8" s="507">
        <v>15817.54</v>
      </c>
      <c r="H8" s="507">
        <v>17177.54</v>
      </c>
      <c r="I8" s="507">
        <v>11218.53</v>
      </c>
      <c r="J8" s="507">
        <v>10031.530000000001</v>
      </c>
      <c r="K8" s="507">
        <v>13883.65</v>
      </c>
      <c r="L8" s="507">
        <v>13710.65</v>
      </c>
      <c r="M8" s="507">
        <v>21156.14</v>
      </c>
      <c r="N8" s="507">
        <v>25970.34</v>
      </c>
      <c r="O8" s="507">
        <v>18313.68</v>
      </c>
      <c r="P8" s="507">
        <v>13499.48</v>
      </c>
      <c r="Q8" s="507">
        <v>15851.53</v>
      </c>
      <c r="R8" s="507">
        <v>15851.53</v>
      </c>
      <c r="S8" s="507">
        <v>23343.48</v>
      </c>
      <c r="T8" s="507">
        <v>23343.48</v>
      </c>
      <c r="U8" s="507"/>
      <c r="V8" s="507"/>
      <c r="W8" s="507"/>
      <c r="X8" s="507"/>
      <c r="Y8" s="507"/>
      <c r="Z8" s="507"/>
      <c r="AA8" s="507"/>
      <c r="AB8" s="507"/>
      <c r="AC8" s="507">
        <f t="shared" si="0"/>
        <v>133811.46000000005</v>
      </c>
      <c r="AD8" s="507">
        <f t="shared" si="1"/>
        <v>123811.45999999999</v>
      </c>
      <c r="AE8" s="505">
        <f t="shared" si="2"/>
        <v>10000.000000000058</v>
      </c>
      <c r="AF8" s="508"/>
    </row>
    <row r="9" spans="1:32" s="509" customFormat="1">
      <c r="A9" s="503" t="s">
        <v>173</v>
      </c>
      <c r="B9" s="504" t="s">
        <v>229</v>
      </c>
      <c r="C9" s="505">
        <v>1403032.9099999997</v>
      </c>
      <c r="D9" s="506"/>
      <c r="E9" s="506">
        <v>134575</v>
      </c>
      <c r="F9" s="506">
        <v>131016.11</v>
      </c>
      <c r="G9" s="507">
        <v>9009.4</v>
      </c>
      <c r="H9" s="507">
        <v>271802.90000000002</v>
      </c>
      <c r="I9" s="507">
        <v>443728.6</v>
      </c>
      <c r="J9" s="507">
        <v>137669.18</v>
      </c>
      <c r="K9" s="507">
        <v>225678.59</v>
      </c>
      <c r="L9" s="507">
        <v>160234.85</v>
      </c>
      <c r="M9" s="507">
        <v>531513.44999999995</v>
      </c>
      <c r="N9" s="507">
        <v>257950.24</v>
      </c>
      <c r="O9" s="507">
        <v>556180.81999999995</v>
      </c>
      <c r="P9" s="507">
        <v>182868.93</v>
      </c>
      <c r="Q9" s="507">
        <v>760452.18</v>
      </c>
      <c r="R9" s="507">
        <v>158680.54999999999</v>
      </c>
      <c r="S9" s="507">
        <v>41832.699999999997</v>
      </c>
      <c r="T9" s="507">
        <v>171250.56</v>
      </c>
      <c r="U9" s="507">
        <v>59600</v>
      </c>
      <c r="V9" s="507">
        <v>108429.29</v>
      </c>
      <c r="W9" s="507">
        <v>10000</v>
      </c>
      <c r="X9" s="507">
        <v>120622.34</v>
      </c>
      <c r="Y9" s="507">
        <v>10000</v>
      </c>
      <c r="Z9" s="507">
        <v>127006.94</v>
      </c>
      <c r="AA9" s="507">
        <v>75000</v>
      </c>
      <c r="AB9" s="507">
        <v>485860.34</v>
      </c>
      <c r="AC9" s="507">
        <f t="shared" si="0"/>
        <v>4260603.6499999994</v>
      </c>
      <c r="AD9" s="507">
        <f t="shared" si="1"/>
        <v>2313392.23</v>
      </c>
      <c r="AE9" s="505">
        <f t="shared" si="2"/>
        <v>1947211.4199999995</v>
      </c>
      <c r="AF9" s="508"/>
    </row>
    <row r="10" spans="1:32" s="509" customFormat="1">
      <c r="A10" s="503" t="s">
        <v>230</v>
      </c>
      <c r="B10" s="504" t="s">
        <v>231</v>
      </c>
      <c r="C10" s="505">
        <v>1437</v>
      </c>
      <c r="D10" s="506"/>
      <c r="E10" s="506"/>
      <c r="F10" s="506"/>
      <c r="G10" s="506"/>
      <c r="H10" s="506"/>
      <c r="I10" s="507"/>
      <c r="J10" s="507"/>
      <c r="K10" s="507"/>
      <c r="L10" s="507"/>
      <c r="M10" s="507"/>
      <c r="N10" s="507"/>
      <c r="O10" s="507"/>
      <c r="P10" s="507"/>
      <c r="Q10" s="507"/>
      <c r="R10" s="507"/>
      <c r="S10" s="507"/>
      <c r="T10" s="507"/>
      <c r="U10" s="507"/>
      <c r="V10" s="507"/>
      <c r="W10" s="507"/>
      <c r="X10" s="507"/>
      <c r="Y10" s="507"/>
      <c r="Z10" s="507"/>
      <c r="AA10" s="507"/>
      <c r="AB10" s="507"/>
      <c r="AC10" s="507">
        <f t="shared" si="0"/>
        <v>1437</v>
      </c>
      <c r="AD10" s="507">
        <f t="shared" si="1"/>
        <v>0</v>
      </c>
      <c r="AE10" s="505">
        <f t="shared" si="2"/>
        <v>1437</v>
      </c>
      <c r="AF10" s="508"/>
    </row>
    <row r="11" spans="1:32" s="509" customFormat="1">
      <c r="A11" s="503" t="s">
        <v>134</v>
      </c>
      <c r="B11" s="504" t="s">
        <v>82</v>
      </c>
      <c r="C11" s="505">
        <v>0</v>
      </c>
      <c r="D11" s="506"/>
      <c r="E11" s="506">
        <v>431749.98</v>
      </c>
      <c r="F11" s="506"/>
      <c r="G11" s="506">
        <v>20961.3</v>
      </c>
      <c r="H11" s="506">
        <v>3749.98</v>
      </c>
      <c r="I11" s="507">
        <v>211209.44</v>
      </c>
      <c r="J11" s="507">
        <v>439170.8</v>
      </c>
      <c r="K11" s="507"/>
      <c r="L11" s="507">
        <v>220999.94</v>
      </c>
      <c r="M11" s="507">
        <v>6537.7</v>
      </c>
      <c r="N11" s="506"/>
      <c r="O11" s="506">
        <v>244976.5</v>
      </c>
      <c r="P11" s="506">
        <v>4226.5</v>
      </c>
      <c r="Q11" s="506"/>
      <c r="R11" s="507">
        <v>232425.4</v>
      </c>
      <c r="S11" s="506">
        <v>10914</v>
      </c>
      <c r="T11" s="506">
        <v>14862.3</v>
      </c>
      <c r="U11" s="506"/>
      <c r="V11" s="506"/>
      <c r="W11" s="507"/>
      <c r="X11" s="507"/>
      <c r="Y11" s="506"/>
      <c r="Z11" s="506"/>
      <c r="AA11" s="507"/>
      <c r="AB11" s="506"/>
      <c r="AC11" s="507">
        <f t="shared" si="0"/>
        <v>926348.91999999993</v>
      </c>
      <c r="AD11" s="507">
        <f t="shared" si="1"/>
        <v>915434.92</v>
      </c>
      <c r="AE11" s="505">
        <f t="shared" si="2"/>
        <v>10913.999999999884</v>
      </c>
      <c r="AF11" s="508"/>
    </row>
    <row r="12" spans="1:32" s="509" customFormat="1">
      <c r="A12" s="503" t="s">
        <v>233</v>
      </c>
      <c r="B12" s="504" t="s">
        <v>234</v>
      </c>
      <c r="C12" s="505">
        <v>116139.75</v>
      </c>
      <c r="D12" s="506"/>
      <c r="E12" s="506"/>
      <c r="F12" s="506">
        <v>35371.14</v>
      </c>
      <c r="G12" s="507">
        <v>131719.9</v>
      </c>
      <c r="H12" s="507">
        <v>80768.61</v>
      </c>
      <c r="I12" s="507"/>
      <c r="J12" s="507">
        <v>100188.7</v>
      </c>
      <c r="K12" s="507">
        <v>31260</v>
      </c>
      <c r="L12" s="507">
        <v>31531.200000000001</v>
      </c>
      <c r="M12" s="507">
        <v>95613.84</v>
      </c>
      <c r="N12" s="507">
        <v>31260</v>
      </c>
      <c r="O12" s="507">
        <v>49803.25</v>
      </c>
      <c r="P12" s="507">
        <v>95613.84</v>
      </c>
      <c r="Q12" s="507">
        <v>34019</v>
      </c>
      <c r="R12" s="507">
        <v>49803</v>
      </c>
      <c r="S12" s="507">
        <v>38387.440000000002</v>
      </c>
      <c r="T12" s="507">
        <v>34019</v>
      </c>
      <c r="U12" s="507"/>
      <c r="V12" s="507"/>
      <c r="W12" s="507"/>
      <c r="X12" s="507"/>
      <c r="Y12" s="507"/>
      <c r="Z12" s="507"/>
      <c r="AA12" s="507"/>
      <c r="AB12" s="507"/>
      <c r="AC12" s="507">
        <f t="shared" si="0"/>
        <v>496943.18</v>
      </c>
      <c r="AD12" s="507">
        <f t="shared" si="1"/>
        <v>458555.49</v>
      </c>
      <c r="AE12" s="505">
        <f t="shared" si="2"/>
        <v>38387.69</v>
      </c>
      <c r="AF12" s="508"/>
    </row>
    <row r="13" spans="1:32" s="509" customFormat="1">
      <c r="A13" s="503" t="s">
        <v>968</v>
      </c>
      <c r="B13" s="504" t="s">
        <v>969</v>
      </c>
      <c r="C13" s="505">
        <v>0</v>
      </c>
      <c r="D13" s="506"/>
      <c r="E13" s="506"/>
      <c r="F13" s="506"/>
      <c r="G13" s="507"/>
      <c r="H13" s="507"/>
      <c r="I13" s="507"/>
      <c r="J13" s="507"/>
      <c r="K13" s="507"/>
      <c r="L13" s="507"/>
      <c r="M13" s="507"/>
      <c r="N13" s="507"/>
      <c r="O13" s="507"/>
      <c r="P13" s="507"/>
      <c r="Q13" s="507"/>
      <c r="R13" s="507"/>
      <c r="S13" s="507"/>
      <c r="T13" s="507"/>
      <c r="U13" s="507"/>
      <c r="V13" s="507"/>
      <c r="W13" s="507"/>
      <c r="X13" s="507"/>
      <c r="Y13" s="507"/>
      <c r="Z13" s="507"/>
      <c r="AA13" s="507"/>
      <c r="AB13" s="507"/>
      <c r="AC13" s="507">
        <f>C13+E13+G13+I13+K13+M13+O13+Q13+S13+U13+W13+Y13+AA13</f>
        <v>0</v>
      </c>
      <c r="AD13" s="507">
        <f>SUM(D13+F13+H13+J13+L13+N13+P13+R13+T13+V13+X13+Z13+AB13)</f>
        <v>0</v>
      </c>
      <c r="AE13" s="505">
        <f t="shared" si="2"/>
        <v>0</v>
      </c>
      <c r="AF13" s="508"/>
    </row>
    <row r="14" spans="1:32" s="509" customFormat="1">
      <c r="A14" s="503" t="s">
        <v>141</v>
      </c>
      <c r="B14" s="504" t="s">
        <v>235</v>
      </c>
      <c r="C14" s="505">
        <v>826917.39</v>
      </c>
      <c r="D14" s="506"/>
      <c r="E14" s="506">
        <v>22116.28</v>
      </c>
      <c r="F14" s="506">
        <v>119923.21</v>
      </c>
      <c r="G14" s="507">
        <v>77827.850000000006</v>
      </c>
      <c r="H14" s="507">
        <v>21224.63</v>
      </c>
      <c r="I14" s="507">
        <v>44887.19</v>
      </c>
      <c r="J14" s="507">
        <v>23298.41</v>
      </c>
      <c r="K14" s="507">
        <v>26000.45</v>
      </c>
      <c r="L14" s="507">
        <v>24442.84</v>
      </c>
      <c r="M14" s="507">
        <v>53772.71</v>
      </c>
      <c r="N14" s="507">
        <v>84103.38</v>
      </c>
      <c r="O14" s="507">
        <v>40426.160000000003</v>
      </c>
      <c r="P14" s="507">
        <v>110999.89</v>
      </c>
      <c r="Q14" s="507">
        <v>5136.45</v>
      </c>
      <c r="R14" s="507">
        <v>36131.14</v>
      </c>
      <c r="S14" s="507">
        <v>1506.59</v>
      </c>
      <c r="T14" s="507">
        <v>6105.58</v>
      </c>
      <c r="U14" s="507"/>
      <c r="V14" s="507"/>
      <c r="W14" s="507"/>
      <c r="X14" s="507"/>
      <c r="Y14" s="507"/>
      <c r="Z14" s="507"/>
      <c r="AA14" s="507"/>
      <c r="AB14" s="507"/>
      <c r="AC14" s="507">
        <f t="shared" si="0"/>
        <v>1098591.0699999998</v>
      </c>
      <c r="AD14" s="507">
        <f t="shared" si="1"/>
        <v>426229.08</v>
      </c>
      <c r="AE14" s="520">
        <f t="shared" si="2"/>
        <v>672361.98999999976</v>
      </c>
      <c r="AF14" s="508"/>
    </row>
    <row r="15" spans="1:32" s="509" customFormat="1">
      <c r="A15" s="503" t="s">
        <v>579</v>
      </c>
      <c r="B15" s="504" t="s">
        <v>580</v>
      </c>
      <c r="C15" s="505">
        <v>0</v>
      </c>
      <c r="D15" s="506"/>
      <c r="E15" s="506"/>
      <c r="F15" s="506"/>
      <c r="G15" s="507"/>
      <c r="H15" s="507"/>
      <c r="I15" s="507"/>
      <c r="J15" s="507"/>
      <c r="K15" s="507"/>
      <c r="L15" s="507"/>
      <c r="M15" s="507"/>
      <c r="N15" s="507"/>
      <c r="O15" s="507"/>
      <c r="P15" s="507"/>
      <c r="Q15" s="507"/>
      <c r="R15" s="507"/>
      <c r="S15" s="507"/>
      <c r="T15" s="507"/>
      <c r="U15" s="507"/>
      <c r="V15" s="507"/>
      <c r="W15" s="507"/>
      <c r="X15" s="507"/>
      <c r="Y15" s="507"/>
      <c r="Z15" s="507"/>
      <c r="AA15" s="507"/>
      <c r="AB15" s="507"/>
      <c r="AC15" s="507">
        <f t="shared" si="0"/>
        <v>0</v>
      </c>
      <c r="AD15" s="507">
        <f t="shared" si="1"/>
        <v>0</v>
      </c>
      <c r="AE15" s="505">
        <f t="shared" si="2"/>
        <v>0</v>
      </c>
      <c r="AF15" s="508"/>
    </row>
    <row r="16" spans="1:32" s="509" customFormat="1">
      <c r="A16" s="503" t="s">
        <v>143</v>
      </c>
      <c r="B16" s="504" t="s">
        <v>196</v>
      </c>
      <c r="C16" s="505">
        <v>65026.760000000009</v>
      </c>
      <c r="D16" s="506"/>
      <c r="E16" s="506"/>
      <c r="F16" s="506"/>
      <c r="G16" s="506">
        <v>49.9</v>
      </c>
      <c r="H16" s="506"/>
      <c r="I16" s="507">
        <v>300</v>
      </c>
      <c r="J16" s="507"/>
      <c r="K16" s="507">
        <v>226</v>
      </c>
      <c r="L16" s="507"/>
      <c r="M16" s="507">
        <v>100</v>
      </c>
      <c r="N16" s="507"/>
      <c r="O16" s="507">
        <v>139.5</v>
      </c>
      <c r="P16" s="507"/>
      <c r="Q16" s="507">
        <v>2482.1999999999998</v>
      </c>
      <c r="R16" s="507"/>
      <c r="S16" s="507">
        <v>100</v>
      </c>
      <c r="T16" s="507"/>
      <c r="U16" s="507"/>
      <c r="V16" s="507"/>
      <c r="W16" s="507"/>
      <c r="X16" s="507"/>
      <c r="Y16" s="507"/>
      <c r="Z16" s="507"/>
      <c r="AA16" s="507"/>
      <c r="AB16" s="507"/>
      <c r="AC16" s="507">
        <f t="shared" si="0"/>
        <v>68424.36</v>
      </c>
      <c r="AD16" s="507">
        <f t="shared" si="1"/>
        <v>0</v>
      </c>
      <c r="AE16" s="505">
        <f t="shared" si="2"/>
        <v>68424.36</v>
      </c>
      <c r="AF16" s="508"/>
    </row>
    <row r="17" spans="1:32" s="509" customFormat="1">
      <c r="A17" s="503" t="s">
        <v>581</v>
      </c>
      <c r="B17" s="504" t="s">
        <v>582</v>
      </c>
      <c r="C17" s="505">
        <v>34272.349999999991</v>
      </c>
      <c r="D17" s="506"/>
      <c r="E17" s="506"/>
      <c r="F17" s="506">
        <v>3211.46</v>
      </c>
      <c r="G17" s="506"/>
      <c r="H17" s="507">
        <v>3211.46</v>
      </c>
      <c r="I17" s="506"/>
      <c r="J17" s="507">
        <v>3211.46</v>
      </c>
      <c r="K17" s="507"/>
      <c r="L17" s="507">
        <v>3211.46</v>
      </c>
      <c r="M17" s="507"/>
      <c r="N17" s="507">
        <v>3211.46</v>
      </c>
      <c r="O17" s="507"/>
      <c r="P17" s="507">
        <v>3211.46</v>
      </c>
      <c r="Q17" s="506"/>
      <c r="R17" s="507">
        <v>3211.46</v>
      </c>
      <c r="S17" s="506"/>
      <c r="T17" s="507">
        <v>3211.46</v>
      </c>
      <c r="U17" s="506"/>
      <c r="V17" s="507">
        <v>3211.46</v>
      </c>
      <c r="W17" s="507"/>
      <c r="X17" s="507"/>
      <c r="Y17" s="506"/>
      <c r="Z17" s="507"/>
      <c r="AA17" s="507"/>
      <c r="AB17" s="507"/>
      <c r="AC17" s="507">
        <f t="shared" si="0"/>
        <v>34272.349999999991</v>
      </c>
      <c r="AD17" s="507">
        <f t="shared" si="1"/>
        <v>28903.139999999996</v>
      </c>
      <c r="AE17" s="505">
        <f t="shared" si="2"/>
        <v>5369.2099999999955</v>
      </c>
      <c r="AF17" s="508"/>
    </row>
    <row r="18" spans="1:32" s="509" customFormat="1">
      <c r="A18" s="503" t="s">
        <v>236</v>
      </c>
      <c r="B18" s="504" t="s">
        <v>237</v>
      </c>
      <c r="C18" s="505">
        <v>0</v>
      </c>
      <c r="D18" s="506"/>
      <c r="E18" s="506"/>
      <c r="F18" s="506"/>
      <c r="G18" s="506"/>
      <c r="H18" s="506"/>
      <c r="I18" s="506"/>
      <c r="J18" s="507"/>
      <c r="K18" s="507"/>
      <c r="L18" s="507"/>
      <c r="M18" s="507"/>
      <c r="N18" s="507"/>
      <c r="O18" s="507"/>
      <c r="P18" s="507"/>
      <c r="Q18" s="507"/>
      <c r="R18" s="507"/>
      <c r="S18" s="507"/>
      <c r="T18" s="507"/>
      <c r="U18" s="507"/>
      <c r="V18" s="507"/>
      <c r="W18" s="506"/>
      <c r="X18" s="507"/>
      <c r="Y18" s="506"/>
      <c r="Z18" s="507"/>
      <c r="AA18" s="507"/>
      <c r="AB18" s="507"/>
      <c r="AC18" s="507">
        <f t="shared" si="0"/>
        <v>0</v>
      </c>
      <c r="AD18" s="507">
        <f t="shared" si="1"/>
        <v>0</v>
      </c>
      <c r="AE18" s="505">
        <f t="shared" si="2"/>
        <v>0</v>
      </c>
      <c r="AF18" s="508"/>
    </row>
    <row r="19" spans="1:32" s="509" customFormat="1">
      <c r="A19" s="503" t="s">
        <v>238</v>
      </c>
      <c r="B19" s="510" t="s">
        <v>124</v>
      </c>
      <c r="C19" s="520">
        <v>0</v>
      </c>
      <c r="D19" s="506"/>
      <c r="E19" s="506">
        <v>2113.17</v>
      </c>
      <c r="F19" s="506"/>
      <c r="G19" s="507">
        <v>5160.34</v>
      </c>
      <c r="H19" s="507">
        <v>2078.75</v>
      </c>
      <c r="I19" s="506">
        <v>4837.62</v>
      </c>
      <c r="J19" s="507">
        <v>5194.76</v>
      </c>
      <c r="K19" s="506">
        <v>1815.28</v>
      </c>
      <c r="L19" s="507">
        <v>4837.62</v>
      </c>
      <c r="M19" s="506">
        <v>4089.18</v>
      </c>
      <c r="N19" s="507">
        <v>1815.28</v>
      </c>
      <c r="O19" s="506">
        <v>2131.15</v>
      </c>
      <c r="P19" s="507">
        <v>4089.18</v>
      </c>
      <c r="Q19" s="506">
        <v>682.99</v>
      </c>
      <c r="R19" s="507">
        <v>2131.15</v>
      </c>
      <c r="S19" s="506">
        <v>352.14</v>
      </c>
      <c r="T19" s="507">
        <v>687.32</v>
      </c>
      <c r="U19" s="506"/>
      <c r="V19" s="507"/>
      <c r="W19" s="506"/>
      <c r="X19" s="507"/>
      <c r="Y19" s="506"/>
      <c r="Z19" s="507"/>
      <c r="AA19" s="507"/>
      <c r="AB19" s="511"/>
      <c r="AC19" s="507">
        <f t="shared" si="0"/>
        <v>21181.870000000003</v>
      </c>
      <c r="AD19" s="507">
        <f t="shared" si="1"/>
        <v>20834.060000000001</v>
      </c>
      <c r="AE19" s="505">
        <f t="shared" si="2"/>
        <v>347.81000000000131</v>
      </c>
      <c r="AF19" s="508"/>
    </row>
    <row r="20" spans="1:32" s="509" customFormat="1">
      <c r="A20" s="503" t="s">
        <v>142</v>
      </c>
      <c r="B20" s="504" t="s">
        <v>570</v>
      </c>
      <c r="C20" s="505">
        <v>128.04000000000087</v>
      </c>
      <c r="D20" s="506"/>
      <c r="E20" s="506">
        <v>110.43</v>
      </c>
      <c r="F20" s="506">
        <v>128.22</v>
      </c>
      <c r="G20" s="507">
        <v>133.86000000000001</v>
      </c>
      <c r="H20" s="507">
        <v>110.43</v>
      </c>
      <c r="I20" s="507">
        <v>142.96</v>
      </c>
      <c r="J20" s="507">
        <v>133.86000000000001</v>
      </c>
      <c r="K20" s="507">
        <v>174.68</v>
      </c>
      <c r="L20" s="507">
        <v>142.96</v>
      </c>
      <c r="M20" s="507">
        <v>182.07</v>
      </c>
      <c r="N20" s="507">
        <v>174.68</v>
      </c>
      <c r="O20" s="507">
        <v>202.27</v>
      </c>
      <c r="P20" s="507">
        <v>182.07</v>
      </c>
      <c r="Q20" s="507">
        <v>168.94</v>
      </c>
      <c r="R20" s="507">
        <v>202.27</v>
      </c>
      <c r="S20" s="507">
        <v>133.44999999999999</v>
      </c>
      <c r="T20" s="507">
        <v>168.94</v>
      </c>
      <c r="U20" s="507"/>
      <c r="V20" s="507"/>
      <c r="W20" s="507"/>
      <c r="X20" s="507"/>
      <c r="Y20" s="507"/>
      <c r="Z20" s="507"/>
      <c r="AA20" s="507"/>
      <c r="AB20" s="511"/>
      <c r="AC20" s="507">
        <f t="shared" si="0"/>
        <v>1376.700000000001</v>
      </c>
      <c r="AD20" s="507">
        <f t="shared" si="1"/>
        <v>1243.43</v>
      </c>
      <c r="AE20" s="505">
        <f t="shared" si="2"/>
        <v>133.27000000000089</v>
      </c>
      <c r="AF20" s="508"/>
    </row>
    <row r="21" spans="1:32" s="509" customFormat="1">
      <c r="A21" s="503" t="s">
        <v>310</v>
      </c>
      <c r="B21" s="504" t="s">
        <v>311</v>
      </c>
      <c r="C21" s="505">
        <v>0</v>
      </c>
      <c r="D21" s="506"/>
      <c r="E21" s="506"/>
      <c r="F21" s="506"/>
      <c r="G21" s="507"/>
      <c r="H21" s="507"/>
      <c r="I21" s="507">
        <v>3474.16</v>
      </c>
      <c r="J21" s="507"/>
      <c r="K21" s="507"/>
      <c r="L21" s="507">
        <v>3474.16</v>
      </c>
      <c r="M21" s="507">
        <v>1493.63</v>
      </c>
      <c r="N21" s="507"/>
      <c r="O21" s="507"/>
      <c r="P21" s="507">
        <v>1493.63</v>
      </c>
      <c r="Q21" s="507"/>
      <c r="R21" s="507"/>
      <c r="S21" s="507"/>
      <c r="T21" s="507"/>
      <c r="U21" s="507"/>
      <c r="V21" s="507"/>
      <c r="W21" s="507"/>
      <c r="X21" s="507"/>
      <c r="Y21" s="507"/>
      <c r="Z21" s="507"/>
      <c r="AA21" s="511"/>
      <c r="AB21" s="511"/>
      <c r="AC21" s="507">
        <f t="shared" si="0"/>
        <v>4967.79</v>
      </c>
      <c r="AD21" s="507">
        <f t="shared" si="1"/>
        <v>4967.79</v>
      </c>
      <c r="AE21" s="505">
        <f t="shared" si="2"/>
        <v>0</v>
      </c>
      <c r="AF21" s="508"/>
    </row>
    <row r="22" spans="1:32" s="509" customFormat="1">
      <c r="A22" s="503" t="s">
        <v>135</v>
      </c>
      <c r="B22" s="504" t="s">
        <v>181</v>
      </c>
      <c r="C22" s="505">
        <v>433228.48</v>
      </c>
      <c r="D22" s="506"/>
      <c r="E22" s="506"/>
      <c r="F22" s="506"/>
      <c r="G22" s="507"/>
      <c r="H22" s="507"/>
      <c r="I22" s="507"/>
      <c r="J22" s="507"/>
      <c r="K22" s="507"/>
      <c r="L22" s="507"/>
      <c r="M22" s="507"/>
      <c r="N22" s="507"/>
      <c r="O22" s="507"/>
      <c r="P22" s="507"/>
      <c r="Q22" s="507"/>
      <c r="R22" s="507"/>
      <c r="S22" s="507"/>
      <c r="T22" s="507"/>
      <c r="U22" s="507"/>
      <c r="V22" s="507"/>
      <c r="W22" s="507"/>
      <c r="X22" s="507"/>
      <c r="Y22" s="507"/>
      <c r="Z22" s="507"/>
      <c r="AA22" s="507"/>
      <c r="AB22" s="507"/>
      <c r="AC22" s="507">
        <f t="shared" si="0"/>
        <v>433228.48</v>
      </c>
      <c r="AD22" s="507">
        <f t="shared" si="1"/>
        <v>0</v>
      </c>
      <c r="AE22" s="505">
        <f t="shared" si="2"/>
        <v>433228.48</v>
      </c>
      <c r="AF22" s="508"/>
    </row>
    <row r="23" spans="1:32" s="509" customFormat="1">
      <c r="A23" s="503" t="s">
        <v>136</v>
      </c>
      <c r="B23" s="504" t="s">
        <v>239</v>
      </c>
      <c r="C23" s="505">
        <v>63731</v>
      </c>
      <c r="D23" s="506"/>
      <c r="E23" s="506"/>
      <c r="F23" s="506"/>
      <c r="G23" s="506"/>
      <c r="H23" s="506"/>
      <c r="I23" s="507"/>
      <c r="J23" s="507"/>
      <c r="K23" s="507"/>
      <c r="L23" s="507"/>
      <c r="M23" s="507"/>
      <c r="N23" s="507"/>
      <c r="O23" s="507"/>
      <c r="P23" s="507"/>
      <c r="Q23" s="507"/>
      <c r="R23" s="507"/>
      <c r="S23" s="507"/>
      <c r="T23" s="507"/>
      <c r="U23" s="507"/>
      <c r="V23" s="507"/>
      <c r="W23" s="507"/>
      <c r="X23" s="507"/>
      <c r="Y23" s="507"/>
      <c r="Z23" s="507"/>
      <c r="AA23" s="507"/>
      <c r="AB23" s="507"/>
      <c r="AC23" s="507">
        <f t="shared" si="0"/>
        <v>63731</v>
      </c>
      <c r="AD23" s="507">
        <f t="shared" si="1"/>
        <v>0</v>
      </c>
      <c r="AE23" s="505">
        <f t="shared" si="2"/>
        <v>63731</v>
      </c>
      <c r="AF23" s="508"/>
    </row>
    <row r="24" spans="1:32" s="509" customFormat="1">
      <c r="A24" s="503" t="s">
        <v>137</v>
      </c>
      <c r="B24" s="510" t="s">
        <v>240</v>
      </c>
      <c r="C24" s="505">
        <v>109521.83</v>
      </c>
      <c r="D24" s="506"/>
      <c r="E24" s="506"/>
      <c r="F24" s="506"/>
      <c r="G24" s="506"/>
      <c r="H24" s="506"/>
      <c r="I24" s="507"/>
      <c r="J24" s="507"/>
      <c r="K24" s="507"/>
      <c r="L24" s="507"/>
      <c r="M24" s="507"/>
      <c r="N24" s="507"/>
      <c r="O24" s="507"/>
      <c r="P24" s="507"/>
      <c r="Q24" s="507"/>
      <c r="R24" s="507"/>
      <c r="S24" s="507"/>
      <c r="T24" s="507"/>
      <c r="U24" s="507"/>
      <c r="V24" s="507"/>
      <c r="W24" s="507"/>
      <c r="X24" s="507"/>
      <c r="Y24" s="507"/>
      <c r="Z24" s="507"/>
      <c r="AA24" s="507"/>
      <c r="AB24" s="507"/>
      <c r="AC24" s="507">
        <f t="shared" si="0"/>
        <v>109521.83</v>
      </c>
      <c r="AD24" s="507">
        <f t="shared" si="1"/>
        <v>0</v>
      </c>
      <c r="AE24" s="505">
        <f t="shared" si="2"/>
        <v>109521.83</v>
      </c>
      <c r="AF24" s="508"/>
    </row>
    <row r="25" spans="1:32" s="509" customFormat="1">
      <c r="A25" s="503" t="s">
        <v>138</v>
      </c>
      <c r="B25" s="504" t="s">
        <v>241</v>
      </c>
      <c r="C25" s="505">
        <v>600</v>
      </c>
      <c r="D25" s="506"/>
      <c r="E25" s="506"/>
      <c r="F25" s="506"/>
      <c r="G25" s="506"/>
      <c r="H25" s="506"/>
      <c r="I25" s="507"/>
      <c r="J25" s="507"/>
      <c r="K25" s="507"/>
      <c r="L25" s="507"/>
      <c r="M25" s="507"/>
      <c r="N25" s="507"/>
      <c r="O25" s="507"/>
      <c r="P25" s="507"/>
      <c r="Q25" s="507"/>
      <c r="R25" s="507"/>
      <c r="S25" s="507"/>
      <c r="T25" s="507"/>
      <c r="U25" s="507"/>
      <c r="V25" s="507"/>
      <c r="W25" s="507"/>
      <c r="X25" s="507"/>
      <c r="Y25" s="507"/>
      <c r="Z25" s="507"/>
      <c r="AA25" s="507"/>
      <c r="AB25" s="507"/>
      <c r="AC25" s="507">
        <f t="shared" si="0"/>
        <v>600</v>
      </c>
      <c r="AD25" s="507">
        <f t="shared" si="1"/>
        <v>0</v>
      </c>
      <c r="AE25" s="505">
        <f t="shared" si="2"/>
        <v>600</v>
      </c>
      <c r="AF25" s="508"/>
    </row>
    <row r="26" spans="1:32" s="509" customFormat="1">
      <c r="A26" s="503" t="s">
        <v>576</v>
      </c>
      <c r="B26" s="504" t="s">
        <v>571</v>
      </c>
      <c r="C26" s="505">
        <v>1115000</v>
      </c>
      <c r="D26" s="506"/>
      <c r="E26" s="506"/>
      <c r="F26" s="506"/>
      <c r="G26" s="506"/>
      <c r="H26" s="506"/>
      <c r="I26" s="507"/>
      <c r="J26" s="507"/>
      <c r="K26" s="507"/>
      <c r="L26" s="507"/>
      <c r="M26" s="507"/>
      <c r="N26" s="507"/>
      <c r="O26" s="507"/>
      <c r="P26" s="507"/>
      <c r="Q26" s="507"/>
      <c r="R26" s="507"/>
      <c r="S26" s="507"/>
      <c r="T26" s="507"/>
      <c r="U26" s="507"/>
      <c r="V26" s="507"/>
      <c r="W26" s="507"/>
      <c r="X26" s="507"/>
      <c r="Y26" s="507"/>
      <c r="Z26" s="507"/>
      <c r="AA26" s="507"/>
      <c r="AB26" s="507"/>
      <c r="AC26" s="507">
        <f t="shared" si="0"/>
        <v>1115000</v>
      </c>
      <c r="AD26" s="507">
        <f t="shared" si="1"/>
        <v>0</v>
      </c>
      <c r="AE26" s="505">
        <f t="shared" si="2"/>
        <v>1115000</v>
      </c>
      <c r="AF26" s="508"/>
    </row>
    <row r="27" spans="1:32" s="509" customFormat="1">
      <c r="A27" s="503" t="s">
        <v>242</v>
      </c>
      <c r="B27" s="504" t="s">
        <v>197</v>
      </c>
      <c r="C27" s="505"/>
      <c r="D27" s="505">
        <v>347367.16</v>
      </c>
      <c r="E27" s="506"/>
      <c r="F27" s="506">
        <v>2634.36</v>
      </c>
      <c r="G27" s="507"/>
      <c r="H27" s="507">
        <v>2634.36</v>
      </c>
      <c r="I27" s="507"/>
      <c r="J27" s="507">
        <v>2634.36</v>
      </c>
      <c r="K27" s="507"/>
      <c r="L27" s="507">
        <v>2634.36</v>
      </c>
      <c r="M27" s="507"/>
      <c r="N27" s="507">
        <v>2634.36</v>
      </c>
      <c r="O27" s="507"/>
      <c r="P27" s="507">
        <v>2634.36</v>
      </c>
      <c r="Q27" s="507"/>
      <c r="R27" s="507">
        <v>2634.36</v>
      </c>
      <c r="S27" s="507"/>
      <c r="T27" s="507">
        <v>2634.36</v>
      </c>
      <c r="U27" s="507"/>
      <c r="V27" s="507">
        <v>2634.36</v>
      </c>
      <c r="W27" s="507"/>
      <c r="X27" s="507"/>
      <c r="Y27" s="507"/>
      <c r="Z27" s="507"/>
      <c r="AA27" s="507"/>
      <c r="AB27" s="507"/>
      <c r="AC27" s="507">
        <f t="shared" si="0"/>
        <v>0</v>
      </c>
      <c r="AD27" s="507">
        <f t="shared" si="1"/>
        <v>371076.39999999985</v>
      </c>
      <c r="AE27" s="505">
        <f t="shared" si="2"/>
        <v>-371076.39999999985</v>
      </c>
      <c r="AF27" s="508"/>
    </row>
    <row r="28" spans="1:32" s="509" customFormat="1">
      <c r="A28" s="503" t="s">
        <v>139</v>
      </c>
      <c r="B28" s="504" t="s">
        <v>243</v>
      </c>
      <c r="C28" s="505"/>
      <c r="D28" s="505">
        <v>63712</v>
      </c>
      <c r="E28" s="506"/>
      <c r="F28" s="506">
        <v>0</v>
      </c>
      <c r="G28" s="507"/>
      <c r="H28" s="507">
        <v>0</v>
      </c>
      <c r="I28" s="507"/>
      <c r="J28" s="507">
        <v>0</v>
      </c>
      <c r="K28" s="507"/>
      <c r="L28" s="507">
        <v>0</v>
      </c>
      <c r="M28" s="507"/>
      <c r="N28" s="507">
        <v>0</v>
      </c>
      <c r="O28" s="507"/>
      <c r="P28" s="507">
        <v>0</v>
      </c>
      <c r="Q28" s="507"/>
      <c r="R28" s="507">
        <v>0</v>
      </c>
      <c r="S28" s="507"/>
      <c r="T28" s="507">
        <v>0</v>
      </c>
      <c r="U28" s="507"/>
      <c r="V28" s="507"/>
      <c r="W28" s="507"/>
      <c r="X28" s="507"/>
      <c r="Y28" s="507"/>
      <c r="Z28" s="507"/>
      <c r="AA28" s="507"/>
      <c r="AB28" s="507"/>
      <c r="AC28" s="507">
        <f t="shared" si="0"/>
        <v>0</v>
      </c>
      <c r="AD28" s="507">
        <f t="shared" si="1"/>
        <v>63712</v>
      </c>
      <c r="AE28" s="505">
        <f t="shared" si="2"/>
        <v>-63712</v>
      </c>
      <c r="AF28" s="508"/>
    </row>
    <row r="29" spans="1:32" s="509" customFormat="1">
      <c r="A29" s="503" t="s">
        <v>140</v>
      </c>
      <c r="B29" s="504" t="s">
        <v>244</v>
      </c>
      <c r="C29" s="505"/>
      <c r="D29" s="505">
        <v>98560.93</v>
      </c>
      <c r="E29" s="506"/>
      <c r="F29" s="506">
        <v>737.32</v>
      </c>
      <c r="G29" s="507"/>
      <c r="H29" s="507">
        <v>737.32</v>
      </c>
      <c r="I29" s="507"/>
      <c r="J29" s="507">
        <v>737.32</v>
      </c>
      <c r="K29" s="507"/>
      <c r="L29" s="507">
        <v>737.32</v>
      </c>
      <c r="M29" s="507"/>
      <c r="N29" s="507">
        <v>737.32</v>
      </c>
      <c r="O29" s="507"/>
      <c r="P29" s="507">
        <v>737.32</v>
      </c>
      <c r="Q29" s="507"/>
      <c r="R29" s="507">
        <v>737.32</v>
      </c>
      <c r="S29" s="507"/>
      <c r="T29" s="507">
        <v>737.32</v>
      </c>
      <c r="U29" s="507"/>
      <c r="V29" s="507">
        <v>737.32</v>
      </c>
      <c r="W29" s="507"/>
      <c r="X29" s="507"/>
      <c r="Y29" s="507"/>
      <c r="Z29" s="507"/>
      <c r="AA29" s="507"/>
      <c r="AB29" s="507"/>
      <c r="AC29" s="507">
        <f t="shared" si="0"/>
        <v>0</v>
      </c>
      <c r="AD29" s="507">
        <f>SUM(D29+F29+H29+J29+L29+N29+P29+R29+T29+V29+X29+Z29+AB29)</f>
        <v>105196.81000000006</v>
      </c>
      <c r="AE29" s="505">
        <f t="shared" si="2"/>
        <v>-105196.81000000006</v>
      </c>
      <c r="AF29" s="508"/>
    </row>
    <row r="30" spans="1:32" s="509" customFormat="1">
      <c r="A30" s="503" t="s">
        <v>577</v>
      </c>
      <c r="B30" s="504" t="s">
        <v>578</v>
      </c>
      <c r="C30" s="505"/>
      <c r="D30" s="505">
        <v>533876.71</v>
      </c>
      <c r="E30" s="506"/>
      <c r="F30" s="506">
        <v>18583.330000000002</v>
      </c>
      <c r="G30" s="507"/>
      <c r="H30" s="507">
        <v>18583.330000000002</v>
      </c>
      <c r="I30" s="507"/>
      <c r="J30" s="507">
        <v>18583.330000000002</v>
      </c>
      <c r="K30" s="507"/>
      <c r="L30" s="507">
        <v>18583.330000000002</v>
      </c>
      <c r="M30" s="507"/>
      <c r="N30" s="507">
        <v>18583.330000000002</v>
      </c>
      <c r="O30" s="507"/>
      <c r="P30" s="507">
        <v>18583.330000000002</v>
      </c>
      <c r="Q30" s="507"/>
      <c r="R30" s="507">
        <v>18583.330000000002</v>
      </c>
      <c r="S30" s="507"/>
      <c r="T30" s="507">
        <v>18583.330000000002</v>
      </c>
      <c r="U30" s="507"/>
      <c r="V30" s="507">
        <v>18583.330000000002</v>
      </c>
      <c r="W30" s="507"/>
      <c r="X30" s="507"/>
      <c r="Y30" s="507"/>
      <c r="Z30" s="507"/>
      <c r="AA30" s="507"/>
      <c r="AB30" s="507"/>
      <c r="AC30" s="507">
        <f t="shared" si="0"/>
        <v>0</v>
      </c>
      <c r="AD30" s="507">
        <f t="shared" si="1"/>
        <v>701126.67999999959</v>
      </c>
      <c r="AE30" s="505">
        <f t="shared" si="2"/>
        <v>-701126.67999999959</v>
      </c>
      <c r="AF30" s="508"/>
    </row>
    <row r="31" spans="1:32" s="509" customFormat="1">
      <c r="A31" s="503" t="s">
        <v>245</v>
      </c>
      <c r="B31" s="504" t="s">
        <v>957</v>
      </c>
      <c r="C31" s="505">
        <v>300</v>
      </c>
      <c r="D31" s="506"/>
      <c r="E31" s="506"/>
      <c r="F31" s="506">
        <v>25</v>
      </c>
      <c r="G31" s="507"/>
      <c r="H31" s="507">
        <v>25</v>
      </c>
      <c r="I31" s="507"/>
      <c r="J31" s="507">
        <v>25</v>
      </c>
      <c r="K31" s="507"/>
      <c r="L31" s="507">
        <v>25</v>
      </c>
      <c r="M31" s="507"/>
      <c r="N31" s="507">
        <v>25</v>
      </c>
      <c r="O31" s="507"/>
      <c r="P31" s="507">
        <v>25</v>
      </c>
      <c r="Q31" s="507"/>
      <c r="R31" s="507">
        <v>25</v>
      </c>
      <c r="S31" s="507"/>
      <c r="T31" s="507">
        <v>25</v>
      </c>
      <c r="U31" s="507"/>
      <c r="V31" s="507">
        <v>25</v>
      </c>
      <c r="W31" s="507"/>
      <c r="X31" s="507"/>
      <c r="Y31" s="507"/>
      <c r="Z31" s="507"/>
      <c r="AA31" s="507"/>
      <c r="AB31" s="507"/>
      <c r="AC31" s="507">
        <f t="shared" si="0"/>
        <v>300</v>
      </c>
      <c r="AD31" s="507">
        <f t="shared" si="1"/>
        <v>225</v>
      </c>
      <c r="AE31" s="505">
        <f t="shared" si="2"/>
        <v>75</v>
      </c>
      <c r="AF31" s="508"/>
    </row>
    <row r="32" spans="1:32" s="497" customFormat="1" ht="21.75" customHeight="1">
      <c r="A32" s="557" t="s">
        <v>44</v>
      </c>
      <c r="B32" s="557"/>
      <c r="C32" s="512">
        <f>SUM(C7:C31)</f>
        <v>4179335.51</v>
      </c>
      <c r="D32" s="512">
        <f t="shared" ref="D32:AE32" si="3">SUM(D7:D31)</f>
        <v>1043516.7999999999</v>
      </c>
      <c r="E32" s="512">
        <f t="shared" si="3"/>
        <v>594891.77000000014</v>
      </c>
      <c r="F32" s="512">
        <f t="shared" si="3"/>
        <v>315857.06</v>
      </c>
      <c r="G32" s="512">
        <f>SUM(G7:G31)</f>
        <v>260680.09</v>
      </c>
      <c r="H32" s="512">
        <f>SUM(H7:H31)</f>
        <v>422104.31</v>
      </c>
      <c r="I32" s="512">
        <f t="shared" si="3"/>
        <v>719798.5</v>
      </c>
      <c r="J32" s="512">
        <f t="shared" si="3"/>
        <v>740878.70999999985</v>
      </c>
      <c r="K32" s="512">
        <f t="shared" si="3"/>
        <v>299038.65000000002</v>
      </c>
      <c r="L32" s="512">
        <f t="shared" si="3"/>
        <v>484565.69000000006</v>
      </c>
      <c r="M32" s="512">
        <f t="shared" si="3"/>
        <v>714458.71999999986</v>
      </c>
      <c r="N32" s="512">
        <f t="shared" si="3"/>
        <v>426465.39000000007</v>
      </c>
      <c r="O32" s="512">
        <f t="shared" si="3"/>
        <v>912173.33000000007</v>
      </c>
      <c r="P32" s="512">
        <f t="shared" si="3"/>
        <v>438164.99000000005</v>
      </c>
      <c r="Q32" s="512">
        <f t="shared" si="3"/>
        <v>818793.28999999992</v>
      </c>
      <c r="R32" s="512">
        <f t="shared" si="3"/>
        <v>520416.51000000007</v>
      </c>
      <c r="S32" s="512">
        <f t="shared" si="3"/>
        <v>116569.79999999999</v>
      </c>
      <c r="T32" s="512">
        <f t="shared" si="3"/>
        <v>275628.64999999997</v>
      </c>
      <c r="U32" s="512">
        <f t="shared" si="3"/>
        <v>59600</v>
      </c>
      <c r="V32" s="512">
        <f t="shared" si="3"/>
        <v>133620.76</v>
      </c>
      <c r="W32" s="512">
        <f t="shared" si="3"/>
        <v>10000</v>
      </c>
      <c r="X32" s="512">
        <f t="shared" si="3"/>
        <v>120622.34</v>
      </c>
      <c r="Y32" s="512">
        <f t="shared" si="3"/>
        <v>10000</v>
      </c>
      <c r="Z32" s="512">
        <f t="shared" si="3"/>
        <v>127006.94</v>
      </c>
      <c r="AA32" s="512">
        <f t="shared" si="3"/>
        <v>75000</v>
      </c>
      <c r="AB32" s="512">
        <f t="shared" si="3"/>
        <v>485860.34</v>
      </c>
      <c r="AC32" s="512">
        <f t="shared" si="3"/>
        <v>8770339.6600000001</v>
      </c>
      <c r="AD32" s="512">
        <f t="shared" si="3"/>
        <v>5534708.4899999984</v>
      </c>
      <c r="AE32" s="512">
        <f t="shared" si="3"/>
        <v>3235631.169999999</v>
      </c>
      <c r="AF32" s="513"/>
    </row>
    <row r="33" spans="1:32" s="509" customFormat="1">
      <c r="A33" s="503" t="s">
        <v>144</v>
      </c>
      <c r="B33" s="514" t="s">
        <v>75</v>
      </c>
      <c r="C33" s="507"/>
      <c r="D33" s="507">
        <v>0</v>
      </c>
      <c r="E33" s="507"/>
      <c r="F33" s="507"/>
      <c r="G33" s="507"/>
      <c r="H33" s="507">
        <v>46352.4</v>
      </c>
      <c r="I33" s="507">
        <v>46352.4</v>
      </c>
      <c r="J33" s="507">
        <v>2568</v>
      </c>
      <c r="K33" s="507">
        <v>2568</v>
      </c>
      <c r="L33" s="507"/>
      <c r="M33" s="507"/>
      <c r="N33" s="507">
        <v>14070.5</v>
      </c>
      <c r="O33" s="507">
        <v>14070.5</v>
      </c>
      <c r="P33" s="507"/>
      <c r="Q33" s="507"/>
      <c r="R33" s="507"/>
      <c r="S33" s="507"/>
      <c r="T33" s="507"/>
      <c r="U33" s="507"/>
      <c r="V33" s="507"/>
      <c r="W33" s="507"/>
      <c r="X33" s="507"/>
      <c r="Y33" s="507"/>
      <c r="Z33" s="507"/>
      <c r="AA33" s="507"/>
      <c r="AB33" s="507"/>
      <c r="AC33" s="507">
        <f>C33+E33+G33+I33+K33+M33+O33+Q33+S33+U33+W33+Y33+AA33</f>
        <v>62990.9</v>
      </c>
      <c r="AD33" s="507">
        <f>SUM(D33+F33+H33+J33+L33+N33+P33+R33+T33+V33+X33+Z33+AB33)</f>
        <v>62990.9</v>
      </c>
      <c r="AE33" s="505">
        <f t="shared" si="2"/>
        <v>0</v>
      </c>
      <c r="AF33" s="508"/>
    </row>
    <row r="34" spans="1:32" s="509" customFormat="1">
      <c r="A34" s="503" t="s">
        <v>246</v>
      </c>
      <c r="B34" s="504" t="s">
        <v>247</v>
      </c>
      <c r="C34" s="507"/>
      <c r="D34" s="507">
        <v>1590</v>
      </c>
      <c r="E34" s="507">
        <v>1590</v>
      </c>
      <c r="F34" s="507">
        <v>2650</v>
      </c>
      <c r="G34" s="507">
        <v>2650</v>
      </c>
      <c r="H34" s="507">
        <v>2750</v>
      </c>
      <c r="I34" s="507">
        <v>2750</v>
      </c>
      <c r="J34" s="507">
        <v>2750</v>
      </c>
      <c r="K34" s="507">
        <v>2750</v>
      </c>
      <c r="L34" s="507">
        <v>2750</v>
      </c>
      <c r="M34" s="507">
        <v>2750</v>
      </c>
      <c r="N34" s="507">
        <v>2750</v>
      </c>
      <c r="O34" s="507">
        <v>2750</v>
      </c>
      <c r="P34" s="507">
        <v>2750</v>
      </c>
      <c r="Q34" s="507">
        <v>2750</v>
      </c>
      <c r="R34" s="507">
        <v>2750</v>
      </c>
      <c r="S34" s="507">
        <v>2750</v>
      </c>
      <c r="T34" s="507">
        <v>2750</v>
      </c>
      <c r="U34" s="507"/>
      <c r="V34" s="507">
        <v>2750</v>
      </c>
      <c r="W34" s="507"/>
      <c r="X34" s="507">
        <v>2750</v>
      </c>
      <c r="Y34" s="507"/>
      <c r="Z34" s="507">
        <v>2750</v>
      </c>
      <c r="AA34" s="507"/>
      <c r="AB34" s="507">
        <v>2750</v>
      </c>
      <c r="AC34" s="507">
        <f t="shared" ref="AC34:AC50" si="4">C34+E34+G34+I34+K34+M34+O34+Q34+S34+U34+W34+Y34+AA34</f>
        <v>20740</v>
      </c>
      <c r="AD34" s="507">
        <f t="shared" ref="AD34:AD50" si="5">SUM(D34+F34+H34+J34+L34+N34+P34+R34+T34+V34+X34+Z34+AB34)</f>
        <v>34490</v>
      </c>
      <c r="AE34" s="505">
        <f t="shared" si="2"/>
        <v>-13750</v>
      </c>
      <c r="AF34" s="508"/>
    </row>
    <row r="35" spans="1:32" s="509" customFormat="1">
      <c r="A35" s="503" t="s">
        <v>248</v>
      </c>
      <c r="B35" s="504" t="s">
        <v>249</v>
      </c>
      <c r="C35" s="507"/>
      <c r="D35" s="507">
        <v>0</v>
      </c>
      <c r="E35" s="507"/>
      <c r="F35" s="507"/>
      <c r="G35" s="507"/>
      <c r="H35" s="507"/>
      <c r="I35" s="506"/>
      <c r="J35" s="506"/>
      <c r="K35" s="506"/>
      <c r="L35" s="506"/>
      <c r="M35" s="506"/>
      <c r="N35" s="506"/>
      <c r="O35" s="506"/>
      <c r="P35" s="506"/>
      <c r="Q35" s="506"/>
      <c r="R35" s="506"/>
      <c r="S35" s="506"/>
      <c r="T35" s="506"/>
      <c r="U35" s="506"/>
      <c r="V35" s="506"/>
      <c r="W35" s="506"/>
      <c r="X35" s="506"/>
      <c r="Y35" s="506"/>
      <c r="Z35" s="506"/>
      <c r="AA35" s="506"/>
      <c r="AB35" s="506"/>
      <c r="AC35" s="507">
        <f t="shared" si="4"/>
        <v>0</v>
      </c>
      <c r="AD35" s="507">
        <f t="shared" si="5"/>
        <v>0</v>
      </c>
      <c r="AE35" s="505">
        <f t="shared" si="2"/>
        <v>0</v>
      </c>
      <c r="AF35" s="508"/>
    </row>
    <row r="36" spans="1:32" s="509" customFormat="1">
      <c r="A36" s="503" t="s">
        <v>360</v>
      </c>
      <c r="B36" s="504" t="s">
        <v>204</v>
      </c>
      <c r="C36" s="507"/>
      <c r="D36" s="507">
        <v>44973.14</v>
      </c>
      <c r="E36" s="506">
        <v>32973.14</v>
      </c>
      <c r="F36" s="506"/>
      <c r="G36" s="506"/>
      <c r="H36" s="506"/>
      <c r="I36" s="506"/>
      <c r="J36" s="506"/>
      <c r="K36" s="506"/>
      <c r="L36" s="506"/>
      <c r="M36" s="506"/>
      <c r="N36" s="506"/>
      <c r="O36" s="506">
        <v>12000</v>
      </c>
      <c r="P36" s="506"/>
      <c r="Q36" s="506"/>
      <c r="R36" s="506"/>
      <c r="S36" s="506"/>
      <c r="T36" s="506"/>
      <c r="U36" s="506"/>
      <c r="V36" s="506"/>
      <c r="W36" s="506"/>
      <c r="X36" s="506"/>
      <c r="Y36" s="506"/>
      <c r="Z36" s="506"/>
      <c r="AA36" s="506"/>
      <c r="AB36" s="506"/>
      <c r="AC36" s="507">
        <f t="shared" si="4"/>
        <v>44973.14</v>
      </c>
      <c r="AD36" s="507">
        <f t="shared" si="5"/>
        <v>44973.14</v>
      </c>
      <c r="AE36" s="505">
        <f t="shared" si="2"/>
        <v>0</v>
      </c>
      <c r="AF36" s="508"/>
    </row>
    <row r="37" spans="1:32" s="509" customFormat="1">
      <c r="A37" s="503" t="s">
        <v>145</v>
      </c>
      <c r="B37" s="504" t="s">
        <v>119</v>
      </c>
      <c r="C37" s="507"/>
      <c r="D37" s="507">
        <v>151.94</v>
      </c>
      <c r="E37" s="506">
        <v>151.94</v>
      </c>
      <c r="F37" s="506">
        <v>107</v>
      </c>
      <c r="G37" s="506">
        <v>107</v>
      </c>
      <c r="H37" s="506">
        <v>107</v>
      </c>
      <c r="I37" s="507">
        <v>107</v>
      </c>
      <c r="J37" s="507">
        <v>107</v>
      </c>
      <c r="K37" s="507">
        <v>107</v>
      </c>
      <c r="L37" s="507">
        <v>126.26</v>
      </c>
      <c r="M37" s="507">
        <v>126.26</v>
      </c>
      <c r="N37" s="507">
        <v>211.86</v>
      </c>
      <c r="O37" s="507">
        <v>211.86</v>
      </c>
      <c r="P37" s="507">
        <v>172.27</v>
      </c>
      <c r="Q37" s="507">
        <v>172.27</v>
      </c>
      <c r="R37" s="507">
        <v>187.25</v>
      </c>
      <c r="S37" s="507">
        <v>187.25</v>
      </c>
      <c r="T37" s="507">
        <v>139.1</v>
      </c>
      <c r="U37" s="507"/>
      <c r="V37" s="507">
        <v>187.25</v>
      </c>
      <c r="W37" s="507"/>
      <c r="X37" s="507">
        <v>187.25</v>
      </c>
      <c r="Y37" s="507"/>
      <c r="Z37" s="507">
        <v>187.25</v>
      </c>
      <c r="AA37" s="507"/>
      <c r="AB37" s="511">
        <v>187.25</v>
      </c>
      <c r="AC37" s="507">
        <f t="shared" si="4"/>
        <v>1170.58</v>
      </c>
      <c r="AD37" s="507">
        <f t="shared" si="5"/>
        <v>2058.6799999999998</v>
      </c>
      <c r="AE37" s="505">
        <f t="shared" si="2"/>
        <v>-888.09999999999991</v>
      </c>
      <c r="AF37" s="508"/>
    </row>
    <row r="38" spans="1:32" s="509" customFormat="1">
      <c r="A38" s="503" t="s">
        <v>147</v>
      </c>
      <c r="B38" s="514" t="s">
        <v>250</v>
      </c>
      <c r="C38" s="507"/>
      <c r="D38" s="507">
        <v>426.93</v>
      </c>
      <c r="E38" s="507">
        <v>426.93</v>
      </c>
      <c r="F38" s="507">
        <v>426.93</v>
      </c>
      <c r="G38" s="507">
        <v>426.93</v>
      </c>
      <c r="H38" s="507">
        <v>426.93</v>
      </c>
      <c r="I38" s="507">
        <v>426.93</v>
      </c>
      <c r="J38" s="507">
        <v>426.93</v>
      </c>
      <c r="K38" s="507">
        <v>426.93</v>
      </c>
      <c r="L38" s="507">
        <v>426.93</v>
      </c>
      <c r="M38" s="507">
        <v>426.93</v>
      </c>
      <c r="N38" s="507">
        <v>434.96</v>
      </c>
      <c r="O38" s="507">
        <v>434.96</v>
      </c>
      <c r="P38" s="507">
        <v>426.93</v>
      </c>
      <c r="Q38" s="507">
        <v>426.93</v>
      </c>
      <c r="R38" s="507">
        <v>426.93</v>
      </c>
      <c r="S38" s="507">
        <v>426.93</v>
      </c>
      <c r="T38" s="507">
        <v>426.93</v>
      </c>
      <c r="U38" s="507"/>
      <c r="V38" s="507">
        <v>426.93</v>
      </c>
      <c r="W38" s="507"/>
      <c r="X38" s="507">
        <v>426.93</v>
      </c>
      <c r="Y38" s="507"/>
      <c r="Z38" s="507">
        <v>426.93</v>
      </c>
      <c r="AA38" s="507"/>
      <c r="AB38" s="511">
        <v>426.93</v>
      </c>
      <c r="AC38" s="507">
        <f t="shared" si="4"/>
        <v>3423.47</v>
      </c>
      <c r="AD38" s="507">
        <f t="shared" si="5"/>
        <v>5558.1200000000008</v>
      </c>
      <c r="AE38" s="505">
        <f t="shared" si="2"/>
        <v>-2134.650000000001</v>
      </c>
      <c r="AF38" s="508"/>
    </row>
    <row r="39" spans="1:32" s="509" customFormat="1">
      <c r="A39" s="503" t="s">
        <v>148</v>
      </c>
      <c r="B39" s="504" t="s">
        <v>251</v>
      </c>
      <c r="C39" s="507"/>
      <c r="D39" s="507">
        <v>854.93</v>
      </c>
      <c r="E39" s="507">
        <v>854.93</v>
      </c>
      <c r="F39" s="507">
        <v>854.93</v>
      </c>
      <c r="G39" s="507">
        <v>854.93</v>
      </c>
      <c r="H39" s="507">
        <v>854.93</v>
      </c>
      <c r="I39" s="507">
        <v>854.93</v>
      </c>
      <c r="J39" s="507">
        <v>854.93</v>
      </c>
      <c r="K39" s="507">
        <v>854.93</v>
      </c>
      <c r="L39" s="507">
        <v>854.93</v>
      </c>
      <c r="M39" s="507">
        <v>854.93</v>
      </c>
      <c r="N39" s="507">
        <v>854.93</v>
      </c>
      <c r="O39" s="507">
        <v>854.93</v>
      </c>
      <c r="P39" s="507">
        <v>854.93</v>
      </c>
      <c r="Q39" s="507">
        <v>854.93</v>
      </c>
      <c r="R39" s="507">
        <v>854.93</v>
      </c>
      <c r="S39" s="507">
        <v>854.93</v>
      </c>
      <c r="T39" s="507">
        <v>854.93</v>
      </c>
      <c r="U39" s="507"/>
      <c r="V39" s="507">
        <v>854.93</v>
      </c>
      <c r="W39" s="507"/>
      <c r="X39" s="507">
        <v>854.93</v>
      </c>
      <c r="Y39" s="507"/>
      <c r="Z39" s="507">
        <v>854.93</v>
      </c>
      <c r="AA39" s="507"/>
      <c r="AB39" s="507">
        <v>854.93</v>
      </c>
      <c r="AC39" s="507">
        <f>C39+E39+G39+I39+K39+M39+O39+Q39+S39+U39+W39+Y39+AA39</f>
        <v>6839.4400000000005</v>
      </c>
      <c r="AD39" s="507">
        <f>SUM(D39+F39+H39+J39+L39+N39+P39+R39+T39+V39+X39+Z39+AB39)</f>
        <v>11114.090000000002</v>
      </c>
      <c r="AE39" s="505">
        <f t="shared" si="2"/>
        <v>-4274.6500000000015</v>
      </c>
      <c r="AF39" s="508"/>
    </row>
    <row r="40" spans="1:32" s="509" customFormat="1">
      <c r="A40" s="503" t="s">
        <v>324</v>
      </c>
      <c r="B40" s="504" t="s">
        <v>325</v>
      </c>
      <c r="C40" s="507"/>
      <c r="D40" s="511">
        <v>262604.95</v>
      </c>
      <c r="E40" s="511"/>
      <c r="F40" s="511"/>
      <c r="G40" s="511"/>
      <c r="H40" s="511"/>
      <c r="I40" s="511"/>
      <c r="J40" s="511"/>
      <c r="K40" s="511"/>
      <c r="L40" s="511"/>
      <c r="M40" s="511"/>
      <c r="N40" s="511"/>
      <c r="O40" s="511"/>
      <c r="P40" s="511"/>
      <c r="Q40" s="511"/>
      <c r="R40" s="511"/>
      <c r="S40" s="511"/>
      <c r="T40" s="511"/>
      <c r="U40" s="511"/>
      <c r="V40" s="511"/>
      <c r="W40" s="511"/>
      <c r="X40" s="511"/>
      <c r="Y40" s="511"/>
      <c r="Z40" s="511"/>
      <c r="AA40" s="511"/>
      <c r="AB40" s="511">
        <v>73786.14</v>
      </c>
      <c r="AC40" s="511">
        <f t="shared" si="4"/>
        <v>0</v>
      </c>
      <c r="AD40" s="511">
        <f t="shared" si="5"/>
        <v>336391.09</v>
      </c>
      <c r="AE40" s="520">
        <f t="shared" si="2"/>
        <v>-336391.09</v>
      </c>
      <c r="AF40" s="508"/>
    </row>
    <row r="41" spans="1:32" s="509" customFormat="1">
      <c r="A41" s="503" t="s">
        <v>174</v>
      </c>
      <c r="B41" s="504" t="s">
        <v>563</v>
      </c>
      <c r="C41" s="507"/>
      <c r="D41" s="507">
        <v>0</v>
      </c>
      <c r="E41" s="515"/>
      <c r="F41" s="515"/>
      <c r="G41" s="515"/>
      <c r="H41" s="515"/>
      <c r="I41" s="515"/>
      <c r="J41" s="515"/>
      <c r="K41" s="515"/>
      <c r="L41" s="507"/>
      <c r="M41" s="507"/>
      <c r="N41" s="507"/>
      <c r="O41" s="507"/>
      <c r="P41" s="507"/>
      <c r="Q41" s="507"/>
      <c r="R41" s="507"/>
      <c r="S41" s="507"/>
      <c r="T41" s="507"/>
      <c r="U41" s="507"/>
      <c r="V41" s="507"/>
      <c r="W41" s="507"/>
      <c r="X41" s="507"/>
      <c r="Y41" s="507"/>
      <c r="Z41" s="507"/>
      <c r="AA41" s="507"/>
      <c r="AB41" s="507"/>
      <c r="AC41" s="507">
        <f t="shared" si="4"/>
        <v>0</v>
      </c>
      <c r="AD41" s="507">
        <f t="shared" si="5"/>
        <v>0</v>
      </c>
      <c r="AE41" s="505">
        <f t="shared" si="2"/>
        <v>0</v>
      </c>
      <c r="AF41" s="508"/>
    </row>
    <row r="42" spans="1:32" s="509" customFormat="1">
      <c r="A42" s="503" t="s">
        <v>175</v>
      </c>
      <c r="B42" s="504" t="s">
        <v>252</v>
      </c>
      <c r="C42" s="507"/>
      <c r="D42" s="507">
        <v>0</v>
      </c>
      <c r="E42" s="507"/>
      <c r="F42" s="507"/>
      <c r="G42" s="507"/>
      <c r="H42" s="507"/>
      <c r="I42" s="507"/>
      <c r="J42" s="507"/>
      <c r="K42" s="507"/>
      <c r="L42" s="507"/>
      <c r="M42" s="507"/>
      <c r="N42" s="507"/>
      <c r="O42" s="507"/>
      <c r="P42" s="507"/>
      <c r="Q42" s="507"/>
      <c r="R42" s="507"/>
      <c r="S42" s="507"/>
      <c r="T42" s="507"/>
      <c r="U42" s="507"/>
      <c r="V42" s="507"/>
      <c r="W42" s="507"/>
      <c r="X42" s="507"/>
      <c r="Y42" s="507"/>
      <c r="Z42" s="507"/>
      <c r="AA42" s="507"/>
      <c r="AB42" s="507"/>
      <c r="AC42" s="507">
        <f t="shared" si="4"/>
        <v>0</v>
      </c>
      <c r="AD42" s="507">
        <f t="shared" si="5"/>
        <v>0</v>
      </c>
      <c r="AE42" s="505">
        <f t="shared" si="2"/>
        <v>0</v>
      </c>
      <c r="AF42" s="508"/>
    </row>
    <row r="43" spans="1:32" s="509" customFormat="1">
      <c r="A43" s="503" t="s">
        <v>321</v>
      </c>
      <c r="B43" s="504" t="s">
        <v>358</v>
      </c>
      <c r="C43" s="507"/>
      <c r="D43" s="507">
        <v>0</v>
      </c>
      <c r="E43" s="507"/>
      <c r="F43" s="507"/>
      <c r="G43" s="507"/>
      <c r="H43" s="507"/>
      <c r="I43" s="507"/>
      <c r="J43" s="507"/>
      <c r="K43" s="507"/>
      <c r="L43" s="507"/>
      <c r="M43" s="507"/>
      <c r="N43" s="507"/>
      <c r="O43" s="507"/>
      <c r="P43" s="507"/>
      <c r="Q43" s="507"/>
      <c r="R43" s="507"/>
      <c r="S43" s="507"/>
      <c r="T43" s="507"/>
      <c r="U43" s="507"/>
      <c r="V43" s="507"/>
      <c r="W43" s="507"/>
      <c r="X43" s="507"/>
      <c r="Y43" s="507"/>
      <c r="Z43" s="507"/>
      <c r="AA43" s="507"/>
      <c r="AB43" s="507"/>
      <c r="AC43" s="507">
        <f t="shared" si="4"/>
        <v>0</v>
      </c>
      <c r="AD43" s="507">
        <f t="shared" si="5"/>
        <v>0</v>
      </c>
      <c r="AE43" s="505">
        <f t="shared" si="2"/>
        <v>0</v>
      </c>
      <c r="AF43" s="508"/>
    </row>
    <row r="44" spans="1:32" s="509" customFormat="1">
      <c r="A44" s="503" t="s">
        <v>198</v>
      </c>
      <c r="B44" s="504" t="s">
        <v>253</v>
      </c>
      <c r="C44" s="507"/>
      <c r="D44" s="507">
        <v>1590</v>
      </c>
      <c r="E44" s="507">
        <v>1590</v>
      </c>
      <c r="F44" s="507">
        <v>2650</v>
      </c>
      <c r="G44" s="507">
        <v>2650</v>
      </c>
      <c r="H44" s="507">
        <v>2750</v>
      </c>
      <c r="I44" s="507">
        <v>2750</v>
      </c>
      <c r="J44" s="507">
        <v>2750</v>
      </c>
      <c r="K44" s="507">
        <v>2750</v>
      </c>
      <c r="L44" s="507">
        <v>2750</v>
      </c>
      <c r="M44" s="507">
        <v>2750</v>
      </c>
      <c r="N44" s="507">
        <v>2750</v>
      </c>
      <c r="O44" s="507">
        <v>2750</v>
      </c>
      <c r="P44" s="507">
        <v>2750</v>
      </c>
      <c r="Q44" s="507">
        <v>2750</v>
      </c>
      <c r="R44" s="507">
        <v>2750</v>
      </c>
      <c r="S44" s="507">
        <v>2750</v>
      </c>
      <c r="T44" s="507">
        <v>2750</v>
      </c>
      <c r="U44" s="507"/>
      <c r="V44" s="507">
        <v>2750</v>
      </c>
      <c r="W44" s="507"/>
      <c r="X44" s="507">
        <v>2750</v>
      </c>
      <c r="Y44" s="507"/>
      <c r="Z44" s="507">
        <v>2750</v>
      </c>
      <c r="AA44" s="507"/>
      <c r="AB44" s="507">
        <v>2750</v>
      </c>
      <c r="AC44" s="507">
        <f t="shared" si="4"/>
        <v>20740</v>
      </c>
      <c r="AD44" s="507">
        <f t="shared" si="5"/>
        <v>34490</v>
      </c>
      <c r="AE44" s="505">
        <f t="shared" si="2"/>
        <v>-13750</v>
      </c>
      <c r="AF44" s="508"/>
    </row>
    <row r="45" spans="1:32" s="509" customFormat="1">
      <c r="A45" s="503" t="s">
        <v>146</v>
      </c>
      <c r="B45" s="504" t="s">
        <v>254</v>
      </c>
      <c r="C45" s="507"/>
      <c r="D45" s="507">
        <v>6420.55</v>
      </c>
      <c r="E45" s="506">
        <v>6420.55</v>
      </c>
      <c r="F45" s="506">
        <v>500</v>
      </c>
      <c r="G45" s="506">
        <v>500</v>
      </c>
      <c r="H45" s="506">
        <v>500</v>
      </c>
      <c r="I45" s="506">
        <v>500</v>
      </c>
      <c r="J45" s="506">
        <v>550.47</v>
      </c>
      <c r="K45" s="507">
        <v>550.47</v>
      </c>
      <c r="L45" s="507">
        <v>950</v>
      </c>
      <c r="M45" s="507">
        <v>950</v>
      </c>
      <c r="N45" s="507">
        <v>1013</v>
      </c>
      <c r="O45" s="507">
        <v>1013</v>
      </c>
      <c r="P45" s="507">
        <v>860</v>
      </c>
      <c r="Q45" s="507">
        <v>860</v>
      </c>
      <c r="R45" s="507">
        <v>550.47</v>
      </c>
      <c r="S45" s="507">
        <v>550.47</v>
      </c>
      <c r="T45" s="507">
        <v>824.72</v>
      </c>
      <c r="U45" s="507"/>
      <c r="V45" s="507">
        <v>550.47</v>
      </c>
      <c r="W45" s="507"/>
      <c r="X45" s="507">
        <v>550.47</v>
      </c>
      <c r="Y45" s="507"/>
      <c r="Z45" s="507">
        <v>550.47</v>
      </c>
      <c r="AA45" s="507"/>
      <c r="AB45" s="507">
        <v>550.47</v>
      </c>
      <c r="AC45" s="507">
        <f t="shared" si="4"/>
        <v>11344.49</v>
      </c>
      <c r="AD45" s="507">
        <f t="shared" si="5"/>
        <v>14371.089999999997</v>
      </c>
      <c r="AE45" s="505">
        <f t="shared" si="2"/>
        <v>-3026.5999999999967</v>
      </c>
      <c r="AF45" s="508"/>
    </row>
    <row r="46" spans="1:32" s="509" customFormat="1">
      <c r="A46" s="503" t="s">
        <v>567</v>
      </c>
      <c r="B46" s="504" t="s">
        <v>95</v>
      </c>
      <c r="C46" s="507"/>
      <c r="D46" s="507">
        <v>0</v>
      </c>
      <c r="E46" s="506"/>
      <c r="F46" s="506"/>
      <c r="G46" s="506"/>
      <c r="H46" s="506"/>
      <c r="I46" s="506"/>
      <c r="J46" s="506"/>
      <c r="K46" s="506"/>
      <c r="L46" s="506"/>
      <c r="M46" s="506"/>
      <c r="N46" s="506"/>
      <c r="O46" s="506"/>
      <c r="P46" s="506"/>
      <c r="Q46" s="506"/>
      <c r="R46" s="506"/>
      <c r="S46" s="506"/>
      <c r="T46" s="506"/>
      <c r="U46" s="506"/>
      <c r="V46" s="506"/>
      <c r="W46" s="506"/>
      <c r="X46" s="506"/>
      <c r="Y46" s="506"/>
      <c r="Z46" s="506"/>
      <c r="AA46" s="525"/>
      <c r="AB46" s="525"/>
      <c r="AC46" s="507">
        <f t="shared" si="4"/>
        <v>0</v>
      </c>
      <c r="AD46" s="507">
        <f>SUM(D46+F46+H46+J46+L46+N46+P46+R46+T46+V46+X46+Z46+AB46)</f>
        <v>0</v>
      </c>
      <c r="AE46" s="505">
        <f t="shared" si="2"/>
        <v>0</v>
      </c>
      <c r="AF46" s="508"/>
    </row>
    <row r="47" spans="1:32" s="509" customFormat="1">
      <c r="A47" s="503" t="s">
        <v>583</v>
      </c>
      <c r="B47" s="504" t="s">
        <v>584</v>
      </c>
      <c r="C47" s="507"/>
      <c r="D47" s="507">
        <v>211860</v>
      </c>
      <c r="E47" s="506">
        <v>211860</v>
      </c>
      <c r="F47" s="506"/>
      <c r="G47" s="506"/>
      <c r="H47" s="506"/>
      <c r="I47" s="506"/>
      <c r="J47" s="506"/>
      <c r="K47" s="506"/>
      <c r="L47" s="506"/>
      <c r="M47" s="506"/>
      <c r="N47" s="506"/>
      <c r="O47" s="506"/>
      <c r="P47" s="506"/>
      <c r="Q47" s="506"/>
      <c r="R47" s="506"/>
      <c r="S47" s="506"/>
      <c r="T47" s="506"/>
      <c r="U47" s="506"/>
      <c r="V47" s="506"/>
      <c r="W47" s="506"/>
      <c r="X47" s="506"/>
      <c r="Y47" s="506"/>
      <c r="Z47" s="506"/>
      <c r="AA47" s="506"/>
      <c r="AB47" s="506"/>
      <c r="AC47" s="507">
        <f t="shared" si="4"/>
        <v>211860</v>
      </c>
      <c r="AD47" s="507">
        <f t="shared" si="5"/>
        <v>211860</v>
      </c>
      <c r="AE47" s="505">
        <f t="shared" si="2"/>
        <v>0</v>
      </c>
      <c r="AF47" s="508"/>
    </row>
    <row r="48" spans="1:32" s="509" customFormat="1">
      <c r="A48" s="503" t="s">
        <v>149</v>
      </c>
      <c r="B48" s="504" t="s">
        <v>125</v>
      </c>
      <c r="C48" s="507"/>
      <c r="D48" s="507">
        <v>0</v>
      </c>
      <c r="E48" s="506"/>
      <c r="F48" s="506">
        <v>50909.3</v>
      </c>
      <c r="G48" s="506">
        <v>50909.3</v>
      </c>
      <c r="H48" s="506">
        <v>1720.6</v>
      </c>
      <c r="I48" s="506">
        <v>1720.6</v>
      </c>
      <c r="J48" s="506">
        <v>14135.24</v>
      </c>
      <c r="K48" s="506">
        <v>14135.24</v>
      </c>
      <c r="L48" s="506">
        <v>321.64999999999998</v>
      </c>
      <c r="M48" s="506">
        <v>321.64999999999998</v>
      </c>
      <c r="N48" s="506">
        <v>35206.15</v>
      </c>
      <c r="O48" s="506">
        <v>35206.15</v>
      </c>
      <c r="P48" s="506">
        <v>51934.400000000001</v>
      </c>
      <c r="Q48" s="506">
        <v>51934.400000000001</v>
      </c>
      <c r="R48" s="506">
        <v>34706.980000000003</v>
      </c>
      <c r="S48" s="506">
        <v>34706.980000000003</v>
      </c>
      <c r="T48" s="506">
        <v>2484.3000000000002</v>
      </c>
      <c r="U48" s="506">
        <v>2364.29</v>
      </c>
      <c r="V48" s="506">
        <v>2364.29</v>
      </c>
      <c r="W48" s="506"/>
      <c r="X48" s="506"/>
      <c r="Y48" s="506"/>
      <c r="Z48" s="506"/>
      <c r="AA48" s="506"/>
      <c r="AB48" s="506"/>
      <c r="AC48" s="507">
        <f t="shared" si="4"/>
        <v>191298.61000000002</v>
      </c>
      <c r="AD48" s="507">
        <f t="shared" si="5"/>
        <v>193782.91</v>
      </c>
      <c r="AE48" s="505">
        <f t="shared" si="2"/>
        <v>-2484.2999999999884</v>
      </c>
      <c r="AF48" s="508"/>
    </row>
    <row r="49" spans="1:32" s="509" customFormat="1">
      <c r="A49" s="503" t="s">
        <v>176</v>
      </c>
      <c r="B49" s="504" t="s">
        <v>255</v>
      </c>
      <c r="C49" s="507"/>
      <c r="D49" s="507">
        <v>1766.99</v>
      </c>
      <c r="E49" s="507">
        <v>1766.99</v>
      </c>
      <c r="F49" s="506"/>
      <c r="G49" s="506"/>
      <c r="H49" s="506"/>
      <c r="I49" s="506"/>
      <c r="J49" s="506"/>
      <c r="K49" s="506"/>
      <c r="L49" s="506"/>
      <c r="M49" s="506"/>
      <c r="N49" s="506"/>
      <c r="O49" s="506"/>
      <c r="P49" s="506"/>
      <c r="Q49" s="506"/>
      <c r="R49" s="506"/>
      <c r="S49" s="506"/>
      <c r="T49" s="506"/>
      <c r="U49" s="506"/>
      <c r="V49" s="506"/>
      <c r="W49" s="506"/>
      <c r="X49" s="506"/>
      <c r="Y49" s="506"/>
      <c r="Z49" s="506"/>
      <c r="AA49" s="506"/>
      <c r="AB49" s="506"/>
      <c r="AC49" s="507">
        <f t="shared" si="4"/>
        <v>1766.99</v>
      </c>
      <c r="AD49" s="507">
        <f t="shared" si="5"/>
        <v>1766.99</v>
      </c>
      <c r="AE49" s="505">
        <f t="shared" si="2"/>
        <v>0</v>
      </c>
      <c r="AF49" s="508"/>
    </row>
    <row r="50" spans="1:32" s="509" customFormat="1">
      <c r="A50" s="503" t="s">
        <v>741</v>
      </c>
      <c r="B50" s="504" t="s">
        <v>1045</v>
      </c>
      <c r="C50" s="507"/>
      <c r="D50" s="507">
        <v>0</v>
      </c>
      <c r="E50" s="507"/>
      <c r="F50" s="506"/>
      <c r="G50" s="506"/>
      <c r="H50" s="506"/>
      <c r="I50" s="506"/>
      <c r="J50" s="506"/>
      <c r="K50" s="506"/>
      <c r="L50" s="506"/>
      <c r="M50" s="506"/>
      <c r="N50" s="506"/>
      <c r="O50" s="506"/>
      <c r="P50" s="506"/>
      <c r="Q50" s="506"/>
      <c r="R50" s="506"/>
      <c r="S50" s="506"/>
      <c r="T50" s="506"/>
      <c r="U50" s="506"/>
      <c r="V50" s="506"/>
      <c r="W50" s="506"/>
      <c r="X50" s="506"/>
      <c r="Y50" s="506"/>
      <c r="Z50" s="506"/>
      <c r="AA50" s="506"/>
      <c r="AB50" s="506"/>
      <c r="AC50" s="507">
        <f t="shared" si="4"/>
        <v>0</v>
      </c>
      <c r="AD50" s="507">
        <f t="shared" si="5"/>
        <v>0</v>
      </c>
      <c r="AE50" s="505">
        <f t="shared" si="2"/>
        <v>0</v>
      </c>
      <c r="AF50" s="508"/>
    </row>
    <row r="51" spans="1:32" s="497" customFormat="1" ht="21.75" customHeight="1">
      <c r="A51" s="557" t="s">
        <v>46</v>
      </c>
      <c r="B51" s="557"/>
      <c r="C51" s="512">
        <f t="shared" ref="C51" si="6">SUM(C33:C49)</f>
        <v>0</v>
      </c>
      <c r="D51" s="512">
        <f>SUM(D33:D50)</f>
        <v>532239.42999999993</v>
      </c>
      <c r="E51" s="512">
        <f t="shared" ref="E51:AE51" si="7">SUM(E33:E50)</f>
        <v>257634.47999999998</v>
      </c>
      <c r="F51" s="512">
        <f t="shared" si="7"/>
        <v>58098.16</v>
      </c>
      <c r="G51" s="512">
        <f t="shared" si="7"/>
        <v>58098.16</v>
      </c>
      <c r="H51" s="512">
        <f t="shared" si="7"/>
        <v>55461.86</v>
      </c>
      <c r="I51" s="512">
        <f t="shared" si="7"/>
        <v>55461.86</v>
      </c>
      <c r="J51" s="512">
        <f t="shared" si="7"/>
        <v>24142.57</v>
      </c>
      <c r="K51" s="512">
        <f t="shared" si="7"/>
        <v>24142.57</v>
      </c>
      <c r="L51" s="512">
        <f t="shared" si="7"/>
        <v>8179.7699999999995</v>
      </c>
      <c r="M51" s="512">
        <f t="shared" si="7"/>
        <v>8179.7699999999995</v>
      </c>
      <c r="N51" s="512">
        <f t="shared" si="7"/>
        <v>57291.4</v>
      </c>
      <c r="O51" s="512">
        <f t="shared" si="7"/>
        <v>69291.399999999994</v>
      </c>
      <c r="P51" s="512">
        <f t="shared" si="7"/>
        <v>59748.53</v>
      </c>
      <c r="Q51" s="512">
        <f t="shared" si="7"/>
        <v>59748.53</v>
      </c>
      <c r="R51" s="512">
        <f t="shared" si="7"/>
        <v>42226.560000000005</v>
      </c>
      <c r="S51" s="512">
        <f t="shared" si="7"/>
        <v>42226.560000000005</v>
      </c>
      <c r="T51" s="512">
        <f t="shared" si="7"/>
        <v>10229.98</v>
      </c>
      <c r="U51" s="512">
        <f t="shared" si="7"/>
        <v>2364.29</v>
      </c>
      <c r="V51" s="512">
        <f t="shared" si="7"/>
        <v>9883.869999999999</v>
      </c>
      <c r="W51" s="512">
        <f t="shared" si="7"/>
        <v>0</v>
      </c>
      <c r="X51" s="512">
        <f t="shared" si="7"/>
        <v>7519.58</v>
      </c>
      <c r="Y51" s="512">
        <f t="shared" si="7"/>
        <v>0</v>
      </c>
      <c r="Z51" s="512">
        <f t="shared" si="7"/>
        <v>7519.58</v>
      </c>
      <c r="AA51" s="512">
        <f t="shared" si="7"/>
        <v>0</v>
      </c>
      <c r="AB51" s="512">
        <f t="shared" si="7"/>
        <v>81305.72</v>
      </c>
      <c r="AC51" s="512">
        <f t="shared" si="7"/>
        <v>577147.62</v>
      </c>
      <c r="AD51" s="512">
        <f t="shared" si="7"/>
        <v>953847.01</v>
      </c>
      <c r="AE51" s="512">
        <f t="shared" si="7"/>
        <v>-376699.39</v>
      </c>
      <c r="AF51" s="513"/>
    </row>
    <row r="52" spans="1:32" s="509" customFormat="1">
      <c r="A52" s="503" t="s">
        <v>199</v>
      </c>
      <c r="B52" s="504" t="s">
        <v>256</v>
      </c>
      <c r="C52" s="507"/>
      <c r="D52" s="507">
        <v>500000</v>
      </c>
      <c r="E52" s="506">
        <v>0</v>
      </c>
      <c r="F52" s="506">
        <v>0</v>
      </c>
      <c r="G52" s="506">
        <v>0</v>
      </c>
      <c r="H52" s="506">
        <v>0</v>
      </c>
      <c r="I52" s="507">
        <v>0</v>
      </c>
      <c r="J52" s="507">
        <v>0</v>
      </c>
      <c r="K52" s="507">
        <v>0</v>
      </c>
      <c r="L52" s="507">
        <v>0</v>
      </c>
      <c r="M52" s="507">
        <v>0</v>
      </c>
      <c r="N52" s="507">
        <v>0</v>
      </c>
      <c r="O52" s="507">
        <v>0</v>
      </c>
      <c r="P52" s="507">
        <v>0</v>
      </c>
      <c r="Q52" s="507">
        <v>0</v>
      </c>
      <c r="R52" s="507">
        <v>0</v>
      </c>
      <c r="S52" s="507">
        <v>0</v>
      </c>
      <c r="T52" s="507">
        <v>0</v>
      </c>
      <c r="U52" s="507">
        <v>0</v>
      </c>
      <c r="V52" s="507">
        <v>0</v>
      </c>
      <c r="W52" s="507">
        <v>0</v>
      </c>
      <c r="X52" s="507">
        <v>0</v>
      </c>
      <c r="Y52" s="507">
        <v>0</v>
      </c>
      <c r="Z52" s="507">
        <v>0</v>
      </c>
      <c r="AA52" s="507">
        <v>0</v>
      </c>
      <c r="AB52" s="507">
        <v>0</v>
      </c>
      <c r="AC52" s="507">
        <f>C52+E52+G52+I52+K52+M52+O52+Q52+S52+U52+W52+Y52+AA52</f>
        <v>0</v>
      </c>
      <c r="AD52" s="507">
        <f>SUM(D52+F52+H52+J52+L52+N52+P52+R52+T52+V52+X52+Z52+AB52)</f>
        <v>500000</v>
      </c>
      <c r="AE52" s="505">
        <f>AC52-AD52</f>
        <v>-500000</v>
      </c>
      <c r="AF52" s="508"/>
    </row>
    <row r="53" spans="1:32" s="509" customFormat="1">
      <c r="A53" s="503" t="s">
        <v>257</v>
      </c>
      <c r="B53" s="504" t="s">
        <v>69</v>
      </c>
      <c r="C53" s="507"/>
      <c r="D53" s="507">
        <v>2103579.2799999998</v>
      </c>
      <c r="E53" s="506">
        <v>0</v>
      </c>
      <c r="F53" s="506">
        <v>0</v>
      </c>
      <c r="G53" s="506">
        <v>0</v>
      </c>
      <c r="H53" s="506">
        <v>0</v>
      </c>
      <c r="I53" s="507">
        <v>0</v>
      </c>
      <c r="J53" s="507">
        <v>0</v>
      </c>
      <c r="K53" s="507">
        <v>0</v>
      </c>
      <c r="L53" s="507">
        <v>0</v>
      </c>
      <c r="M53" s="507">
        <v>0</v>
      </c>
      <c r="N53" s="507">
        <v>0</v>
      </c>
      <c r="O53" s="507">
        <v>0</v>
      </c>
      <c r="P53" s="507">
        <v>0</v>
      </c>
      <c r="Q53" s="507">
        <v>0</v>
      </c>
      <c r="R53" s="507">
        <v>0</v>
      </c>
      <c r="S53" s="507">
        <v>0</v>
      </c>
      <c r="T53" s="507">
        <v>0</v>
      </c>
      <c r="U53" s="507">
        <v>0</v>
      </c>
      <c r="V53" s="507">
        <v>0</v>
      </c>
      <c r="W53" s="507">
        <v>0</v>
      </c>
      <c r="X53" s="507">
        <v>0</v>
      </c>
      <c r="Y53" s="507">
        <v>0</v>
      </c>
      <c r="Z53" s="507">
        <v>0</v>
      </c>
      <c r="AA53" s="507">
        <v>0</v>
      </c>
      <c r="AB53" s="507">
        <v>0</v>
      </c>
      <c r="AC53" s="507">
        <f>C53+E53+G53+I53+K53+M53+O53+Q53+S53+U53+W53+Y53+AA53</f>
        <v>0</v>
      </c>
      <c r="AD53" s="507">
        <f>SUM(D53+F53+H53+J53+L53+N53+P53+R53+T53+V53+X53+Z53+AB53)</f>
        <v>2103579.2799999998</v>
      </c>
      <c r="AE53" s="505">
        <f>AC53-AD53</f>
        <v>-2103579.2799999998</v>
      </c>
      <c r="AF53" s="508"/>
    </row>
    <row r="54" spans="1:32" s="509" customFormat="1">
      <c r="A54" s="503"/>
      <c r="B54" s="504"/>
      <c r="C54" s="514"/>
      <c r="D54" s="514"/>
      <c r="E54" s="514"/>
      <c r="F54" s="514"/>
      <c r="G54" s="514"/>
      <c r="H54" s="514"/>
      <c r="I54" s="514"/>
      <c r="J54" s="514"/>
      <c r="K54" s="514"/>
      <c r="L54" s="514"/>
      <c r="M54" s="514"/>
      <c r="N54" s="514"/>
      <c r="O54" s="514"/>
      <c r="P54" s="514"/>
      <c r="Q54" s="514"/>
      <c r="R54" s="514"/>
      <c r="S54" s="514"/>
      <c r="T54" s="514"/>
      <c r="U54" s="514"/>
      <c r="V54" s="514"/>
      <c r="W54" s="514"/>
      <c r="X54" s="514"/>
      <c r="Y54" s="514"/>
      <c r="Z54" s="514"/>
      <c r="AA54" s="514"/>
      <c r="AB54" s="514"/>
      <c r="AC54" s="514"/>
      <c r="AD54" s="514"/>
      <c r="AE54" s="514"/>
    </row>
    <row r="55" spans="1:32" s="497" customFormat="1" ht="21.75" customHeight="1">
      <c r="A55" s="557" t="s">
        <v>60</v>
      </c>
      <c r="B55" s="557"/>
      <c r="C55" s="512">
        <f>SUM(C52:C54)</f>
        <v>0</v>
      </c>
      <c r="D55" s="512">
        <f t="shared" ref="D55:AE55" si="8">SUM(D52:D54)</f>
        <v>2603579.2799999998</v>
      </c>
      <c r="E55" s="512">
        <f t="shared" si="8"/>
        <v>0</v>
      </c>
      <c r="F55" s="512">
        <f t="shared" si="8"/>
        <v>0</v>
      </c>
      <c r="G55" s="512">
        <f>SUM(G52:G54)</f>
        <v>0</v>
      </c>
      <c r="H55" s="512">
        <f>SUM(H52:H54)</f>
        <v>0</v>
      </c>
      <c r="I55" s="512">
        <f t="shared" si="8"/>
        <v>0</v>
      </c>
      <c r="J55" s="512">
        <f t="shared" si="8"/>
        <v>0</v>
      </c>
      <c r="K55" s="512">
        <f t="shared" si="8"/>
        <v>0</v>
      </c>
      <c r="L55" s="512">
        <f t="shared" si="8"/>
        <v>0</v>
      </c>
      <c r="M55" s="512">
        <f t="shared" si="8"/>
        <v>0</v>
      </c>
      <c r="N55" s="512">
        <f t="shared" si="8"/>
        <v>0</v>
      </c>
      <c r="O55" s="512">
        <f t="shared" si="8"/>
        <v>0</v>
      </c>
      <c r="P55" s="512">
        <f t="shared" si="8"/>
        <v>0</v>
      </c>
      <c r="Q55" s="512">
        <f t="shared" si="8"/>
        <v>0</v>
      </c>
      <c r="R55" s="512">
        <f t="shared" si="8"/>
        <v>0</v>
      </c>
      <c r="S55" s="512">
        <f t="shared" si="8"/>
        <v>0</v>
      </c>
      <c r="T55" s="512">
        <f t="shared" si="8"/>
        <v>0</v>
      </c>
      <c r="U55" s="512">
        <f t="shared" si="8"/>
        <v>0</v>
      </c>
      <c r="V55" s="512">
        <f t="shared" si="8"/>
        <v>0</v>
      </c>
      <c r="W55" s="512">
        <f t="shared" si="8"/>
        <v>0</v>
      </c>
      <c r="X55" s="512">
        <f t="shared" si="8"/>
        <v>0</v>
      </c>
      <c r="Y55" s="512">
        <f t="shared" si="8"/>
        <v>0</v>
      </c>
      <c r="Z55" s="512">
        <f t="shared" si="8"/>
        <v>0</v>
      </c>
      <c r="AA55" s="512">
        <f t="shared" si="8"/>
        <v>0</v>
      </c>
      <c r="AB55" s="512">
        <f t="shared" si="8"/>
        <v>0</v>
      </c>
      <c r="AC55" s="512">
        <f t="shared" si="8"/>
        <v>0</v>
      </c>
      <c r="AD55" s="512">
        <f t="shared" si="8"/>
        <v>2603579.2799999998</v>
      </c>
      <c r="AE55" s="512">
        <f t="shared" si="8"/>
        <v>-2603579.2799999998</v>
      </c>
    </row>
    <row r="56" spans="1:32" s="509" customFormat="1">
      <c r="A56" s="503" t="s">
        <v>200</v>
      </c>
      <c r="B56" s="504" t="s">
        <v>56</v>
      </c>
      <c r="C56" s="507">
        <v>0</v>
      </c>
      <c r="D56" s="506">
        <v>0</v>
      </c>
      <c r="E56" s="506"/>
      <c r="F56" s="506">
        <v>727275.68</v>
      </c>
      <c r="G56" s="506"/>
      <c r="H56" s="506">
        <v>20580</v>
      </c>
      <c r="I56" s="506"/>
      <c r="J56" s="507">
        <v>199932</v>
      </c>
      <c r="K56" s="507"/>
      <c r="L56" s="507">
        <v>2595</v>
      </c>
      <c r="M56" s="507"/>
      <c r="N56" s="507">
        <v>500945</v>
      </c>
      <c r="O56" s="507"/>
      <c r="P56" s="507">
        <v>739920</v>
      </c>
      <c r="Q56" s="507"/>
      <c r="R56" s="507">
        <v>493814</v>
      </c>
      <c r="S56" s="507"/>
      <c r="T56" s="507">
        <v>33490</v>
      </c>
      <c r="U56" s="507"/>
      <c r="V56" s="507">
        <v>59600</v>
      </c>
      <c r="W56" s="507"/>
      <c r="X56" s="507">
        <v>10000</v>
      </c>
      <c r="Y56" s="507"/>
      <c r="Z56" s="507">
        <v>10000</v>
      </c>
      <c r="AA56" s="507"/>
      <c r="AB56" s="507">
        <v>70000</v>
      </c>
      <c r="AC56" s="507">
        <f>C55+E55+G55+I55+K55+M55+O55+Q55+S55+U55+W55+Y55+AA55</f>
        <v>0</v>
      </c>
      <c r="AD56" s="507">
        <f t="shared" ref="AD56:AD61" si="9">SUM(D56+F56+H56+J56+L56+N56+P56+R56+T56+V56+X56+Z56+AB56)</f>
        <v>2868151.68</v>
      </c>
      <c r="AE56" s="505">
        <f>AC57-AD56</f>
        <v>-2868151.68</v>
      </c>
    </row>
    <row r="57" spans="1:32" s="509" customFormat="1">
      <c r="A57" s="503" t="s">
        <v>307</v>
      </c>
      <c r="B57" s="504" t="s">
        <v>308</v>
      </c>
      <c r="C57" s="507">
        <v>0</v>
      </c>
      <c r="D57" s="506">
        <v>0</v>
      </c>
      <c r="E57" s="506"/>
      <c r="F57" s="506"/>
      <c r="G57" s="506"/>
      <c r="H57" s="506"/>
      <c r="I57" s="506"/>
      <c r="J57" s="506"/>
      <c r="K57" s="507"/>
      <c r="L57" s="507"/>
      <c r="M57" s="507"/>
      <c r="N57" s="507"/>
      <c r="O57" s="507"/>
      <c r="P57" s="507"/>
      <c r="Q57" s="507"/>
      <c r="R57" s="507"/>
      <c r="S57" s="507"/>
      <c r="T57" s="507"/>
      <c r="U57" s="507"/>
      <c r="V57" s="507"/>
      <c r="W57" s="507"/>
      <c r="X57" s="507"/>
      <c r="Y57" s="507"/>
      <c r="Z57" s="507"/>
      <c r="AA57" s="507"/>
      <c r="AB57" s="507"/>
      <c r="AC57" s="507">
        <f>C56+E56+G56+I56+K56+M56+O56+Q56+S56+U56+W56+Y56+AA56</f>
        <v>0</v>
      </c>
      <c r="AD57" s="507">
        <f t="shared" si="9"/>
        <v>0</v>
      </c>
      <c r="AE57" s="505">
        <f t="shared" ref="AE57:AE61" si="10">AC58-AD57</f>
        <v>0</v>
      </c>
    </row>
    <row r="58" spans="1:32" s="509" customFormat="1">
      <c r="A58" s="503" t="s">
        <v>258</v>
      </c>
      <c r="B58" s="504" t="s">
        <v>89</v>
      </c>
      <c r="C58" s="507">
        <v>0</v>
      </c>
      <c r="D58" s="506">
        <v>0</v>
      </c>
      <c r="E58" s="506"/>
      <c r="F58" s="506"/>
      <c r="G58" s="506"/>
      <c r="H58" s="506"/>
      <c r="I58" s="506"/>
      <c r="J58" s="506"/>
      <c r="K58" s="507"/>
      <c r="L58" s="507"/>
      <c r="M58" s="507"/>
      <c r="N58" s="507"/>
      <c r="O58" s="507"/>
      <c r="P58" s="507">
        <v>3279.52</v>
      </c>
      <c r="Q58" s="507"/>
      <c r="R58" s="507"/>
      <c r="S58" s="507"/>
      <c r="T58" s="507"/>
      <c r="U58" s="507"/>
      <c r="V58" s="507"/>
      <c r="W58" s="507"/>
      <c r="X58" s="507"/>
      <c r="Y58" s="507"/>
      <c r="Z58" s="507"/>
      <c r="AA58" s="507"/>
      <c r="AB58" s="507">
        <v>5000</v>
      </c>
      <c r="AC58" s="507">
        <f>C57+E57+G57+I57+K57+M57+O57+Q57+S57+U57+W57+Y57+AA57</f>
        <v>0</v>
      </c>
      <c r="AD58" s="507">
        <f t="shared" si="9"/>
        <v>8279.52</v>
      </c>
      <c r="AE58" s="505">
        <f t="shared" si="10"/>
        <v>-8279.52</v>
      </c>
    </row>
    <row r="59" spans="1:32" s="509" customFormat="1">
      <c r="A59" s="503" t="s">
        <v>785</v>
      </c>
      <c r="B59" s="504" t="s">
        <v>786</v>
      </c>
      <c r="C59" s="507">
        <v>0</v>
      </c>
      <c r="D59" s="506">
        <v>0</v>
      </c>
      <c r="E59" s="506"/>
      <c r="F59" s="506"/>
      <c r="G59" s="506"/>
      <c r="H59" s="506"/>
      <c r="I59" s="506"/>
      <c r="J59" s="506"/>
      <c r="K59" s="507"/>
      <c r="L59" s="507"/>
      <c r="M59" s="507"/>
      <c r="N59" s="507"/>
      <c r="O59" s="507"/>
      <c r="P59" s="507"/>
      <c r="Q59" s="507"/>
      <c r="R59" s="507"/>
      <c r="S59" s="507"/>
      <c r="T59" s="507"/>
      <c r="U59" s="507"/>
      <c r="V59" s="507"/>
      <c r="W59" s="507"/>
      <c r="X59" s="507"/>
      <c r="Y59" s="507"/>
      <c r="Z59" s="507"/>
      <c r="AA59" s="507"/>
      <c r="AB59" s="507"/>
      <c r="AC59" s="507">
        <f>C58+E58+G58+I58+K58+M58+O58+Q58+S58+U58+W58+Y58+AA58</f>
        <v>0</v>
      </c>
      <c r="AD59" s="507">
        <f t="shared" si="9"/>
        <v>0</v>
      </c>
      <c r="AE59" s="505">
        <f t="shared" si="10"/>
        <v>0</v>
      </c>
    </row>
    <row r="60" spans="1:32" s="509" customFormat="1">
      <c r="A60" s="503" t="s">
        <v>259</v>
      </c>
      <c r="B60" s="504" t="s">
        <v>68</v>
      </c>
      <c r="C60" s="507">
        <v>0</v>
      </c>
      <c r="D60" s="506">
        <v>0</v>
      </c>
      <c r="E60" s="506"/>
      <c r="F60" s="507">
        <v>0.99</v>
      </c>
      <c r="G60" s="506"/>
      <c r="H60" s="506">
        <v>4000.57</v>
      </c>
      <c r="I60" s="506"/>
      <c r="J60" s="506">
        <v>2000</v>
      </c>
      <c r="K60" s="507"/>
      <c r="L60" s="507">
        <v>2000.46</v>
      </c>
      <c r="M60" s="507"/>
      <c r="N60" s="507">
        <v>2000</v>
      </c>
      <c r="O60" s="507"/>
      <c r="P60" s="507">
        <v>2000.34</v>
      </c>
      <c r="Q60" s="507"/>
      <c r="R60" s="507">
        <v>2000.25</v>
      </c>
      <c r="S60" s="507"/>
      <c r="T60" s="507">
        <v>2011.09</v>
      </c>
      <c r="U60" s="507"/>
      <c r="V60" s="507">
        <v>2000</v>
      </c>
      <c r="W60" s="507"/>
      <c r="X60" s="507">
        <v>2000</v>
      </c>
      <c r="Y60" s="507"/>
      <c r="Z60" s="507">
        <v>2000</v>
      </c>
      <c r="AA60" s="507"/>
      <c r="AB60" s="507">
        <v>2000</v>
      </c>
      <c r="AC60" s="507">
        <f>C60+E60+G60+I60+K60+M60+O60+Q60+S60+U60+W60+Y60+AA60</f>
        <v>0</v>
      </c>
      <c r="AD60" s="507">
        <f t="shared" si="9"/>
        <v>24013.7</v>
      </c>
      <c r="AE60" s="505">
        <f t="shared" si="10"/>
        <v>-24013.7</v>
      </c>
    </row>
    <row r="61" spans="1:32" s="509" customFormat="1">
      <c r="A61" s="503" t="s">
        <v>312</v>
      </c>
      <c r="B61" s="504" t="s">
        <v>313</v>
      </c>
      <c r="C61" s="507">
        <v>0</v>
      </c>
      <c r="D61" s="506">
        <v>0</v>
      </c>
      <c r="E61" s="506"/>
      <c r="F61" s="506"/>
      <c r="G61" s="506"/>
      <c r="H61" s="506"/>
      <c r="I61" s="506"/>
      <c r="J61" s="506"/>
      <c r="K61" s="507"/>
      <c r="L61" s="507"/>
      <c r="M61" s="507"/>
      <c r="N61" s="507"/>
      <c r="O61" s="507"/>
      <c r="P61" s="507"/>
      <c r="Q61" s="507"/>
      <c r="R61" s="507"/>
      <c r="S61" s="507"/>
      <c r="T61" s="507"/>
      <c r="U61" s="507"/>
      <c r="V61" s="507"/>
      <c r="W61" s="507"/>
      <c r="X61" s="507"/>
      <c r="Y61" s="507"/>
      <c r="Z61" s="507"/>
      <c r="AA61" s="507"/>
      <c r="AB61" s="507"/>
      <c r="AC61" s="507">
        <f>C61+E61+G61+I61+K61+M61+O61+Q61+S61+U61+W61+Y61+AA61</f>
        <v>0</v>
      </c>
      <c r="AD61" s="507">
        <f t="shared" si="9"/>
        <v>0</v>
      </c>
      <c r="AE61" s="505">
        <f t="shared" si="10"/>
        <v>0</v>
      </c>
    </row>
    <row r="62" spans="1:32" s="497" customFormat="1" ht="21.75" customHeight="1">
      <c r="A62" s="559" t="s">
        <v>47</v>
      </c>
      <c r="B62" s="560"/>
      <c r="C62" s="512">
        <f>SUM(C56:C61)</f>
        <v>0</v>
      </c>
      <c r="D62" s="512">
        <f t="shared" ref="D62:AE62" si="11">SUM(D56:D61)</f>
        <v>0</v>
      </c>
      <c r="E62" s="512">
        <f t="shared" si="11"/>
        <v>0</v>
      </c>
      <c r="F62" s="512">
        <f t="shared" si="11"/>
        <v>727276.67</v>
      </c>
      <c r="G62" s="512">
        <f>SUM(G56:G61)</f>
        <v>0</v>
      </c>
      <c r="H62" s="512">
        <f>SUM(H56:H61)</f>
        <v>24580.57</v>
      </c>
      <c r="I62" s="512">
        <f t="shared" si="11"/>
        <v>0</v>
      </c>
      <c r="J62" s="512">
        <f t="shared" si="11"/>
        <v>201932</v>
      </c>
      <c r="K62" s="512">
        <f t="shared" si="11"/>
        <v>0</v>
      </c>
      <c r="L62" s="512">
        <f t="shared" si="11"/>
        <v>4595.46</v>
      </c>
      <c r="M62" s="512">
        <f t="shared" si="11"/>
        <v>0</v>
      </c>
      <c r="N62" s="512">
        <f t="shared" si="11"/>
        <v>502945</v>
      </c>
      <c r="O62" s="512">
        <f t="shared" si="11"/>
        <v>0</v>
      </c>
      <c r="P62" s="512">
        <f t="shared" si="11"/>
        <v>745199.86</v>
      </c>
      <c r="Q62" s="512">
        <f t="shared" si="11"/>
        <v>0</v>
      </c>
      <c r="R62" s="512">
        <f t="shared" si="11"/>
        <v>495814.25</v>
      </c>
      <c r="S62" s="512">
        <f t="shared" si="11"/>
        <v>0</v>
      </c>
      <c r="T62" s="512">
        <f t="shared" si="11"/>
        <v>35501.089999999997</v>
      </c>
      <c r="U62" s="512">
        <f t="shared" si="11"/>
        <v>0</v>
      </c>
      <c r="V62" s="512">
        <f t="shared" si="11"/>
        <v>61600</v>
      </c>
      <c r="W62" s="512">
        <f t="shared" si="11"/>
        <v>0</v>
      </c>
      <c r="X62" s="512">
        <f t="shared" si="11"/>
        <v>12000</v>
      </c>
      <c r="Y62" s="512">
        <f t="shared" si="11"/>
        <v>0</v>
      </c>
      <c r="Z62" s="512">
        <f t="shared" si="11"/>
        <v>12000</v>
      </c>
      <c r="AA62" s="512">
        <f t="shared" si="11"/>
        <v>0</v>
      </c>
      <c r="AB62" s="512">
        <f t="shared" si="11"/>
        <v>77000</v>
      </c>
      <c r="AC62" s="512">
        <f t="shared" si="11"/>
        <v>0</v>
      </c>
      <c r="AD62" s="512">
        <f t="shared" si="11"/>
        <v>2900444.9000000004</v>
      </c>
      <c r="AE62" s="512">
        <f t="shared" si="11"/>
        <v>-2900444.9000000004</v>
      </c>
    </row>
    <row r="63" spans="1:32" s="509" customFormat="1">
      <c r="A63" s="503" t="s">
        <v>177</v>
      </c>
      <c r="B63" s="504" t="s">
        <v>73</v>
      </c>
      <c r="C63" s="507"/>
      <c r="D63" s="507"/>
      <c r="E63" s="507">
        <v>119923.21</v>
      </c>
      <c r="F63" s="507"/>
      <c r="G63" s="507">
        <v>21224.63</v>
      </c>
      <c r="H63" s="507"/>
      <c r="I63" s="507">
        <v>23298.41</v>
      </c>
      <c r="J63" s="507"/>
      <c r="K63" s="507">
        <v>24442.84</v>
      </c>
      <c r="L63" s="507"/>
      <c r="M63" s="507">
        <v>84103.38</v>
      </c>
      <c r="N63" s="507"/>
      <c r="O63" s="507">
        <v>110999.89</v>
      </c>
      <c r="P63" s="507"/>
      <c r="Q63" s="507">
        <v>40461.93</v>
      </c>
      <c r="R63" s="507"/>
      <c r="S63" s="507">
        <v>15789.33</v>
      </c>
      <c r="T63" s="507"/>
      <c r="U63" s="507">
        <v>1000</v>
      </c>
      <c r="V63" s="507"/>
      <c r="W63" s="507">
        <v>1000</v>
      </c>
      <c r="X63" s="507"/>
      <c r="Y63" s="507">
        <v>1000</v>
      </c>
      <c r="Z63" s="507"/>
      <c r="AA63" s="507">
        <v>1000</v>
      </c>
      <c r="AB63" s="507"/>
      <c r="AC63" s="507">
        <f>C63+E63+G63+I63+K63+M63+O63+Q63+S63+U63+W63+Y63+AA63</f>
        <v>444243.62</v>
      </c>
      <c r="AD63" s="507">
        <f>SUM(D63+F63+H63+J63+L63+N63+P63+R63+T63+V63+X63+Z63+AB63)</f>
        <v>0</v>
      </c>
      <c r="AE63" s="505">
        <f t="shared" ref="AE63:AE122" si="12">AC63-AD63</f>
        <v>444243.62</v>
      </c>
    </row>
    <row r="64" spans="1:32" s="509" customFormat="1">
      <c r="A64" s="503" t="s">
        <v>260</v>
      </c>
      <c r="B64" s="504" t="s">
        <v>359</v>
      </c>
      <c r="C64" s="507"/>
      <c r="D64" s="507"/>
      <c r="E64" s="507"/>
      <c r="F64" s="507"/>
      <c r="G64" s="507"/>
      <c r="H64" s="507"/>
      <c r="I64" s="507"/>
      <c r="J64" s="507"/>
      <c r="K64" s="507"/>
      <c r="L64" s="507"/>
      <c r="M64" s="507"/>
      <c r="N64" s="507"/>
      <c r="O64" s="507"/>
      <c r="P64" s="507"/>
      <c r="Q64" s="507"/>
      <c r="R64" s="507"/>
      <c r="S64" s="507"/>
      <c r="T64" s="507"/>
      <c r="U64" s="507"/>
      <c r="V64" s="507"/>
      <c r="W64" s="507"/>
      <c r="X64" s="507"/>
      <c r="Y64" s="507"/>
      <c r="Z64" s="507"/>
      <c r="AA64" s="507"/>
      <c r="AB64" s="507"/>
      <c r="AC64" s="507">
        <f t="shared" ref="AC64:AC122" si="13">C64+E64+G64+I64+K64+M64+O64+Q64+S64+U64+W64+Y64+AA64</f>
        <v>0</v>
      </c>
      <c r="AD64" s="507">
        <f>SUM(D64+F64+H64+J64+L64+N64+P64+R64+T64+V64+X64+Z64+AB64)</f>
        <v>0</v>
      </c>
      <c r="AE64" s="505">
        <f t="shared" si="12"/>
        <v>0</v>
      </c>
    </row>
    <row r="65" spans="1:31" s="509" customFormat="1">
      <c r="A65" s="503" t="s">
        <v>585</v>
      </c>
      <c r="B65" s="504" t="s">
        <v>586</v>
      </c>
      <c r="C65" s="507"/>
      <c r="D65" s="507"/>
      <c r="E65" s="507"/>
      <c r="F65" s="507"/>
      <c r="G65" s="507">
        <v>1560</v>
      </c>
      <c r="H65" s="507"/>
      <c r="I65" s="507">
        <v>850</v>
      </c>
      <c r="J65" s="507"/>
      <c r="K65" s="507"/>
      <c r="L65" s="507"/>
      <c r="M65" s="507"/>
      <c r="N65" s="507"/>
      <c r="O65" s="507"/>
      <c r="P65" s="507"/>
      <c r="Q65" s="507"/>
      <c r="R65" s="507"/>
      <c r="S65" s="507"/>
      <c r="T65" s="507"/>
      <c r="U65" s="507"/>
      <c r="V65" s="507"/>
      <c r="W65" s="507"/>
      <c r="X65" s="507"/>
      <c r="Y65" s="507"/>
      <c r="Z65" s="507"/>
      <c r="AA65" s="507"/>
      <c r="AB65" s="507"/>
      <c r="AC65" s="507">
        <f t="shared" si="13"/>
        <v>2410</v>
      </c>
      <c r="AD65" s="507">
        <f t="shared" ref="AD65:AD122" si="14">SUM(D65+F65+H65+J65+L65+N65+P65+R65+T65+V65+X65+Z65+AB65)</f>
        <v>0</v>
      </c>
      <c r="AE65" s="505">
        <f t="shared" si="12"/>
        <v>2410</v>
      </c>
    </row>
    <row r="66" spans="1:31" s="509" customFormat="1">
      <c r="A66" s="503" t="s">
        <v>261</v>
      </c>
      <c r="B66" s="504" t="s">
        <v>262</v>
      </c>
      <c r="C66" s="507"/>
      <c r="D66" s="507"/>
      <c r="E66" s="507">
        <v>459.18</v>
      </c>
      <c r="F66" s="507"/>
      <c r="G66" s="507">
        <v>1029.1600000000001</v>
      </c>
      <c r="H66" s="507"/>
      <c r="I66" s="507">
        <v>98.13</v>
      </c>
      <c r="J66" s="507"/>
      <c r="K66" s="507">
        <v>343</v>
      </c>
      <c r="L66" s="507"/>
      <c r="M66" s="507">
        <v>2150</v>
      </c>
      <c r="N66" s="507"/>
      <c r="O66" s="507">
        <v>695.3</v>
      </c>
      <c r="P66" s="507"/>
      <c r="Q66" s="507"/>
      <c r="R66" s="507"/>
      <c r="S66" s="507">
        <v>166</v>
      </c>
      <c r="T66" s="507"/>
      <c r="U66" s="507"/>
      <c r="V66" s="507"/>
      <c r="W66" s="507"/>
      <c r="X66" s="507"/>
      <c r="Y66" s="507"/>
      <c r="Z66" s="507"/>
      <c r="AA66" s="507"/>
      <c r="AB66" s="507"/>
      <c r="AC66" s="507">
        <f t="shared" si="13"/>
        <v>4940.7700000000004</v>
      </c>
      <c r="AD66" s="507">
        <f>SUM(D66+F66+H66+J66+L66+N66+P66+R66+T66+V66+X66+Z66+AB66)</f>
        <v>0</v>
      </c>
      <c r="AE66" s="505">
        <f t="shared" si="12"/>
        <v>4940.7700000000004</v>
      </c>
    </row>
    <row r="67" spans="1:31" s="509" customFormat="1">
      <c r="A67" s="503" t="s">
        <v>587</v>
      </c>
      <c r="B67" s="504" t="s">
        <v>588</v>
      </c>
      <c r="C67" s="507"/>
      <c r="D67" s="507"/>
      <c r="E67" s="507">
        <v>642.5</v>
      </c>
      <c r="F67" s="507"/>
      <c r="G67" s="507">
        <v>540</v>
      </c>
      <c r="H67" s="507"/>
      <c r="I67" s="507">
        <v>1280</v>
      </c>
      <c r="J67" s="507"/>
      <c r="K67" s="507">
        <v>1536</v>
      </c>
      <c r="L67" s="507"/>
      <c r="M67" s="507"/>
      <c r="N67" s="507"/>
      <c r="O67" s="507">
        <v>200</v>
      </c>
      <c r="P67" s="507"/>
      <c r="Q67" s="507">
        <v>1745</v>
      </c>
      <c r="R67" s="507"/>
      <c r="S67" s="507"/>
      <c r="T67" s="507"/>
      <c r="U67" s="507"/>
      <c r="V67" s="507"/>
      <c r="W67" s="507">
        <v>180</v>
      </c>
      <c r="X67" s="507"/>
      <c r="Y67" s="507">
        <v>200</v>
      </c>
      <c r="Z67" s="507"/>
      <c r="AA67" s="507">
        <v>250</v>
      </c>
      <c r="AB67" s="507"/>
      <c r="AC67" s="507">
        <f t="shared" si="13"/>
        <v>6573.5</v>
      </c>
      <c r="AD67" s="507">
        <f t="shared" si="14"/>
        <v>0</v>
      </c>
      <c r="AE67" s="505">
        <f t="shared" si="12"/>
        <v>6573.5</v>
      </c>
    </row>
    <row r="68" spans="1:31" s="509" customFormat="1">
      <c r="A68" s="503" t="s">
        <v>589</v>
      </c>
      <c r="B68" s="504" t="s">
        <v>590</v>
      </c>
      <c r="C68" s="507"/>
      <c r="D68" s="507"/>
      <c r="E68" s="507"/>
      <c r="F68" s="507"/>
      <c r="G68" s="507"/>
      <c r="H68" s="507"/>
      <c r="I68" s="507"/>
      <c r="J68" s="507"/>
      <c r="K68" s="507"/>
      <c r="L68" s="507"/>
      <c r="M68" s="507"/>
      <c r="N68" s="507"/>
      <c r="O68" s="507">
        <v>600</v>
      </c>
      <c r="P68" s="507"/>
      <c r="Q68" s="507"/>
      <c r="R68" s="507"/>
      <c r="S68" s="507"/>
      <c r="T68" s="507"/>
      <c r="U68" s="507"/>
      <c r="V68" s="507"/>
      <c r="W68" s="507"/>
      <c r="X68" s="507"/>
      <c r="Y68" s="507"/>
      <c r="Z68" s="507"/>
      <c r="AA68" s="507"/>
      <c r="AB68" s="507"/>
      <c r="AC68" s="507">
        <f t="shared" si="13"/>
        <v>600</v>
      </c>
      <c r="AD68" s="507">
        <f t="shared" si="14"/>
        <v>0</v>
      </c>
      <c r="AE68" s="505">
        <f t="shared" si="12"/>
        <v>600</v>
      </c>
    </row>
    <row r="69" spans="1:31" s="509" customFormat="1">
      <c r="A69" s="503" t="s">
        <v>801</v>
      </c>
      <c r="B69" s="504" t="s">
        <v>802</v>
      </c>
      <c r="C69" s="507"/>
      <c r="D69" s="507"/>
      <c r="E69" s="507"/>
      <c r="F69" s="507"/>
      <c r="G69" s="507"/>
      <c r="H69" s="507"/>
      <c r="I69" s="507"/>
      <c r="J69" s="507"/>
      <c r="K69" s="507"/>
      <c r="L69" s="507"/>
      <c r="M69" s="507"/>
      <c r="N69" s="507"/>
      <c r="O69" s="507">
        <v>83.18</v>
      </c>
      <c r="P69" s="507"/>
      <c r="Q69" s="507"/>
      <c r="R69" s="507"/>
      <c r="S69" s="507"/>
      <c r="T69" s="507"/>
      <c r="U69" s="507"/>
      <c r="V69" s="507"/>
      <c r="W69" s="507"/>
      <c r="X69" s="507"/>
      <c r="Y69" s="507"/>
      <c r="Z69" s="507"/>
      <c r="AA69" s="507"/>
      <c r="AB69" s="507"/>
      <c r="AC69" s="507">
        <f t="shared" si="13"/>
        <v>83.18</v>
      </c>
      <c r="AD69" s="507">
        <f t="shared" si="14"/>
        <v>0</v>
      </c>
      <c r="AE69" s="505">
        <f t="shared" si="12"/>
        <v>83.18</v>
      </c>
    </row>
    <row r="70" spans="1:31" s="509" customFormat="1">
      <c r="A70" s="503" t="s">
        <v>263</v>
      </c>
      <c r="B70" s="504" t="s">
        <v>226</v>
      </c>
      <c r="C70" s="507"/>
      <c r="D70" s="507"/>
      <c r="E70" s="507"/>
      <c r="F70" s="507"/>
      <c r="G70" s="507">
        <v>234.38</v>
      </c>
      <c r="H70" s="507"/>
      <c r="I70" s="507">
        <v>400.36</v>
      </c>
      <c r="J70" s="507"/>
      <c r="K70" s="507">
        <v>83</v>
      </c>
      <c r="L70" s="507"/>
      <c r="M70" s="507">
        <v>265</v>
      </c>
      <c r="N70" s="507"/>
      <c r="O70" s="507">
        <v>1067.02</v>
      </c>
      <c r="P70" s="507"/>
      <c r="Q70" s="507">
        <v>22</v>
      </c>
      <c r="R70" s="507"/>
      <c r="S70" s="507">
        <v>354</v>
      </c>
      <c r="T70" s="507"/>
      <c r="U70" s="507"/>
      <c r="V70" s="507"/>
      <c r="W70" s="507">
        <v>150</v>
      </c>
      <c r="X70" s="507"/>
      <c r="Y70" s="507"/>
      <c r="Z70" s="507"/>
      <c r="AA70" s="507">
        <v>150</v>
      </c>
      <c r="AB70" s="507"/>
      <c r="AC70" s="507">
        <f t="shared" si="13"/>
        <v>2725.76</v>
      </c>
      <c r="AD70" s="507">
        <f t="shared" si="14"/>
        <v>0</v>
      </c>
      <c r="AE70" s="505">
        <f t="shared" si="12"/>
        <v>2725.76</v>
      </c>
    </row>
    <row r="71" spans="1:31" s="509" customFormat="1">
      <c r="A71" s="503" t="s">
        <v>264</v>
      </c>
      <c r="B71" s="504" t="s">
        <v>97</v>
      </c>
      <c r="C71" s="507"/>
      <c r="D71" s="507"/>
      <c r="E71" s="507">
        <v>2666</v>
      </c>
      <c r="F71" s="507"/>
      <c r="G71" s="507">
        <v>8495.0400000000009</v>
      </c>
      <c r="H71" s="507"/>
      <c r="I71" s="507">
        <v>17411.89</v>
      </c>
      <c r="J71" s="507"/>
      <c r="K71" s="507">
        <v>18859.009999999998</v>
      </c>
      <c r="L71" s="507"/>
      <c r="M71" s="507">
        <v>8658.86</v>
      </c>
      <c r="N71" s="507"/>
      <c r="O71" s="507">
        <v>17712</v>
      </c>
      <c r="P71" s="507"/>
      <c r="Q71" s="507">
        <v>9684.7999999999993</v>
      </c>
      <c r="R71" s="507"/>
      <c r="S71" s="507">
        <v>7695.85</v>
      </c>
      <c r="T71" s="507"/>
      <c r="U71" s="507">
        <v>10000</v>
      </c>
      <c r="V71" s="507"/>
      <c r="W71" s="507">
        <v>5000</v>
      </c>
      <c r="X71" s="507"/>
      <c r="Y71" s="507">
        <v>5000</v>
      </c>
      <c r="Z71" s="507"/>
      <c r="AA71" s="507">
        <v>5000</v>
      </c>
      <c r="AB71" s="507"/>
      <c r="AC71" s="507">
        <f t="shared" si="13"/>
        <v>116183.45000000001</v>
      </c>
      <c r="AD71" s="507">
        <f>SUM(D71+F71+H71+J71+L71+N71+P71+R71+T71+V71+X71+Z71+AB71)</f>
        <v>0</v>
      </c>
      <c r="AE71" s="505">
        <f t="shared" si="12"/>
        <v>116183.45000000001</v>
      </c>
    </row>
    <row r="72" spans="1:31" s="509" customFormat="1">
      <c r="A72" s="503" t="s">
        <v>265</v>
      </c>
      <c r="B72" s="504" t="s">
        <v>266</v>
      </c>
      <c r="C72" s="507"/>
      <c r="D72" s="507"/>
      <c r="E72" s="507">
        <v>4700</v>
      </c>
      <c r="F72" s="507"/>
      <c r="G72" s="507">
        <v>1940</v>
      </c>
      <c r="H72" s="507"/>
      <c r="I72" s="507">
        <v>18859.240000000002</v>
      </c>
      <c r="J72" s="507"/>
      <c r="K72" s="507">
        <v>6440</v>
      </c>
      <c r="L72" s="507"/>
      <c r="M72" s="507">
        <v>42900</v>
      </c>
      <c r="N72" s="507"/>
      <c r="O72" s="507">
        <v>4425</v>
      </c>
      <c r="P72" s="507"/>
      <c r="Q72" s="507">
        <v>5115</v>
      </c>
      <c r="R72" s="507"/>
      <c r="S72" s="507">
        <v>3900</v>
      </c>
      <c r="T72" s="507"/>
      <c r="U72" s="507">
        <v>10000</v>
      </c>
      <c r="V72" s="507"/>
      <c r="W72" s="507">
        <v>5000</v>
      </c>
      <c r="X72" s="507"/>
      <c r="Y72" s="507">
        <v>5000</v>
      </c>
      <c r="Z72" s="507"/>
      <c r="AA72" s="507">
        <v>5000</v>
      </c>
      <c r="AB72" s="507"/>
      <c r="AC72" s="507">
        <f t="shared" si="13"/>
        <v>113279.24</v>
      </c>
      <c r="AD72" s="507">
        <f>SUM(D72+F72+H72+J72+L72+N72+P72+R72+T72+V72+X72+Z72+AB72)</f>
        <v>0</v>
      </c>
      <c r="AE72" s="505">
        <f t="shared" si="12"/>
        <v>113279.24</v>
      </c>
    </row>
    <row r="73" spans="1:31" s="509" customFormat="1">
      <c r="A73" s="503" t="s">
        <v>591</v>
      </c>
      <c r="B73" s="504" t="s">
        <v>592</v>
      </c>
      <c r="C73" s="507"/>
      <c r="D73" s="507"/>
      <c r="E73" s="507">
        <v>1950</v>
      </c>
      <c r="F73" s="507"/>
      <c r="G73" s="507">
        <v>2000</v>
      </c>
      <c r="H73" s="507"/>
      <c r="I73" s="507">
        <v>820</v>
      </c>
      <c r="J73" s="507"/>
      <c r="K73" s="507">
        <v>1200</v>
      </c>
      <c r="L73" s="507"/>
      <c r="M73" s="507">
        <v>1000</v>
      </c>
      <c r="N73" s="507"/>
      <c r="O73" s="507">
        <v>3700</v>
      </c>
      <c r="P73" s="507"/>
      <c r="Q73" s="507">
        <v>1180</v>
      </c>
      <c r="R73" s="507"/>
      <c r="S73" s="507">
        <v>2220</v>
      </c>
      <c r="T73" s="507"/>
      <c r="U73" s="507">
        <v>1500</v>
      </c>
      <c r="V73" s="507"/>
      <c r="W73" s="507">
        <v>1200</v>
      </c>
      <c r="X73" s="507"/>
      <c r="Y73" s="507">
        <v>1200</v>
      </c>
      <c r="Z73" s="507"/>
      <c r="AA73" s="507">
        <v>1200</v>
      </c>
      <c r="AB73" s="507"/>
      <c r="AC73" s="507">
        <f t="shared" si="13"/>
        <v>19170</v>
      </c>
      <c r="AD73" s="507">
        <f t="shared" si="14"/>
        <v>0</v>
      </c>
      <c r="AE73" s="505">
        <f t="shared" si="12"/>
        <v>19170</v>
      </c>
    </row>
    <row r="74" spans="1:31" s="509" customFormat="1">
      <c r="A74" s="503" t="s">
        <v>826</v>
      </c>
      <c r="B74" s="504" t="s">
        <v>827</v>
      </c>
      <c r="C74" s="507"/>
      <c r="D74" s="507"/>
      <c r="E74" s="507"/>
      <c r="F74" s="507"/>
      <c r="G74" s="507">
        <v>198.72</v>
      </c>
      <c r="H74" s="507"/>
      <c r="I74" s="507">
        <v>212.88</v>
      </c>
      <c r="J74" s="507"/>
      <c r="K74" s="507">
        <v>0</v>
      </c>
      <c r="L74" s="507"/>
      <c r="M74" s="507"/>
      <c r="N74" s="507"/>
      <c r="O74" s="507"/>
      <c r="P74" s="507"/>
      <c r="Q74" s="507"/>
      <c r="R74" s="507"/>
      <c r="S74" s="507"/>
      <c r="T74" s="507"/>
      <c r="U74" s="507"/>
      <c r="V74" s="507"/>
      <c r="W74" s="507"/>
      <c r="X74" s="507"/>
      <c r="Y74" s="507"/>
      <c r="Z74" s="507"/>
      <c r="AA74" s="507"/>
      <c r="AB74" s="507"/>
      <c r="AC74" s="507">
        <f>C74+E74+G74+I74+K74+M74+O74+Q74+S74+U74+W74+Y74+AA74</f>
        <v>411.6</v>
      </c>
      <c r="AD74" s="507">
        <f>SUM(D74+F74+H74+J74+L74+N74+P74+R74+T74+V74+X74+Z74+AB74)</f>
        <v>0</v>
      </c>
      <c r="AE74" s="505">
        <f t="shared" si="12"/>
        <v>411.6</v>
      </c>
    </row>
    <row r="75" spans="1:31" s="509" customFormat="1">
      <c r="A75" s="503" t="s">
        <v>304</v>
      </c>
      <c r="B75" s="510" t="s">
        <v>305</v>
      </c>
      <c r="C75" s="507"/>
      <c r="D75" s="507"/>
      <c r="E75" s="507"/>
      <c r="F75" s="507"/>
      <c r="G75" s="507"/>
      <c r="H75" s="507"/>
      <c r="I75" s="507"/>
      <c r="J75" s="507"/>
      <c r="K75" s="507"/>
      <c r="L75" s="507"/>
      <c r="M75" s="507"/>
      <c r="N75" s="507"/>
      <c r="O75" s="507"/>
      <c r="P75" s="507"/>
      <c r="Q75" s="507"/>
      <c r="R75" s="507"/>
      <c r="S75" s="507"/>
      <c r="T75" s="507"/>
      <c r="U75" s="507"/>
      <c r="V75" s="507"/>
      <c r="W75" s="507"/>
      <c r="X75" s="507"/>
      <c r="Y75" s="507"/>
      <c r="Z75" s="507"/>
      <c r="AA75" s="507">
        <v>40000</v>
      </c>
      <c r="AB75" s="507"/>
      <c r="AC75" s="507">
        <f t="shared" si="13"/>
        <v>40000</v>
      </c>
      <c r="AD75" s="507">
        <f t="shared" si="14"/>
        <v>0</v>
      </c>
      <c r="AE75" s="505">
        <f t="shared" si="12"/>
        <v>40000</v>
      </c>
    </row>
    <row r="76" spans="1:31" s="509" customFormat="1">
      <c r="A76" s="503" t="s">
        <v>267</v>
      </c>
      <c r="B76" s="510" t="s">
        <v>268</v>
      </c>
      <c r="C76" s="507"/>
      <c r="D76" s="507"/>
      <c r="E76" s="507">
        <v>25</v>
      </c>
      <c r="F76" s="507"/>
      <c r="G76" s="507">
        <v>25</v>
      </c>
      <c r="H76" s="507"/>
      <c r="I76" s="507">
        <v>25</v>
      </c>
      <c r="J76" s="507"/>
      <c r="K76" s="507">
        <v>25</v>
      </c>
      <c r="L76" s="507"/>
      <c r="M76" s="507">
        <v>25</v>
      </c>
      <c r="N76" s="507"/>
      <c r="O76" s="507">
        <v>25</v>
      </c>
      <c r="P76" s="507"/>
      <c r="Q76" s="507">
        <v>25</v>
      </c>
      <c r="R76" s="507"/>
      <c r="S76" s="507">
        <v>25</v>
      </c>
      <c r="T76" s="507"/>
      <c r="U76" s="507">
        <v>25</v>
      </c>
      <c r="V76" s="507"/>
      <c r="W76" s="507">
        <v>25</v>
      </c>
      <c r="X76" s="507"/>
      <c r="Y76" s="507">
        <v>25</v>
      </c>
      <c r="Z76" s="507"/>
      <c r="AA76" s="507">
        <v>25</v>
      </c>
      <c r="AB76" s="507"/>
      <c r="AC76" s="507">
        <f t="shared" si="13"/>
        <v>300</v>
      </c>
      <c r="AD76" s="507">
        <f t="shared" si="14"/>
        <v>0</v>
      </c>
      <c r="AE76" s="505">
        <f t="shared" si="12"/>
        <v>300</v>
      </c>
    </row>
    <row r="77" spans="1:31" s="509" customFormat="1">
      <c r="A77" s="503" t="s">
        <v>153</v>
      </c>
      <c r="B77" s="504" t="s">
        <v>180</v>
      </c>
      <c r="C77" s="507"/>
      <c r="D77" s="507"/>
      <c r="E77" s="507">
        <v>77520</v>
      </c>
      <c r="F77" s="507"/>
      <c r="G77" s="507">
        <v>79520</v>
      </c>
      <c r="H77" s="507"/>
      <c r="I77" s="507">
        <v>79520</v>
      </c>
      <c r="J77" s="507"/>
      <c r="K77" s="507">
        <v>79520</v>
      </c>
      <c r="L77" s="507"/>
      <c r="M77" s="507">
        <v>79520</v>
      </c>
      <c r="N77" s="507"/>
      <c r="O77" s="507">
        <v>79520</v>
      </c>
      <c r="P77" s="507"/>
      <c r="Q77" s="507">
        <v>79520</v>
      </c>
      <c r="R77" s="507"/>
      <c r="S77" s="507">
        <v>79520</v>
      </c>
      <c r="T77" s="507"/>
      <c r="U77" s="507">
        <v>79520</v>
      </c>
      <c r="V77" s="507"/>
      <c r="W77" s="507">
        <v>79520</v>
      </c>
      <c r="X77" s="507"/>
      <c r="Y77" s="507">
        <v>79520</v>
      </c>
      <c r="Z77" s="507"/>
      <c r="AA77" s="507">
        <v>79520</v>
      </c>
      <c r="AB77" s="507"/>
      <c r="AC77" s="507">
        <f t="shared" si="13"/>
        <v>952240</v>
      </c>
      <c r="AD77" s="507">
        <f t="shared" si="14"/>
        <v>0</v>
      </c>
      <c r="AE77" s="505">
        <f t="shared" si="12"/>
        <v>952240</v>
      </c>
    </row>
    <row r="78" spans="1:31" s="509" customFormat="1">
      <c r="A78" s="503" t="s">
        <v>326</v>
      </c>
      <c r="B78" s="504" t="s">
        <v>593</v>
      </c>
      <c r="C78" s="507"/>
      <c r="D78" s="507"/>
      <c r="E78" s="507"/>
      <c r="F78" s="507"/>
      <c r="G78" s="507"/>
      <c r="H78" s="507"/>
      <c r="I78" s="507"/>
      <c r="J78" s="507"/>
      <c r="K78" s="507"/>
      <c r="L78" s="507"/>
      <c r="M78" s="507"/>
      <c r="N78" s="507"/>
      <c r="O78" s="507"/>
      <c r="P78" s="507"/>
      <c r="Q78" s="507"/>
      <c r="R78" s="507"/>
      <c r="S78" s="507"/>
      <c r="T78" s="507"/>
      <c r="U78" s="507"/>
      <c r="V78" s="507"/>
      <c r="W78" s="507"/>
      <c r="X78" s="507"/>
      <c r="Y78" s="507"/>
      <c r="Z78" s="507"/>
      <c r="AA78" s="507"/>
      <c r="AB78" s="507"/>
      <c r="AC78" s="507">
        <f t="shared" si="13"/>
        <v>0</v>
      </c>
      <c r="AD78" s="507">
        <f t="shared" si="14"/>
        <v>0</v>
      </c>
      <c r="AE78" s="505">
        <f t="shared" si="12"/>
        <v>0</v>
      </c>
    </row>
    <row r="79" spans="1:31" s="509" customFormat="1">
      <c r="A79" s="503" t="s">
        <v>317</v>
      </c>
      <c r="B79" s="504" t="s">
        <v>318</v>
      </c>
      <c r="C79" s="507"/>
      <c r="D79" s="507"/>
      <c r="E79" s="507"/>
      <c r="F79" s="507"/>
      <c r="G79" s="507"/>
      <c r="H79" s="507"/>
      <c r="I79" s="507"/>
      <c r="J79" s="507"/>
      <c r="K79" s="507"/>
      <c r="L79" s="507"/>
      <c r="M79" s="507"/>
      <c r="N79" s="507"/>
      <c r="O79" s="507"/>
      <c r="P79" s="507"/>
      <c r="Q79" s="507"/>
      <c r="R79" s="507"/>
      <c r="S79" s="507"/>
      <c r="T79" s="507"/>
      <c r="U79" s="507"/>
      <c r="V79" s="507"/>
      <c r="W79" s="507"/>
      <c r="X79" s="507"/>
      <c r="Y79" s="507"/>
      <c r="Z79" s="507"/>
      <c r="AA79" s="507">
        <v>159040</v>
      </c>
      <c r="AB79" s="507"/>
      <c r="AC79" s="507">
        <f t="shared" si="13"/>
        <v>159040</v>
      </c>
      <c r="AD79" s="507">
        <f t="shared" si="14"/>
        <v>0</v>
      </c>
      <c r="AE79" s="505">
        <f t="shared" si="12"/>
        <v>159040</v>
      </c>
    </row>
    <row r="80" spans="1:31" s="509" customFormat="1">
      <c r="A80" s="503" t="s">
        <v>319</v>
      </c>
      <c r="B80" s="504" t="s">
        <v>320</v>
      </c>
      <c r="C80" s="507"/>
      <c r="D80" s="507"/>
      <c r="E80" s="507"/>
      <c r="F80" s="507"/>
      <c r="G80" s="507"/>
      <c r="H80" s="507"/>
      <c r="I80" s="507"/>
      <c r="J80" s="507"/>
      <c r="K80" s="507"/>
      <c r="L80" s="507"/>
      <c r="M80" s="507"/>
      <c r="N80" s="507"/>
      <c r="O80" s="507"/>
      <c r="P80" s="507"/>
      <c r="Q80" s="507"/>
      <c r="R80" s="507"/>
      <c r="S80" s="507"/>
      <c r="T80" s="507"/>
      <c r="U80" s="507"/>
      <c r="V80" s="507"/>
      <c r="W80" s="507"/>
      <c r="X80" s="507"/>
      <c r="Y80" s="507"/>
      <c r="Z80" s="507"/>
      <c r="AA80" s="507"/>
      <c r="AB80" s="507"/>
      <c r="AC80" s="507">
        <f t="shared" si="13"/>
        <v>0</v>
      </c>
      <c r="AD80" s="507">
        <f t="shared" si="14"/>
        <v>0</v>
      </c>
      <c r="AE80" s="505">
        <f t="shared" si="12"/>
        <v>0</v>
      </c>
    </row>
    <row r="81" spans="1:31" s="509" customFormat="1">
      <c r="A81" s="503" t="s">
        <v>269</v>
      </c>
      <c r="B81" s="504" t="s">
        <v>270</v>
      </c>
      <c r="C81" s="507"/>
      <c r="D81" s="507"/>
      <c r="E81" s="507">
        <v>2650</v>
      </c>
      <c r="F81" s="507"/>
      <c r="G81" s="507">
        <v>2750</v>
      </c>
      <c r="H81" s="507"/>
      <c r="I81" s="507">
        <v>2750</v>
      </c>
      <c r="J81" s="507"/>
      <c r="K81" s="507">
        <v>2750</v>
      </c>
      <c r="L81" s="507"/>
      <c r="M81" s="507">
        <v>2750</v>
      </c>
      <c r="N81" s="507"/>
      <c r="O81" s="507">
        <v>2750</v>
      </c>
      <c r="P81" s="507"/>
      <c r="Q81" s="507">
        <v>2750</v>
      </c>
      <c r="R81" s="507"/>
      <c r="S81" s="507">
        <v>2750</v>
      </c>
      <c r="T81" s="507"/>
      <c r="U81" s="507">
        <v>2750</v>
      </c>
      <c r="V81" s="507"/>
      <c r="W81" s="507"/>
      <c r="X81" s="507"/>
      <c r="Y81" s="507"/>
      <c r="Z81" s="507"/>
      <c r="AA81" s="507"/>
      <c r="AB81" s="507"/>
      <c r="AC81" s="507">
        <f t="shared" si="13"/>
        <v>24650</v>
      </c>
      <c r="AD81" s="507">
        <f t="shared" si="14"/>
        <v>0</v>
      </c>
      <c r="AE81" s="505">
        <f t="shared" si="12"/>
        <v>24650</v>
      </c>
    </row>
    <row r="82" spans="1:31" s="509" customFormat="1">
      <c r="A82" s="503" t="s">
        <v>178</v>
      </c>
      <c r="B82" s="504" t="s">
        <v>271</v>
      </c>
      <c r="C82" s="507"/>
      <c r="D82" s="507"/>
      <c r="E82" s="507">
        <v>820</v>
      </c>
      <c r="F82" s="507"/>
      <c r="G82" s="507"/>
      <c r="H82" s="507"/>
      <c r="I82" s="507"/>
      <c r="J82" s="507"/>
      <c r="K82" s="507"/>
      <c r="L82" s="507"/>
      <c r="M82" s="507"/>
      <c r="N82" s="507"/>
      <c r="O82" s="507"/>
      <c r="P82" s="507"/>
      <c r="Q82" s="507"/>
      <c r="R82" s="507"/>
      <c r="S82" s="507"/>
      <c r="T82" s="507"/>
      <c r="U82" s="507"/>
      <c r="V82" s="507"/>
      <c r="W82" s="507"/>
      <c r="X82" s="507"/>
      <c r="Y82" s="507"/>
      <c r="Z82" s="507"/>
      <c r="AA82" s="507">
        <v>840</v>
      </c>
      <c r="AB82" s="507"/>
      <c r="AC82" s="507">
        <f t="shared" si="13"/>
        <v>1660</v>
      </c>
      <c r="AD82" s="507">
        <f t="shared" si="14"/>
        <v>0</v>
      </c>
      <c r="AE82" s="505">
        <f t="shared" si="12"/>
        <v>1660</v>
      </c>
    </row>
    <row r="83" spans="1:31" s="509" customFormat="1">
      <c r="A83" s="503" t="s">
        <v>154</v>
      </c>
      <c r="B83" s="504" t="s">
        <v>203</v>
      </c>
      <c r="C83" s="507"/>
      <c r="D83" s="507"/>
      <c r="E83" s="507"/>
      <c r="F83" s="507"/>
      <c r="G83" s="507"/>
      <c r="H83" s="507"/>
      <c r="I83" s="507">
        <v>1682.24</v>
      </c>
      <c r="J83" s="507"/>
      <c r="K83" s="507"/>
      <c r="L83" s="507"/>
      <c r="M83" s="507"/>
      <c r="N83" s="507"/>
      <c r="O83" s="507"/>
      <c r="P83" s="507"/>
      <c r="Q83" s="507">
        <v>1682.24</v>
      </c>
      <c r="R83" s="507"/>
      <c r="S83" s="507"/>
      <c r="T83" s="507"/>
      <c r="U83" s="507"/>
      <c r="V83" s="507"/>
      <c r="W83" s="507"/>
      <c r="X83" s="507"/>
      <c r="Y83" s="507"/>
      <c r="Z83" s="507"/>
      <c r="AA83" s="507"/>
      <c r="AB83" s="507"/>
      <c r="AC83" s="507">
        <f t="shared" si="13"/>
        <v>3364.48</v>
      </c>
      <c r="AD83" s="507">
        <f t="shared" si="14"/>
        <v>0</v>
      </c>
      <c r="AE83" s="505">
        <f t="shared" si="12"/>
        <v>3364.48</v>
      </c>
    </row>
    <row r="84" spans="1:31" s="509" customFormat="1">
      <c r="A84" s="503" t="s">
        <v>594</v>
      </c>
      <c r="B84" s="504" t="s">
        <v>327</v>
      </c>
      <c r="C84" s="507"/>
      <c r="D84" s="507"/>
      <c r="E84" s="507"/>
      <c r="F84" s="507"/>
      <c r="G84" s="507"/>
      <c r="H84" s="507"/>
      <c r="I84" s="507"/>
      <c r="J84" s="507"/>
      <c r="K84" s="507"/>
      <c r="L84" s="507"/>
      <c r="M84" s="507"/>
      <c r="N84" s="507"/>
      <c r="O84" s="507"/>
      <c r="P84" s="507"/>
      <c r="Q84" s="507"/>
      <c r="R84" s="507"/>
      <c r="S84" s="507"/>
      <c r="T84" s="507"/>
      <c r="U84" s="507"/>
      <c r="V84" s="507"/>
      <c r="W84" s="507"/>
      <c r="X84" s="507"/>
      <c r="Y84" s="507"/>
      <c r="Z84" s="507"/>
      <c r="AA84" s="507">
        <v>73786.14</v>
      </c>
      <c r="AB84" s="507"/>
      <c r="AC84" s="507">
        <f t="shared" si="13"/>
        <v>73786.14</v>
      </c>
      <c r="AD84" s="507">
        <f t="shared" si="14"/>
        <v>0</v>
      </c>
      <c r="AE84" s="505">
        <f t="shared" si="12"/>
        <v>73786.14</v>
      </c>
    </row>
    <row r="85" spans="1:31" s="509" customFormat="1">
      <c r="A85" s="503" t="s">
        <v>595</v>
      </c>
      <c r="B85" s="504" t="s">
        <v>985</v>
      </c>
      <c r="C85" s="507"/>
      <c r="D85" s="507"/>
      <c r="E85" s="507">
        <v>278.42</v>
      </c>
      <c r="F85" s="507"/>
      <c r="G85" s="507">
        <v>278.42</v>
      </c>
      <c r="H85" s="507"/>
      <c r="I85" s="507">
        <v>278.42</v>
      </c>
      <c r="J85" s="507"/>
      <c r="K85" s="507">
        <v>278.42</v>
      </c>
      <c r="L85" s="507"/>
      <c r="M85" s="507">
        <v>278.42</v>
      </c>
      <c r="N85" s="507"/>
      <c r="O85" s="507">
        <v>278.42</v>
      </c>
      <c r="P85" s="507"/>
      <c r="Q85" s="507">
        <v>278.42</v>
      </c>
      <c r="R85" s="507"/>
      <c r="S85" s="507">
        <v>278.42</v>
      </c>
      <c r="T85" s="507"/>
      <c r="U85" s="507">
        <v>278.42</v>
      </c>
      <c r="V85" s="507"/>
      <c r="W85" s="507"/>
      <c r="X85" s="507"/>
      <c r="Y85" s="507"/>
      <c r="Z85" s="507"/>
      <c r="AA85" s="507"/>
      <c r="AB85" s="507"/>
      <c r="AC85" s="507">
        <f t="shared" si="13"/>
        <v>2505.7800000000002</v>
      </c>
      <c r="AD85" s="507">
        <f t="shared" si="14"/>
        <v>0</v>
      </c>
      <c r="AE85" s="505">
        <f t="shared" si="12"/>
        <v>2505.7800000000002</v>
      </c>
    </row>
    <row r="86" spans="1:31" s="509" customFormat="1">
      <c r="A86" s="503" t="s">
        <v>155</v>
      </c>
      <c r="B86" s="504" t="s">
        <v>272</v>
      </c>
      <c r="C86" s="507"/>
      <c r="D86" s="507"/>
      <c r="E86" s="507"/>
      <c r="F86" s="507"/>
      <c r="G86" s="507">
        <v>990.65</v>
      </c>
      <c r="H86" s="507"/>
      <c r="I86" s="507">
        <v>7000</v>
      </c>
      <c r="J86" s="507"/>
      <c r="K86" s="507">
        <v>1219.6199999999999</v>
      </c>
      <c r="L86" s="507"/>
      <c r="M86" s="507"/>
      <c r="N86" s="507"/>
      <c r="O86" s="507">
        <v>1675.7</v>
      </c>
      <c r="P86" s="507"/>
      <c r="Q86" s="507"/>
      <c r="R86" s="507"/>
      <c r="S86" s="507"/>
      <c r="T86" s="507"/>
      <c r="U86" s="507"/>
      <c r="V86" s="507"/>
      <c r="W86" s="507"/>
      <c r="X86" s="507"/>
      <c r="Y86" s="507">
        <v>2000</v>
      </c>
      <c r="Z86" s="507"/>
      <c r="AA86" s="507"/>
      <c r="AB86" s="507"/>
      <c r="AC86" s="507">
        <f t="shared" si="13"/>
        <v>12885.970000000001</v>
      </c>
      <c r="AD86" s="507">
        <f t="shared" si="14"/>
        <v>0</v>
      </c>
      <c r="AE86" s="505">
        <f t="shared" si="12"/>
        <v>12885.970000000001</v>
      </c>
    </row>
    <row r="87" spans="1:31" s="509" customFormat="1">
      <c r="A87" s="503" t="s">
        <v>596</v>
      </c>
      <c r="B87" s="504" t="s">
        <v>975</v>
      </c>
      <c r="C87" s="507"/>
      <c r="D87" s="507"/>
      <c r="E87" s="507"/>
      <c r="F87" s="507"/>
      <c r="G87" s="507"/>
      <c r="H87" s="507"/>
      <c r="I87" s="507"/>
      <c r="J87" s="507"/>
      <c r="K87" s="507"/>
      <c r="L87" s="507"/>
      <c r="M87" s="507">
        <v>2622.04</v>
      </c>
      <c r="N87" s="507"/>
      <c r="O87" s="507"/>
      <c r="P87" s="507"/>
      <c r="Q87" s="507"/>
      <c r="R87" s="507"/>
      <c r="S87" s="507">
        <v>12011.68</v>
      </c>
      <c r="T87" s="507"/>
      <c r="U87" s="507"/>
      <c r="V87" s="507"/>
      <c r="W87" s="507"/>
      <c r="X87" s="507"/>
      <c r="Y87" s="507"/>
      <c r="Z87" s="507"/>
      <c r="AA87" s="507"/>
      <c r="AB87" s="507"/>
      <c r="AC87" s="507">
        <f t="shared" si="13"/>
        <v>14633.720000000001</v>
      </c>
      <c r="AD87" s="507">
        <f t="shared" si="14"/>
        <v>0</v>
      </c>
      <c r="AE87" s="505">
        <f t="shared" si="12"/>
        <v>14633.720000000001</v>
      </c>
    </row>
    <row r="88" spans="1:31" s="509" customFormat="1">
      <c r="A88" s="503" t="s">
        <v>273</v>
      </c>
      <c r="B88" s="504" t="s">
        <v>597</v>
      </c>
      <c r="C88" s="507"/>
      <c r="D88" s="507"/>
      <c r="E88" s="507"/>
      <c r="F88" s="507"/>
      <c r="G88" s="507">
        <v>20385</v>
      </c>
      <c r="H88" s="507"/>
      <c r="I88" s="507"/>
      <c r="J88" s="507"/>
      <c r="K88" s="507"/>
      <c r="L88" s="507"/>
      <c r="M88" s="507"/>
      <c r="N88" s="507"/>
      <c r="O88" s="507"/>
      <c r="P88" s="507"/>
      <c r="Q88" s="507"/>
      <c r="R88" s="507"/>
      <c r="S88" s="507"/>
      <c r="T88" s="507"/>
      <c r="U88" s="507"/>
      <c r="V88" s="507"/>
      <c r="W88" s="507"/>
      <c r="X88" s="507"/>
      <c r="Y88" s="507"/>
      <c r="Z88" s="507"/>
      <c r="AA88" s="507"/>
      <c r="AB88" s="507"/>
      <c r="AC88" s="507">
        <f t="shared" si="13"/>
        <v>20385</v>
      </c>
      <c r="AD88" s="507">
        <f t="shared" si="14"/>
        <v>0</v>
      </c>
      <c r="AE88" s="505">
        <f t="shared" si="12"/>
        <v>20385</v>
      </c>
    </row>
    <row r="89" spans="1:31" s="509" customFormat="1">
      <c r="A89" s="503" t="s">
        <v>598</v>
      </c>
      <c r="B89" s="504" t="s">
        <v>599</v>
      </c>
      <c r="C89" s="507"/>
      <c r="D89" s="507"/>
      <c r="E89" s="507"/>
      <c r="F89" s="507"/>
      <c r="G89" s="507"/>
      <c r="H89" s="507"/>
      <c r="I89" s="507"/>
      <c r="J89" s="507"/>
      <c r="K89" s="507"/>
      <c r="L89" s="507"/>
      <c r="M89" s="507"/>
      <c r="N89" s="507"/>
      <c r="O89" s="507"/>
      <c r="P89" s="507"/>
      <c r="Q89" s="507"/>
      <c r="R89" s="507"/>
      <c r="S89" s="507"/>
      <c r="T89" s="507"/>
      <c r="U89" s="507"/>
      <c r="V89" s="507"/>
      <c r="W89" s="507"/>
      <c r="X89" s="507"/>
      <c r="Y89" s="507"/>
      <c r="Z89" s="507"/>
      <c r="AA89" s="507"/>
      <c r="AB89" s="507"/>
      <c r="AC89" s="507">
        <f t="shared" si="13"/>
        <v>0</v>
      </c>
      <c r="AD89" s="507">
        <f t="shared" si="14"/>
        <v>0</v>
      </c>
      <c r="AE89" s="505">
        <f t="shared" si="12"/>
        <v>0</v>
      </c>
    </row>
    <row r="90" spans="1:31" s="509" customFormat="1">
      <c r="A90" s="503" t="s">
        <v>156</v>
      </c>
      <c r="B90" s="504" t="s">
        <v>121</v>
      </c>
      <c r="C90" s="507"/>
      <c r="D90" s="507"/>
      <c r="E90" s="507">
        <v>100</v>
      </c>
      <c r="F90" s="507"/>
      <c r="G90" s="507">
        <v>100</v>
      </c>
      <c r="H90" s="507"/>
      <c r="I90" s="507">
        <v>100</v>
      </c>
      <c r="J90" s="507"/>
      <c r="K90" s="507">
        <v>118</v>
      </c>
      <c r="L90" s="507"/>
      <c r="M90" s="507">
        <v>198</v>
      </c>
      <c r="N90" s="507"/>
      <c r="O90" s="507">
        <v>161</v>
      </c>
      <c r="P90" s="507"/>
      <c r="Q90" s="507">
        <v>175</v>
      </c>
      <c r="R90" s="507"/>
      <c r="S90" s="507">
        <v>130</v>
      </c>
      <c r="T90" s="507"/>
      <c r="U90" s="507">
        <v>175</v>
      </c>
      <c r="V90" s="507"/>
      <c r="W90" s="507">
        <v>175</v>
      </c>
      <c r="X90" s="507"/>
      <c r="Y90" s="507">
        <v>175</v>
      </c>
      <c r="Z90" s="507"/>
      <c r="AA90" s="511">
        <v>175</v>
      </c>
      <c r="AB90" s="507"/>
      <c r="AC90" s="507">
        <f t="shared" si="13"/>
        <v>1782</v>
      </c>
      <c r="AD90" s="507">
        <f t="shared" si="14"/>
        <v>0</v>
      </c>
      <c r="AE90" s="505">
        <f t="shared" si="12"/>
        <v>1782</v>
      </c>
    </row>
    <row r="91" spans="1:31" s="509" customFormat="1">
      <c r="A91" s="503" t="s">
        <v>157</v>
      </c>
      <c r="B91" s="504" t="s">
        <v>274</v>
      </c>
      <c r="C91" s="507"/>
      <c r="D91" s="507"/>
      <c r="E91" s="507">
        <v>399</v>
      </c>
      <c r="F91" s="507"/>
      <c r="G91" s="507">
        <v>399</v>
      </c>
      <c r="H91" s="507"/>
      <c r="I91" s="507">
        <v>399</v>
      </c>
      <c r="J91" s="507"/>
      <c r="K91" s="507">
        <v>399</v>
      </c>
      <c r="L91" s="507"/>
      <c r="M91" s="507">
        <v>406.5</v>
      </c>
      <c r="N91" s="507"/>
      <c r="O91" s="507">
        <v>399</v>
      </c>
      <c r="P91" s="507"/>
      <c r="Q91" s="507">
        <v>399</v>
      </c>
      <c r="R91" s="507"/>
      <c r="S91" s="507">
        <v>399</v>
      </c>
      <c r="T91" s="507"/>
      <c r="U91" s="507">
        <v>399</v>
      </c>
      <c r="V91" s="507"/>
      <c r="W91" s="507">
        <v>399</v>
      </c>
      <c r="X91" s="507"/>
      <c r="Y91" s="507">
        <v>399</v>
      </c>
      <c r="Z91" s="507"/>
      <c r="AA91" s="511">
        <v>399</v>
      </c>
      <c r="AB91" s="507"/>
      <c r="AC91" s="507">
        <f t="shared" si="13"/>
        <v>4795.5</v>
      </c>
      <c r="AD91" s="507">
        <f t="shared" si="14"/>
        <v>0</v>
      </c>
      <c r="AE91" s="505">
        <f t="shared" si="12"/>
        <v>4795.5</v>
      </c>
    </row>
    <row r="92" spans="1:31" s="509" customFormat="1">
      <c r="A92" s="503" t="s">
        <v>158</v>
      </c>
      <c r="B92" s="504" t="s">
        <v>869</v>
      </c>
      <c r="C92" s="507"/>
      <c r="D92" s="507"/>
      <c r="E92" s="507">
        <v>799</v>
      </c>
      <c r="F92" s="507"/>
      <c r="G92" s="507">
        <v>799</v>
      </c>
      <c r="H92" s="507"/>
      <c r="I92" s="507">
        <v>799</v>
      </c>
      <c r="J92" s="507"/>
      <c r="K92" s="507">
        <v>799</v>
      </c>
      <c r="L92" s="507"/>
      <c r="M92" s="507">
        <v>799</v>
      </c>
      <c r="N92" s="507"/>
      <c r="O92" s="507">
        <v>799</v>
      </c>
      <c r="P92" s="507"/>
      <c r="Q92" s="507">
        <v>799</v>
      </c>
      <c r="R92" s="507"/>
      <c r="S92" s="507">
        <v>799</v>
      </c>
      <c r="T92" s="507"/>
      <c r="U92" s="507">
        <v>799</v>
      </c>
      <c r="V92" s="507"/>
      <c r="W92" s="507">
        <v>799</v>
      </c>
      <c r="X92" s="507"/>
      <c r="Y92" s="507">
        <v>799</v>
      </c>
      <c r="Z92" s="507"/>
      <c r="AA92" s="507">
        <v>799</v>
      </c>
      <c r="AB92" s="507"/>
      <c r="AC92" s="507">
        <f t="shared" si="13"/>
        <v>9588</v>
      </c>
      <c r="AD92" s="507">
        <f t="shared" si="14"/>
        <v>0</v>
      </c>
      <c r="AE92" s="505">
        <f t="shared" si="12"/>
        <v>9588</v>
      </c>
    </row>
    <row r="93" spans="1:31" s="509" customFormat="1">
      <c r="A93" s="503" t="s">
        <v>159</v>
      </c>
      <c r="B93" s="504" t="s">
        <v>122</v>
      </c>
      <c r="C93" s="507"/>
      <c r="D93" s="507"/>
      <c r="E93" s="507">
        <v>48.65</v>
      </c>
      <c r="F93" s="507"/>
      <c r="G93" s="507">
        <v>65.95</v>
      </c>
      <c r="H93" s="507"/>
      <c r="I93" s="507">
        <v>65.95</v>
      </c>
      <c r="J93" s="507"/>
      <c r="K93" s="507">
        <v>57.3</v>
      </c>
      <c r="L93" s="507"/>
      <c r="M93" s="507">
        <v>48.65</v>
      </c>
      <c r="N93" s="507"/>
      <c r="O93" s="507">
        <v>65.95</v>
      </c>
      <c r="P93" s="507"/>
      <c r="Q93" s="507">
        <v>48.65</v>
      </c>
      <c r="R93" s="507"/>
      <c r="S93" s="507">
        <v>48.65</v>
      </c>
      <c r="T93" s="507"/>
      <c r="U93" s="507">
        <v>70</v>
      </c>
      <c r="V93" s="507"/>
      <c r="W93" s="507">
        <v>70</v>
      </c>
      <c r="X93" s="507"/>
      <c r="Y93" s="507">
        <v>70</v>
      </c>
      <c r="Z93" s="507"/>
      <c r="AA93" s="507">
        <v>70</v>
      </c>
      <c r="AB93" s="507"/>
      <c r="AC93" s="507">
        <f t="shared" si="13"/>
        <v>729.75</v>
      </c>
      <c r="AD93" s="507">
        <f t="shared" si="14"/>
        <v>0</v>
      </c>
      <c r="AE93" s="505">
        <f t="shared" si="12"/>
        <v>729.75</v>
      </c>
    </row>
    <row r="94" spans="1:31" s="509" customFormat="1">
      <c r="A94" s="503" t="s">
        <v>160</v>
      </c>
      <c r="B94" s="504" t="s">
        <v>126</v>
      </c>
      <c r="C94" s="507"/>
      <c r="D94" s="507"/>
      <c r="E94" s="507">
        <v>279.63</v>
      </c>
      <c r="F94" s="507"/>
      <c r="G94" s="507">
        <v>614.27</v>
      </c>
      <c r="H94" s="507"/>
      <c r="I94" s="507">
        <v>744.35</v>
      </c>
      <c r="J94" s="507"/>
      <c r="K94" s="507">
        <v>1179.46</v>
      </c>
      <c r="L94" s="507"/>
      <c r="M94" s="507">
        <v>1197.4000000000001</v>
      </c>
      <c r="N94" s="507"/>
      <c r="O94" s="507">
        <v>1530.54</v>
      </c>
      <c r="P94" s="507"/>
      <c r="Q94" s="507">
        <v>1040.4100000000001</v>
      </c>
      <c r="R94" s="507"/>
      <c r="S94" s="507">
        <v>578.38</v>
      </c>
      <c r="T94" s="507"/>
      <c r="U94" s="507">
        <v>2000</v>
      </c>
      <c r="V94" s="507"/>
      <c r="W94" s="507">
        <v>2000</v>
      </c>
      <c r="X94" s="507"/>
      <c r="Y94" s="507">
        <v>2000</v>
      </c>
      <c r="Z94" s="507"/>
      <c r="AA94" s="507">
        <v>2000</v>
      </c>
      <c r="AB94" s="507"/>
      <c r="AC94" s="507">
        <f t="shared" si="13"/>
        <v>15164.439999999999</v>
      </c>
      <c r="AD94" s="507">
        <f t="shared" si="14"/>
        <v>0</v>
      </c>
      <c r="AE94" s="505">
        <f t="shared" si="12"/>
        <v>15164.439999999999</v>
      </c>
    </row>
    <row r="95" spans="1:31" s="509" customFormat="1">
      <c r="A95" s="503" t="s">
        <v>275</v>
      </c>
      <c r="B95" s="504" t="s">
        <v>127</v>
      </c>
      <c r="C95" s="507"/>
      <c r="D95" s="507"/>
      <c r="E95" s="507">
        <v>111</v>
      </c>
      <c r="F95" s="507"/>
      <c r="G95" s="507">
        <v>123</v>
      </c>
      <c r="H95" s="507"/>
      <c r="I95" s="507"/>
      <c r="J95" s="507"/>
      <c r="K95" s="507"/>
      <c r="L95" s="507"/>
      <c r="M95" s="516">
        <v>143</v>
      </c>
      <c r="N95" s="507"/>
      <c r="O95" s="507"/>
      <c r="P95" s="507"/>
      <c r="Q95" s="516">
        <v>79</v>
      </c>
      <c r="R95" s="507"/>
      <c r="S95" s="516"/>
      <c r="T95" s="507"/>
      <c r="U95" s="516"/>
      <c r="V95" s="507"/>
      <c r="W95" s="516"/>
      <c r="X95" s="507"/>
      <c r="Y95" s="507"/>
      <c r="Z95" s="507"/>
      <c r="AA95" s="507"/>
      <c r="AB95" s="507"/>
      <c r="AC95" s="507">
        <f t="shared" si="13"/>
        <v>456</v>
      </c>
      <c r="AD95" s="507">
        <f t="shared" si="14"/>
        <v>0</v>
      </c>
      <c r="AE95" s="505">
        <f t="shared" si="12"/>
        <v>456</v>
      </c>
    </row>
    <row r="96" spans="1:31" s="509" customFormat="1">
      <c r="A96" s="503" t="s">
        <v>201</v>
      </c>
      <c r="B96" s="504" t="s">
        <v>276</v>
      </c>
      <c r="C96" s="507"/>
      <c r="D96" s="507"/>
      <c r="E96" s="507">
        <v>10000</v>
      </c>
      <c r="F96" s="507"/>
      <c r="G96" s="507">
        <v>10000</v>
      </c>
      <c r="H96" s="507"/>
      <c r="I96" s="507">
        <v>10000</v>
      </c>
      <c r="J96" s="507"/>
      <c r="K96" s="507">
        <v>10000</v>
      </c>
      <c r="L96" s="507"/>
      <c r="M96" s="507">
        <v>10000</v>
      </c>
      <c r="N96" s="507"/>
      <c r="O96" s="507">
        <v>10000</v>
      </c>
      <c r="P96" s="507"/>
      <c r="Q96" s="507">
        <v>10000</v>
      </c>
      <c r="R96" s="507"/>
      <c r="S96" s="507">
        <v>10000</v>
      </c>
      <c r="T96" s="507"/>
      <c r="U96" s="507">
        <v>10000</v>
      </c>
      <c r="V96" s="507"/>
      <c r="W96" s="507">
        <v>10000</v>
      </c>
      <c r="X96" s="507"/>
      <c r="Y96" s="507">
        <v>10000</v>
      </c>
      <c r="Z96" s="507"/>
      <c r="AA96" s="507">
        <v>10000</v>
      </c>
      <c r="AB96" s="507"/>
      <c r="AC96" s="507">
        <f t="shared" si="13"/>
        <v>120000</v>
      </c>
      <c r="AD96" s="507">
        <f t="shared" si="14"/>
        <v>0</v>
      </c>
      <c r="AE96" s="505">
        <f t="shared" si="12"/>
        <v>120000</v>
      </c>
    </row>
    <row r="97" spans="1:31" s="509" customFormat="1">
      <c r="A97" s="503" t="s">
        <v>202</v>
      </c>
      <c r="B97" s="504" t="s">
        <v>277</v>
      </c>
      <c r="C97" s="507"/>
      <c r="D97" s="507"/>
      <c r="E97" s="507"/>
      <c r="F97" s="507"/>
      <c r="G97" s="507"/>
      <c r="H97" s="507"/>
      <c r="I97" s="507"/>
      <c r="J97" s="507"/>
      <c r="K97" s="507"/>
      <c r="L97" s="507"/>
      <c r="M97" s="507"/>
      <c r="N97" s="507"/>
      <c r="O97" s="507"/>
      <c r="P97" s="507"/>
      <c r="Q97" s="507"/>
      <c r="R97" s="507"/>
      <c r="S97" s="507"/>
      <c r="T97" s="507"/>
      <c r="U97" s="507"/>
      <c r="V97" s="507"/>
      <c r="W97" s="507"/>
      <c r="X97" s="507"/>
      <c r="Y97" s="507"/>
      <c r="Z97" s="507"/>
      <c r="AA97" s="507"/>
      <c r="AB97" s="507"/>
      <c r="AC97" s="507">
        <f t="shared" si="13"/>
        <v>0</v>
      </c>
      <c r="AD97" s="507">
        <f t="shared" si="14"/>
        <v>0</v>
      </c>
      <c r="AE97" s="505">
        <f t="shared" si="12"/>
        <v>0</v>
      </c>
    </row>
    <row r="98" spans="1:31" s="509" customFormat="1">
      <c r="A98" s="503" t="s">
        <v>278</v>
      </c>
      <c r="B98" s="504" t="s">
        <v>279</v>
      </c>
      <c r="C98" s="507"/>
      <c r="D98" s="507"/>
      <c r="E98" s="507"/>
      <c r="F98" s="507"/>
      <c r="G98" s="507"/>
      <c r="H98" s="507"/>
      <c r="I98" s="507"/>
      <c r="J98" s="507"/>
      <c r="K98" s="507"/>
      <c r="L98" s="507"/>
      <c r="M98" s="507"/>
      <c r="N98" s="507"/>
      <c r="O98" s="507"/>
      <c r="P98" s="507"/>
      <c r="Q98" s="507"/>
      <c r="R98" s="507"/>
      <c r="S98" s="507"/>
      <c r="T98" s="507"/>
      <c r="U98" s="507"/>
      <c r="V98" s="507"/>
      <c r="W98" s="507"/>
      <c r="X98" s="507"/>
      <c r="Y98" s="507"/>
      <c r="Z98" s="507"/>
      <c r="AA98" s="507"/>
      <c r="AB98" s="507"/>
      <c r="AC98" s="507">
        <f t="shared" si="13"/>
        <v>0</v>
      </c>
      <c r="AD98" s="507">
        <f t="shared" si="14"/>
        <v>0</v>
      </c>
      <c r="AE98" s="505">
        <f t="shared" si="12"/>
        <v>0</v>
      </c>
    </row>
    <row r="99" spans="1:31" s="509" customFormat="1">
      <c r="A99" s="503" t="s">
        <v>280</v>
      </c>
      <c r="B99" s="504" t="s">
        <v>281</v>
      </c>
      <c r="C99" s="507"/>
      <c r="D99" s="507"/>
      <c r="E99" s="507"/>
      <c r="F99" s="507"/>
      <c r="G99" s="507"/>
      <c r="H99" s="507"/>
      <c r="I99" s="507"/>
      <c r="J99" s="507"/>
      <c r="K99" s="507"/>
      <c r="L99" s="507"/>
      <c r="M99" s="507"/>
      <c r="N99" s="507"/>
      <c r="O99" s="507"/>
      <c r="P99" s="507"/>
      <c r="Q99" s="507"/>
      <c r="R99" s="507"/>
      <c r="S99" s="507"/>
      <c r="T99" s="507"/>
      <c r="U99" s="507"/>
      <c r="V99" s="507"/>
      <c r="W99" s="507"/>
      <c r="X99" s="507"/>
      <c r="Y99" s="507"/>
      <c r="Z99" s="507"/>
      <c r="AA99" s="507"/>
      <c r="AB99" s="507"/>
      <c r="AC99" s="507">
        <f t="shared" si="13"/>
        <v>0</v>
      </c>
      <c r="AD99" s="507">
        <f t="shared" si="14"/>
        <v>0</v>
      </c>
      <c r="AE99" s="505">
        <f t="shared" si="12"/>
        <v>0</v>
      </c>
    </row>
    <row r="100" spans="1:31" s="509" customFormat="1">
      <c r="A100" s="503" t="s">
        <v>282</v>
      </c>
      <c r="B100" s="504" t="s">
        <v>283</v>
      </c>
      <c r="C100" s="507"/>
      <c r="D100" s="507"/>
      <c r="E100" s="507"/>
      <c r="F100" s="507"/>
      <c r="G100" s="507"/>
      <c r="H100" s="507"/>
      <c r="I100" s="507"/>
      <c r="J100" s="507"/>
      <c r="K100" s="507"/>
      <c r="L100" s="507"/>
      <c r="M100" s="507">
        <v>2100</v>
      </c>
      <c r="N100" s="507"/>
      <c r="O100" s="507"/>
      <c r="P100" s="507"/>
      <c r="Q100" s="507"/>
      <c r="R100" s="507"/>
      <c r="S100" s="507">
        <v>1000</v>
      </c>
      <c r="T100" s="507"/>
      <c r="U100" s="507"/>
      <c r="V100" s="507"/>
      <c r="W100" s="507"/>
      <c r="X100" s="507"/>
      <c r="Y100" s="507">
        <v>2000</v>
      </c>
      <c r="Z100" s="507"/>
      <c r="AA100" s="507"/>
      <c r="AB100" s="507"/>
      <c r="AC100" s="507">
        <f t="shared" si="13"/>
        <v>5100</v>
      </c>
      <c r="AD100" s="507">
        <f t="shared" si="14"/>
        <v>0</v>
      </c>
      <c r="AE100" s="505">
        <f t="shared" si="12"/>
        <v>5100</v>
      </c>
    </row>
    <row r="101" spans="1:31" s="509" customFormat="1">
      <c r="A101" s="503" t="s">
        <v>284</v>
      </c>
      <c r="B101" s="504" t="s">
        <v>285</v>
      </c>
      <c r="C101" s="507"/>
      <c r="D101" s="507"/>
      <c r="E101" s="507"/>
      <c r="F101" s="507"/>
      <c r="G101" s="507">
        <v>4000</v>
      </c>
      <c r="H101" s="507"/>
      <c r="I101" s="507"/>
      <c r="J101" s="507"/>
      <c r="K101" s="507"/>
      <c r="L101" s="507"/>
      <c r="M101" s="507"/>
      <c r="N101" s="507"/>
      <c r="O101" s="507">
        <v>0.8</v>
      </c>
      <c r="P101" s="507"/>
      <c r="Q101" s="507"/>
      <c r="R101" s="507"/>
      <c r="S101" s="507"/>
      <c r="T101" s="507"/>
      <c r="U101" s="507"/>
      <c r="V101" s="507"/>
      <c r="W101" s="507"/>
      <c r="X101" s="507"/>
      <c r="Y101" s="507"/>
      <c r="Z101" s="507"/>
      <c r="AA101" s="507"/>
      <c r="AB101" s="507"/>
      <c r="AC101" s="507">
        <f t="shared" si="13"/>
        <v>4000.8</v>
      </c>
      <c r="AD101" s="507">
        <f t="shared" si="14"/>
        <v>0</v>
      </c>
      <c r="AE101" s="505">
        <f t="shared" si="12"/>
        <v>4000.8</v>
      </c>
    </row>
    <row r="102" spans="1:31" s="509" customFormat="1">
      <c r="A102" s="503" t="s">
        <v>286</v>
      </c>
      <c r="B102" s="504" t="s">
        <v>287</v>
      </c>
      <c r="C102" s="507"/>
      <c r="D102" s="507"/>
      <c r="E102" s="507">
        <v>251</v>
      </c>
      <c r="F102" s="507"/>
      <c r="G102" s="507">
        <v>1168.22</v>
      </c>
      <c r="H102" s="507"/>
      <c r="I102" s="507"/>
      <c r="J102" s="507"/>
      <c r="K102" s="507"/>
      <c r="L102" s="507"/>
      <c r="M102" s="507"/>
      <c r="N102" s="507"/>
      <c r="O102" s="507"/>
      <c r="P102" s="507"/>
      <c r="Q102" s="507"/>
      <c r="R102" s="507"/>
      <c r="S102" s="507"/>
      <c r="T102" s="507"/>
      <c r="U102" s="507"/>
      <c r="V102" s="507"/>
      <c r="W102" s="507"/>
      <c r="X102" s="507"/>
      <c r="Y102" s="507"/>
      <c r="Z102" s="507"/>
      <c r="AA102" s="507"/>
      <c r="AB102" s="507"/>
      <c r="AC102" s="507">
        <f t="shared" si="13"/>
        <v>1419.22</v>
      </c>
      <c r="AD102" s="507">
        <f t="shared" si="14"/>
        <v>0</v>
      </c>
      <c r="AE102" s="505">
        <f t="shared" si="12"/>
        <v>1419.22</v>
      </c>
    </row>
    <row r="103" spans="1:31" s="509" customFormat="1">
      <c r="A103" s="503" t="s">
        <v>288</v>
      </c>
      <c r="B103" s="504" t="s">
        <v>289</v>
      </c>
      <c r="C103" s="507"/>
      <c r="D103" s="507"/>
      <c r="E103" s="507">
        <v>2634.36</v>
      </c>
      <c r="F103" s="507"/>
      <c r="G103" s="507">
        <v>2634.36</v>
      </c>
      <c r="H103" s="507"/>
      <c r="I103" s="507">
        <v>2634.36</v>
      </c>
      <c r="J103" s="507"/>
      <c r="K103" s="507">
        <v>2634.36</v>
      </c>
      <c r="L103" s="507"/>
      <c r="M103" s="507">
        <v>2634.36</v>
      </c>
      <c r="N103" s="507"/>
      <c r="O103" s="507">
        <v>2634.36</v>
      </c>
      <c r="P103" s="507"/>
      <c r="Q103" s="507">
        <v>2634.36</v>
      </c>
      <c r="R103" s="507"/>
      <c r="S103" s="507">
        <v>2634.36</v>
      </c>
      <c r="T103" s="507"/>
      <c r="U103" s="507">
        <v>2634.36</v>
      </c>
      <c r="V103" s="507"/>
      <c r="W103" s="507">
        <v>2634.36</v>
      </c>
      <c r="X103" s="507"/>
      <c r="Y103" s="507">
        <v>2634.36</v>
      </c>
      <c r="Z103" s="507"/>
      <c r="AA103" s="507">
        <v>2634.36</v>
      </c>
      <c r="AB103" s="507"/>
      <c r="AC103" s="507">
        <f t="shared" si="13"/>
        <v>31612.320000000003</v>
      </c>
      <c r="AD103" s="507">
        <f t="shared" si="14"/>
        <v>0</v>
      </c>
      <c r="AE103" s="505">
        <f t="shared" si="12"/>
        <v>31612.320000000003</v>
      </c>
    </row>
    <row r="104" spans="1:31" s="509" customFormat="1">
      <c r="A104" s="503" t="s">
        <v>150</v>
      </c>
      <c r="B104" s="504" t="s">
        <v>290</v>
      </c>
      <c r="C104" s="507"/>
      <c r="D104" s="507"/>
      <c r="E104" s="507">
        <v>0</v>
      </c>
      <c r="F104" s="507"/>
      <c r="G104" s="507">
        <v>0</v>
      </c>
      <c r="H104" s="507"/>
      <c r="I104" s="507">
        <v>0</v>
      </c>
      <c r="J104" s="507"/>
      <c r="K104" s="507">
        <v>0</v>
      </c>
      <c r="L104" s="507"/>
      <c r="M104" s="507">
        <v>0</v>
      </c>
      <c r="N104" s="507"/>
      <c r="O104" s="507">
        <v>0</v>
      </c>
      <c r="P104" s="507"/>
      <c r="Q104" s="507">
        <v>0</v>
      </c>
      <c r="R104" s="507"/>
      <c r="S104" s="507">
        <v>0</v>
      </c>
      <c r="T104" s="507"/>
      <c r="U104" s="507"/>
      <c r="V104" s="507"/>
      <c r="W104" s="507"/>
      <c r="X104" s="507"/>
      <c r="Y104" s="507"/>
      <c r="Z104" s="507"/>
      <c r="AA104" s="507"/>
      <c r="AB104" s="507"/>
      <c r="AC104" s="507">
        <f t="shared" si="13"/>
        <v>0</v>
      </c>
      <c r="AD104" s="507">
        <f t="shared" si="14"/>
        <v>0</v>
      </c>
      <c r="AE104" s="505">
        <f t="shared" si="12"/>
        <v>0</v>
      </c>
    </row>
    <row r="105" spans="1:31" s="509" customFormat="1">
      <c r="A105" s="503" t="s">
        <v>151</v>
      </c>
      <c r="B105" s="504" t="s">
        <v>291</v>
      </c>
      <c r="C105" s="507"/>
      <c r="D105" s="507"/>
      <c r="E105" s="507">
        <v>737.32</v>
      </c>
      <c r="F105" s="507"/>
      <c r="G105" s="507">
        <v>737.32</v>
      </c>
      <c r="H105" s="507"/>
      <c r="I105" s="507">
        <v>737.32</v>
      </c>
      <c r="J105" s="507"/>
      <c r="K105" s="507">
        <v>737.32</v>
      </c>
      <c r="L105" s="507"/>
      <c r="M105" s="507">
        <v>737.32</v>
      </c>
      <c r="N105" s="507"/>
      <c r="O105" s="507">
        <v>737.32</v>
      </c>
      <c r="P105" s="507"/>
      <c r="Q105" s="507">
        <v>737.32</v>
      </c>
      <c r="R105" s="507"/>
      <c r="S105" s="507">
        <v>737.32</v>
      </c>
      <c r="T105" s="507"/>
      <c r="U105" s="507">
        <v>737.32</v>
      </c>
      <c r="V105" s="507"/>
      <c r="W105" s="507">
        <v>737.32</v>
      </c>
      <c r="X105" s="507"/>
      <c r="Y105" s="507">
        <v>737.32</v>
      </c>
      <c r="Z105" s="507"/>
      <c r="AA105" s="507">
        <v>737.32</v>
      </c>
      <c r="AB105" s="507"/>
      <c r="AC105" s="507">
        <f t="shared" si="13"/>
        <v>8847.8399999999983</v>
      </c>
      <c r="AD105" s="507">
        <f t="shared" si="14"/>
        <v>0</v>
      </c>
      <c r="AE105" s="505">
        <f t="shared" si="12"/>
        <v>8847.8399999999983</v>
      </c>
    </row>
    <row r="106" spans="1:31" s="509" customFormat="1">
      <c r="A106" s="503" t="s">
        <v>600</v>
      </c>
      <c r="B106" s="504" t="s">
        <v>601</v>
      </c>
      <c r="C106" s="507"/>
      <c r="D106" s="507"/>
      <c r="E106" s="507">
        <v>18583.330000000002</v>
      </c>
      <c r="F106" s="507"/>
      <c r="G106" s="507">
        <v>18583.330000000002</v>
      </c>
      <c r="H106" s="507"/>
      <c r="I106" s="507">
        <v>18583.330000000002</v>
      </c>
      <c r="J106" s="507"/>
      <c r="K106" s="507">
        <v>18583.330000000002</v>
      </c>
      <c r="L106" s="507"/>
      <c r="M106" s="507">
        <v>18583.330000000002</v>
      </c>
      <c r="N106" s="507"/>
      <c r="O106" s="507">
        <v>18583.330000000002</v>
      </c>
      <c r="P106" s="507"/>
      <c r="Q106" s="507">
        <v>18583.330000000002</v>
      </c>
      <c r="R106" s="507"/>
      <c r="S106" s="507">
        <v>18583.330000000002</v>
      </c>
      <c r="T106" s="507"/>
      <c r="U106" s="507">
        <v>18583.330000000002</v>
      </c>
      <c r="V106" s="507"/>
      <c r="W106" s="507">
        <v>18583.330000000002</v>
      </c>
      <c r="X106" s="507"/>
      <c r="Y106" s="507">
        <v>18583.330000000002</v>
      </c>
      <c r="Z106" s="507"/>
      <c r="AA106" s="507">
        <v>18583.330000000002</v>
      </c>
      <c r="AB106" s="507"/>
      <c r="AC106" s="507">
        <f t="shared" si="13"/>
        <v>222999.96000000008</v>
      </c>
      <c r="AD106" s="507">
        <f t="shared" si="14"/>
        <v>0</v>
      </c>
      <c r="AE106" s="505">
        <f t="shared" si="12"/>
        <v>222999.96000000008</v>
      </c>
    </row>
    <row r="107" spans="1:31" s="509" customFormat="1">
      <c r="A107" s="503" t="s">
        <v>890</v>
      </c>
      <c r="B107" s="504" t="s">
        <v>891</v>
      </c>
      <c r="C107" s="507"/>
      <c r="D107" s="507"/>
      <c r="E107" s="507">
        <v>2933.04</v>
      </c>
      <c r="F107" s="507"/>
      <c r="G107" s="507">
        <v>2933.04</v>
      </c>
      <c r="H107" s="507"/>
      <c r="I107" s="507">
        <v>2933.04</v>
      </c>
      <c r="J107" s="507"/>
      <c r="K107" s="507">
        <v>2933.04</v>
      </c>
      <c r="L107" s="507"/>
      <c r="M107" s="507">
        <v>2933.04</v>
      </c>
      <c r="N107" s="507"/>
      <c r="O107" s="507">
        <v>2933.04</v>
      </c>
      <c r="P107" s="507"/>
      <c r="Q107" s="507">
        <v>2933.04</v>
      </c>
      <c r="R107" s="507"/>
      <c r="S107" s="507">
        <v>2933.04</v>
      </c>
      <c r="T107" s="507"/>
      <c r="U107" s="507">
        <v>2658.91</v>
      </c>
      <c r="V107" s="507"/>
      <c r="W107" s="507">
        <v>2658.91</v>
      </c>
      <c r="X107" s="507"/>
      <c r="Y107" s="507">
        <v>2658.91</v>
      </c>
      <c r="Z107" s="507"/>
      <c r="AA107" s="507">
        <v>2658.91</v>
      </c>
      <c r="AB107" s="507"/>
      <c r="AC107" s="507">
        <f t="shared" si="13"/>
        <v>34099.960000000006</v>
      </c>
      <c r="AD107" s="507">
        <f t="shared" si="14"/>
        <v>0</v>
      </c>
      <c r="AE107" s="505">
        <f t="shared" si="12"/>
        <v>34099.960000000006</v>
      </c>
    </row>
    <row r="108" spans="1:31" s="509" customFormat="1">
      <c r="A108" s="503" t="s">
        <v>602</v>
      </c>
      <c r="B108" s="504" t="s">
        <v>603</v>
      </c>
      <c r="C108" s="507"/>
      <c r="D108" s="507"/>
      <c r="E108" s="507"/>
      <c r="F108" s="507"/>
      <c r="G108" s="507"/>
      <c r="H108" s="507"/>
      <c r="I108" s="507"/>
      <c r="J108" s="507"/>
      <c r="K108" s="507"/>
      <c r="L108" s="507"/>
      <c r="M108" s="507"/>
      <c r="N108" s="507"/>
      <c r="O108" s="507"/>
      <c r="P108" s="507"/>
      <c r="Q108" s="507"/>
      <c r="R108" s="507"/>
      <c r="S108" s="507"/>
      <c r="T108" s="507"/>
      <c r="U108" s="507"/>
      <c r="V108" s="507"/>
      <c r="W108" s="507"/>
      <c r="X108" s="507"/>
      <c r="Y108" s="507"/>
      <c r="Z108" s="507"/>
      <c r="AA108" s="507"/>
      <c r="AB108" s="507"/>
      <c r="AC108" s="507">
        <f t="shared" si="13"/>
        <v>0</v>
      </c>
      <c r="AD108" s="507">
        <f t="shared" si="14"/>
        <v>0</v>
      </c>
      <c r="AE108" s="505">
        <f t="shared" si="12"/>
        <v>0</v>
      </c>
    </row>
    <row r="109" spans="1:31" s="509" customFormat="1">
      <c r="A109" s="503" t="s">
        <v>897</v>
      </c>
      <c r="B109" s="504" t="s">
        <v>898</v>
      </c>
      <c r="C109" s="507"/>
      <c r="D109" s="507"/>
      <c r="E109" s="507"/>
      <c r="F109" s="507"/>
      <c r="G109" s="507"/>
      <c r="H109" s="507"/>
      <c r="I109" s="507"/>
      <c r="J109" s="507"/>
      <c r="K109" s="507"/>
      <c r="L109" s="507"/>
      <c r="M109" s="507"/>
      <c r="N109" s="507"/>
      <c r="O109" s="507"/>
      <c r="P109" s="507"/>
      <c r="Q109" s="507"/>
      <c r="R109" s="507"/>
      <c r="S109" s="507"/>
      <c r="T109" s="507"/>
      <c r="U109" s="507"/>
      <c r="V109" s="507"/>
      <c r="W109" s="507"/>
      <c r="X109" s="507"/>
      <c r="Y109" s="507">
        <v>2514.6</v>
      </c>
      <c r="Z109" s="507"/>
      <c r="AA109" s="507">
        <v>3288</v>
      </c>
      <c r="AB109" s="507"/>
      <c r="AC109" s="507">
        <f t="shared" si="13"/>
        <v>5802.6</v>
      </c>
      <c r="AD109" s="507">
        <f t="shared" si="14"/>
        <v>0</v>
      </c>
      <c r="AE109" s="505">
        <f t="shared" si="12"/>
        <v>5802.6</v>
      </c>
    </row>
    <row r="110" spans="1:31" s="509" customFormat="1">
      <c r="A110" s="503" t="s">
        <v>216</v>
      </c>
      <c r="B110" s="504" t="s">
        <v>217</v>
      </c>
      <c r="C110" s="507"/>
      <c r="D110" s="507"/>
      <c r="E110" s="507"/>
      <c r="F110" s="507"/>
      <c r="G110" s="507"/>
      <c r="H110" s="507"/>
      <c r="I110" s="507">
        <v>200</v>
      </c>
      <c r="J110" s="507"/>
      <c r="K110" s="507"/>
      <c r="L110" s="507"/>
      <c r="M110" s="507"/>
      <c r="N110" s="507"/>
      <c r="O110" s="507"/>
      <c r="P110" s="507"/>
      <c r="Q110" s="507"/>
      <c r="R110" s="507"/>
      <c r="S110" s="507"/>
      <c r="T110" s="507"/>
      <c r="U110" s="507"/>
      <c r="V110" s="507"/>
      <c r="W110" s="507"/>
      <c r="X110" s="507"/>
      <c r="Y110" s="507"/>
      <c r="Z110" s="507"/>
      <c r="AA110" s="507"/>
      <c r="AB110" s="507"/>
      <c r="AC110" s="507">
        <f t="shared" si="13"/>
        <v>200</v>
      </c>
      <c r="AD110" s="507">
        <f t="shared" si="14"/>
        <v>0</v>
      </c>
      <c r="AE110" s="505">
        <f t="shared" si="12"/>
        <v>200</v>
      </c>
    </row>
    <row r="111" spans="1:31" s="509" customFormat="1">
      <c r="A111" s="503" t="s">
        <v>901</v>
      </c>
      <c r="B111" s="504" t="s">
        <v>902</v>
      </c>
      <c r="C111" s="507"/>
      <c r="D111" s="507"/>
      <c r="E111" s="507">
        <v>185</v>
      </c>
      <c r="F111" s="507"/>
      <c r="G111" s="507"/>
      <c r="H111" s="507"/>
      <c r="I111" s="507"/>
      <c r="J111" s="507"/>
      <c r="K111" s="507"/>
      <c r="L111" s="507"/>
      <c r="M111" s="507"/>
      <c r="N111" s="507"/>
      <c r="O111" s="507"/>
      <c r="P111" s="507"/>
      <c r="Q111" s="507"/>
      <c r="R111" s="507"/>
      <c r="S111" s="507"/>
      <c r="T111" s="507"/>
      <c r="U111" s="507"/>
      <c r="V111" s="507"/>
      <c r="W111" s="507"/>
      <c r="X111" s="507"/>
      <c r="Y111" s="507"/>
      <c r="Z111" s="507"/>
      <c r="AA111" s="507"/>
      <c r="AB111" s="507"/>
      <c r="AC111" s="507">
        <f t="shared" si="13"/>
        <v>185</v>
      </c>
      <c r="AD111" s="507">
        <f t="shared" si="14"/>
        <v>0</v>
      </c>
      <c r="AE111" s="505">
        <f t="shared" si="12"/>
        <v>185</v>
      </c>
    </row>
    <row r="112" spans="1:31" s="509" customFormat="1">
      <c r="A112" s="503" t="s">
        <v>292</v>
      </c>
      <c r="B112" s="504" t="s">
        <v>357</v>
      </c>
      <c r="C112" s="507"/>
      <c r="D112" s="507"/>
      <c r="E112" s="507"/>
      <c r="F112" s="507"/>
      <c r="G112" s="507"/>
      <c r="H112" s="507"/>
      <c r="I112" s="507"/>
      <c r="J112" s="507"/>
      <c r="K112" s="507"/>
      <c r="L112" s="507"/>
      <c r="M112" s="507"/>
      <c r="N112" s="507"/>
      <c r="O112" s="507"/>
      <c r="P112" s="507"/>
      <c r="Q112" s="507"/>
      <c r="R112" s="507"/>
      <c r="S112" s="507"/>
      <c r="T112" s="507"/>
      <c r="U112" s="507"/>
      <c r="V112" s="507"/>
      <c r="W112" s="507"/>
      <c r="X112" s="507"/>
      <c r="Y112" s="507"/>
      <c r="Z112" s="507"/>
      <c r="AA112" s="507">
        <v>150000</v>
      </c>
      <c r="AB112" s="507"/>
      <c r="AC112" s="507">
        <f t="shared" si="13"/>
        <v>150000</v>
      </c>
      <c r="AD112" s="507">
        <f t="shared" si="14"/>
        <v>0</v>
      </c>
      <c r="AE112" s="505">
        <f t="shared" si="12"/>
        <v>150000</v>
      </c>
    </row>
    <row r="113" spans="1:31" s="509" customFormat="1">
      <c r="A113" s="503" t="s">
        <v>162</v>
      </c>
      <c r="B113" s="504" t="s">
        <v>115</v>
      </c>
      <c r="C113" s="507"/>
      <c r="D113" s="507"/>
      <c r="E113" s="507">
        <v>10</v>
      </c>
      <c r="F113" s="507"/>
      <c r="G113" s="507">
        <v>40</v>
      </c>
      <c r="H113" s="507"/>
      <c r="I113" s="507">
        <v>10</v>
      </c>
      <c r="J113" s="507"/>
      <c r="K113" s="507">
        <v>22</v>
      </c>
      <c r="L113" s="507"/>
      <c r="M113" s="507">
        <v>10</v>
      </c>
      <c r="N113" s="507"/>
      <c r="O113" s="507">
        <v>40</v>
      </c>
      <c r="P113" s="507"/>
      <c r="Q113" s="507">
        <v>22</v>
      </c>
      <c r="R113" s="507"/>
      <c r="S113" s="507">
        <v>10</v>
      </c>
      <c r="T113" s="507"/>
      <c r="U113" s="507">
        <v>10</v>
      </c>
      <c r="V113" s="507"/>
      <c r="W113" s="507">
        <v>10</v>
      </c>
      <c r="X113" s="507"/>
      <c r="Y113" s="507">
        <v>10</v>
      </c>
      <c r="Z113" s="507"/>
      <c r="AA113" s="507">
        <v>10</v>
      </c>
      <c r="AB113" s="507"/>
      <c r="AC113" s="507">
        <f t="shared" si="13"/>
        <v>204</v>
      </c>
      <c r="AD113" s="507">
        <f t="shared" si="14"/>
        <v>0</v>
      </c>
      <c r="AE113" s="505">
        <f t="shared" si="12"/>
        <v>204</v>
      </c>
    </row>
    <row r="114" spans="1:31" s="509" customFormat="1">
      <c r="A114" s="503" t="s">
        <v>161</v>
      </c>
      <c r="B114" s="504" t="s">
        <v>293</v>
      </c>
      <c r="C114" s="507"/>
      <c r="D114" s="507"/>
      <c r="E114" s="507"/>
      <c r="F114" s="507"/>
      <c r="G114" s="507"/>
      <c r="H114" s="507"/>
      <c r="I114" s="507"/>
      <c r="J114" s="507"/>
      <c r="K114" s="507"/>
      <c r="L114" s="507"/>
      <c r="M114" s="507"/>
      <c r="N114" s="507"/>
      <c r="O114" s="507"/>
      <c r="P114" s="507"/>
      <c r="Q114" s="507"/>
      <c r="R114" s="507"/>
      <c r="S114" s="507"/>
      <c r="T114" s="507"/>
      <c r="U114" s="507"/>
      <c r="V114" s="507"/>
      <c r="W114" s="507"/>
      <c r="X114" s="507"/>
      <c r="Y114" s="507"/>
      <c r="Z114" s="507"/>
      <c r="AA114" s="507"/>
      <c r="AB114" s="507"/>
      <c r="AC114" s="507">
        <f t="shared" si="13"/>
        <v>0</v>
      </c>
      <c r="AD114" s="507">
        <f t="shared" si="14"/>
        <v>0</v>
      </c>
      <c r="AE114" s="505">
        <f t="shared" si="12"/>
        <v>0</v>
      </c>
    </row>
    <row r="115" spans="1:31" s="509" customFormat="1">
      <c r="A115" s="503" t="s">
        <v>218</v>
      </c>
      <c r="B115" s="504" t="s">
        <v>294</v>
      </c>
      <c r="C115" s="507"/>
      <c r="D115" s="507"/>
      <c r="E115" s="507"/>
      <c r="F115" s="507"/>
      <c r="G115" s="507"/>
      <c r="H115" s="507"/>
      <c r="I115" s="507"/>
      <c r="J115" s="507"/>
      <c r="K115" s="507"/>
      <c r="L115" s="507"/>
      <c r="M115" s="507"/>
      <c r="N115" s="507"/>
      <c r="O115" s="507"/>
      <c r="P115" s="507"/>
      <c r="Q115" s="507"/>
      <c r="R115" s="507"/>
      <c r="S115" s="507"/>
      <c r="T115" s="507"/>
      <c r="U115" s="507"/>
      <c r="V115" s="507"/>
      <c r="W115" s="507"/>
      <c r="X115" s="507"/>
      <c r="Y115" s="507"/>
      <c r="Z115" s="507"/>
      <c r="AA115" s="507"/>
      <c r="AB115" s="507"/>
      <c r="AC115" s="507">
        <f t="shared" si="13"/>
        <v>0</v>
      </c>
      <c r="AD115" s="507">
        <f t="shared" si="14"/>
        <v>0</v>
      </c>
      <c r="AE115" s="505">
        <f t="shared" si="12"/>
        <v>0</v>
      </c>
    </row>
    <row r="116" spans="1:31" s="509" customFormat="1">
      <c r="A116" s="503" t="s">
        <v>219</v>
      </c>
      <c r="B116" s="504" t="s">
        <v>295</v>
      </c>
      <c r="C116" s="507"/>
      <c r="D116" s="507"/>
      <c r="E116" s="507"/>
      <c r="F116" s="507"/>
      <c r="G116" s="507"/>
      <c r="H116" s="507"/>
      <c r="I116" s="507"/>
      <c r="J116" s="507"/>
      <c r="K116" s="507"/>
      <c r="L116" s="507"/>
      <c r="M116" s="507"/>
      <c r="N116" s="507"/>
      <c r="O116" s="507"/>
      <c r="P116" s="507"/>
      <c r="Q116" s="507"/>
      <c r="R116" s="507"/>
      <c r="S116" s="507"/>
      <c r="T116" s="507"/>
      <c r="U116" s="507"/>
      <c r="V116" s="507"/>
      <c r="W116" s="507"/>
      <c r="X116" s="507"/>
      <c r="Y116" s="507"/>
      <c r="Z116" s="507"/>
      <c r="AA116" s="507">
        <v>12000</v>
      </c>
      <c r="AB116" s="507"/>
      <c r="AC116" s="507">
        <f>C116+E116+G116+I116+K116+M116+O116+Q116+S116+U116+W116+Y116+AA116</f>
        <v>12000</v>
      </c>
      <c r="AD116" s="507">
        <f t="shared" si="14"/>
        <v>0</v>
      </c>
      <c r="AE116" s="505">
        <f t="shared" si="12"/>
        <v>12000</v>
      </c>
    </row>
    <row r="117" spans="1:31" s="509" customFormat="1">
      <c r="A117" s="503" t="s">
        <v>568</v>
      </c>
      <c r="B117" s="504" t="s">
        <v>569</v>
      </c>
      <c r="C117" s="507"/>
      <c r="D117" s="507"/>
      <c r="E117" s="507"/>
      <c r="F117" s="507"/>
      <c r="G117" s="507"/>
      <c r="H117" s="507"/>
      <c r="I117" s="507"/>
      <c r="J117" s="507"/>
      <c r="K117" s="507"/>
      <c r="L117" s="507"/>
      <c r="M117" s="507"/>
      <c r="N117" s="507"/>
      <c r="O117" s="507">
        <v>32.799999999999997</v>
      </c>
      <c r="P117" s="507"/>
      <c r="Q117" s="507"/>
      <c r="R117" s="507"/>
      <c r="S117" s="507"/>
      <c r="T117" s="507"/>
      <c r="U117" s="507"/>
      <c r="V117" s="507"/>
      <c r="W117" s="507"/>
      <c r="X117" s="507"/>
      <c r="Y117" s="507"/>
      <c r="Z117" s="507"/>
      <c r="AA117" s="507"/>
      <c r="AB117" s="507"/>
      <c r="AC117" s="507">
        <f t="shared" si="13"/>
        <v>32.799999999999997</v>
      </c>
      <c r="AD117" s="507">
        <f t="shared" si="14"/>
        <v>0</v>
      </c>
      <c r="AE117" s="505">
        <f t="shared" si="12"/>
        <v>32.799999999999997</v>
      </c>
    </row>
    <row r="118" spans="1:31" s="509" customFormat="1">
      <c r="A118" s="503" t="s">
        <v>296</v>
      </c>
      <c r="B118" s="504" t="s">
        <v>297</v>
      </c>
      <c r="C118" s="507"/>
      <c r="D118" s="507"/>
      <c r="E118" s="507"/>
      <c r="F118" s="507"/>
      <c r="G118" s="507"/>
      <c r="H118" s="507"/>
      <c r="I118" s="507"/>
      <c r="J118" s="507"/>
      <c r="K118" s="507"/>
      <c r="L118" s="507"/>
      <c r="M118" s="507"/>
      <c r="N118" s="507"/>
      <c r="O118" s="507"/>
      <c r="P118" s="507"/>
      <c r="Q118" s="507"/>
      <c r="R118" s="507"/>
      <c r="S118" s="507"/>
      <c r="T118" s="507"/>
      <c r="U118" s="507"/>
      <c r="V118" s="507"/>
      <c r="W118" s="507"/>
      <c r="X118" s="507"/>
      <c r="Y118" s="507"/>
      <c r="Z118" s="507"/>
      <c r="AA118" s="507"/>
      <c r="AB118" s="507"/>
      <c r="AC118" s="507">
        <f t="shared" si="13"/>
        <v>0</v>
      </c>
      <c r="AD118" s="507">
        <f t="shared" si="14"/>
        <v>0</v>
      </c>
      <c r="AE118" s="505">
        <f t="shared" si="12"/>
        <v>0</v>
      </c>
    </row>
    <row r="119" spans="1:31" s="509" customFormat="1">
      <c r="A119" s="503" t="s">
        <v>945</v>
      </c>
      <c r="B119" s="504" t="s">
        <v>946</v>
      </c>
      <c r="C119" s="507"/>
      <c r="D119" s="507"/>
      <c r="E119" s="507"/>
      <c r="F119" s="507"/>
      <c r="G119" s="507"/>
      <c r="H119" s="507"/>
      <c r="I119" s="507"/>
      <c r="J119" s="507"/>
      <c r="K119" s="507"/>
      <c r="L119" s="507"/>
      <c r="M119" s="507"/>
      <c r="N119" s="507"/>
      <c r="O119" s="507"/>
      <c r="P119" s="507"/>
      <c r="Q119" s="507"/>
      <c r="R119" s="507"/>
      <c r="S119" s="507"/>
      <c r="T119" s="507"/>
      <c r="U119" s="507"/>
      <c r="V119" s="507"/>
      <c r="W119" s="507"/>
      <c r="X119" s="507"/>
      <c r="Y119" s="507"/>
      <c r="Z119" s="507"/>
      <c r="AA119" s="507"/>
      <c r="AB119" s="507"/>
      <c r="AC119" s="507">
        <f>C119+E119+G119+I119+K119+M119+O119+Q119+S119+U119+W119+Y119+AA119</f>
        <v>0</v>
      </c>
      <c r="AD119" s="507">
        <f>SUM(D119+F119+H119+J119+L119+N119+P119+R119+T119+V119+X119+Z119+AB119)</f>
        <v>0</v>
      </c>
      <c r="AE119" s="505">
        <f t="shared" si="12"/>
        <v>0</v>
      </c>
    </row>
    <row r="120" spans="1:31" s="509" customFormat="1">
      <c r="A120" s="503" t="s">
        <v>604</v>
      </c>
      <c r="B120" s="504" t="s">
        <v>315</v>
      </c>
      <c r="C120" s="507"/>
      <c r="D120" s="507"/>
      <c r="E120" s="507"/>
      <c r="F120" s="507"/>
      <c r="G120" s="507"/>
      <c r="H120" s="507"/>
      <c r="I120" s="507"/>
      <c r="J120" s="507"/>
      <c r="K120" s="507"/>
      <c r="L120" s="507"/>
      <c r="M120" s="507"/>
      <c r="N120" s="507"/>
      <c r="O120" s="507"/>
      <c r="P120" s="507"/>
      <c r="Q120" s="507"/>
      <c r="R120" s="507"/>
      <c r="S120" s="507"/>
      <c r="T120" s="507"/>
      <c r="U120" s="507"/>
      <c r="V120" s="507"/>
      <c r="W120" s="507"/>
      <c r="X120" s="507"/>
      <c r="Y120" s="507"/>
      <c r="Z120" s="507"/>
      <c r="AA120" s="507"/>
      <c r="AB120" s="507"/>
      <c r="AC120" s="507">
        <f>C120+E120+G120+I120+K120+M120+O120+Q120+S120+U120+W120+Y120+AA120</f>
        <v>0</v>
      </c>
      <c r="AD120" s="507">
        <f>SUM(D120+F120+H120+J120+L120+N120+P120+R120+T120+V120+X120+Z120+AB120)</f>
        <v>0</v>
      </c>
      <c r="AE120" s="505">
        <f t="shared" si="12"/>
        <v>0</v>
      </c>
    </row>
    <row r="121" spans="1:31" s="509" customFormat="1">
      <c r="A121" s="503" t="s">
        <v>565</v>
      </c>
      <c r="B121" s="504" t="s">
        <v>566</v>
      </c>
      <c r="C121" s="507"/>
      <c r="D121" s="507"/>
      <c r="E121" s="507"/>
      <c r="F121" s="507"/>
      <c r="G121" s="507"/>
      <c r="H121" s="507"/>
      <c r="I121" s="507"/>
      <c r="J121" s="507"/>
      <c r="K121" s="507"/>
      <c r="L121" s="507"/>
      <c r="M121" s="507"/>
      <c r="N121" s="507"/>
      <c r="O121" s="507"/>
      <c r="P121" s="507"/>
      <c r="Q121" s="507"/>
      <c r="R121" s="507"/>
      <c r="S121" s="507"/>
      <c r="T121" s="507"/>
      <c r="U121" s="507"/>
      <c r="V121" s="507"/>
      <c r="W121" s="507"/>
      <c r="X121" s="507"/>
      <c r="Y121" s="507"/>
      <c r="Z121" s="507"/>
      <c r="AA121" s="507"/>
      <c r="AB121" s="507"/>
      <c r="AC121" s="507">
        <f t="shared" si="13"/>
        <v>0</v>
      </c>
      <c r="AD121" s="507">
        <f t="shared" si="14"/>
        <v>0</v>
      </c>
      <c r="AE121" s="505">
        <f t="shared" si="12"/>
        <v>0</v>
      </c>
    </row>
    <row r="122" spans="1:31" s="509" customFormat="1">
      <c r="A122" s="503" t="s">
        <v>605</v>
      </c>
      <c r="B122" s="504" t="s">
        <v>606</v>
      </c>
      <c r="C122" s="507"/>
      <c r="D122" s="507"/>
      <c r="E122" s="507"/>
      <c r="F122" s="507"/>
      <c r="G122" s="507"/>
      <c r="H122" s="507"/>
      <c r="I122" s="507"/>
      <c r="J122" s="507"/>
      <c r="K122" s="507"/>
      <c r="L122" s="507"/>
      <c r="M122" s="507"/>
      <c r="N122" s="507"/>
      <c r="O122" s="507"/>
      <c r="P122" s="507"/>
      <c r="Q122" s="507"/>
      <c r="R122" s="507"/>
      <c r="S122" s="507"/>
      <c r="T122" s="507"/>
      <c r="U122" s="507"/>
      <c r="V122" s="507"/>
      <c r="W122" s="507"/>
      <c r="X122" s="507"/>
      <c r="Y122" s="507"/>
      <c r="Z122" s="507"/>
      <c r="AA122" s="507"/>
      <c r="AB122" s="507"/>
      <c r="AC122" s="507">
        <f t="shared" si="13"/>
        <v>0</v>
      </c>
      <c r="AD122" s="507">
        <f t="shared" si="14"/>
        <v>0</v>
      </c>
      <c r="AE122" s="505">
        <f t="shared" si="12"/>
        <v>0</v>
      </c>
    </row>
    <row r="123" spans="1:31" s="497" customFormat="1" ht="21.75" customHeight="1">
      <c r="A123" s="561" t="s">
        <v>49</v>
      </c>
      <c r="B123" s="562"/>
      <c r="C123" s="512">
        <f>SUM(C63:C122)</f>
        <v>0</v>
      </c>
      <c r="D123" s="512">
        <f t="shared" ref="D123:AE123" si="15">SUM(D63:D122)</f>
        <v>0</v>
      </c>
      <c r="E123" s="512">
        <f t="shared" si="15"/>
        <v>248705.64000000004</v>
      </c>
      <c r="F123" s="512">
        <f t="shared" si="15"/>
        <v>0</v>
      </c>
      <c r="G123" s="512">
        <f>SUM(G63:G122)</f>
        <v>183368.49000000002</v>
      </c>
      <c r="H123" s="512">
        <f t="shared" si="15"/>
        <v>0</v>
      </c>
      <c r="I123" s="512">
        <f t="shared" si="15"/>
        <v>191692.92</v>
      </c>
      <c r="J123" s="512">
        <f t="shared" si="15"/>
        <v>0</v>
      </c>
      <c r="K123" s="512">
        <f t="shared" si="15"/>
        <v>174159.69999999998</v>
      </c>
      <c r="L123" s="512">
        <f t="shared" si="15"/>
        <v>0</v>
      </c>
      <c r="M123" s="512">
        <f t="shared" si="15"/>
        <v>264063.3</v>
      </c>
      <c r="N123" s="512">
        <f t="shared" si="15"/>
        <v>0</v>
      </c>
      <c r="O123" s="512">
        <f t="shared" si="15"/>
        <v>261648.65000000005</v>
      </c>
      <c r="P123" s="512">
        <f t="shared" si="15"/>
        <v>0</v>
      </c>
      <c r="Q123" s="512">
        <f t="shared" si="15"/>
        <v>179915.49999999997</v>
      </c>
      <c r="R123" s="512">
        <f t="shared" si="15"/>
        <v>0</v>
      </c>
      <c r="S123" s="512">
        <f t="shared" si="15"/>
        <v>162563.36000000002</v>
      </c>
      <c r="T123" s="512">
        <f t="shared" si="15"/>
        <v>0</v>
      </c>
      <c r="U123" s="512">
        <f>SUM(U63:U122)</f>
        <v>143140.34</v>
      </c>
      <c r="V123" s="512">
        <f t="shared" si="15"/>
        <v>0</v>
      </c>
      <c r="W123" s="512">
        <f t="shared" si="15"/>
        <v>130141.92000000001</v>
      </c>
      <c r="X123" s="512">
        <f t="shared" si="15"/>
        <v>0</v>
      </c>
      <c r="Y123" s="512">
        <f t="shared" si="15"/>
        <v>136526.52000000002</v>
      </c>
      <c r="Z123" s="512">
        <f t="shared" si="15"/>
        <v>0</v>
      </c>
      <c r="AA123" s="512">
        <f t="shared" si="15"/>
        <v>569166.06000000006</v>
      </c>
      <c r="AB123" s="512">
        <f t="shared" si="15"/>
        <v>0</v>
      </c>
      <c r="AC123" s="512">
        <f t="shared" si="15"/>
        <v>2645092.3999999994</v>
      </c>
      <c r="AD123" s="512">
        <f t="shared" si="15"/>
        <v>0</v>
      </c>
      <c r="AE123" s="512">
        <f t="shared" si="15"/>
        <v>2645092.3999999994</v>
      </c>
    </row>
    <row r="124" spans="1:31" s="497" customFormat="1" ht="21.75" customHeight="1">
      <c r="A124" s="561"/>
      <c r="B124" s="562"/>
      <c r="C124" s="512">
        <f>C32+C51+C55+C62+C123</f>
        <v>4179335.51</v>
      </c>
      <c r="D124" s="512">
        <f t="shared" ref="D124:AD124" si="16">D32+D51+D55+D62+D123</f>
        <v>4179335.51</v>
      </c>
      <c r="E124" s="512">
        <f t="shared" si="16"/>
        <v>1101231.8900000001</v>
      </c>
      <c r="F124" s="512">
        <f t="shared" si="16"/>
        <v>1101231.8900000001</v>
      </c>
      <c r="G124" s="512">
        <f t="shared" si="16"/>
        <v>502146.74</v>
      </c>
      <c r="H124" s="512">
        <f t="shared" si="16"/>
        <v>502146.74</v>
      </c>
      <c r="I124" s="512">
        <f t="shared" si="16"/>
        <v>966953.28</v>
      </c>
      <c r="J124" s="512">
        <f t="shared" si="16"/>
        <v>966953.2799999998</v>
      </c>
      <c r="K124" s="512">
        <f t="shared" si="16"/>
        <v>497340.92000000004</v>
      </c>
      <c r="L124" s="512">
        <f t="shared" si="16"/>
        <v>497340.9200000001</v>
      </c>
      <c r="M124" s="512">
        <f t="shared" si="16"/>
        <v>986701.7899999998</v>
      </c>
      <c r="N124" s="512">
        <f t="shared" si="16"/>
        <v>986701.79</v>
      </c>
      <c r="O124" s="512">
        <f t="shared" si="16"/>
        <v>1243113.3800000001</v>
      </c>
      <c r="P124" s="512">
        <f t="shared" si="16"/>
        <v>1243113.3799999999</v>
      </c>
      <c r="Q124" s="512">
        <f t="shared" si="16"/>
        <v>1058457.3199999998</v>
      </c>
      <c r="R124" s="512">
        <f t="shared" si="16"/>
        <v>1058457.32</v>
      </c>
      <c r="S124" s="512">
        <f t="shared" si="16"/>
        <v>321359.71999999997</v>
      </c>
      <c r="T124" s="512">
        <f t="shared" si="16"/>
        <v>321359.71999999997</v>
      </c>
      <c r="U124" s="512">
        <f t="shared" si="16"/>
        <v>205104.63</v>
      </c>
      <c r="V124" s="512">
        <f t="shared" si="16"/>
        <v>205104.63</v>
      </c>
      <c r="W124" s="512">
        <f t="shared" si="16"/>
        <v>140141.92000000001</v>
      </c>
      <c r="X124" s="512">
        <f t="shared" si="16"/>
        <v>140141.91999999998</v>
      </c>
      <c r="Y124" s="512">
        <f t="shared" si="16"/>
        <v>146526.52000000002</v>
      </c>
      <c r="Z124" s="512">
        <f t="shared" si="16"/>
        <v>146526.51999999999</v>
      </c>
      <c r="AA124" s="512">
        <f t="shared" si="16"/>
        <v>644166.06000000006</v>
      </c>
      <c r="AB124" s="512">
        <f t="shared" si="16"/>
        <v>644166.06000000006</v>
      </c>
      <c r="AC124" s="512">
        <f t="shared" si="16"/>
        <v>11992579.68</v>
      </c>
      <c r="AD124" s="512">
        <f t="shared" si="16"/>
        <v>11992579.679999998</v>
      </c>
      <c r="AE124" s="512">
        <f>AC124-AD124</f>
        <v>0</v>
      </c>
    </row>
    <row r="125" spans="1:31" ht="21.75" customHeight="1">
      <c r="A125" s="563" t="s">
        <v>214</v>
      </c>
      <c r="B125" s="563"/>
      <c r="C125" s="517"/>
      <c r="D125" s="517"/>
      <c r="E125" s="517"/>
      <c r="F125" s="517">
        <f>E124-F124</f>
        <v>0</v>
      </c>
      <c r="G125" s="517"/>
      <c r="H125" s="517">
        <f>G124-H124</f>
        <v>0</v>
      </c>
      <c r="I125" s="517"/>
      <c r="J125" s="517">
        <f>I124-J124</f>
        <v>0</v>
      </c>
      <c r="K125" s="517"/>
      <c r="L125" s="517"/>
      <c r="M125" s="517"/>
      <c r="N125" s="517"/>
      <c r="O125" s="517"/>
      <c r="P125" s="517"/>
      <c r="Q125" s="517"/>
      <c r="R125" s="517"/>
      <c r="S125" s="517"/>
      <c r="T125" s="517"/>
      <c r="U125" s="517"/>
      <c r="V125" s="517"/>
      <c r="W125" s="517"/>
      <c r="X125" s="517"/>
      <c r="Y125" s="517"/>
      <c r="Z125" s="517"/>
      <c r="AA125" s="517"/>
      <c r="AB125" s="517"/>
      <c r="AC125" s="517"/>
      <c r="AD125" s="517"/>
      <c r="AE125" s="517">
        <f>-AE62-AE123</f>
        <v>255352.50000000093</v>
      </c>
    </row>
    <row r="126" spans="1:31" ht="21.75" customHeight="1">
      <c r="A126" s="558" t="s">
        <v>215</v>
      </c>
      <c r="B126" s="558"/>
      <c r="C126" s="518"/>
      <c r="D126" s="518"/>
      <c r="E126" s="518"/>
      <c r="F126" s="518"/>
      <c r="G126" s="518"/>
      <c r="H126" s="518"/>
      <c r="I126" s="518"/>
      <c r="J126" s="518"/>
      <c r="K126" s="518"/>
      <c r="L126" s="518"/>
      <c r="M126" s="518"/>
      <c r="N126" s="518"/>
      <c r="O126" s="518"/>
      <c r="P126" s="518"/>
      <c r="Q126" s="518"/>
      <c r="R126" s="518"/>
      <c r="S126" s="518"/>
      <c r="T126" s="518"/>
      <c r="U126" s="518"/>
      <c r="V126" s="518"/>
      <c r="W126" s="518"/>
      <c r="X126" s="518"/>
      <c r="Y126" s="518"/>
      <c r="Z126" s="518"/>
      <c r="AA126" s="518"/>
      <c r="AB126" s="518"/>
      <c r="AC126" s="518"/>
      <c r="AD126" s="518"/>
      <c r="AE126" s="519">
        <f>AE32+AE51+AE55</f>
        <v>255352.49999999907</v>
      </c>
    </row>
    <row r="127" spans="1:31" ht="21.75" customHeight="1">
      <c r="A127" s="558" t="s">
        <v>170</v>
      </c>
      <c r="B127" s="558"/>
      <c r="C127" s="519"/>
      <c r="D127" s="518"/>
      <c r="E127" s="518"/>
      <c r="F127" s="518"/>
      <c r="G127" s="518"/>
      <c r="H127" s="518"/>
      <c r="I127" s="518"/>
      <c r="J127" s="518"/>
      <c r="K127" s="518"/>
      <c r="L127" s="518"/>
      <c r="M127" s="518"/>
      <c r="N127" s="518"/>
      <c r="O127" s="518"/>
      <c r="P127" s="518"/>
      <c r="Q127" s="518"/>
      <c r="R127" s="518"/>
      <c r="S127" s="518"/>
      <c r="T127" s="518"/>
      <c r="U127" s="518"/>
      <c r="V127" s="518"/>
      <c r="W127" s="518"/>
      <c r="X127" s="518"/>
      <c r="Y127" s="518"/>
      <c r="Z127" s="518"/>
      <c r="AA127" s="518"/>
      <c r="AB127" s="518"/>
      <c r="AC127" s="518"/>
      <c r="AD127" s="518"/>
      <c r="AE127" s="519">
        <f>AE125-AE126</f>
        <v>1.862645149230957E-9</v>
      </c>
    </row>
  </sheetData>
  <mergeCells count="24">
    <mergeCell ref="M5:N5"/>
    <mergeCell ref="A127:B127"/>
    <mergeCell ref="AA5:AB5"/>
    <mergeCell ref="A62:B62"/>
    <mergeCell ref="A123:B123"/>
    <mergeCell ref="A124:B124"/>
    <mergeCell ref="A125:B125"/>
    <mergeCell ref="A126:B126"/>
    <mergeCell ref="AC5:AD5"/>
    <mergeCell ref="AE5:AE6"/>
    <mergeCell ref="A32:B32"/>
    <mergeCell ref="A51:B51"/>
    <mergeCell ref="A55:B55"/>
    <mergeCell ref="O5:P5"/>
    <mergeCell ref="Q5:R5"/>
    <mergeCell ref="S5:T5"/>
    <mergeCell ref="U5:V5"/>
    <mergeCell ref="W5:X5"/>
    <mergeCell ref="Y5:Z5"/>
    <mergeCell ref="C5:D5"/>
    <mergeCell ref="E5:F5"/>
    <mergeCell ref="G5:H5"/>
    <mergeCell ref="I5:J5"/>
    <mergeCell ref="K5:L5"/>
  </mergeCells>
  <printOptions horizontalCentered="1"/>
  <pageMargins left="0.27559055118110237" right="0.19685039370078741" top="0.47244094488188981" bottom="0.39370078740157483" header="0.23622047244094491" footer="0.19685039370078741"/>
  <pageSetup paperSize="9" fitToHeight="0" orientation="landscape" r:id="rId1"/>
  <headerFooter>
    <oddFooter>&amp;R&amp;"-,Regular"&amp;9Pages :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>
    <tabColor rgb="FF0070C0"/>
    <pageSetUpPr fitToPage="1"/>
  </sheetPr>
  <dimension ref="A1:I96"/>
  <sheetViews>
    <sheetView showGridLines="0" view="pageBreakPreview" topLeftCell="A40" zoomScaleNormal="100" zoomScaleSheetLayoutView="100" workbookViewId="0">
      <selection activeCell="D14" sqref="D14"/>
    </sheetView>
  </sheetViews>
  <sheetFormatPr baseColWidth="10" defaultColWidth="9.19921875" defaultRowHeight="22"/>
  <cols>
    <col min="1" max="1" width="4.796875" style="5" customWidth="1"/>
    <col min="2" max="2" width="9.19921875" style="5"/>
    <col min="3" max="3" width="15.19921875" style="5" customWidth="1"/>
    <col min="4" max="4" width="29.19921875" style="5" customWidth="1"/>
    <col min="5" max="5" width="9.19921875" style="5" customWidth="1"/>
    <col min="6" max="6" width="1" style="5" customWidth="1"/>
    <col min="7" max="7" width="15" style="151" customWidth="1"/>
    <col min="8" max="8" width="1.19921875" style="151" customWidth="1"/>
    <col min="9" max="9" width="15" style="5" customWidth="1"/>
    <col min="10" max="16384" width="9.19921875" style="5"/>
  </cols>
  <sheetData>
    <row r="1" spans="1:9" ht="14.25" customHeight="1"/>
    <row r="2" spans="1:9" ht="21.75" customHeight="1">
      <c r="A2" s="567">
        <f>'TB12'!A1</f>
        <v>0</v>
      </c>
      <c r="B2" s="567"/>
      <c r="C2" s="567"/>
      <c r="D2" s="567"/>
      <c r="E2" s="567"/>
      <c r="F2" s="567"/>
      <c r="G2" s="567"/>
      <c r="H2" s="567"/>
      <c r="I2" s="567"/>
    </row>
    <row r="3" spans="1:9" ht="21.75" customHeight="1">
      <c r="A3" s="565" t="s">
        <v>191</v>
      </c>
      <c r="B3" s="565"/>
      <c r="C3" s="565"/>
      <c r="D3" s="565"/>
      <c r="E3" s="565"/>
      <c r="F3" s="565"/>
      <c r="G3" s="565"/>
      <c r="H3" s="565"/>
      <c r="I3" s="565"/>
    </row>
    <row r="4" spans="1:9" ht="21.75" customHeight="1">
      <c r="A4" s="565" t="s">
        <v>1050</v>
      </c>
      <c r="B4" s="565"/>
      <c r="C4" s="565"/>
      <c r="D4" s="565"/>
      <c r="E4" s="565"/>
      <c r="F4" s="565"/>
      <c r="G4" s="565"/>
      <c r="H4" s="565"/>
      <c r="I4" s="565"/>
    </row>
    <row r="5" spans="1:9" ht="21.75" customHeight="1">
      <c r="A5" s="152"/>
      <c r="B5" s="152"/>
      <c r="C5" s="152"/>
      <c r="D5" s="152"/>
      <c r="E5" s="152"/>
      <c r="F5" s="152"/>
      <c r="G5" s="566" t="s">
        <v>52</v>
      </c>
      <c r="H5" s="566"/>
      <c r="I5" s="566"/>
    </row>
    <row r="6" spans="1:9" ht="21.75" customHeight="1">
      <c r="A6" s="565" t="s">
        <v>41</v>
      </c>
      <c r="B6" s="565"/>
      <c r="C6" s="565"/>
      <c r="D6" s="565"/>
      <c r="E6" s="565"/>
      <c r="F6" s="565"/>
      <c r="G6" s="565"/>
      <c r="H6" s="565"/>
      <c r="I6" s="565"/>
    </row>
    <row r="7" spans="1:9" ht="21.75" customHeight="1">
      <c r="E7" s="50" t="s">
        <v>53</v>
      </c>
      <c r="F7" s="154"/>
      <c r="G7" s="155">
        <v>2566</v>
      </c>
      <c r="H7" s="156"/>
      <c r="I7" s="50">
        <v>2565</v>
      </c>
    </row>
    <row r="8" spans="1:9" ht="21.75" customHeight="1">
      <c r="A8" s="154" t="s">
        <v>40</v>
      </c>
      <c r="B8" s="154"/>
    </row>
    <row r="9" spans="1:9" ht="21.75" customHeight="1">
      <c r="B9" s="5" t="s">
        <v>6</v>
      </c>
      <c r="E9" s="157"/>
      <c r="G9" s="158" t="e">
        <f>+'wps&amp;wpl'!F9</f>
        <v>#REF!</v>
      </c>
      <c r="I9" s="101" t="e">
        <f>+'wps&amp;wpl'!G9</f>
        <v>#REF!</v>
      </c>
    </row>
    <row r="10" spans="1:9" ht="21.75" customHeight="1">
      <c r="B10" s="159" t="s">
        <v>232</v>
      </c>
      <c r="E10" s="157"/>
      <c r="G10" s="158" t="e">
        <f>+'wps&amp;wpl'!F10</f>
        <v>#REF!</v>
      </c>
      <c r="I10" s="101" t="e">
        <f>+'wps&amp;wpl'!G10</f>
        <v>#REF!</v>
      </c>
    </row>
    <row r="11" spans="1:9" ht="21.75" customHeight="1">
      <c r="B11" s="159" t="s">
        <v>98</v>
      </c>
      <c r="E11" s="157"/>
      <c r="G11" s="158" t="e">
        <f>+'wps&amp;wpl'!F11</f>
        <v>#REF!</v>
      </c>
      <c r="I11" s="101" t="e">
        <f>+'wps&amp;wpl'!G11</f>
        <v>#REF!</v>
      </c>
    </row>
    <row r="12" spans="1:9" ht="21.75" customHeight="1">
      <c r="B12" s="5" t="s">
        <v>45</v>
      </c>
      <c r="E12" s="157"/>
      <c r="G12" s="158" t="e">
        <f>+'wps&amp;wpl'!F12</f>
        <v>#REF!</v>
      </c>
      <c r="I12" s="101" t="e">
        <f>+'wps&amp;wpl'!G12</f>
        <v>#REF!</v>
      </c>
    </row>
    <row r="13" spans="1:9" ht="21.75" customHeight="1">
      <c r="C13" s="154" t="s">
        <v>39</v>
      </c>
      <c r="G13" s="160" t="e">
        <f>SUM(G9:G12)</f>
        <v>#REF!</v>
      </c>
      <c r="H13" s="161"/>
      <c r="I13" s="162" t="e">
        <f>SUM(I9:I12)</f>
        <v>#REF!</v>
      </c>
    </row>
    <row r="14" spans="1:9" ht="21.75" customHeight="1">
      <c r="A14" s="154" t="s">
        <v>79</v>
      </c>
      <c r="G14" s="163"/>
    </row>
    <row r="15" spans="1:9" ht="21.75" customHeight="1">
      <c r="B15" s="5" t="s">
        <v>118</v>
      </c>
      <c r="E15" s="157"/>
      <c r="G15" s="158" t="e">
        <f>+'wps&amp;wpl'!F15</f>
        <v>#REF!</v>
      </c>
      <c r="I15" s="101" t="e">
        <f>+'wps&amp;wpl'!G15</f>
        <v>#REF!</v>
      </c>
    </row>
    <row r="16" spans="1:9" ht="21.75" customHeight="1">
      <c r="B16" s="5" t="s">
        <v>80</v>
      </c>
      <c r="E16" s="157"/>
      <c r="G16" s="158" t="e">
        <f>+'wps&amp;wpl'!F16</f>
        <v>#REF!</v>
      </c>
      <c r="I16" s="101" t="e">
        <f>+'wps&amp;wpl'!G16</f>
        <v>#REF!</v>
      </c>
    </row>
    <row r="17" spans="1:9" ht="21.75" customHeight="1">
      <c r="C17" s="154" t="s">
        <v>81</v>
      </c>
      <c r="G17" s="164" t="e">
        <f>SUM(G15:G16)</f>
        <v>#REF!</v>
      </c>
      <c r="H17" s="161"/>
      <c r="I17" s="162" t="e">
        <f>SUM(I15:I16)</f>
        <v>#REF!</v>
      </c>
    </row>
    <row r="18" spans="1:9" ht="21.75" customHeight="1" thickBot="1">
      <c r="C18" s="154" t="s">
        <v>44</v>
      </c>
      <c r="E18" s="157"/>
      <c r="G18" s="165" t="e">
        <f>SUM(G13+G17)</f>
        <v>#REF!</v>
      </c>
      <c r="H18" s="161"/>
      <c r="I18" s="165" t="e">
        <f>SUM(I13+I17)</f>
        <v>#REF!</v>
      </c>
    </row>
    <row r="19" spans="1:9" ht="21.75" customHeight="1" thickTop="1">
      <c r="E19" s="157"/>
      <c r="G19" s="158"/>
      <c r="I19" s="158"/>
    </row>
    <row r="20" spans="1:9" ht="21.75" customHeight="1">
      <c r="E20" s="157"/>
      <c r="G20" s="158"/>
      <c r="I20" s="158"/>
    </row>
    <row r="21" spans="1:9" ht="21.75" customHeight="1">
      <c r="E21" s="157"/>
      <c r="G21" s="158"/>
      <c r="I21" s="158"/>
    </row>
    <row r="22" spans="1:9" ht="21.75" customHeight="1">
      <c r="E22" s="157"/>
      <c r="G22" s="158"/>
      <c r="I22" s="158"/>
    </row>
    <row r="23" spans="1:9" ht="21.75" customHeight="1">
      <c r="E23" s="157"/>
      <c r="G23" s="158"/>
      <c r="I23" s="158"/>
    </row>
    <row r="24" spans="1:9" ht="21.75" customHeight="1">
      <c r="E24" s="157"/>
      <c r="G24" s="158"/>
      <c r="I24" s="158"/>
    </row>
    <row r="25" spans="1:9" ht="21.75" customHeight="1">
      <c r="A25" s="564" t="s">
        <v>225</v>
      </c>
      <c r="B25" s="564"/>
      <c r="C25" s="564"/>
      <c r="D25" s="564"/>
      <c r="E25" s="564"/>
      <c r="F25" s="564"/>
      <c r="G25" s="564"/>
      <c r="H25" s="564"/>
      <c r="I25" s="564"/>
    </row>
    <row r="26" spans="1:9" ht="21.75" customHeight="1">
      <c r="A26" s="564" t="s">
        <v>192</v>
      </c>
      <c r="B26" s="564"/>
      <c r="C26" s="564"/>
      <c r="D26" s="564"/>
      <c r="E26" s="564"/>
      <c r="F26" s="564"/>
      <c r="G26" s="564"/>
      <c r="H26" s="564"/>
      <c r="I26" s="564"/>
    </row>
    <row r="27" spans="1:9" ht="21.75" customHeight="1">
      <c r="A27" s="157"/>
      <c r="B27" s="157"/>
      <c r="C27" s="157"/>
      <c r="D27" s="157"/>
      <c r="E27" s="157"/>
      <c r="F27" s="157"/>
      <c r="G27" s="157"/>
      <c r="H27" s="157"/>
      <c r="I27" s="157"/>
    </row>
    <row r="28" spans="1:9" ht="21.75" customHeight="1">
      <c r="A28" s="157"/>
      <c r="B28" s="157"/>
      <c r="C28" s="157"/>
      <c r="D28" s="157"/>
      <c r="E28" s="157"/>
      <c r="F28" s="157"/>
      <c r="G28" s="157"/>
      <c r="H28" s="157"/>
      <c r="I28" s="157"/>
    </row>
    <row r="29" spans="1:9" ht="21.75" customHeight="1">
      <c r="D29" s="157"/>
      <c r="E29" s="157"/>
    </row>
    <row r="30" spans="1:9" ht="21.75" customHeight="1">
      <c r="A30" s="564" t="s">
        <v>607</v>
      </c>
      <c r="B30" s="564"/>
      <c r="C30" s="564"/>
      <c r="D30" s="564"/>
      <c r="E30" s="564"/>
      <c r="F30" s="564"/>
      <c r="G30" s="564"/>
      <c r="H30" s="564"/>
      <c r="I30" s="564"/>
    </row>
    <row r="31" spans="1:9" ht="21.75" customHeight="1">
      <c r="A31" s="564" t="s">
        <v>302</v>
      </c>
      <c r="B31" s="564"/>
      <c r="C31" s="564"/>
      <c r="D31" s="564"/>
      <c r="E31" s="564"/>
      <c r="F31" s="564"/>
      <c r="G31" s="564"/>
      <c r="H31" s="564"/>
      <c r="I31" s="564"/>
    </row>
    <row r="32" spans="1:9" ht="21.75" customHeight="1">
      <c r="E32" s="157"/>
      <c r="G32" s="158"/>
      <c r="I32" s="158"/>
    </row>
    <row r="33" spans="1:9" ht="10.5" customHeight="1">
      <c r="E33" s="157"/>
      <c r="G33" s="158"/>
      <c r="I33" s="158"/>
    </row>
    <row r="34" spans="1:9" ht="21.75" customHeight="1">
      <c r="A34" s="567">
        <f>+A2</f>
        <v>0</v>
      </c>
      <c r="B34" s="567"/>
      <c r="C34" s="567"/>
      <c r="D34" s="567"/>
      <c r="E34" s="567"/>
      <c r="F34" s="567"/>
      <c r="G34" s="567"/>
      <c r="H34" s="567"/>
      <c r="I34" s="567"/>
    </row>
    <row r="35" spans="1:9" ht="21.75" customHeight="1">
      <c r="A35" s="565" t="s">
        <v>190</v>
      </c>
      <c r="B35" s="565"/>
      <c r="C35" s="565"/>
      <c r="D35" s="565"/>
      <c r="E35" s="565"/>
      <c r="F35" s="565"/>
      <c r="G35" s="565"/>
      <c r="H35" s="565"/>
      <c r="I35" s="565"/>
    </row>
    <row r="36" spans="1:9" ht="21.75" customHeight="1">
      <c r="A36" s="565" t="str">
        <f>+A4</f>
        <v>ณ  วันที่ 31  ธันวาคม 2566</v>
      </c>
      <c r="B36" s="565"/>
      <c r="C36" s="565"/>
      <c r="D36" s="565"/>
      <c r="E36" s="565"/>
      <c r="F36" s="565"/>
      <c r="G36" s="565"/>
      <c r="H36" s="565"/>
      <c r="I36" s="565"/>
    </row>
    <row r="37" spans="1:9">
      <c r="A37" s="152"/>
      <c r="B37" s="152"/>
      <c r="C37" s="152"/>
      <c r="D37" s="152"/>
      <c r="E37" s="152"/>
      <c r="F37" s="152"/>
      <c r="G37" s="566" t="s">
        <v>52</v>
      </c>
      <c r="H37" s="566"/>
      <c r="I37" s="566"/>
    </row>
    <row r="38" spans="1:9" ht="21.75" customHeight="1">
      <c r="A38" s="568" t="s">
        <v>208</v>
      </c>
      <c r="B38" s="568"/>
      <c r="C38" s="568"/>
      <c r="D38" s="568"/>
      <c r="E38" s="568"/>
      <c r="F38" s="568"/>
      <c r="G38" s="568"/>
      <c r="H38" s="568"/>
      <c r="I38" s="568"/>
    </row>
    <row r="39" spans="1:9" ht="21.75" customHeight="1">
      <c r="E39" s="50" t="s">
        <v>53</v>
      </c>
      <c r="F39" s="154"/>
      <c r="G39" s="155">
        <f>+G7</f>
        <v>2566</v>
      </c>
      <c r="H39" s="156"/>
      <c r="I39" s="155">
        <f>+I7</f>
        <v>2565</v>
      </c>
    </row>
    <row r="40" spans="1:9" ht="21.75" customHeight="1">
      <c r="A40" s="154" t="s">
        <v>42</v>
      </c>
      <c r="B40" s="154"/>
      <c r="E40" s="157"/>
      <c r="I40" s="157"/>
    </row>
    <row r="41" spans="1:9" ht="21.75" customHeight="1">
      <c r="A41" s="154"/>
      <c r="B41" s="5" t="s">
        <v>193</v>
      </c>
      <c r="E41" s="157"/>
      <c r="G41" s="166" t="e">
        <f>+'wps&amp;wpl'!F22</f>
        <v>#REF!</v>
      </c>
      <c r="I41" s="166" t="e">
        <f>+'wps&amp;wpl'!G22</f>
        <v>#REF!</v>
      </c>
    </row>
    <row r="42" spans="1:9" ht="21.75" customHeight="1">
      <c r="B42" s="5" t="s">
        <v>67</v>
      </c>
      <c r="E42" s="157"/>
      <c r="G42" s="166" t="e">
        <f>+'wps&amp;wpl'!F23</f>
        <v>#REF!</v>
      </c>
      <c r="I42" s="166" t="e">
        <f>+'wps&amp;wpl'!G23</f>
        <v>#REF!</v>
      </c>
    </row>
    <row r="43" spans="1:9" ht="21.75" customHeight="1">
      <c r="C43" s="154" t="s">
        <v>63</v>
      </c>
      <c r="E43" s="157"/>
      <c r="G43" s="162" t="e">
        <f>SUM(G41:G42)</f>
        <v>#REF!</v>
      </c>
      <c r="H43" s="161"/>
      <c r="I43" s="162" t="e">
        <f>SUM(I41:I42)</f>
        <v>#REF!</v>
      </c>
    </row>
    <row r="44" spans="1:9">
      <c r="A44" s="154" t="s">
        <v>107</v>
      </c>
      <c r="E44" s="157"/>
      <c r="G44" s="158"/>
      <c r="I44" s="101"/>
    </row>
    <row r="45" spans="1:9">
      <c r="A45" s="154"/>
      <c r="B45" s="5" t="s">
        <v>167</v>
      </c>
      <c r="E45" s="157"/>
      <c r="G45" s="208">
        <f>+'wps&amp;wpl'!F26</f>
        <v>0</v>
      </c>
      <c r="I45" s="101">
        <f>+'wps&amp;wpl'!G26</f>
        <v>0</v>
      </c>
    </row>
    <row r="46" spans="1:9">
      <c r="C46" s="154" t="s">
        <v>112</v>
      </c>
      <c r="E46" s="157"/>
      <c r="G46" s="251">
        <f>SUM(G45)</f>
        <v>0</v>
      </c>
      <c r="H46" s="161"/>
      <c r="I46" s="252">
        <f>SUM(I45)</f>
        <v>0</v>
      </c>
    </row>
    <row r="47" spans="1:9" ht="23" thickBot="1">
      <c r="C47" s="154" t="s">
        <v>46</v>
      </c>
      <c r="E47" s="157"/>
      <c r="G47" s="167" t="e">
        <f>SUM(G43+G46)</f>
        <v>#REF!</v>
      </c>
      <c r="H47" s="161"/>
      <c r="I47" s="167" t="e">
        <f>SUM(I43+I46)</f>
        <v>#REF!</v>
      </c>
    </row>
    <row r="48" spans="1:9" ht="21.75" customHeight="1" thickTop="1">
      <c r="A48" s="154" t="s">
        <v>57</v>
      </c>
      <c r="B48" s="154"/>
      <c r="G48" s="158"/>
    </row>
    <row r="49" spans="1:9" ht="21.75" customHeight="1">
      <c r="A49" s="5" t="s">
        <v>195</v>
      </c>
      <c r="G49" s="158"/>
    </row>
    <row r="50" spans="1:9" ht="21.75" customHeight="1">
      <c r="B50" s="5" t="s">
        <v>55</v>
      </c>
      <c r="E50" s="157"/>
      <c r="G50" s="5"/>
      <c r="H50" s="5"/>
    </row>
    <row r="51" spans="1:9" ht="21.75" customHeight="1" thickBot="1">
      <c r="B51" s="5" t="s">
        <v>303</v>
      </c>
      <c r="E51" s="157"/>
      <c r="G51" s="168" t="e">
        <f>+'wps&amp;wpl'!F32</f>
        <v>#REF!</v>
      </c>
      <c r="I51" s="168" t="e">
        <f>+'wps&amp;wpl'!G31</f>
        <v>#REF!</v>
      </c>
    </row>
    <row r="52" spans="1:9" ht="21.75" customHeight="1" thickTop="1">
      <c r="B52" s="5" t="s">
        <v>194</v>
      </c>
      <c r="E52" s="157"/>
      <c r="G52" s="5"/>
      <c r="H52" s="5"/>
    </row>
    <row r="53" spans="1:9">
      <c r="B53" s="5" t="s">
        <v>303</v>
      </c>
      <c r="E53" s="157"/>
      <c r="G53" s="101" t="e">
        <f>+'wps&amp;wpl'!F32</f>
        <v>#REF!</v>
      </c>
      <c r="I53" s="181" t="e">
        <f>+'wps&amp;wpl'!G32</f>
        <v>#REF!</v>
      </c>
    </row>
    <row r="54" spans="1:9">
      <c r="B54" s="5" t="s">
        <v>69</v>
      </c>
      <c r="E54" s="157"/>
      <c r="G54" s="101"/>
      <c r="I54" s="101"/>
    </row>
    <row r="55" spans="1:9">
      <c r="B55" s="5" t="s">
        <v>209</v>
      </c>
      <c r="E55" s="157"/>
      <c r="G55" s="101"/>
      <c r="I55" s="101"/>
    </row>
    <row r="56" spans="1:9" ht="21.75" customHeight="1">
      <c r="B56" s="5" t="s">
        <v>18</v>
      </c>
      <c r="G56" s="158" t="e">
        <f>+'wps&amp;wpl'!F33+'wps&amp;wpl'!F34</f>
        <v>#REF!</v>
      </c>
      <c r="I56" s="24" t="e">
        <f>+'wps&amp;wpl'!G33+'wps&amp;wpl'!G34</f>
        <v>#REF!</v>
      </c>
    </row>
    <row r="57" spans="1:9" ht="21.75" customHeight="1">
      <c r="C57" s="154" t="s">
        <v>60</v>
      </c>
      <c r="G57" s="160" t="e">
        <f>SUM(G53:G56)</f>
        <v>#REF!</v>
      </c>
      <c r="H57" s="161"/>
      <c r="I57" s="99" t="e">
        <f>SUM(I53:I56)</f>
        <v>#REF!</v>
      </c>
    </row>
    <row r="58" spans="1:9" ht="21.75" customHeight="1" thickBot="1">
      <c r="C58" s="154" t="s">
        <v>61</v>
      </c>
      <c r="G58" s="165" t="e">
        <f>SUM(G47+G57)</f>
        <v>#REF!</v>
      </c>
      <c r="H58" s="161"/>
      <c r="I58" s="165" t="e">
        <f>SUM(I47+I57)</f>
        <v>#REF!</v>
      </c>
    </row>
    <row r="59" spans="1:9" s="182" customFormat="1" ht="21.75" customHeight="1" thickTop="1">
      <c r="D59" s="183"/>
      <c r="E59" s="183"/>
      <c r="G59" s="184"/>
      <c r="H59" s="184"/>
      <c r="I59" s="184"/>
    </row>
    <row r="60" spans="1:9" ht="21.75" customHeight="1">
      <c r="A60" s="564" t="str">
        <f>A25</f>
        <v>งบการเงินได้รับอนุมัติจากที่ประชุมสามัญผู้ถือหุ้นครั้งที่ …………… เมื่อวันที่ ………………………………..</v>
      </c>
      <c r="B60" s="564"/>
      <c r="C60" s="564"/>
      <c r="D60" s="564"/>
      <c r="E60" s="564"/>
      <c r="F60" s="564"/>
      <c r="G60" s="564"/>
      <c r="H60" s="564"/>
      <c r="I60" s="564"/>
    </row>
    <row r="61" spans="1:9" ht="21.75" customHeight="1">
      <c r="A61" s="564" t="s">
        <v>192</v>
      </c>
      <c r="B61" s="564"/>
      <c r="C61" s="564"/>
      <c r="D61" s="564"/>
      <c r="E61" s="564"/>
      <c r="F61" s="564"/>
      <c r="G61" s="564"/>
      <c r="H61" s="564"/>
      <c r="I61" s="564"/>
    </row>
    <row r="62" spans="1:9" ht="21.75" customHeight="1">
      <c r="A62" s="157"/>
      <c r="B62" s="157"/>
      <c r="C62" s="157"/>
      <c r="D62" s="157"/>
      <c r="E62" s="157"/>
      <c r="F62" s="157"/>
      <c r="G62" s="157"/>
      <c r="H62" s="157"/>
      <c r="I62" s="157"/>
    </row>
    <row r="63" spans="1:9" ht="21.75" customHeight="1">
      <c r="A63" s="564" t="s">
        <v>607</v>
      </c>
      <c r="B63" s="564"/>
      <c r="C63" s="564"/>
      <c r="D63" s="564"/>
      <c r="E63" s="564"/>
      <c r="F63" s="564"/>
      <c r="G63" s="564"/>
      <c r="H63" s="564"/>
      <c r="I63" s="564"/>
    </row>
    <row r="64" spans="1:9">
      <c r="A64" s="564" t="str">
        <f>+A31</f>
        <v>(นายเรวัต  ตันตยานนท์)</v>
      </c>
      <c r="B64" s="564"/>
      <c r="C64" s="564"/>
      <c r="D64" s="564"/>
      <c r="E64" s="564"/>
      <c r="F64" s="564"/>
      <c r="G64" s="564"/>
      <c r="H64" s="564"/>
      <c r="I64" s="564"/>
    </row>
    <row r="65" spans="1:9">
      <c r="A65" s="157"/>
      <c r="B65" s="157"/>
      <c r="C65" s="157"/>
      <c r="D65" s="157"/>
      <c r="E65" s="157"/>
      <c r="F65" s="157"/>
      <c r="G65" s="157"/>
      <c r="H65" s="157"/>
      <c r="I65" s="157"/>
    </row>
    <row r="66" spans="1:9">
      <c r="A66" s="157"/>
      <c r="B66" s="157"/>
      <c r="C66" s="157"/>
      <c r="D66" s="157"/>
      <c r="E66" s="157"/>
      <c r="F66" s="157"/>
      <c r="G66" s="157"/>
      <c r="H66" s="157"/>
      <c r="I66" s="157"/>
    </row>
    <row r="67" spans="1:9" ht="21.75" customHeight="1">
      <c r="A67" s="567">
        <f>+A2</f>
        <v>0</v>
      </c>
      <c r="B67" s="567"/>
      <c r="C67" s="567"/>
      <c r="D67" s="567"/>
      <c r="E67" s="567"/>
      <c r="F67" s="567"/>
      <c r="G67" s="567"/>
      <c r="H67" s="567"/>
      <c r="I67" s="567"/>
    </row>
    <row r="68" spans="1:9" ht="21.75" customHeight="1">
      <c r="A68" s="565" t="s">
        <v>54</v>
      </c>
      <c r="B68" s="565"/>
      <c r="C68" s="565"/>
      <c r="D68" s="565"/>
      <c r="E68" s="565"/>
      <c r="F68" s="565"/>
      <c r="G68" s="565"/>
      <c r="H68" s="565"/>
      <c r="I68" s="565"/>
    </row>
    <row r="69" spans="1:9" ht="21.75" customHeight="1">
      <c r="A69" s="565" t="s">
        <v>1046</v>
      </c>
      <c r="B69" s="565"/>
      <c r="C69" s="565"/>
      <c r="D69" s="565"/>
      <c r="E69" s="565"/>
      <c r="F69" s="565"/>
      <c r="G69" s="565"/>
      <c r="H69" s="565"/>
      <c r="I69" s="565"/>
    </row>
    <row r="70" spans="1:9" ht="21.75" customHeight="1">
      <c r="G70" s="566" t="s">
        <v>52</v>
      </c>
      <c r="H70" s="566"/>
      <c r="I70" s="566"/>
    </row>
    <row r="71" spans="1:9" ht="21.75" customHeight="1">
      <c r="G71" s="153"/>
      <c r="H71" s="153"/>
      <c r="I71" s="73"/>
    </row>
    <row r="72" spans="1:9" ht="21.75" customHeight="1">
      <c r="E72" s="50" t="s">
        <v>53</v>
      </c>
      <c r="F72" s="154"/>
      <c r="G72" s="155">
        <f>+G7</f>
        <v>2566</v>
      </c>
      <c r="H72" s="156"/>
      <c r="I72" s="50">
        <f>+I7</f>
        <v>2565</v>
      </c>
    </row>
    <row r="73" spans="1:9" ht="21.75" customHeight="1">
      <c r="A73" s="154" t="s">
        <v>36</v>
      </c>
      <c r="E73" s="157"/>
    </row>
    <row r="74" spans="1:9" ht="21.75" customHeight="1">
      <c r="A74" s="154"/>
      <c r="B74" s="5" t="s">
        <v>210</v>
      </c>
      <c r="E74" s="157"/>
      <c r="G74" s="158" t="e">
        <f>+'wps&amp;wpl'!F39</f>
        <v>#REF!</v>
      </c>
      <c r="I74" s="101" t="e">
        <f>+'wps&amp;wpl'!G39</f>
        <v>#REF!</v>
      </c>
    </row>
    <row r="75" spans="1:9" ht="21.75" customHeight="1">
      <c r="B75" s="5" t="s">
        <v>68</v>
      </c>
      <c r="E75" s="157"/>
      <c r="G75" s="158" t="e">
        <f>+'wps&amp;wpl'!F40</f>
        <v>#REF!</v>
      </c>
      <c r="I75" s="101" t="e">
        <f>+'wps&amp;wpl'!G40</f>
        <v>#REF!</v>
      </c>
    </row>
    <row r="76" spans="1:9" ht="21.75" customHeight="1">
      <c r="C76" s="154" t="s">
        <v>47</v>
      </c>
      <c r="E76" s="157"/>
      <c r="G76" s="160" t="e">
        <f>SUM(G74:G75)</f>
        <v>#REF!</v>
      </c>
      <c r="H76" s="161"/>
      <c r="I76" s="162" t="e">
        <f>SUM(I74:I75)</f>
        <v>#REF!</v>
      </c>
    </row>
    <row r="77" spans="1:9" ht="21.75" customHeight="1">
      <c r="A77" s="154" t="s">
        <v>48</v>
      </c>
      <c r="B77" s="154"/>
      <c r="E77" s="169"/>
      <c r="G77" s="158"/>
    </row>
    <row r="78" spans="1:9" ht="21.75" customHeight="1">
      <c r="A78" s="154"/>
      <c r="B78" s="5" t="s">
        <v>73</v>
      </c>
      <c r="E78" s="157"/>
      <c r="G78" s="158" t="e">
        <f>+'wps&amp;wpl'!F43</f>
        <v>#REF!</v>
      </c>
      <c r="I78" s="101" t="e">
        <f>+'wps&amp;wpl'!G43</f>
        <v>#REF!</v>
      </c>
    </row>
    <row r="79" spans="1:9" ht="21.75" customHeight="1">
      <c r="A79" s="154"/>
      <c r="B79" s="5" t="s">
        <v>0</v>
      </c>
      <c r="E79" s="157"/>
      <c r="G79" s="158">
        <f>+'wps&amp;wpl'!F44</f>
        <v>0</v>
      </c>
      <c r="I79" s="101">
        <f>+'wps&amp;wpl'!G44</f>
        <v>0</v>
      </c>
    </row>
    <row r="80" spans="1:9" ht="21.75" customHeight="1">
      <c r="B80" s="5" t="s">
        <v>1</v>
      </c>
      <c r="G80" s="158" t="e">
        <f>+'wps&amp;wpl'!F45</f>
        <v>#REF!</v>
      </c>
      <c r="I80" s="101" t="e">
        <f>+'wps&amp;wpl'!G45</f>
        <v>#REF!</v>
      </c>
    </row>
    <row r="81" spans="1:9" ht="21.75" customHeight="1">
      <c r="C81" s="154" t="s">
        <v>49</v>
      </c>
      <c r="G81" s="160" t="e">
        <f>SUM(G78:G80)</f>
        <v>#REF!</v>
      </c>
      <c r="H81" s="161"/>
      <c r="I81" s="162" t="e">
        <f>SUM(I78:I80)</f>
        <v>#REF!</v>
      </c>
    </row>
    <row r="82" spans="1:9">
      <c r="A82" s="154" t="s">
        <v>19</v>
      </c>
      <c r="G82" s="163" t="e">
        <f>SUM(G76-G81)</f>
        <v>#REF!</v>
      </c>
      <c r="I82" s="163" t="e">
        <f>SUM(I76-I81)</f>
        <v>#REF!</v>
      </c>
    </row>
    <row r="83" spans="1:9">
      <c r="A83" s="5" t="s">
        <v>7</v>
      </c>
      <c r="G83" s="172">
        <v>0</v>
      </c>
      <c r="I83" s="172" t="e">
        <f>'TB12'!#REF!</f>
        <v>#REF!</v>
      </c>
    </row>
    <row r="84" spans="1:9">
      <c r="A84" s="154" t="s">
        <v>211</v>
      </c>
      <c r="G84" s="173" t="e">
        <f>+G82-G83</f>
        <v>#REF!</v>
      </c>
      <c r="H84" s="161"/>
      <c r="I84" s="173" t="e">
        <f>+I82-I83</f>
        <v>#REF!</v>
      </c>
    </row>
    <row r="85" spans="1:9">
      <c r="A85" s="5" t="s">
        <v>37</v>
      </c>
      <c r="E85" s="170"/>
      <c r="G85" s="158" t="e">
        <f>'wps&amp;wpl'!D58</f>
        <v>#REF!</v>
      </c>
      <c r="I85" s="158">
        <f>+'wps&amp;wpl'!G46</f>
        <v>0</v>
      </c>
    </row>
    <row r="86" spans="1:9" ht="21.75" customHeight="1" thickBot="1">
      <c r="A86" s="154" t="s">
        <v>93</v>
      </c>
      <c r="G86" s="165" t="e">
        <f>+G84-G85</f>
        <v>#REF!</v>
      </c>
      <c r="H86" s="161"/>
      <c r="I86" s="165" t="e">
        <f>+I84-I85</f>
        <v>#REF!</v>
      </c>
    </row>
    <row r="87" spans="1:9" ht="21.75" customHeight="1" thickTop="1">
      <c r="G87" s="158"/>
    </row>
    <row r="90" spans="1:9">
      <c r="A90" s="564" t="str">
        <f>A60</f>
        <v>งบการเงินได้รับอนุมัติจากที่ประชุมสามัญผู้ถือหุ้นครั้งที่ …………… เมื่อวันที่ ………………………………..</v>
      </c>
      <c r="B90" s="564"/>
      <c r="C90" s="564"/>
      <c r="D90" s="564"/>
      <c r="E90" s="564"/>
      <c r="F90" s="564"/>
      <c r="G90" s="564"/>
      <c r="H90" s="564"/>
      <c r="I90" s="564"/>
    </row>
    <row r="91" spans="1:9">
      <c r="A91" s="564" t="str">
        <f>+A26</f>
        <v>ข้อมูลในงบการเงินนี้ได้จัดทำขึ้นอย่างถูกต้องครบถ้วนตามความเป็นจริงและตามมาตรฐานการบัญชี</v>
      </c>
      <c r="B91" s="564"/>
      <c r="C91" s="564"/>
      <c r="D91" s="564"/>
      <c r="E91" s="564"/>
      <c r="F91" s="564"/>
      <c r="G91" s="564"/>
      <c r="H91" s="564"/>
      <c r="I91" s="564"/>
    </row>
    <row r="92" spans="1:9">
      <c r="A92" s="157"/>
      <c r="B92" s="157"/>
      <c r="C92" s="157"/>
      <c r="D92" s="157"/>
      <c r="E92" s="157"/>
      <c r="F92" s="157"/>
      <c r="G92" s="157"/>
      <c r="H92" s="157"/>
      <c r="I92" s="157"/>
    </row>
    <row r="93" spans="1:9">
      <c r="A93" s="157"/>
      <c r="B93" s="157"/>
      <c r="C93" s="157"/>
      <c r="D93" s="157"/>
      <c r="E93" s="157"/>
      <c r="F93" s="157"/>
      <c r="G93" s="157"/>
      <c r="H93" s="157"/>
      <c r="I93" s="157"/>
    </row>
    <row r="95" spans="1:9">
      <c r="A95" s="564" t="str">
        <f>+A30</f>
        <v>ลงชื่อ………………..………..…………….กรรมการผู้จัดการ</v>
      </c>
      <c r="B95" s="564"/>
      <c r="C95" s="564"/>
      <c r="D95" s="564"/>
      <c r="E95" s="564"/>
      <c r="F95" s="564"/>
      <c r="G95" s="564"/>
      <c r="H95" s="564"/>
      <c r="I95" s="564"/>
    </row>
    <row r="96" spans="1:9">
      <c r="A96" s="564" t="str">
        <f>+A31</f>
        <v>(นายเรวัต  ตันตยานนท์)</v>
      </c>
      <c r="B96" s="564"/>
      <c r="C96" s="564"/>
      <c r="D96" s="564"/>
      <c r="E96" s="564"/>
      <c r="F96" s="564"/>
      <c r="G96" s="564"/>
      <c r="H96" s="564"/>
      <c r="I96" s="564"/>
    </row>
  </sheetData>
  <mergeCells count="26">
    <mergeCell ref="A2:I2"/>
    <mergeCell ref="A3:I3"/>
    <mergeCell ref="A4:I4"/>
    <mergeCell ref="A36:I36"/>
    <mergeCell ref="A26:I26"/>
    <mergeCell ref="G5:I5"/>
    <mergeCell ref="A6:I6"/>
    <mergeCell ref="A31:I31"/>
    <mergeCell ref="A25:I25"/>
    <mergeCell ref="A30:I30"/>
    <mergeCell ref="A34:I34"/>
    <mergeCell ref="A35:I35"/>
    <mergeCell ref="A96:I96"/>
    <mergeCell ref="A69:I69"/>
    <mergeCell ref="A64:I64"/>
    <mergeCell ref="G37:I37"/>
    <mergeCell ref="A95:I95"/>
    <mergeCell ref="A67:I67"/>
    <mergeCell ref="A90:I90"/>
    <mergeCell ref="A60:I60"/>
    <mergeCell ref="A61:I61"/>
    <mergeCell ref="A63:I63"/>
    <mergeCell ref="A91:I91"/>
    <mergeCell ref="A68:I68"/>
    <mergeCell ref="A38:I38"/>
    <mergeCell ref="G70:I70"/>
  </mergeCells>
  <phoneticPr fontId="0" type="noConversion"/>
  <pageMargins left="0.7" right="0.7" top="0.75" bottom="0.75" header="0.3" footer="0.3"/>
  <pageSetup paperSize="9" scale="99" fitToHeight="0" orientation="portrait" r:id="rId1"/>
  <headerFooter alignWithMargins="0">
    <oddFooter>&amp;L&amp;"Angsana New,ตัวปกติ"         หมายเหตุประกอบงบการเงินเป็นส่วนหนึ่งของงบการเงินนี้</oddFooter>
  </headerFooter>
  <rowBreaks count="2" manualBreakCount="2">
    <brk id="32" max="8" man="1"/>
    <brk id="66" max="8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>
    <pageSetUpPr fitToPage="1"/>
  </sheetPr>
  <dimension ref="A1:S1583"/>
  <sheetViews>
    <sheetView showGridLines="0" zoomScaleNormal="100" workbookViewId="0">
      <selection activeCell="H11" sqref="H11"/>
    </sheetView>
  </sheetViews>
  <sheetFormatPr baseColWidth="10" defaultColWidth="9.19921875" defaultRowHeight="21" customHeight="1"/>
  <cols>
    <col min="1" max="1" width="36.3984375" style="7" customWidth="1"/>
    <col min="2" max="2" width="6.796875" style="7" customWidth="1"/>
    <col min="3" max="3" width="1.19921875" style="7" customWidth="1"/>
    <col min="4" max="4" width="15.796875" style="7" customWidth="1"/>
    <col min="5" max="5" width="1.19921875" style="7" customWidth="1"/>
    <col min="6" max="6" width="15.796875" style="7" customWidth="1"/>
    <col min="7" max="7" width="1.19921875" style="7" customWidth="1"/>
    <col min="8" max="8" width="15.796875" style="7" customWidth="1"/>
    <col min="9" max="9" width="1.19921875" style="7" customWidth="1"/>
    <col min="10" max="10" width="15.796875" style="7" customWidth="1"/>
    <col min="11" max="11" width="0.3984375" style="7" hidden="1" customWidth="1"/>
    <col min="12" max="16384" width="9.19921875" style="7"/>
  </cols>
  <sheetData>
    <row r="1" spans="1:12" ht="14.25" customHeight="1"/>
    <row r="2" spans="1:12" ht="21.75" customHeight="1">
      <c r="A2" s="569">
        <f>+งบปี66!A2</f>
        <v>0</v>
      </c>
      <c r="B2" s="569"/>
      <c r="C2" s="569"/>
      <c r="D2" s="569"/>
      <c r="E2" s="569"/>
      <c r="F2" s="569"/>
      <c r="G2" s="569"/>
      <c r="H2" s="569"/>
      <c r="I2" s="569"/>
      <c r="J2" s="569"/>
      <c r="K2" s="569"/>
      <c r="L2" s="6"/>
    </row>
    <row r="3" spans="1:12" ht="21.75" customHeight="1">
      <c r="A3" s="570" t="s">
        <v>64</v>
      </c>
      <c r="B3" s="570"/>
      <c r="C3" s="570"/>
      <c r="D3" s="570"/>
      <c r="E3" s="570"/>
      <c r="F3" s="570"/>
      <c r="G3" s="570"/>
      <c r="H3" s="570"/>
      <c r="I3" s="570"/>
      <c r="J3" s="570"/>
      <c r="K3" s="570"/>
      <c r="L3" s="6"/>
    </row>
    <row r="4" spans="1:12" ht="21.75" customHeight="1">
      <c r="A4" s="565" t="str">
        <f>งบปี66!A4</f>
        <v>ณ  วันที่ 31  ธันวาคม 2566</v>
      </c>
      <c r="B4" s="565"/>
      <c r="C4" s="565"/>
      <c r="D4" s="565"/>
      <c r="E4" s="565"/>
      <c r="F4" s="565"/>
      <c r="G4" s="565"/>
      <c r="H4" s="565"/>
      <c r="I4" s="565"/>
      <c r="J4" s="565"/>
      <c r="K4" s="565"/>
      <c r="L4" s="8"/>
    </row>
    <row r="5" spans="1:12" ht="21.75" customHeight="1">
      <c r="A5" s="9"/>
      <c r="B5" s="9"/>
      <c r="C5" s="9"/>
      <c r="D5" s="9"/>
      <c r="E5" s="9"/>
      <c r="F5" s="9"/>
      <c r="G5" s="9"/>
      <c r="H5" s="10"/>
      <c r="I5" s="10"/>
      <c r="J5" s="179" t="s">
        <v>52</v>
      </c>
      <c r="K5" s="9"/>
      <c r="L5" s="11"/>
    </row>
    <row r="6" spans="1:12" ht="21.75" customHeight="1">
      <c r="A6" s="9"/>
      <c r="B6" s="9"/>
      <c r="C6" s="9"/>
      <c r="D6" s="49" t="s">
        <v>212</v>
      </c>
      <c r="E6" s="49"/>
      <c r="F6" s="571" t="s">
        <v>69</v>
      </c>
      <c r="G6" s="571"/>
      <c r="H6" s="571"/>
      <c r="I6" s="51"/>
      <c r="J6" s="51"/>
      <c r="K6" s="9"/>
      <c r="L6" s="11"/>
    </row>
    <row r="7" spans="1:12" ht="21.75" customHeight="1">
      <c r="A7" s="9"/>
      <c r="B7" s="50" t="s">
        <v>53</v>
      </c>
      <c r="C7" s="73"/>
      <c r="D7" s="52" t="s">
        <v>213</v>
      </c>
      <c r="E7" s="49"/>
      <c r="F7" s="52" t="s">
        <v>207</v>
      </c>
      <c r="G7" s="49"/>
      <c r="H7" s="52" t="s">
        <v>65</v>
      </c>
      <c r="I7" s="51"/>
      <c r="J7" s="52" t="s">
        <v>66</v>
      </c>
      <c r="K7" s="9"/>
      <c r="L7" s="11"/>
    </row>
    <row r="8" spans="1:12" ht="21.75" customHeight="1">
      <c r="A8" s="9"/>
      <c r="B8" s="9"/>
      <c r="C8" s="9"/>
      <c r="D8" s="9"/>
      <c r="E8" s="9"/>
      <c r="F8" s="9"/>
      <c r="G8" s="9"/>
      <c r="H8" s="10"/>
      <c r="I8" s="10"/>
      <c r="J8" s="10"/>
      <c r="K8" s="9"/>
      <c r="L8" s="11"/>
    </row>
    <row r="9" spans="1:12" ht="21.75" customHeight="1">
      <c r="A9" s="175" t="s">
        <v>1052</v>
      </c>
      <c r="B9" s="49"/>
      <c r="C9" s="176"/>
      <c r="D9" s="207" t="e">
        <f>+งบปี66!G53</f>
        <v>#REF!</v>
      </c>
      <c r="E9" s="177"/>
      <c r="F9" s="177">
        <v>0</v>
      </c>
      <c r="G9" s="177"/>
      <c r="H9" s="178">
        <v>1530004.4800000004</v>
      </c>
      <c r="I9" s="177"/>
      <c r="J9" s="178" t="e">
        <f>SUM(D9:H9)</f>
        <v>#REF!</v>
      </c>
      <c r="K9" s="11"/>
    </row>
    <row r="10" spans="1:12" ht="21.75" customHeight="1">
      <c r="A10" s="87" t="s">
        <v>93</v>
      </c>
      <c r="B10" s="9"/>
      <c r="D10" s="209">
        <v>0</v>
      </c>
      <c r="E10" s="47"/>
      <c r="F10" s="47">
        <v>0</v>
      </c>
      <c r="G10" s="47"/>
      <c r="H10" s="100">
        <v>573574.80207246263</v>
      </c>
      <c r="I10" s="48"/>
      <c r="J10" s="100">
        <f>SUM(D10:H10)</f>
        <v>573574.80207246263</v>
      </c>
      <c r="K10" s="11"/>
    </row>
    <row r="11" spans="1:12" ht="21.75" customHeight="1">
      <c r="A11" s="175" t="s">
        <v>1053</v>
      </c>
      <c r="B11" s="49"/>
      <c r="C11" s="176"/>
      <c r="D11" s="178" t="e">
        <f>SUM(D9:D10)</f>
        <v>#REF!</v>
      </c>
      <c r="E11" s="177"/>
      <c r="F11" s="253">
        <f>SUM(F9:F10)</f>
        <v>0</v>
      </c>
      <c r="G11" s="177"/>
      <c r="H11" s="211" t="e">
        <f>'wps&amp;wpl'!F33</f>
        <v>#REF!</v>
      </c>
      <c r="I11" s="178"/>
      <c r="J11" s="178" t="e">
        <f>SUM(D11:H11)</f>
        <v>#REF!</v>
      </c>
      <c r="K11" s="12"/>
    </row>
    <row r="12" spans="1:12" ht="21.75" customHeight="1">
      <c r="A12" s="87" t="s">
        <v>93</v>
      </c>
      <c r="B12" s="9"/>
      <c r="D12" s="209">
        <v>0</v>
      </c>
      <c r="E12" s="47"/>
      <c r="F12" s="47">
        <v>0</v>
      </c>
      <c r="G12" s="47"/>
      <c r="H12" s="100" t="e">
        <f>+'wps&amp;wpl'!F48</f>
        <v>#REF!</v>
      </c>
      <c r="I12" s="48"/>
      <c r="J12" s="100" t="e">
        <f>SUM(D12:H12)</f>
        <v>#REF!</v>
      </c>
      <c r="K12" s="11"/>
    </row>
    <row r="13" spans="1:12" ht="21.75" customHeight="1" thickBot="1">
      <c r="A13" s="175" t="s">
        <v>1054</v>
      </c>
      <c r="B13" s="49"/>
      <c r="C13" s="176"/>
      <c r="D13" s="210" t="e">
        <f>SUM(D11:D12)</f>
        <v>#REF!</v>
      </c>
      <c r="E13" s="177"/>
      <c r="F13" s="254">
        <f>SUM(F11:F12)</f>
        <v>0</v>
      </c>
      <c r="G13" s="177"/>
      <c r="H13" s="210" t="e">
        <f>SUM(H11:H12)</f>
        <v>#REF!</v>
      </c>
      <c r="I13" s="178"/>
      <c r="J13" s="210" t="e">
        <f>SUM(J11:J12)</f>
        <v>#REF!</v>
      </c>
      <c r="K13" s="12"/>
    </row>
    <row r="14" spans="1:12" ht="21" customHeight="1" thickTop="1"/>
    <row r="17" spans="1:11" ht="21" customHeight="1">
      <c r="A17" s="564" t="str">
        <f>+งบปี66!A25</f>
        <v>งบการเงินได้รับอนุมัติจากที่ประชุมสามัญผู้ถือหุ้นครั้งที่ …………… เมื่อวันที่ ………………………………..</v>
      </c>
      <c r="B17" s="564"/>
      <c r="C17" s="564"/>
      <c r="D17" s="564"/>
      <c r="E17" s="564"/>
      <c r="F17" s="564"/>
      <c r="G17" s="564"/>
      <c r="H17" s="564"/>
      <c r="I17" s="564"/>
      <c r="J17" s="564"/>
      <c r="K17" s="564"/>
    </row>
    <row r="18" spans="1:11" s="5" customFormat="1" ht="22.5" customHeight="1">
      <c r="A18" s="564" t="str">
        <f>+งบปี66!A26</f>
        <v>ข้อมูลในงบการเงินนี้ได้จัดทำขึ้นอย่างถูกต้องครบถ้วนตามความเป็นจริงและตามมาตรฐานการบัญชี</v>
      </c>
      <c r="B18" s="564"/>
      <c r="C18" s="564"/>
      <c r="D18" s="564"/>
      <c r="E18" s="564"/>
      <c r="F18" s="564"/>
      <c r="G18" s="564"/>
      <c r="H18" s="564"/>
      <c r="I18" s="564"/>
      <c r="J18" s="564"/>
      <c r="K18" s="564"/>
    </row>
    <row r="21" spans="1:11" s="5" customFormat="1" ht="22.5" customHeight="1">
      <c r="A21" s="564" t="str">
        <f>+งบปี66!A30</f>
        <v>ลงชื่อ………………..………..…………….กรรมการผู้จัดการ</v>
      </c>
      <c r="B21" s="564"/>
      <c r="C21" s="564"/>
      <c r="D21" s="564"/>
      <c r="E21" s="564"/>
      <c r="F21" s="564"/>
      <c r="G21" s="564"/>
      <c r="H21" s="564"/>
      <c r="I21" s="564"/>
      <c r="J21" s="564"/>
      <c r="K21" s="564"/>
    </row>
    <row r="22" spans="1:11" s="5" customFormat="1" ht="21" customHeight="1">
      <c r="A22" s="564" t="str">
        <f>+งบปี66!A31</f>
        <v>(นายเรวัต  ตันตยานนท์)</v>
      </c>
      <c r="B22" s="564"/>
      <c r="C22" s="564"/>
      <c r="D22" s="564"/>
      <c r="E22" s="564"/>
      <c r="F22" s="564"/>
      <c r="G22" s="564"/>
      <c r="H22" s="564"/>
      <c r="I22" s="564"/>
      <c r="J22" s="564"/>
      <c r="K22" s="564"/>
    </row>
    <row r="1307" spans="17:19" ht="21" customHeight="1">
      <c r="Q1307" s="7">
        <v>29896.3</v>
      </c>
      <c r="R1307" s="7">
        <v>25260.6</v>
      </c>
      <c r="S1307" s="7">
        <v>26936.5</v>
      </c>
    </row>
    <row r="1547" spans="17:19" ht="21" customHeight="1">
      <c r="Q1547" s="7">
        <v>370.98</v>
      </c>
      <c r="R1547" s="7">
        <v>359.01</v>
      </c>
      <c r="S1547" s="7">
        <v>371.08</v>
      </c>
    </row>
    <row r="1548" spans="17:19" ht="21" customHeight="1">
      <c r="Q1548" s="7">
        <v>1137.99</v>
      </c>
      <c r="R1548" s="7">
        <v>1101.29</v>
      </c>
      <c r="S1548" s="7">
        <v>1166.27</v>
      </c>
    </row>
    <row r="1549" spans="17:19" ht="21" customHeight="1">
      <c r="Q1549" s="7">
        <v>7548.15</v>
      </c>
      <c r="R1549" s="7">
        <v>7304.43</v>
      </c>
      <c r="S1549" s="7">
        <v>9017.07</v>
      </c>
    </row>
    <row r="1550" spans="17:19" ht="21" customHeight="1">
      <c r="Q1550" s="7">
        <v>1206.05</v>
      </c>
      <c r="R1550" s="7">
        <v>1167.18</v>
      </c>
      <c r="S1550" s="7">
        <v>1205.95</v>
      </c>
    </row>
    <row r="1551" spans="17:19" ht="21" customHeight="1">
      <c r="Q1551" s="7">
        <v>413.26</v>
      </c>
      <c r="R1551" s="7">
        <v>399.93</v>
      </c>
      <c r="S1551" s="7">
        <v>413.3</v>
      </c>
    </row>
    <row r="1552" spans="17:19" ht="21" customHeight="1">
      <c r="Q1552" s="7">
        <v>2518.42</v>
      </c>
      <c r="R1552" s="7">
        <v>2437.25</v>
      </c>
      <c r="S1552" s="7">
        <v>2518.79</v>
      </c>
    </row>
    <row r="1553" spans="17:19" ht="21" customHeight="1">
      <c r="Q1553" s="7">
        <v>519.99</v>
      </c>
      <c r="R1553" s="7">
        <v>503.24</v>
      </c>
      <c r="S1553" s="7">
        <v>552.79999999999995</v>
      </c>
    </row>
    <row r="1554" spans="17:19" ht="21" customHeight="1">
      <c r="Q1554" s="7">
        <v>189.67</v>
      </c>
      <c r="R1554" s="7">
        <v>722.9</v>
      </c>
      <c r="S1554" s="7">
        <v>949.7</v>
      </c>
    </row>
    <row r="1555" spans="17:19" ht="21" customHeight="1">
      <c r="Q1555" s="7">
        <v>1736.06</v>
      </c>
      <c r="R1555" s="7">
        <v>1675.55</v>
      </c>
      <c r="S1555" s="7">
        <v>1731.9</v>
      </c>
    </row>
    <row r="1556" spans="17:19" ht="21" customHeight="1">
      <c r="Q1556" s="7">
        <v>522.38</v>
      </c>
      <c r="R1556" s="7">
        <v>505.58</v>
      </c>
      <c r="S1556" s="7">
        <v>522.49</v>
      </c>
    </row>
    <row r="1557" spans="17:19" ht="21" customHeight="1">
      <c r="Q1557" s="7">
        <v>29918.79</v>
      </c>
      <c r="R1557" s="7">
        <v>29053.4</v>
      </c>
      <c r="S1557" s="7">
        <v>30715.040000000001</v>
      </c>
    </row>
    <row r="1558" spans="17:19" ht="21" customHeight="1">
      <c r="Q1558" s="7">
        <v>389.4</v>
      </c>
      <c r="R1558" s="7">
        <v>376.9</v>
      </c>
      <c r="S1558" s="7">
        <v>389.7</v>
      </c>
    </row>
    <row r="1559" spans="17:19" ht="21" customHeight="1">
      <c r="Q1559" s="7">
        <v>1146.3399999999999</v>
      </c>
      <c r="R1559" s="7">
        <v>1109.48</v>
      </c>
      <c r="S1559" s="7">
        <v>1179.72</v>
      </c>
    </row>
    <row r="1560" spans="17:19" ht="21" customHeight="1">
      <c r="Q1560" s="7">
        <v>722.48</v>
      </c>
      <c r="R1560" s="7">
        <v>723.83</v>
      </c>
      <c r="S1560" s="7">
        <v>748.24</v>
      </c>
    </row>
    <row r="1561" spans="17:19" ht="21" customHeight="1">
      <c r="Q1561" s="7">
        <v>106.7</v>
      </c>
      <c r="R1561" s="7">
        <v>103.26</v>
      </c>
      <c r="S1561" s="7">
        <v>106.72</v>
      </c>
    </row>
    <row r="1562" spans="17:19" ht="21" customHeight="1">
      <c r="Q1562" s="7">
        <v>276</v>
      </c>
      <c r="R1562" s="7">
        <v>267.12</v>
      </c>
      <c r="S1562" s="7">
        <v>276.11</v>
      </c>
    </row>
    <row r="1563" spans="17:19" ht="21" customHeight="1">
      <c r="Q1563" s="7">
        <v>1553.69</v>
      </c>
      <c r="R1563" s="7">
        <v>1503.6</v>
      </c>
      <c r="S1563" s="7">
        <v>1553.8</v>
      </c>
    </row>
    <row r="1564" spans="17:19" ht="21" customHeight="1">
      <c r="Q1564" s="7">
        <v>1028.1199999999999</v>
      </c>
      <c r="R1564" s="7">
        <v>994.98</v>
      </c>
      <c r="S1564" s="7">
        <v>1028.1500000000001</v>
      </c>
    </row>
    <row r="1565" spans="17:19" ht="21" customHeight="1">
      <c r="Q1565" s="7">
        <v>1934.62</v>
      </c>
      <c r="R1565" s="7">
        <v>1872.25</v>
      </c>
      <c r="S1565" s="7">
        <v>1934.98</v>
      </c>
    </row>
    <row r="1567" spans="17:19" ht="21" customHeight="1">
      <c r="Q1567" s="225">
        <v>22699.42</v>
      </c>
      <c r="R1567" s="225">
        <v>21967.18</v>
      </c>
      <c r="S1567" s="225">
        <v>22699.42</v>
      </c>
    </row>
    <row r="1568" spans="17:19" ht="21" customHeight="1">
      <c r="Q1568" s="7">
        <v>12136.19</v>
      </c>
      <c r="R1568" s="7">
        <v>11650.61</v>
      </c>
      <c r="S1568" s="7">
        <v>12038.98</v>
      </c>
    </row>
    <row r="1569" spans="17:19" ht="21" customHeight="1">
      <c r="Q1569" s="7">
        <v>508.14</v>
      </c>
      <c r="R1569" s="7">
        <v>491.76</v>
      </c>
      <c r="S1569" s="7">
        <v>508.17</v>
      </c>
    </row>
    <row r="1570" spans="17:19" ht="21" customHeight="1">
      <c r="Q1570" s="7">
        <v>15240.74</v>
      </c>
      <c r="R1570" s="7">
        <v>14749.1</v>
      </c>
      <c r="S1570" s="7">
        <v>15240.7</v>
      </c>
    </row>
    <row r="1571" spans="17:19" ht="21" customHeight="1">
      <c r="Q1571" s="7">
        <v>9907.74</v>
      </c>
      <c r="R1571" s="7">
        <v>9588.1299999999992</v>
      </c>
      <c r="S1571" s="7">
        <v>9907.7099999999991</v>
      </c>
    </row>
    <row r="1572" spans="17:19" ht="21" customHeight="1">
      <c r="Q1572" s="7">
        <v>508.14</v>
      </c>
      <c r="R1572" s="7">
        <v>491.76</v>
      </c>
      <c r="S1572" s="7">
        <v>508.17</v>
      </c>
    </row>
    <row r="1573" spans="17:19" ht="21" customHeight="1">
      <c r="Q1573" s="7">
        <v>167.69</v>
      </c>
      <c r="R1573" s="7">
        <v>162.28</v>
      </c>
      <c r="S1573" s="7">
        <v>167.67</v>
      </c>
    </row>
    <row r="1574" spans="17:19" ht="21" customHeight="1">
      <c r="Q1574" s="7">
        <v>675.83</v>
      </c>
      <c r="R1574" s="7">
        <v>654.04</v>
      </c>
      <c r="S1574" s="7">
        <v>675.84</v>
      </c>
    </row>
    <row r="1575" spans="17:19" ht="21" customHeight="1">
      <c r="Q1575" s="7">
        <v>335.38</v>
      </c>
      <c r="R1575" s="7">
        <v>324.56</v>
      </c>
      <c r="S1575" s="7">
        <v>335.34</v>
      </c>
    </row>
    <row r="1576" spans="17:19" ht="21" customHeight="1">
      <c r="Q1576" s="7">
        <v>503.07</v>
      </c>
      <c r="R1576" s="7">
        <v>486.84</v>
      </c>
      <c r="S1576" s="7">
        <v>503.01</v>
      </c>
    </row>
    <row r="1580" spans="17:19" ht="21" customHeight="1">
      <c r="Q1580" s="7">
        <v>215.66</v>
      </c>
      <c r="R1580" s="7">
        <v>208.7</v>
      </c>
      <c r="S1580" s="7">
        <v>215.69</v>
      </c>
    </row>
    <row r="1581" spans="17:19" ht="21" customHeight="1">
      <c r="Q1581" s="7">
        <v>52.53</v>
      </c>
      <c r="R1581" s="7">
        <v>50.84</v>
      </c>
      <c r="S1581" s="7">
        <v>52.5</v>
      </c>
    </row>
    <row r="1582" spans="17:19" ht="21" customHeight="1">
      <c r="Q1582" s="7">
        <v>3384.63</v>
      </c>
      <c r="R1582" s="7">
        <v>3275.45</v>
      </c>
      <c r="S1582" s="7">
        <v>3384.65</v>
      </c>
    </row>
    <row r="1583" spans="17:19" ht="21" customHeight="1">
      <c r="Q1583" s="7">
        <v>20338.560000000001</v>
      </c>
      <c r="R1583" s="7">
        <v>19682.46</v>
      </c>
      <c r="S1583" s="7">
        <v>28903.99</v>
      </c>
    </row>
  </sheetData>
  <mergeCells count="8">
    <mergeCell ref="A21:K21"/>
    <mergeCell ref="A22:K22"/>
    <mergeCell ref="A18:K18"/>
    <mergeCell ref="A2:K2"/>
    <mergeCell ref="A3:K3"/>
    <mergeCell ref="A4:K4"/>
    <mergeCell ref="A17:K17"/>
    <mergeCell ref="F6:H6"/>
  </mergeCells>
  <phoneticPr fontId="0" type="noConversion"/>
  <pageMargins left="1.0629921259842501" right="0.24" top="0.31496062992126" bottom="0.53" header="0.34" footer="0.511811023622047"/>
  <pageSetup paperSize="9" scale="87" orientation="portrait" r:id="rId1"/>
  <headerFooter alignWithMargins="0">
    <oddFooter>&amp;L&amp;"Angsana New,Regular"         หมายเหตุประกอบงบการเงินเป็นส่วนหนึ่งของงบการเงินนี้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15</vt:i4>
      </vt:variant>
    </vt:vector>
  </HeadingPairs>
  <TitlesOfParts>
    <vt:vector size="50" baseType="lpstr">
      <vt:lpstr>รายการปรับปรุง48</vt:lpstr>
      <vt:lpstr>Adj</vt:lpstr>
      <vt:lpstr>Acc Code</vt:lpstr>
      <vt:lpstr>แยกประเภท</vt:lpstr>
      <vt:lpstr>กระดาษทำการ</vt:lpstr>
      <vt:lpstr>TB12</vt:lpstr>
      <vt:lpstr>ภงด 51</vt:lpstr>
      <vt:lpstr>งบปี66</vt:lpstr>
      <vt:lpstr>งบแสดงส่วนผู้ถือ</vt:lpstr>
      <vt:lpstr>wps&amp;wpl</vt:lpstr>
      <vt:lpstr>C1</vt:lpstr>
      <vt:lpstr>C2</vt:lpstr>
      <vt:lpstr>C3</vt:lpstr>
      <vt:lpstr>C4</vt:lpstr>
      <vt:lpstr>C5</vt:lpstr>
      <vt:lpstr>C6</vt:lpstr>
      <vt:lpstr>C7</vt:lpstr>
      <vt:lpstr>C8</vt:lpstr>
      <vt:lpstr>C9</vt:lpstr>
      <vt:lpstr>C10</vt:lpstr>
      <vt:lpstr>C11</vt:lpstr>
      <vt:lpstr>C12</vt:lpstr>
      <vt:lpstr>C13</vt:lpstr>
      <vt:lpstr>C14</vt:lpstr>
      <vt:lpstr>C15</vt:lpstr>
      <vt:lpstr>C16</vt:lpstr>
      <vt:lpstr>C17</vt:lpstr>
      <vt:lpstr>C18</vt:lpstr>
      <vt:lpstr>C19</vt:lpstr>
      <vt:lpstr>C20</vt:lpstr>
      <vt:lpstr>ทะเบียนทรัพย์สิน</vt:lpstr>
      <vt:lpstr>แนบ สินทรัพย์</vt:lpstr>
      <vt:lpstr>ผลประโยชน์พนง.</vt:lpstr>
      <vt:lpstr>ผลประโยชน์พนง. (2)</vt:lpstr>
      <vt:lpstr>การตลาด</vt:lpstr>
      <vt:lpstr>'Acc Code'!Print_Area</vt:lpstr>
      <vt:lpstr>'wps&amp;wpl'!Print_Area</vt:lpstr>
      <vt:lpstr>งบปี66!Print_Area</vt:lpstr>
      <vt:lpstr>งบแสดงส่วนผู้ถือ!Print_Area</vt:lpstr>
      <vt:lpstr>ทะเบียนทรัพย์สิน!Print_Area</vt:lpstr>
      <vt:lpstr>แยกประเภท!Print_Area</vt:lpstr>
      <vt:lpstr>'C15'!Print_Titles</vt:lpstr>
      <vt:lpstr>'C16'!Print_Titles</vt:lpstr>
      <vt:lpstr>'C17'!Print_Titles</vt:lpstr>
      <vt:lpstr>'TB12'!Print_Titles</vt:lpstr>
      <vt:lpstr>'wps&amp;wpl'!Print_Titles</vt:lpstr>
      <vt:lpstr>ทะเบียนทรัพย์สิน!Print_Titles</vt:lpstr>
      <vt:lpstr>ผลประโยชน์พนง.!Print_Titles</vt:lpstr>
      <vt:lpstr>'ผลประโยชน์พนง. (2)'!Print_Titles</vt:lpstr>
      <vt:lpstr>'ภงด 51'!Print_Titles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</dc:creator>
  <cp:lastModifiedBy>Wisit Imraporn</cp:lastModifiedBy>
  <cp:lastPrinted>2023-12-27T09:52:25Z</cp:lastPrinted>
  <dcterms:created xsi:type="dcterms:W3CDTF">2004-03-28T06:28:03Z</dcterms:created>
  <dcterms:modified xsi:type="dcterms:W3CDTF">2024-03-07T07:26:10Z</dcterms:modified>
</cp:coreProperties>
</file>