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zumo/Documents/mom/app/go-findigitalservice/config/templates/financial_statement/"/>
    </mc:Choice>
  </mc:AlternateContent>
  <xr:revisionPtr revIDLastSave="0" documentId="13_ncr:1_{4AC5A053-2F2D-5847-8BC1-89E6F5BB3054}" xr6:coauthVersionLast="47" xr6:coauthVersionMax="47" xr10:uidLastSave="{00000000-0000-0000-0000-000000000000}"/>
  <bookViews>
    <workbookView xWindow="0" yWindow="760" windowWidth="30240" windowHeight="17280" tabRatio="998" activeTab="5" xr2:uid="{00000000-000D-0000-FFFF-FFFF00000000}"/>
  </bookViews>
  <sheets>
    <sheet name="รายการปรับปรุง48" sheetId="50" state="hidden" r:id="rId1"/>
    <sheet name="Adj" sheetId="32" r:id="rId2"/>
    <sheet name="Acc Code" sheetId="79" r:id="rId3"/>
    <sheet name="แยกประเภท" sheetId="78" r:id="rId4"/>
    <sheet name="กระดาษทำการ" sheetId="69" r:id="rId5"/>
    <sheet name="TB12" sheetId="60" r:id="rId6"/>
    <sheet name="ภงด 51" sheetId="83" r:id="rId7"/>
    <sheet name="งบปี66" sheetId="13" r:id="rId8"/>
    <sheet name="งบแสดงส่วนผู้ถือ" sheetId="17" r:id="rId9"/>
    <sheet name="wps&amp;wpl" sheetId="7" r:id="rId10"/>
    <sheet name="C1" sheetId="1" r:id="rId11"/>
    <sheet name="C2" sheetId="21" r:id="rId12"/>
    <sheet name="C3" sheetId="22" r:id="rId13"/>
    <sheet name="C4" sheetId="3" r:id="rId14"/>
    <sheet name="C5" sheetId="19" r:id="rId15"/>
    <sheet name="C6" sheetId="30" r:id="rId16"/>
    <sheet name="C7" sheetId="31" r:id="rId17"/>
    <sheet name="C8" sheetId="18" r:id="rId18"/>
    <sheet name="C9" sheetId="6" r:id="rId19"/>
    <sheet name="C10" sheetId="58" r:id="rId20"/>
    <sheet name="C11" sheetId="41" r:id="rId21"/>
    <sheet name="C12" sheetId="15" r:id="rId22"/>
    <sheet name="C13" sheetId="4" r:id="rId23"/>
    <sheet name="C14" sheetId="9" r:id="rId24"/>
    <sheet name="C15" sheetId="23" r:id="rId25"/>
    <sheet name="C16" sheetId="8" r:id="rId26"/>
    <sheet name="C17" sheetId="61" r:id="rId27"/>
    <sheet name="C18" sheetId="47" r:id="rId28"/>
    <sheet name="C19" sheetId="48" r:id="rId29"/>
    <sheet name="C20" sheetId="66" r:id="rId30"/>
    <sheet name="ทะเบียนทรัพย์สิน" sheetId="76" r:id="rId31"/>
    <sheet name="แนบ สินทรัพย์" sheetId="81" r:id="rId32"/>
    <sheet name="ผลประโยชน์พนง." sheetId="75" r:id="rId33"/>
    <sheet name="ผลประโยชน์พนง. (2)" sheetId="84" r:id="rId34"/>
    <sheet name="การตลาด" sheetId="80" r:id="rId35"/>
  </sheets>
  <externalReferences>
    <externalReference r:id="rId36"/>
    <externalReference r:id="rId37"/>
  </externalReferences>
  <definedNames>
    <definedName name="_xlnm._FilterDatabase" localSheetId="5" hidden="1">'TB12'!$A$5:$B$6</definedName>
    <definedName name="_xlnm._FilterDatabase" localSheetId="6" hidden="1">'ภงด 51'!$A$5:$B$123</definedName>
    <definedName name="_xlnm.Print_Area" localSheetId="2">'Acc Code'!$A$1:$D$207</definedName>
    <definedName name="_xlnm.Print_Area" localSheetId="9">'wps&amp;wpl'!$A$1:$G$71</definedName>
    <definedName name="_xlnm.Print_Area" localSheetId="7">งบปี66!$A$1:$I$97</definedName>
    <definedName name="_xlnm.Print_Area" localSheetId="8">งบแสดงส่วนผู้ถือ!$A:$J</definedName>
    <definedName name="_xlnm.Print_Area" localSheetId="30">ทะเบียนทรัพย์สิน!$A$1:$T$117</definedName>
    <definedName name="_xlnm.Print_Area" localSheetId="3">แยกประเภท!$A$1:$G$2319</definedName>
    <definedName name="_xlnm.Print_Titles" localSheetId="24">'C15'!$1:$6</definedName>
    <definedName name="_xlnm.Print_Titles" localSheetId="25">'C16'!$1:$7</definedName>
    <definedName name="_xlnm.Print_Titles" localSheetId="26">'C17'!$1:$6</definedName>
    <definedName name="_xlnm.Print_Titles" localSheetId="5">'TB12'!$5:$5</definedName>
    <definedName name="_xlnm.Print_Titles" localSheetId="9">'wps&amp;wpl'!$1:$6</definedName>
    <definedName name="_xlnm.Print_Titles" localSheetId="30">ทะเบียนทรัพย์สิน!$2:$2</definedName>
    <definedName name="_xlnm.Print_Titles" localSheetId="32">ผลประโยชน์พนง.!$4:$8</definedName>
    <definedName name="_xlnm.Print_Titles" localSheetId="33">'ผลประโยชน์พนง. (2)'!$4:$8</definedName>
    <definedName name="_xlnm.Print_Titles" localSheetId="6">'ภงด 51'!$5:$5</definedName>
    <definedName name="กลุ่ม" localSheetId="30">'[1]stock อุปกรณ์ '!#REF!</definedName>
    <definedName name="กลุ่ม" localSheetId="31">'[1]stock อุปกรณ์ '!#REF!</definedName>
    <definedName name="กลุ่ม">'[1]stock อุปกรณ์ '!#REF!</definedName>
    <definedName name="จำนวน__ชิ้น" localSheetId="30">'[1]stock อุปกรณ์ '!#REF!</definedName>
    <definedName name="จำนวน__ชิ้น" localSheetId="31">'[1]stock อุปกรณ์ '!#REF!</definedName>
    <definedName name="จำนวน__ชิ้น">'[1]stock อุปกรณ์ '!#REF!</definedName>
    <definedName name="รายการ" localSheetId="30">'[1]stock อุปกรณ์ '!#REF!</definedName>
    <definedName name="รายการ" localSheetId="31">'[1]stock อุปกรณ์ '!#REF!</definedName>
    <definedName name="รายการ">'[1]stock อุปกรณ์ '!#REF!</definedName>
    <definedName name="หมายเหตุ" localSheetId="30">'[1]stock อุปกรณ์ '!#REF!</definedName>
    <definedName name="หมายเหตุ" localSheetId="31">'[1]stock อุปกรณ์ '!#REF!</definedName>
    <definedName name="หมายเหตุ">'[1]stock อุปกรณ์ 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34" i="78" l="1"/>
  <c r="G2135" i="78" s="1"/>
  <c r="G10" i="84" l="1"/>
  <c r="M10" i="84" s="1"/>
  <c r="F10" i="84"/>
  <c r="H10" i="84" s="1"/>
  <c r="G9" i="84"/>
  <c r="M9" i="84" s="1"/>
  <c r="F9" i="84"/>
  <c r="H9" i="84" s="1"/>
  <c r="J9" i="84" l="1"/>
  <c r="K9" i="84" s="1"/>
  <c r="L9" i="84" s="1"/>
  <c r="N9" i="84" s="1"/>
  <c r="J10" i="84"/>
  <c r="K10" i="84" s="1"/>
  <c r="L10" i="84" s="1"/>
  <c r="N10" i="84" s="1"/>
  <c r="I10" i="84" l="1"/>
  <c r="O10" i="84" s="1"/>
  <c r="I9" i="84"/>
  <c r="O9" i="84" s="1"/>
  <c r="O11" i="84" l="1"/>
  <c r="O13" i="84" s="1"/>
  <c r="G695" i="78"/>
  <c r="G696" i="78" s="1"/>
  <c r="G697" i="78" s="1"/>
  <c r="G698" i="78" s="1"/>
  <c r="A693" i="78"/>
  <c r="AB123" i="83" l="1"/>
  <c r="AA123" i="83"/>
  <c r="Z123" i="83"/>
  <c r="Y123" i="83"/>
  <c r="X123" i="83"/>
  <c r="W123" i="83"/>
  <c r="V123" i="83"/>
  <c r="U123" i="83"/>
  <c r="T123" i="83"/>
  <c r="S123" i="83"/>
  <c r="R123" i="83"/>
  <c r="Q123" i="83"/>
  <c r="P123" i="83"/>
  <c r="O123" i="83"/>
  <c r="N123" i="83"/>
  <c r="M123" i="83"/>
  <c r="L123" i="83"/>
  <c r="K123" i="83"/>
  <c r="J123" i="83"/>
  <c r="I123" i="83"/>
  <c r="H123" i="83"/>
  <c r="G123" i="83"/>
  <c r="F123" i="83"/>
  <c r="E123" i="83"/>
  <c r="D123" i="83"/>
  <c r="C123" i="83"/>
  <c r="AD122" i="83"/>
  <c r="AC122" i="83"/>
  <c r="AD121" i="83"/>
  <c r="AE121" i="83" s="1"/>
  <c r="AC121" i="83"/>
  <c r="AD120" i="83"/>
  <c r="AC120" i="83"/>
  <c r="AE120" i="83" s="1"/>
  <c r="AD119" i="83"/>
  <c r="AC119" i="83"/>
  <c r="AD118" i="83"/>
  <c r="AC118" i="83"/>
  <c r="AE117" i="83"/>
  <c r="AD117" i="83"/>
  <c r="AC117" i="83"/>
  <c r="AD116" i="83"/>
  <c r="AC116" i="83"/>
  <c r="AE116" i="83" s="1"/>
  <c r="AD115" i="83"/>
  <c r="AC115" i="83"/>
  <c r="AE115" i="83" s="1"/>
  <c r="AD114" i="83"/>
  <c r="AC114" i="83"/>
  <c r="AD113" i="83"/>
  <c r="AC113" i="83"/>
  <c r="AE113" i="83" s="1"/>
  <c r="AD112" i="83"/>
  <c r="AC112" i="83"/>
  <c r="AE112" i="83" s="1"/>
  <c r="AD111" i="83"/>
  <c r="AC111" i="83"/>
  <c r="AE111" i="83" s="1"/>
  <c r="AD110" i="83"/>
  <c r="AC110" i="83"/>
  <c r="AD109" i="83"/>
  <c r="AC109" i="83"/>
  <c r="AE109" i="83" s="1"/>
  <c r="AD108" i="83"/>
  <c r="AC108" i="83"/>
  <c r="AE108" i="83" s="1"/>
  <c r="AD107" i="83"/>
  <c r="AC107" i="83"/>
  <c r="AE107" i="83" s="1"/>
  <c r="AD106" i="83"/>
  <c r="AC106" i="83"/>
  <c r="AD105" i="83"/>
  <c r="AC105" i="83"/>
  <c r="AE105" i="83" s="1"/>
  <c r="AD104" i="83"/>
  <c r="AC104" i="83"/>
  <c r="AE104" i="83" s="1"/>
  <c r="AD103" i="83"/>
  <c r="AC103" i="83"/>
  <c r="AE103" i="83" s="1"/>
  <c r="AD102" i="83"/>
  <c r="AC102" i="83"/>
  <c r="AD101" i="83"/>
  <c r="AC101" i="83"/>
  <c r="AE101" i="83" s="1"/>
  <c r="AD100" i="83"/>
  <c r="AC100" i="83"/>
  <c r="AD99" i="83"/>
  <c r="AC99" i="83"/>
  <c r="AE99" i="83" s="1"/>
  <c r="AD98" i="83"/>
  <c r="AE98" i="83" s="1"/>
  <c r="AC98" i="83"/>
  <c r="AD97" i="83"/>
  <c r="AC97" i="83"/>
  <c r="AE97" i="83" s="1"/>
  <c r="AD96" i="83"/>
  <c r="AC96" i="83"/>
  <c r="AE96" i="83" s="1"/>
  <c r="AD95" i="83"/>
  <c r="AC95" i="83"/>
  <c r="AE95" i="83" s="1"/>
  <c r="AD94" i="83"/>
  <c r="AC94" i="83"/>
  <c r="AD93" i="83"/>
  <c r="AC93" i="83"/>
  <c r="AE93" i="83" s="1"/>
  <c r="AD92" i="83"/>
  <c r="AC92" i="83"/>
  <c r="AE92" i="83" s="1"/>
  <c r="AD91" i="83"/>
  <c r="AC91" i="83"/>
  <c r="AE91" i="83" s="1"/>
  <c r="AD90" i="83"/>
  <c r="AC90" i="83"/>
  <c r="AD89" i="83"/>
  <c r="AE89" i="83" s="1"/>
  <c r="AC89" i="83"/>
  <c r="AD88" i="83"/>
  <c r="AC88" i="83"/>
  <c r="AE88" i="83" s="1"/>
  <c r="AD87" i="83"/>
  <c r="AC87" i="83"/>
  <c r="AD86" i="83"/>
  <c r="AC86" i="83"/>
  <c r="AD85" i="83"/>
  <c r="AC85" i="83"/>
  <c r="AD84" i="83"/>
  <c r="AC84" i="83"/>
  <c r="AE84" i="83" s="1"/>
  <c r="AD83" i="83"/>
  <c r="AC83" i="83"/>
  <c r="AD82" i="83"/>
  <c r="AC82" i="83"/>
  <c r="AD81" i="83"/>
  <c r="AC81" i="83"/>
  <c r="AD80" i="83"/>
  <c r="AC80" i="83"/>
  <c r="AE80" i="83" s="1"/>
  <c r="AD79" i="83"/>
  <c r="AC79" i="83"/>
  <c r="AD78" i="83"/>
  <c r="AC78" i="83"/>
  <c r="AD77" i="83"/>
  <c r="AC77" i="83"/>
  <c r="AD76" i="83"/>
  <c r="AC76" i="83"/>
  <c r="AE76" i="83" s="1"/>
  <c r="AD75" i="83"/>
  <c r="AC75" i="83"/>
  <c r="AD74" i="83"/>
  <c r="AC74" i="83"/>
  <c r="AD73" i="83"/>
  <c r="AC73" i="83"/>
  <c r="AD72" i="83"/>
  <c r="AC72" i="83"/>
  <c r="AE72" i="83" s="1"/>
  <c r="AD71" i="83"/>
  <c r="AC71" i="83"/>
  <c r="AD70" i="83"/>
  <c r="AC70" i="83"/>
  <c r="AD69" i="83"/>
  <c r="AC69" i="83"/>
  <c r="AD68" i="83"/>
  <c r="AC68" i="83"/>
  <c r="AE68" i="83" s="1"/>
  <c r="AD67" i="83"/>
  <c r="AC67" i="83"/>
  <c r="AD66" i="83"/>
  <c r="AC66" i="83"/>
  <c r="AE65" i="83"/>
  <c r="AD65" i="83"/>
  <c r="AC65" i="83"/>
  <c r="AD64" i="83"/>
  <c r="AC64" i="83"/>
  <c r="AE64" i="83" s="1"/>
  <c r="AD63" i="83"/>
  <c r="AC63" i="83"/>
  <c r="AB62" i="83"/>
  <c r="AA62" i="83"/>
  <c r="Z62" i="83"/>
  <c r="Y62" i="83"/>
  <c r="X62" i="83"/>
  <c r="W62" i="83"/>
  <c r="V62" i="83"/>
  <c r="U62" i="83"/>
  <c r="T62" i="83"/>
  <c r="S62" i="83"/>
  <c r="R62" i="83"/>
  <c r="Q62" i="83"/>
  <c r="P62" i="83"/>
  <c r="O62" i="83"/>
  <c r="N62" i="83"/>
  <c r="M62" i="83"/>
  <c r="L62" i="83"/>
  <c r="K62" i="83"/>
  <c r="J62" i="83"/>
  <c r="I62" i="83"/>
  <c r="H62" i="83"/>
  <c r="G62" i="83"/>
  <c r="F62" i="83"/>
  <c r="E62" i="83"/>
  <c r="D62" i="83"/>
  <c r="C62" i="83"/>
  <c r="AD61" i="83"/>
  <c r="AC61" i="83"/>
  <c r="AD60" i="83"/>
  <c r="AC60" i="83"/>
  <c r="AD59" i="83"/>
  <c r="AE59" i="83" s="1"/>
  <c r="AC59" i="83"/>
  <c r="AD58" i="83"/>
  <c r="AC58" i="83"/>
  <c r="AE57" i="83"/>
  <c r="AD57" i="83"/>
  <c r="AC57" i="83"/>
  <c r="AD56" i="83"/>
  <c r="AB55" i="83"/>
  <c r="AA55" i="83"/>
  <c r="Z55" i="83"/>
  <c r="Y55" i="83"/>
  <c r="X55" i="83"/>
  <c r="W55" i="83"/>
  <c r="V55" i="83"/>
  <c r="U55" i="83"/>
  <c r="T55" i="83"/>
  <c r="S55" i="83"/>
  <c r="R55" i="83"/>
  <c r="Q55" i="83"/>
  <c r="P55" i="83"/>
  <c r="O55" i="83"/>
  <c r="N55" i="83"/>
  <c r="M55" i="83"/>
  <c r="L55" i="83"/>
  <c r="K55" i="83"/>
  <c r="J55" i="83"/>
  <c r="I55" i="83"/>
  <c r="H55" i="83"/>
  <c r="G55" i="83"/>
  <c r="F55" i="83"/>
  <c r="E55" i="83"/>
  <c r="D55" i="83"/>
  <c r="C55" i="83"/>
  <c r="AC56" i="83" s="1"/>
  <c r="AD53" i="83"/>
  <c r="AE53" i="83" s="1"/>
  <c r="AC53" i="83"/>
  <c r="AE52" i="83"/>
  <c r="AE55" i="83" s="1"/>
  <c r="AD52" i="83"/>
  <c r="AD55" i="83" s="1"/>
  <c r="AC52" i="83"/>
  <c r="AC55" i="83" s="1"/>
  <c r="AB51" i="83"/>
  <c r="AA51" i="83"/>
  <c r="Z51" i="83"/>
  <c r="Y51" i="83"/>
  <c r="X51" i="83"/>
  <c r="W51" i="83"/>
  <c r="V51" i="83"/>
  <c r="U51" i="83"/>
  <c r="T51" i="83"/>
  <c r="S51" i="83"/>
  <c r="R51" i="83"/>
  <c r="R124" i="83" s="1"/>
  <c r="Q51" i="83"/>
  <c r="P51" i="83"/>
  <c r="O51" i="83"/>
  <c r="N51" i="83"/>
  <c r="N124" i="83" s="1"/>
  <c r="M51" i="83"/>
  <c r="L51" i="83"/>
  <c r="K51" i="83"/>
  <c r="J51" i="83"/>
  <c r="J124" i="83" s="1"/>
  <c r="I51" i="83"/>
  <c r="H51" i="83"/>
  <c r="G51" i="83"/>
  <c r="F51" i="83"/>
  <c r="F124" i="83" s="1"/>
  <c r="E51" i="83"/>
  <c r="D51" i="83"/>
  <c r="C51" i="83"/>
  <c r="AD50" i="83"/>
  <c r="AC50" i="83"/>
  <c r="AE50" i="83" s="1"/>
  <c r="AD49" i="83"/>
  <c r="AC49" i="83"/>
  <c r="AD48" i="83"/>
  <c r="AC48" i="83"/>
  <c r="AE48" i="83" s="1"/>
  <c r="AD47" i="83"/>
  <c r="AE47" i="83" s="1"/>
  <c r="AC47" i="83"/>
  <c r="AD46" i="83"/>
  <c r="AC46" i="83"/>
  <c r="AE46" i="83" s="1"/>
  <c r="AD45" i="83"/>
  <c r="AC45" i="83"/>
  <c r="AD44" i="83"/>
  <c r="AC44" i="83"/>
  <c r="AD43" i="83"/>
  <c r="AE43" i="83" s="1"/>
  <c r="AC43" i="83"/>
  <c r="AD42" i="83"/>
  <c r="AE42" i="83" s="1"/>
  <c r="AC42" i="83"/>
  <c r="AD41" i="83"/>
  <c r="AC41" i="83"/>
  <c r="AE41" i="83" s="1"/>
  <c r="AD40" i="83"/>
  <c r="AC40" i="83"/>
  <c r="AD39" i="83"/>
  <c r="AC39" i="83"/>
  <c r="AD38" i="83"/>
  <c r="AE38" i="83" s="1"/>
  <c r="AC38" i="83"/>
  <c r="AD37" i="83"/>
  <c r="AC37" i="83"/>
  <c r="AD36" i="83"/>
  <c r="AC36" i="83"/>
  <c r="AD35" i="83"/>
  <c r="AC35" i="83"/>
  <c r="AD34" i="83"/>
  <c r="AE34" i="83" s="1"/>
  <c r="AC34" i="83"/>
  <c r="AD33" i="83"/>
  <c r="AC33" i="83"/>
  <c r="AB32" i="83"/>
  <c r="AB124" i="83" s="1"/>
  <c r="AA32" i="83"/>
  <c r="Z32" i="83"/>
  <c r="Y32" i="83"/>
  <c r="X32" i="83"/>
  <c r="W32" i="83"/>
  <c r="V32" i="83"/>
  <c r="U32" i="83"/>
  <c r="T32" i="83"/>
  <c r="S32" i="83"/>
  <c r="R32" i="83"/>
  <c r="Q32" i="83"/>
  <c r="Q124" i="83" s="1"/>
  <c r="P32" i="83"/>
  <c r="P124" i="83" s="1"/>
  <c r="O32" i="83"/>
  <c r="O124" i="83" s="1"/>
  <c r="N32" i="83"/>
  <c r="M32" i="83"/>
  <c r="M124" i="83" s="1"/>
  <c r="L32" i="83"/>
  <c r="L124" i="83" s="1"/>
  <c r="K32" i="83"/>
  <c r="K124" i="83" s="1"/>
  <c r="J32" i="83"/>
  <c r="I32" i="83"/>
  <c r="I124" i="83" s="1"/>
  <c r="J125" i="83" s="1"/>
  <c r="H32" i="83"/>
  <c r="H124" i="83" s="1"/>
  <c r="G32" i="83"/>
  <c r="G124" i="83" s="1"/>
  <c r="H125" i="83" s="1"/>
  <c r="F32" i="83"/>
  <c r="E32" i="83"/>
  <c r="E124" i="83" s="1"/>
  <c r="F125" i="83" s="1"/>
  <c r="D32" i="83"/>
  <c r="D124" i="83" s="1"/>
  <c r="C32" i="83"/>
  <c r="C124" i="83" s="1"/>
  <c r="AD31" i="83"/>
  <c r="AC31" i="83"/>
  <c r="AD30" i="83"/>
  <c r="AC30" i="83"/>
  <c r="AD29" i="83"/>
  <c r="AC29" i="83"/>
  <c r="AD28" i="83"/>
  <c r="AE28" i="83" s="1"/>
  <c r="AC28" i="83"/>
  <c r="AD27" i="83"/>
  <c r="AC27" i="83"/>
  <c r="AE27" i="83" s="1"/>
  <c r="AD26" i="83"/>
  <c r="AC26" i="83"/>
  <c r="AD25" i="83"/>
  <c r="AC25" i="83"/>
  <c r="AE24" i="83"/>
  <c r="AD24" i="83"/>
  <c r="AC24" i="83"/>
  <c r="AD23" i="83"/>
  <c r="AC23" i="83"/>
  <c r="AE23" i="83" s="1"/>
  <c r="AD22" i="83"/>
  <c r="AC22" i="83"/>
  <c r="AE22" i="83" s="1"/>
  <c r="AD21" i="83"/>
  <c r="AC21" i="83"/>
  <c r="AD20" i="83"/>
  <c r="AC20" i="83"/>
  <c r="AE20" i="83" s="1"/>
  <c r="AD19" i="83"/>
  <c r="AC19" i="83"/>
  <c r="AD18" i="83"/>
  <c r="AC18" i="83"/>
  <c r="AE18" i="83" s="1"/>
  <c r="AD17" i="83"/>
  <c r="AE17" i="83" s="1"/>
  <c r="AC17" i="83"/>
  <c r="AD16" i="83"/>
  <c r="AC16" i="83"/>
  <c r="AE16" i="83" s="1"/>
  <c r="AD15" i="83"/>
  <c r="AC15" i="83"/>
  <c r="AE15" i="83" s="1"/>
  <c r="AD14" i="83"/>
  <c r="AC14" i="83"/>
  <c r="AE14" i="83" s="1"/>
  <c r="AD13" i="83"/>
  <c r="AC13" i="83"/>
  <c r="AD12" i="83"/>
  <c r="AE12" i="83" s="1"/>
  <c r="AC12" i="83"/>
  <c r="AD11" i="83"/>
  <c r="AC11" i="83"/>
  <c r="AE11" i="83" s="1"/>
  <c r="AD10" i="83"/>
  <c r="AC10" i="83"/>
  <c r="AD9" i="83"/>
  <c r="AC9" i="83"/>
  <c r="AD8" i="83"/>
  <c r="AC8" i="83"/>
  <c r="AD7" i="83"/>
  <c r="AC7" i="83"/>
  <c r="AE7" i="83" s="1"/>
  <c r="AE102" i="83" l="1"/>
  <c r="AE110" i="83"/>
  <c r="AE114" i="83"/>
  <c r="AE74" i="83"/>
  <c r="AE78" i="83"/>
  <c r="AE82" i="83"/>
  <c r="AE118" i="83"/>
  <c r="AE67" i="83"/>
  <c r="AE71" i="83"/>
  <c r="AE73" i="83"/>
  <c r="AE75" i="83"/>
  <c r="AE77" i="83"/>
  <c r="AE79" i="83"/>
  <c r="AE81" i="83"/>
  <c r="AE83" i="83"/>
  <c r="AE85" i="83"/>
  <c r="AE87" i="83"/>
  <c r="AE100" i="83"/>
  <c r="AE119" i="83"/>
  <c r="AE122" i="83"/>
  <c r="AC62" i="83"/>
  <c r="AE61" i="83" s="1"/>
  <c r="AC51" i="83"/>
  <c r="AE35" i="83"/>
  <c r="AE39" i="83"/>
  <c r="AE36" i="83"/>
  <c r="AE49" i="83"/>
  <c r="AE25" i="83"/>
  <c r="AE29" i="83"/>
  <c r="AE21" i="83"/>
  <c r="AE8" i="83"/>
  <c r="AE10" i="83"/>
  <c r="AE13" i="83"/>
  <c r="AE19" i="83"/>
  <c r="AE26" i="83"/>
  <c r="AE30" i="83"/>
  <c r="AE58" i="83"/>
  <c r="AD123" i="83"/>
  <c r="AE69" i="83"/>
  <c r="AE86" i="83"/>
  <c r="AE40" i="83"/>
  <c r="Z124" i="83"/>
  <c r="X124" i="83"/>
  <c r="AE94" i="83"/>
  <c r="AE45" i="83"/>
  <c r="AE44" i="83"/>
  <c r="V124" i="83"/>
  <c r="AE66" i="83"/>
  <c r="Y124" i="83"/>
  <c r="AA124" i="83"/>
  <c r="W124" i="83"/>
  <c r="U124" i="83"/>
  <c r="AE106" i="83"/>
  <c r="S124" i="83"/>
  <c r="AE90" i="83"/>
  <c r="AC123" i="83"/>
  <c r="AE70" i="83"/>
  <c r="AD51" i="83"/>
  <c r="AE37" i="83"/>
  <c r="AE31" i="83"/>
  <c r="AD32" i="83"/>
  <c r="AE9" i="83"/>
  <c r="AE60" i="83"/>
  <c r="AD62" i="83"/>
  <c r="T124" i="83"/>
  <c r="AE56" i="83"/>
  <c r="AE33" i="83"/>
  <c r="AC32" i="83"/>
  <c r="AE63" i="83"/>
  <c r="A526" i="78"/>
  <c r="AE32" i="83" l="1"/>
  <c r="AE51" i="83"/>
  <c r="AE123" i="83"/>
  <c r="AC124" i="83"/>
  <c r="AD124" i="83"/>
  <c r="AE62" i="83"/>
  <c r="A1656" i="78"/>
  <c r="G1658" i="78"/>
  <c r="AE126" i="83" l="1"/>
  <c r="AE125" i="83"/>
  <c r="AE127" i="83" s="1"/>
  <c r="AE124" i="83"/>
  <c r="F1440" i="78"/>
  <c r="E1366" i="78"/>
  <c r="A399" i="78" l="1"/>
  <c r="E401" i="78"/>
  <c r="G401" i="78" s="1"/>
  <c r="G402" i="78" s="1"/>
  <c r="G403" i="78" s="1"/>
  <c r="E177" i="78" l="1"/>
  <c r="E13" i="78"/>
  <c r="O7" i="81" l="1"/>
  <c r="N6" i="81"/>
  <c r="P6" i="81" s="1"/>
  <c r="N3" i="81"/>
  <c r="P3" i="81" s="1"/>
  <c r="N4" i="81"/>
  <c r="P4" i="81" s="1"/>
  <c r="N5" i="81"/>
  <c r="P5" i="81" s="1"/>
  <c r="N78" i="76"/>
  <c r="O78" i="76"/>
  <c r="P78" i="76"/>
  <c r="Q78" i="76"/>
  <c r="R78" i="76"/>
  <c r="S45" i="76" l="1"/>
  <c r="S46" i="76"/>
  <c r="S47" i="76"/>
  <c r="S48" i="76"/>
  <c r="S51" i="76"/>
  <c r="S52" i="76"/>
  <c r="S53" i="76"/>
  <c r="S54" i="76"/>
  <c r="S55" i="76"/>
  <c r="R96" i="76"/>
  <c r="R83" i="76"/>
  <c r="R56" i="76"/>
  <c r="S88" i="76"/>
  <c r="S89" i="76"/>
  <c r="S90" i="76"/>
  <c r="S91" i="76"/>
  <c r="S92" i="76"/>
  <c r="S94" i="76"/>
  <c r="S95" i="76"/>
  <c r="S82" i="76"/>
  <c r="S61" i="76"/>
  <c r="S63" i="76"/>
  <c r="R97" i="76" l="1"/>
  <c r="G1359" i="78"/>
  <c r="G1360" i="78" s="1"/>
  <c r="A2212" i="78" l="1"/>
  <c r="G2214" i="78"/>
  <c r="A1862" i="78" l="1"/>
  <c r="G1864" i="78"/>
  <c r="A1870" i="78"/>
  <c r="G1872" i="78"/>
  <c r="G1873" i="78" s="1"/>
  <c r="G1874" i="78" s="1"/>
  <c r="A1878" i="78"/>
  <c r="G1880" i="78"/>
  <c r="A1884" i="78"/>
  <c r="G1886" i="78"/>
  <c r="G1887" i="78" s="1"/>
  <c r="G1888" i="78" s="1"/>
  <c r="G1889" i="78" s="1"/>
  <c r="G1890" i="78" s="1"/>
  <c r="G1447" i="78" l="1"/>
  <c r="G1448" i="78" s="1"/>
  <c r="N2" i="81" l="1"/>
  <c r="F1037" i="78"/>
  <c r="Q96" i="76" l="1"/>
  <c r="Q83" i="76"/>
  <c r="Q56" i="76"/>
  <c r="Q97" i="76" l="1"/>
  <c r="A4" i="17"/>
  <c r="E628" i="78"/>
  <c r="E447" i="78"/>
  <c r="F172" i="78" l="1"/>
  <c r="A1527" i="78" l="1"/>
  <c r="T95" i="76" l="1"/>
  <c r="P96" i="76"/>
  <c r="G96" i="76"/>
  <c r="G408" i="78" l="1"/>
  <c r="G409" i="78" s="1"/>
  <c r="G410" i="78" s="1"/>
  <c r="G411" i="78" s="1"/>
  <c r="G412" i="78" s="1"/>
  <c r="G413" i="78" s="1"/>
  <c r="G414" i="78" s="1"/>
  <c r="G415" i="78" s="1"/>
  <c r="G416" i="78" s="1"/>
  <c r="G417" i="78" s="1"/>
  <c r="G418" i="78" s="1"/>
  <c r="G419" i="78" s="1"/>
  <c r="G420" i="78" s="1"/>
  <c r="G421" i="78" s="1"/>
  <c r="G422" i="78" s="1"/>
  <c r="G423" i="78" s="1"/>
  <c r="G424" i="78" s="1"/>
  <c r="G425" i="78" s="1"/>
  <c r="G426" i="78" s="1"/>
  <c r="G427" i="78" s="1"/>
  <c r="G428" i="78" s="1"/>
  <c r="G429" i="78" s="1"/>
  <c r="G430" i="78" s="1"/>
  <c r="G431" i="78" s="1"/>
  <c r="G432" i="78" s="1"/>
  <c r="G433" i="78" s="1"/>
  <c r="G434" i="78" s="1"/>
  <c r="G435" i="78" s="1"/>
  <c r="G436" i="78" s="1"/>
  <c r="G437" i="78" s="1"/>
  <c r="G438" i="78" s="1"/>
  <c r="G439" i="78" s="1"/>
  <c r="G440" i="78" s="1"/>
  <c r="G441" i="78" s="1"/>
  <c r="A406" i="78" l="1"/>
  <c r="T54" i="76" l="1"/>
  <c r="G628" i="78" l="1"/>
  <c r="G629" i="78" s="1"/>
  <c r="G630" i="78" s="1"/>
  <c r="G631" i="78" s="1"/>
  <c r="G632" i="78" s="1"/>
  <c r="G633" i="78" s="1"/>
  <c r="G634" i="78" s="1"/>
  <c r="G635" i="78" s="1"/>
  <c r="G636" i="78" s="1"/>
  <c r="G637" i="78" s="1"/>
  <c r="G638" i="78" s="1"/>
  <c r="G639" i="78" s="1"/>
  <c r="G640" i="78" s="1"/>
  <c r="G641" i="78" s="1"/>
  <c r="G642" i="78" s="1"/>
  <c r="G643" i="78" s="1"/>
  <c r="G644" i="78" s="1"/>
  <c r="G645" i="78" s="1"/>
  <c r="G447" i="78" l="1"/>
  <c r="G448" i="78" s="1"/>
  <c r="G449" i="78" s="1"/>
  <c r="G450" i="78" s="1"/>
  <c r="G451" i="78" s="1"/>
  <c r="G452" i="78" s="1"/>
  <c r="G453" i="78" s="1"/>
  <c r="G454" i="78" s="1"/>
  <c r="G455" i="78" s="1"/>
  <c r="G456" i="78" s="1"/>
  <c r="G457" i="78" s="1"/>
  <c r="G458" i="78" s="1"/>
  <c r="G459" i="78" s="1"/>
  <c r="G460" i="78" s="1"/>
  <c r="G461" i="78" s="1"/>
  <c r="G462" i="78" s="1"/>
  <c r="G463" i="78" s="1"/>
  <c r="G464" i="78" l="1"/>
  <c r="G465" i="78" s="1"/>
  <c r="G466" i="78" s="1"/>
  <c r="G467" i="78" s="1"/>
  <c r="G468" i="78" s="1"/>
  <c r="G469" i="78" s="1"/>
  <c r="G470" i="78" s="1"/>
  <c r="G471" i="78" s="1"/>
  <c r="G472" i="78" s="1"/>
  <c r="G473" i="78" s="1"/>
  <c r="G474" i="78" s="1"/>
  <c r="G475" i="78" s="1"/>
  <c r="G476" i="78" s="1"/>
  <c r="G477" i="78" s="1"/>
  <c r="G478" i="78" s="1"/>
  <c r="G479" i="78" s="1"/>
  <c r="G480" i="78" s="1"/>
  <c r="G481" i="78" s="1"/>
  <c r="G482" i="78" s="1"/>
  <c r="G483" i="78" s="1"/>
  <c r="G484" i="78" s="1"/>
  <c r="G485" i="78" s="1"/>
  <c r="G486" i="78" s="1"/>
  <c r="G487" i="78" s="1"/>
  <c r="G488" i="78" s="1"/>
  <c r="G489" i="78" s="1"/>
  <c r="G490" i="78" s="1"/>
  <c r="G491" i="78" s="1"/>
  <c r="G492" i="78" s="1"/>
  <c r="G493" i="78" s="1"/>
  <c r="G494" i="78" s="1"/>
  <c r="G495" i="78" s="1"/>
  <c r="G496" i="78" s="1"/>
  <c r="G497" i="78" s="1"/>
  <c r="G498" i="78" s="1"/>
  <c r="G499" i="78" s="1"/>
  <c r="G500" i="78" s="1"/>
  <c r="G501" i="78" s="1"/>
  <c r="G502" i="78" s="1"/>
  <c r="G503" i="78" s="1"/>
  <c r="G504" i="78" s="1"/>
  <c r="G505" i="78" s="1"/>
  <c r="G506" i="78" s="1"/>
  <c r="G507" i="78" s="1"/>
  <c r="G508" i="78" s="1"/>
  <c r="G509" i="78" s="1"/>
  <c r="G510" i="78" s="1"/>
  <c r="P2" i="81"/>
  <c r="G511" i="78" l="1"/>
  <c r="G512" i="78" s="1"/>
  <c r="G513" i="78" s="1"/>
  <c r="G514" i="78" s="1"/>
  <c r="G515" i="78" s="1"/>
  <c r="G516" i="78" s="1"/>
  <c r="G517" i="78" s="1"/>
  <c r="G518" i="78" s="1"/>
  <c r="G519" i="78" s="1"/>
  <c r="G520" i="78" s="1"/>
  <c r="G521" i="78" s="1"/>
  <c r="G522" i="78" s="1"/>
  <c r="T55" i="76"/>
  <c r="T53" i="76"/>
  <c r="T52" i="76"/>
  <c r="P83" i="76" l="1"/>
  <c r="G83" i="76"/>
  <c r="H78" i="76" l="1"/>
  <c r="I78" i="76"/>
  <c r="L78" i="76"/>
  <c r="M78" i="76"/>
  <c r="J59" i="76"/>
  <c r="K59" i="76"/>
  <c r="P56" i="76"/>
  <c r="S59" i="76" l="1"/>
  <c r="P97" i="76"/>
  <c r="T82" i="76" l="1"/>
  <c r="T94" i="76"/>
  <c r="D9" i="80" l="1"/>
  <c r="M9" i="80" l="1"/>
  <c r="L9" i="80"/>
  <c r="K9" i="80"/>
  <c r="J9" i="80"/>
  <c r="I9" i="80"/>
  <c r="H9" i="80"/>
  <c r="G9" i="80"/>
  <c r="F9" i="80"/>
  <c r="E9" i="80"/>
  <c r="C9" i="80"/>
  <c r="B9" i="80"/>
  <c r="N8" i="80"/>
  <c r="N7" i="80"/>
  <c r="N6" i="80"/>
  <c r="N5" i="80"/>
  <c r="N4" i="80"/>
  <c r="N3" i="80"/>
  <c r="N9" i="80" l="1"/>
  <c r="C34" i="80"/>
  <c r="D34" i="80"/>
  <c r="E34" i="80"/>
  <c r="F34" i="80"/>
  <c r="G34" i="80"/>
  <c r="H34" i="80"/>
  <c r="I34" i="80"/>
  <c r="J34" i="80"/>
  <c r="K34" i="80"/>
  <c r="L34" i="80"/>
  <c r="M34" i="80"/>
  <c r="B34" i="80"/>
  <c r="N42" i="80" l="1"/>
  <c r="N43" i="80" l="1"/>
  <c r="C44" i="80" l="1"/>
  <c r="D44" i="80"/>
  <c r="E44" i="80"/>
  <c r="F44" i="80"/>
  <c r="G44" i="80"/>
  <c r="H44" i="80"/>
  <c r="I44" i="80"/>
  <c r="J44" i="80"/>
  <c r="K44" i="80"/>
  <c r="L44" i="80"/>
  <c r="M44" i="80"/>
  <c r="B44" i="80"/>
  <c r="N36" i="80" l="1"/>
  <c r="N37" i="80"/>
  <c r="N38" i="80"/>
  <c r="N39" i="80"/>
  <c r="N40" i="80"/>
  <c r="N41" i="80"/>
  <c r="N35" i="80"/>
  <c r="N27" i="80"/>
  <c r="N28" i="80"/>
  <c r="N29" i="80"/>
  <c r="N30" i="80"/>
  <c r="N31" i="80"/>
  <c r="N32" i="80"/>
  <c r="N26" i="80"/>
  <c r="N19" i="80"/>
  <c r="N20" i="80"/>
  <c r="N21" i="80"/>
  <c r="N22" i="80"/>
  <c r="N23" i="80"/>
  <c r="N24" i="80"/>
  <c r="N18" i="80"/>
  <c r="C25" i="80"/>
  <c r="D25" i="80"/>
  <c r="E25" i="80"/>
  <c r="F25" i="80"/>
  <c r="G25" i="80"/>
  <c r="H25" i="80"/>
  <c r="I25" i="80"/>
  <c r="J25" i="80"/>
  <c r="K25" i="80"/>
  <c r="L25" i="80"/>
  <c r="M25" i="80"/>
  <c r="N12" i="80"/>
  <c r="N13" i="80"/>
  <c r="N14" i="80"/>
  <c r="N15" i="80"/>
  <c r="N16" i="80"/>
  <c r="N11" i="80"/>
  <c r="C17" i="80"/>
  <c r="D17" i="80"/>
  <c r="E17" i="80"/>
  <c r="F17" i="80"/>
  <c r="G17" i="80"/>
  <c r="H17" i="80"/>
  <c r="I17" i="80"/>
  <c r="J17" i="80"/>
  <c r="K17" i="80"/>
  <c r="L17" i="80"/>
  <c r="M17" i="80"/>
  <c r="N34" i="80" l="1"/>
  <c r="N25" i="80"/>
  <c r="N17" i="80"/>
  <c r="N44" i="80"/>
  <c r="N45" i="80" l="1"/>
  <c r="B25" i="80"/>
  <c r="B17" i="80"/>
  <c r="G56" i="76" l="1"/>
  <c r="B9" i="9" l="1"/>
  <c r="A9" i="9"/>
  <c r="B8" i="61"/>
  <c r="B9" i="61"/>
  <c r="B10" i="61"/>
  <c r="B11" i="61"/>
  <c r="B12" i="61"/>
  <c r="B13" i="61"/>
  <c r="B14" i="61"/>
  <c r="B15" i="61"/>
  <c r="B16" i="61"/>
  <c r="B17" i="61"/>
  <c r="B18" i="61"/>
  <c r="B19" i="61"/>
  <c r="B20" i="61"/>
  <c r="B21" i="61"/>
  <c r="B22" i="61"/>
  <c r="B23" i="61"/>
  <c r="B24" i="61"/>
  <c r="B25" i="61"/>
  <c r="B26" i="61"/>
  <c r="B27" i="61"/>
  <c r="B28" i="61"/>
  <c r="B29" i="61"/>
  <c r="B30" i="61"/>
  <c r="B31" i="61"/>
  <c r="B32" i="61"/>
  <c r="B33" i="61"/>
  <c r="B34" i="61"/>
  <c r="B35" i="61"/>
  <c r="B36" i="61"/>
  <c r="B37" i="61"/>
  <c r="B38" i="61"/>
  <c r="B39" i="61"/>
  <c r="B40" i="61"/>
  <c r="B41" i="61"/>
  <c r="B42" i="61"/>
  <c r="B43" i="61"/>
  <c r="B44" i="61"/>
  <c r="B45" i="61"/>
  <c r="B46" i="61"/>
  <c r="B47" i="61"/>
  <c r="B48" i="61"/>
  <c r="B49" i="61"/>
  <c r="B50" i="61"/>
  <c r="B51" i="61"/>
  <c r="B52" i="61"/>
  <c r="B53" i="61"/>
  <c r="B54" i="61"/>
  <c r="B55" i="61"/>
  <c r="B56" i="61"/>
  <c r="B57" i="61"/>
  <c r="B58" i="61"/>
  <c r="B59" i="61"/>
  <c r="B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2" i="61"/>
  <c r="A53" i="61"/>
  <c r="A54" i="61"/>
  <c r="A55" i="61"/>
  <c r="A56" i="61"/>
  <c r="A57" i="61"/>
  <c r="A58" i="61"/>
  <c r="A59" i="61"/>
  <c r="A7" i="61"/>
  <c r="G6" i="4"/>
  <c r="D6" i="4"/>
  <c r="G6" i="15"/>
  <c r="D6" i="15"/>
  <c r="H30" i="69"/>
  <c r="H7" i="69"/>
  <c r="H8" i="69"/>
  <c r="H9" i="69"/>
  <c r="H10" i="69"/>
  <c r="H11" i="69"/>
  <c r="H12" i="69"/>
  <c r="H13" i="69"/>
  <c r="H14" i="69"/>
  <c r="H15" i="69"/>
  <c r="H16" i="69"/>
  <c r="H17" i="69"/>
  <c r="H18" i="69"/>
  <c r="H19" i="69"/>
  <c r="H20" i="69"/>
  <c r="H21" i="69"/>
  <c r="H22" i="69"/>
  <c r="H23" i="69"/>
  <c r="H24" i="69"/>
  <c r="H25" i="69"/>
  <c r="H6" i="69"/>
  <c r="G26" i="69"/>
  <c r="G27" i="69"/>
  <c r="G28" i="69"/>
  <c r="G29" i="69"/>
  <c r="G31" i="69"/>
  <c r="G32" i="69"/>
  <c r="G33" i="69"/>
  <c r="G34" i="69"/>
  <c r="G35" i="69"/>
  <c r="G36" i="69"/>
  <c r="G37" i="69"/>
  <c r="G38" i="69"/>
  <c r="G39" i="69"/>
  <c r="G40" i="69"/>
  <c r="G41" i="69"/>
  <c r="G42" i="69"/>
  <c r="G43" i="69"/>
  <c r="G44" i="69"/>
  <c r="G45" i="69"/>
  <c r="G46" i="69"/>
  <c r="G47" i="69"/>
  <c r="G48" i="69"/>
  <c r="G49" i="69"/>
  <c r="A2198" i="78" l="1"/>
  <c r="G2200" i="78"/>
  <c r="G2201" i="78" s="1"/>
  <c r="G685" i="78"/>
  <c r="G686" i="78" s="1"/>
  <c r="A2174" i="78" l="1"/>
  <c r="G2176" i="78"/>
  <c r="G2177" i="78" s="1"/>
  <c r="G2178" i="78" s="1"/>
  <c r="G2179" i="78" s="1"/>
  <c r="G2180" i="78" s="1"/>
  <c r="G2181" i="78" s="1"/>
  <c r="G2182" i="78" s="1"/>
  <c r="G2183" i="78" s="1"/>
  <c r="G2184" i="78" s="1"/>
  <c r="G2185" i="78" s="1"/>
  <c r="G2186" i="78" s="1"/>
  <c r="G2187" i="78" s="1"/>
  <c r="C101" i="69" l="1"/>
  <c r="E101" i="69" s="1"/>
  <c r="D47" i="61"/>
  <c r="G47" i="61" s="1"/>
  <c r="C99" i="69"/>
  <c r="E99" i="69" s="1"/>
  <c r="D45" i="61"/>
  <c r="G1529" i="78" l="1"/>
  <c r="G1530" i="78" s="1"/>
  <c r="T51" i="76" l="1"/>
  <c r="O93" i="76" l="1"/>
  <c r="S93" i="76" s="1"/>
  <c r="T93" i="76" l="1"/>
  <c r="O96" i="76"/>
  <c r="G2279" i="78"/>
  <c r="A2277" i="78"/>
  <c r="C110" i="69" l="1"/>
  <c r="E110" i="69" s="1"/>
  <c r="D56" i="61" l="1"/>
  <c r="G56" i="61" s="1"/>
  <c r="K96" i="76"/>
  <c r="L96" i="76"/>
  <c r="M96" i="76"/>
  <c r="N96" i="76"/>
  <c r="I96" i="76"/>
  <c r="G1744" i="78" l="1"/>
  <c r="G1745" i="78" s="1"/>
  <c r="G1746" i="78" s="1"/>
  <c r="G1747" i="78" s="1"/>
  <c r="G1748" i="78" s="1"/>
  <c r="G1749" i="78" s="1"/>
  <c r="G1750" i="78" s="1"/>
  <c r="G1751" i="78" s="1"/>
  <c r="G1752" i="78" s="1"/>
  <c r="G1753" i="78" s="1"/>
  <c r="G1754" i="78" s="1"/>
  <c r="G1755" i="78" s="1"/>
  <c r="G1756" i="78" s="1"/>
  <c r="G1757" i="78" s="1"/>
  <c r="G1758" i="78" s="1"/>
  <c r="G1759" i="78" s="1"/>
  <c r="G1760" i="78" s="1"/>
  <c r="G1761" i="78" s="1"/>
  <c r="G1762" i="78" s="1"/>
  <c r="G1763" i="78" s="1"/>
  <c r="G1764" i="78" s="1"/>
  <c r="G1765" i="78" s="1"/>
  <c r="G1766" i="78" s="1"/>
  <c r="A1770" i="78" l="1"/>
  <c r="G1772" i="78"/>
  <c r="G1773" i="78" s="1"/>
  <c r="G2074" i="78" l="1"/>
  <c r="D12" i="61" l="1"/>
  <c r="C66" i="69"/>
  <c r="E66" i="69" s="1"/>
  <c r="G528" i="78" l="1"/>
  <c r="G529" i="78" s="1"/>
  <c r="G530" i="78" s="1"/>
  <c r="C12" i="69" l="1"/>
  <c r="G12" i="69" s="1"/>
  <c r="G2039" i="78"/>
  <c r="G2040" i="78" s="1"/>
  <c r="G2041" i="78" s="1"/>
  <c r="G2042" i="78" s="1"/>
  <c r="G2043" i="78" s="1"/>
  <c r="G2044" i="78" s="1"/>
  <c r="G2045" i="78" s="1"/>
  <c r="G2046" i="78" s="1"/>
  <c r="G2047" i="78" s="1"/>
  <c r="G2048" i="78" s="1"/>
  <c r="G2049" i="78" s="1"/>
  <c r="G2050" i="78" s="1"/>
  <c r="O50" i="76" l="1"/>
  <c r="S50" i="76" s="1"/>
  <c r="T50" i="76" l="1"/>
  <c r="O49" i="76"/>
  <c r="S49" i="76" s="1"/>
  <c r="T49" i="76" l="1"/>
  <c r="O56" i="76"/>
  <c r="O97" i="76" s="1"/>
  <c r="F12" i="75" l="1"/>
  <c r="H12" i="75" s="1"/>
  <c r="G12" i="75"/>
  <c r="M12" i="75" s="1"/>
  <c r="J12" i="75" l="1"/>
  <c r="K12" i="75" s="1"/>
  <c r="L12" i="75" s="1"/>
  <c r="N12" i="75" s="1"/>
  <c r="G1923" i="78"/>
  <c r="G1924" i="78" s="1"/>
  <c r="F1454" i="78"/>
  <c r="F1463" i="78"/>
  <c r="F1351" i="78"/>
  <c r="F1304" i="78"/>
  <c r="F1274" i="78"/>
  <c r="F1266" i="78"/>
  <c r="F1256" i="78"/>
  <c r="F1247" i="78"/>
  <c r="F1217" i="78"/>
  <c r="F1187" i="78"/>
  <c r="F1157" i="78"/>
  <c r="F1144" i="78"/>
  <c r="F1107" i="78"/>
  <c r="G1093" i="78"/>
  <c r="G1094" i="78" s="1"/>
  <c r="E1073" i="78"/>
  <c r="F1055" i="78"/>
  <c r="F1031" i="78"/>
  <c r="F1013" i="78"/>
  <c r="E1001" i="78"/>
  <c r="E1007" i="78"/>
  <c r="E995" i="78"/>
  <c r="E989" i="78"/>
  <c r="E983" i="78"/>
  <c r="E871" i="78"/>
  <c r="E651" i="78"/>
  <c r="E172" i="78"/>
  <c r="G172" i="78" s="1"/>
  <c r="A2307" i="78"/>
  <c r="A2191" i="78"/>
  <c r="A2157" i="78"/>
  <c r="A1910" i="78"/>
  <c r="A1777" i="78"/>
  <c r="A1742" i="78"/>
  <c r="A1357" i="78"/>
  <c r="A1349" i="78"/>
  <c r="A1053" i="78"/>
  <c r="I12" i="75" l="1"/>
  <c r="O12" i="75" s="1"/>
  <c r="G2309" i="78"/>
  <c r="A2271" i="78"/>
  <c r="G2266" i="78"/>
  <c r="G2267" i="78" s="1"/>
  <c r="G2260" i="78"/>
  <c r="A2258" i="78"/>
  <c r="A2264" i="78" s="1"/>
  <c r="G2253" i="78"/>
  <c r="G2254" i="78" s="1"/>
  <c r="A2251" i="78"/>
  <c r="G2247" i="78"/>
  <c r="A2245" i="78"/>
  <c r="G2226" i="78"/>
  <c r="G2227" i="78" s="1"/>
  <c r="G2228" i="78" s="1"/>
  <c r="G2229" i="78" s="1"/>
  <c r="A2224" i="78"/>
  <c r="G2220" i="78"/>
  <c r="A2218" i="78"/>
  <c r="G2208" i="78"/>
  <c r="A2206" i="78"/>
  <c r="G2193" i="78"/>
  <c r="G2159" i="78"/>
  <c r="G2160" i="78" s="1"/>
  <c r="G2161" i="78" s="1"/>
  <c r="G2162" i="78" s="1"/>
  <c r="G2163" i="78" s="1"/>
  <c r="G2164" i="78" s="1"/>
  <c r="G2165" i="78" s="1"/>
  <c r="G2166" i="78" s="1"/>
  <c r="G2167" i="78" s="1"/>
  <c r="G2168" i="78" s="1"/>
  <c r="G2169" i="78" s="1"/>
  <c r="G2170" i="78" s="1"/>
  <c r="G2142" i="78"/>
  <c r="G2143" i="78" s="1"/>
  <c r="G2144" i="78" s="1"/>
  <c r="G2145" i="78" s="1"/>
  <c r="G2146" i="78" s="1"/>
  <c r="G2147" i="78" s="1"/>
  <c r="G2148" i="78" s="1"/>
  <c r="G2149" i="78" s="1"/>
  <c r="G2150" i="78" s="1"/>
  <c r="G2151" i="78" s="1"/>
  <c r="G2152" i="78" s="1"/>
  <c r="G2153" i="78" s="1"/>
  <c r="A2140" i="78"/>
  <c r="A2132" i="78"/>
  <c r="G2116" i="78"/>
  <c r="G2117" i="78" s="1"/>
  <c r="G2118" i="78" s="1"/>
  <c r="G2119" i="78" s="1"/>
  <c r="G2120" i="78" s="1"/>
  <c r="G2121" i="78" s="1"/>
  <c r="G2122" i="78" s="1"/>
  <c r="G2123" i="78" s="1"/>
  <c r="G2124" i="78" s="1"/>
  <c r="G2125" i="78" s="1"/>
  <c r="G2126" i="78" s="1"/>
  <c r="G2127" i="78" s="1"/>
  <c r="A2114" i="78"/>
  <c r="G2108" i="78"/>
  <c r="G2109" i="78" s="1"/>
  <c r="A2106" i="78"/>
  <c r="G2098" i="78"/>
  <c r="G2099" i="78" s="1"/>
  <c r="G2100" i="78" s="1"/>
  <c r="G2101" i="78" s="1"/>
  <c r="G2102" i="78" s="1"/>
  <c r="A2096" i="78"/>
  <c r="G2088" i="78"/>
  <c r="G2089" i="78" s="1"/>
  <c r="G2090" i="78" s="1"/>
  <c r="G2091" i="78" s="1"/>
  <c r="G2092" i="78" s="1"/>
  <c r="A2086" i="78"/>
  <c r="G2081" i="78"/>
  <c r="A2079" i="78"/>
  <c r="A2072" i="78"/>
  <c r="G2056" i="78"/>
  <c r="G2057" i="78" s="1"/>
  <c r="G2058" i="78" s="1"/>
  <c r="G2059" i="78" s="1"/>
  <c r="G2060" i="78" s="1"/>
  <c r="G2061" i="78" s="1"/>
  <c r="G2062" i="78" s="1"/>
  <c r="G2063" i="78" s="1"/>
  <c r="G2064" i="78" s="1"/>
  <c r="G2065" i="78" s="1"/>
  <c r="G2066" i="78" s="1"/>
  <c r="G2067" i="78" s="1"/>
  <c r="A2054" i="78"/>
  <c r="A2037" i="78"/>
  <c r="G2022" i="78"/>
  <c r="G2023" i="78" s="1"/>
  <c r="G2024" i="78" s="1"/>
  <c r="G2025" i="78" s="1"/>
  <c r="G2026" i="78" s="1"/>
  <c r="G2027" i="78" s="1"/>
  <c r="G2028" i="78" s="1"/>
  <c r="G2029" i="78" s="1"/>
  <c r="G2030" i="78" s="1"/>
  <c r="G2031" i="78" s="1"/>
  <c r="G2032" i="78" s="1"/>
  <c r="G2033" i="78" s="1"/>
  <c r="G2034" i="78" s="1"/>
  <c r="A2020" i="78"/>
  <c r="G2005" i="78"/>
  <c r="G2006" i="78" s="1"/>
  <c r="G2007" i="78" s="1"/>
  <c r="G2008" i="78" s="1"/>
  <c r="G2009" i="78" s="1"/>
  <c r="G2010" i="78" s="1"/>
  <c r="G2011" i="78" s="1"/>
  <c r="G2012" i="78" s="1"/>
  <c r="G2013" i="78" s="1"/>
  <c r="G2014" i="78" s="1"/>
  <c r="G2015" i="78" s="1"/>
  <c r="G2016" i="78" s="1"/>
  <c r="A2003" i="78"/>
  <c r="G1988" i="78"/>
  <c r="G1989" i="78" s="1"/>
  <c r="G1990" i="78" s="1"/>
  <c r="G1991" i="78" s="1"/>
  <c r="G1992" i="78" s="1"/>
  <c r="G1993" i="78" s="1"/>
  <c r="G1994" i="78" s="1"/>
  <c r="G1995" i="78" s="1"/>
  <c r="G1996" i="78" s="1"/>
  <c r="G1997" i="78" s="1"/>
  <c r="G1998" i="78" s="1"/>
  <c r="G1999" i="78" s="1"/>
  <c r="A1986" i="78"/>
  <c r="G1971" i="78"/>
  <c r="G1972" i="78" s="1"/>
  <c r="G1973" i="78" s="1"/>
  <c r="G1974" i="78" s="1"/>
  <c r="G1975" i="78" s="1"/>
  <c r="G1976" i="78" s="1"/>
  <c r="G1977" i="78" s="1"/>
  <c r="G1978" i="78" s="1"/>
  <c r="G1979" i="78" s="1"/>
  <c r="G1980" i="78" s="1"/>
  <c r="G1981" i="78" s="1"/>
  <c r="G1982" i="78" s="1"/>
  <c r="A1969" i="78"/>
  <c r="G1953" i="78"/>
  <c r="G1954" i="78" s="1"/>
  <c r="G1955" i="78" s="1"/>
  <c r="G1956" i="78" s="1"/>
  <c r="G1957" i="78" s="1"/>
  <c r="G1958" i="78" s="1"/>
  <c r="G1959" i="78" s="1"/>
  <c r="G1960" i="78" s="1"/>
  <c r="G1961" i="78" s="1"/>
  <c r="G1962" i="78" s="1"/>
  <c r="G1963" i="78" s="1"/>
  <c r="G1964" i="78" s="1"/>
  <c r="A1951" i="78"/>
  <c r="G1936" i="78"/>
  <c r="G1937" i="78" s="1"/>
  <c r="G1938" i="78" s="1"/>
  <c r="G1939" i="78" s="1"/>
  <c r="G1940" i="78" s="1"/>
  <c r="G1941" i="78" s="1"/>
  <c r="G1942" i="78" s="1"/>
  <c r="G1943" i="78" s="1"/>
  <c r="G1944" i="78" s="1"/>
  <c r="G1945" i="78" s="1"/>
  <c r="G1946" i="78" s="1"/>
  <c r="G1947" i="78" s="1"/>
  <c r="A1934" i="78"/>
  <c r="G1930" i="78"/>
  <c r="A1921" i="78"/>
  <c r="G1912" i="78"/>
  <c r="G1913" i="78" s="1"/>
  <c r="G1914" i="78" s="1"/>
  <c r="G1915" i="78" s="1"/>
  <c r="G1916" i="78" s="1"/>
  <c r="G1917" i="78" s="1"/>
  <c r="G1903" i="78"/>
  <c r="G1904" i="78" s="1"/>
  <c r="G1905" i="78" s="1"/>
  <c r="G1906" i="78" s="1"/>
  <c r="A1901" i="78"/>
  <c r="G1891" i="78"/>
  <c r="G1892" i="78" s="1"/>
  <c r="G1893" i="78" s="1"/>
  <c r="G1894" i="78" s="1"/>
  <c r="G1895" i="78" s="1"/>
  <c r="G1896" i="78" s="1"/>
  <c r="G1897" i="78" s="1"/>
  <c r="G1846" i="78"/>
  <c r="G1847" i="78" s="1"/>
  <c r="G1848" i="78" s="1"/>
  <c r="G1849" i="78" s="1"/>
  <c r="G1850" i="78" s="1"/>
  <c r="G1851" i="78" s="1"/>
  <c r="G1852" i="78" s="1"/>
  <c r="G1853" i="78" s="1"/>
  <c r="G1854" i="78" s="1"/>
  <c r="G1855" i="78" s="1"/>
  <c r="G1856" i="78" s="1"/>
  <c r="G1857" i="78" s="1"/>
  <c r="A1844" i="78"/>
  <c r="G1838" i="78"/>
  <c r="A1836" i="78"/>
  <c r="G1831" i="78"/>
  <c r="G1832" i="78" s="1"/>
  <c r="A1829" i="78"/>
  <c r="G1824" i="78"/>
  <c r="G1825" i="78" s="1"/>
  <c r="A1822" i="78"/>
  <c r="G1804" i="78"/>
  <c r="G1805" i="78" s="1"/>
  <c r="G1806" i="78" s="1"/>
  <c r="G1807" i="78" s="1"/>
  <c r="G1808" i="78" s="1"/>
  <c r="G1809" i="78" s="1"/>
  <c r="G1810" i="78" s="1"/>
  <c r="G1811" i="78" s="1"/>
  <c r="G1812" i="78" s="1"/>
  <c r="G1813" i="78" s="1"/>
  <c r="G1814" i="78" s="1"/>
  <c r="G1815" i="78" s="1"/>
  <c r="G1816" i="78" s="1"/>
  <c r="G1817" i="78" s="1"/>
  <c r="G1818" i="78" s="1"/>
  <c r="A1802" i="78"/>
  <c r="G1786" i="78"/>
  <c r="G1787" i="78" s="1"/>
  <c r="G1788" i="78" s="1"/>
  <c r="G1789" i="78" s="1"/>
  <c r="G1790" i="78" s="1"/>
  <c r="G1791" i="78" s="1"/>
  <c r="G1792" i="78" s="1"/>
  <c r="G1793" i="78" s="1"/>
  <c r="G1794" i="78" s="1"/>
  <c r="G1795" i="78" s="1"/>
  <c r="G1796" i="78" s="1"/>
  <c r="G1797" i="78" s="1"/>
  <c r="A1784" i="78"/>
  <c r="G1779" i="78"/>
  <c r="G1710" i="78"/>
  <c r="G1711" i="78" s="1"/>
  <c r="G1712" i="78" s="1"/>
  <c r="G1713" i="78" s="1"/>
  <c r="G1714" i="78" s="1"/>
  <c r="G1715" i="78" s="1"/>
  <c r="G1716" i="78" s="1"/>
  <c r="G1717" i="78" s="1"/>
  <c r="G1718" i="78" s="1"/>
  <c r="G1719" i="78" s="1"/>
  <c r="G1720" i="78" s="1"/>
  <c r="G1721" i="78" s="1"/>
  <c r="G1722" i="78" s="1"/>
  <c r="G1723" i="78" s="1"/>
  <c r="G1724" i="78" s="1"/>
  <c r="G1725" i="78" s="1"/>
  <c r="G1726" i="78" s="1"/>
  <c r="G1727" i="78" s="1"/>
  <c r="G1728" i="78" s="1"/>
  <c r="G1729" i="78" s="1"/>
  <c r="G1730" i="78" s="1"/>
  <c r="G1731" i="78" s="1"/>
  <c r="G1732" i="78" s="1"/>
  <c r="G1733" i="78" s="1"/>
  <c r="G1734" i="78" s="1"/>
  <c r="G1735" i="78" s="1"/>
  <c r="G1736" i="78" s="1"/>
  <c r="A1708" i="78"/>
  <c r="G1691" i="78"/>
  <c r="G1692" i="78" s="1"/>
  <c r="G1693" i="78" s="1"/>
  <c r="G1694" i="78" s="1"/>
  <c r="G1695" i="78" s="1"/>
  <c r="G1696" i="78" s="1"/>
  <c r="G1697" i="78" s="1"/>
  <c r="G1698" i="78" s="1"/>
  <c r="G1699" i="78" s="1"/>
  <c r="G1700" i="78" s="1"/>
  <c r="G1701" i="78" s="1"/>
  <c r="G1702" i="78" s="1"/>
  <c r="G1703" i="78" s="1"/>
  <c r="A1689" i="78"/>
  <c r="G1664" i="78"/>
  <c r="G1665" i="78" s="1"/>
  <c r="G1666" i="78" s="1"/>
  <c r="G1667" i="78" s="1"/>
  <c r="G1668" i="78" s="1"/>
  <c r="G1669" i="78" s="1"/>
  <c r="G1670" i="78" s="1"/>
  <c r="G1671" i="78" s="1"/>
  <c r="G1672" i="78" s="1"/>
  <c r="G1673" i="78" s="1"/>
  <c r="G1674" i="78" s="1"/>
  <c r="G1675" i="78" s="1"/>
  <c r="G1676" i="78" s="1"/>
  <c r="G1677" i="78" s="1"/>
  <c r="G1678" i="78" s="1"/>
  <c r="G1679" i="78" s="1"/>
  <c r="A1662" i="78"/>
  <c r="G1652" i="78"/>
  <c r="G1634" i="78"/>
  <c r="G1635" i="78" s="1"/>
  <c r="G1636" i="78" s="1"/>
  <c r="G1637" i="78" s="1"/>
  <c r="G1638" i="78" s="1"/>
  <c r="G1639" i="78" s="1"/>
  <c r="G1640" i="78" s="1"/>
  <c r="G1641" i="78" s="1"/>
  <c r="G1642" i="78" s="1"/>
  <c r="G1643" i="78" s="1"/>
  <c r="G1644" i="78" s="1"/>
  <c r="G1645" i="78" s="1"/>
  <c r="G1646" i="78" s="1"/>
  <c r="G1611" i="78"/>
  <c r="G1612" i="78" s="1"/>
  <c r="G1613" i="78" s="1"/>
  <c r="G1614" i="78" s="1"/>
  <c r="G1615" i="78" s="1"/>
  <c r="G1616" i="78" s="1"/>
  <c r="G1617" i="78" s="1"/>
  <c r="G1618" i="78" s="1"/>
  <c r="G1619" i="78" s="1"/>
  <c r="G1620" i="78" s="1"/>
  <c r="G1621" i="78" s="1"/>
  <c r="G1622" i="78" s="1"/>
  <c r="G1623" i="78" s="1"/>
  <c r="G1624" i="78" s="1"/>
  <c r="G1625" i="78" s="1"/>
  <c r="G1626" i="78" s="1"/>
  <c r="G1627" i="78" s="1"/>
  <c r="A1609" i="78"/>
  <c r="A1650" i="78" s="1"/>
  <c r="G1603" i="78"/>
  <c r="G1604" i="78" s="1"/>
  <c r="G1605" i="78" s="1"/>
  <c r="A1601" i="78"/>
  <c r="G1594" i="78"/>
  <c r="G1595" i="78" s="1"/>
  <c r="A1592" i="78"/>
  <c r="G1576" i="78"/>
  <c r="G1577" i="78" s="1"/>
  <c r="G1578" i="78" s="1"/>
  <c r="G1579" i="78" s="1"/>
  <c r="G1580" i="78" s="1"/>
  <c r="G1581" i="78" s="1"/>
  <c r="G1582" i="78" s="1"/>
  <c r="G1583" i="78" s="1"/>
  <c r="G1584" i="78" s="1"/>
  <c r="G1585" i="78" s="1"/>
  <c r="G1586" i="78" s="1"/>
  <c r="G1587" i="78" s="1"/>
  <c r="G1588" i="78" s="1"/>
  <c r="A1574" i="78"/>
  <c r="G1568" i="78"/>
  <c r="A1566" i="78"/>
  <c r="G1536" i="78"/>
  <c r="G1537" i="78" s="1"/>
  <c r="G1538" i="78" s="1"/>
  <c r="G1539" i="78" s="1"/>
  <c r="G1540" i="78" s="1"/>
  <c r="G1541" i="78" s="1"/>
  <c r="G1542" i="78" s="1"/>
  <c r="G1543" i="78" s="1"/>
  <c r="G1544" i="78" s="1"/>
  <c r="G1545" i="78" s="1"/>
  <c r="G1546" i="78" s="1"/>
  <c r="G1547" i="78" s="1"/>
  <c r="G1548" i="78" s="1"/>
  <c r="G1549" i="78" s="1"/>
  <c r="G1550" i="78" s="1"/>
  <c r="G1551" i="78" s="1"/>
  <c r="G1552" i="78" s="1"/>
  <c r="G1553" i="78" s="1"/>
  <c r="G1554" i="78" s="1"/>
  <c r="G1555" i="78" s="1"/>
  <c r="G1556" i="78" s="1"/>
  <c r="G1557" i="78" s="1"/>
  <c r="G1558" i="78" s="1"/>
  <c r="G1559" i="78" s="1"/>
  <c r="G1560" i="78" s="1"/>
  <c r="G1561" i="78" s="1"/>
  <c r="G1562" i="78" s="1"/>
  <c r="A1534" i="78"/>
  <c r="G1521" i="78"/>
  <c r="G1522" i="78" s="1"/>
  <c r="A1519" i="78"/>
  <c r="G1471" i="78"/>
  <c r="G1472" i="78" s="1"/>
  <c r="G1473" i="78" s="1"/>
  <c r="G1474" i="78" s="1"/>
  <c r="G1475" i="78" s="1"/>
  <c r="G1476" i="78" s="1"/>
  <c r="G1477" i="78" s="1"/>
  <c r="G1478" i="78" s="1"/>
  <c r="G1479" i="78" s="1"/>
  <c r="G1480" i="78" s="1"/>
  <c r="G1481" i="78" s="1"/>
  <c r="G1482" i="78" s="1"/>
  <c r="G1483" i="78" s="1"/>
  <c r="G1484" i="78" s="1"/>
  <c r="A1469" i="78"/>
  <c r="G1464" i="78"/>
  <c r="G1463" i="78"/>
  <c r="A1461" i="78"/>
  <c r="G1454" i="78"/>
  <c r="A1452" i="78"/>
  <c r="A1445" i="78"/>
  <c r="G1440" i="78"/>
  <c r="G1441" i="78" s="1"/>
  <c r="G1442" i="78" s="1"/>
  <c r="A1438" i="78"/>
  <c r="G1366" i="78"/>
  <c r="G1367" i="78" s="1"/>
  <c r="G1368" i="78" s="1"/>
  <c r="G1369" i="78" s="1"/>
  <c r="G1370" i="78" s="1"/>
  <c r="G1371" i="78" s="1"/>
  <c r="G1372" i="78" s="1"/>
  <c r="G1373" i="78" s="1"/>
  <c r="G1374" i="78" s="1"/>
  <c r="G1375" i="78" s="1"/>
  <c r="G1376" i="78" s="1"/>
  <c r="G1377" i="78" s="1"/>
  <c r="G1378" i="78" s="1"/>
  <c r="G1379" i="78" s="1"/>
  <c r="G1380" i="78" s="1"/>
  <c r="G1381" i="78" s="1"/>
  <c r="G1382" i="78" s="1"/>
  <c r="G1383" i="78" s="1"/>
  <c r="G1384" i="78" s="1"/>
  <c r="G1385" i="78" s="1"/>
  <c r="G1386" i="78" s="1"/>
  <c r="G1387" i="78" s="1"/>
  <c r="G1388" i="78" s="1"/>
  <c r="G1389" i="78" s="1"/>
  <c r="G1390" i="78" s="1"/>
  <c r="G1391" i="78" s="1"/>
  <c r="G1392" i="78" s="1"/>
  <c r="G1393" i="78" s="1"/>
  <c r="G1394" i="78" s="1"/>
  <c r="G1395" i="78" s="1"/>
  <c r="G1396" i="78" s="1"/>
  <c r="G1397" i="78" s="1"/>
  <c r="G1398" i="78" s="1"/>
  <c r="G1399" i="78" s="1"/>
  <c r="A1364" i="78"/>
  <c r="G1351" i="78"/>
  <c r="G1352" i="78" s="1"/>
  <c r="G1304" i="78"/>
  <c r="G1305" i="78" s="1"/>
  <c r="G1306" i="78" s="1"/>
  <c r="G1307" i="78" s="1"/>
  <c r="G1308" i="78" s="1"/>
  <c r="G1309" i="78" s="1"/>
  <c r="G1310" i="78" s="1"/>
  <c r="G1311" i="78" s="1"/>
  <c r="G1312" i="78" s="1"/>
  <c r="G1313" i="78" s="1"/>
  <c r="G1314" i="78" s="1"/>
  <c r="G1315" i="78" s="1"/>
  <c r="G1316" i="78" s="1"/>
  <c r="G1317" i="78" s="1"/>
  <c r="G1318" i="78" s="1"/>
  <c r="G1319" i="78" s="1"/>
  <c r="G1320" i="78" s="1"/>
  <c r="G1321" i="78" s="1"/>
  <c r="G1322" i="78" s="1"/>
  <c r="G1323" i="78" s="1"/>
  <c r="G1324" i="78" s="1"/>
  <c r="G1325" i="78" s="1"/>
  <c r="G1326" i="78" s="1"/>
  <c r="G1327" i="78" s="1"/>
  <c r="G1328" i="78" s="1"/>
  <c r="G1329" i="78" s="1"/>
  <c r="G1330" i="78" s="1"/>
  <c r="G1331" i="78" s="1"/>
  <c r="G1332" i="78" s="1"/>
  <c r="G1333" i="78" s="1"/>
  <c r="G1334" i="78" s="1"/>
  <c r="G1335" i="78" s="1"/>
  <c r="G1336" i="78" s="1"/>
  <c r="G1337" i="78" s="1"/>
  <c r="G1338" i="78" s="1"/>
  <c r="G1339" i="78" s="1"/>
  <c r="G1340" i="78" s="1"/>
  <c r="A1302" i="78"/>
  <c r="G1274" i="78"/>
  <c r="G1275" i="78" s="1"/>
  <c r="G1276" i="78" s="1"/>
  <c r="G1277" i="78" s="1"/>
  <c r="G1278" i="78" s="1"/>
  <c r="G1279" i="78" s="1"/>
  <c r="G1280" i="78" s="1"/>
  <c r="G1281" i="78" s="1"/>
  <c r="G1282" i="78" s="1"/>
  <c r="G1283" i="78" s="1"/>
  <c r="G1284" i="78" s="1"/>
  <c r="G1285" i="78" s="1"/>
  <c r="G1286" i="78" s="1"/>
  <c r="G1287" i="78" s="1"/>
  <c r="G1288" i="78" s="1"/>
  <c r="G1289" i="78" s="1"/>
  <c r="G1290" i="78" s="1"/>
  <c r="G1291" i="78" s="1"/>
  <c r="G1292" i="78" s="1"/>
  <c r="G1293" i="78" s="1"/>
  <c r="G1294" i="78" s="1"/>
  <c r="G1295" i="78" s="1"/>
  <c r="G1296" i="78" s="1"/>
  <c r="G1297" i="78" s="1"/>
  <c r="G1298" i="78" s="1"/>
  <c r="A1272" i="78"/>
  <c r="G1266" i="78"/>
  <c r="G1267" i="78" s="1"/>
  <c r="G1268" i="78" s="1"/>
  <c r="A1264" i="78"/>
  <c r="G1256" i="78"/>
  <c r="G1257" i="78" s="1"/>
  <c r="A1254" i="78"/>
  <c r="G1247" i="78"/>
  <c r="G1248" i="78" s="1"/>
  <c r="G1217" i="78"/>
  <c r="G1218" i="78" s="1"/>
  <c r="G1219" i="78" s="1"/>
  <c r="G1220" i="78" s="1"/>
  <c r="G1221" i="78" s="1"/>
  <c r="G1222" i="78" s="1"/>
  <c r="G1223" i="78" s="1"/>
  <c r="G1224" i="78" s="1"/>
  <c r="G1225" i="78" s="1"/>
  <c r="G1226" i="78" s="1"/>
  <c r="G1227" i="78" s="1"/>
  <c r="G1228" i="78" s="1"/>
  <c r="G1229" i="78" s="1"/>
  <c r="G1230" i="78" s="1"/>
  <c r="G1231" i="78" s="1"/>
  <c r="G1232" i="78" s="1"/>
  <c r="G1233" i="78" s="1"/>
  <c r="G1234" i="78" s="1"/>
  <c r="G1235" i="78" s="1"/>
  <c r="G1236" i="78" s="1"/>
  <c r="G1237" i="78" s="1"/>
  <c r="G1238" i="78" s="1"/>
  <c r="G1239" i="78" s="1"/>
  <c r="G1240" i="78" s="1"/>
  <c r="G1241" i="78" s="1"/>
  <c r="A1215" i="78"/>
  <c r="G1187" i="78"/>
  <c r="G1188" i="78" s="1"/>
  <c r="G1189" i="78" s="1"/>
  <c r="G1190" i="78" s="1"/>
  <c r="G1191" i="78" s="1"/>
  <c r="G1192" i="78" s="1"/>
  <c r="G1193" i="78" s="1"/>
  <c r="G1194" i="78" s="1"/>
  <c r="G1195" i="78" s="1"/>
  <c r="G1196" i="78" s="1"/>
  <c r="G1197" i="78" s="1"/>
  <c r="G1198" i="78" s="1"/>
  <c r="G1199" i="78" s="1"/>
  <c r="G1200" i="78" s="1"/>
  <c r="G1201" i="78" s="1"/>
  <c r="G1202" i="78" s="1"/>
  <c r="G1203" i="78" s="1"/>
  <c r="G1204" i="78" s="1"/>
  <c r="G1205" i="78" s="1"/>
  <c r="G1206" i="78" s="1"/>
  <c r="G1207" i="78" s="1"/>
  <c r="G1208" i="78" s="1"/>
  <c r="G1209" i="78" s="1"/>
  <c r="G1210" i="78" s="1"/>
  <c r="G1211" i="78" s="1"/>
  <c r="A1185" i="78"/>
  <c r="G1157" i="78"/>
  <c r="G1158" i="78" s="1"/>
  <c r="G1159" i="78" s="1"/>
  <c r="G1160" i="78" s="1"/>
  <c r="G1161" i="78" s="1"/>
  <c r="G1162" i="78" s="1"/>
  <c r="G1163" i="78" s="1"/>
  <c r="G1164" i="78" s="1"/>
  <c r="G1165" i="78" s="1"/>
  <c r="G1166" i="78" s="1"/>
  <c r="G1167" i="78" s="1"/>
  <c r="G1168" i="78" s="1"/>
  <c r="G1169" i="78" s="1"/>
  <c r="G1170" i="78" s="1"/>
  <c r="G1171" i="78" s="1"/>
  <c r="G1172" i="78" s="1"/>
  <c r="G1173" i="78" s="1"/>
  <c r="G1174" i="78" s="1"/>
  <c r="G1175" i="78" s="1"/>
  <c r="G1176" i="78" s="1"/>
  <c r="G1177" i="78" s="1"/>
  <c r="G1178" i="78" s="1"/>
  <c r="G1179" i="78" s="1"/>
  <c r="G1180" i="78" s="1"/>
  <c r="A1155" i="78"/>
  <c r="G1144" i="78"/>
  <c r="G1145" i="78" s="1"/>
  <c r="A1142" i="78"/>
  <c r="G1137" i="78"/>
  <c r="G1138" i="78" s="1"/>
  <c r="A1135" i="78"/>
  <c r="G1107" i="78"/>
  <c r="G1108" i="78" s="1"/>
  <c r="G1109" i="78" s="1"/>
  <c r="G1110" i="78" s="1"/>
  <c r="G1111" i="78" s="1"/>
  <c r="G1112" i="78" s="1"/>
  <c r="G1113" i="78" s="1"/>
  <c r="G1114" i="78" s="1"/>
  <c r="G1115" i="78" s="1"/>
  <c r="G1116" i="78" s="1"/>
  <c r="G1117" i="78" s="1"/>
  <c r="G1118" i="78" s="1"/>
  <c r="G1119" i="78" s="1"/>
  <c r="G1120" i="78" s="1"/>
  <c r="G1121" i="78" s="1"/>
  <c r="G1122" i="78" s="1"/>
  <c r="G1123" i="78" s="1"/>
  <c r="A1105" i="78"/>
  <c r="G1095" i="78"/>
  <c r="G1096" i="78" s="1"/>
  <c r="G1097" i="78" s="1"/>
  <c r="G1098" i="78" s="1"/>
  <c r="G1099" i="78" s="1"/>
  <c r="G1100" i="78" s="1"/>
  <c r="G1101" i="78" s="1"/>
  <c r="A1091" i="78"/>
  <c r="G1073" i="78"/>
  <c r="G1074" i="78" s="1"/>
  <c r="G1075" i="78" s="1"/>
  <c r="G1076" i="78" s="1"/>
  <c r="G1077" i="78" s="1"/>
  <c r="G1078" i="78" s="1"/>
  <c r="G1079" i="78" s="1"/>
  <c r="G1080" i="78" s="1"/>
  <c r="G1081" i="78" s="1"/>
  <c r="G1082" i="78" s="1"/>
  <c r="G1083" i="78" s="1"/>
  <c r="G1084" i="78" s="1"/>
  <c r="G1085" i="78" s="1"/>
  <c r="G1086" i="78" s="1"/>
  <c r="A1071" i="78"/>
  <c r="G1055" i="78"/>
  <c r="G1056" i="78" s="1"/>
  <c r="G1057" i="78" s="1"/>
  <c r="G1058" i="78" s="1"/>
  <c r="G1059" i="78" s="1"/>
  <c r="G1060" i="78" s="1"/>
  <c r="G1061" i="78" s="1"/>
  <c r="G1062" i="78" s="1"/>
  <c r="G1063" i="78" s="1"/>
  <c r="G1064" i="78" s="1"/>
  <c r="G1065" i="78" s="1"/>
  <c r="G1066" i="78" s="1"/>
  <c r="G1067" i="78" s="1"/>
  <c r="G1037" i="78"/>
  <c r="G1038" i="78" s="1"/>
  <c r="G1039" i="78" s="1"/>
  <c r="G1040" i="78" s="1"/>
  <c r="G1041" i="78" s="1"/>
  <c r="G1042" i="78" s="1"/>
  <c r="G1043" i="78" s="1"/>
  <c r="G1044" i="78" s="1"/>
  <c r="G1045" i="78" s="1"/>
  <c r="G1046" i="78" s="1"/>
  <c r="G1047" i="78" s="1"/>
  <c r="G1048" i="78" s="1"/>
  <c r="G1049" i="78" s="1"/>
  <c r="A1035" i="78"/>
  <c r="G1031" i="78"/>
  <c r="A1029" i="78"/>
  <c r="G1013" i="78"/>
  <c r="G1014" i="78" s="1"/>
  <c r="G1015" i="78" s="1"/>
  <c r="G1016" i="78" s="1"/>
  <c r="G1017" i="78" s="1"/>
  <c r="G1018" i="78" s="1"/>
  <c r="G1019" i="78" s="1"/>
  <c r="G1020" i="78" s="1"/>
  <c r="G1021" i="78" s="1"/>
  <c r="G1022" i="78" s="1"/>
  <c r="G1023" i="78" s="1"/>
  <c r="G1024" i="78" s="1"/>
  <c r="G1025" i="78" s="1"/>
  <c r="A1011" i="78"/>
  <c r="G1001" i="78"/>
  <c r="G1007" i="78"/>
  <c r="A1005" i="78"/>
  <c r="G995" i="78"/>
  <c r="A993" i="78"/>
  <c r="G989" i="78"/>
  <c r="A987" i="78"/>
  <c r="G983" i="78"/>
  <c r="A981" i="78"/>
  <c r="G974" i="78"/>
  <c r="G975" i="78" s="1"/>
  <c r="G976" i="78" s="1"/>
  <c r="G977" i="78" s="1"/>
  <c r="A972" i="78"/>
  <c r="G871" i="78"/>
  <c r="G872" i="78" s="1"/>
  <c r="G873" i="78" s="1"/>
  <c r="G874" i="78" s="1"/>
  <c r="G875" i="78" s="1"/>
  <c r="G876" i="78" s="1"/>
  <c r="G877" i="78" s="1"/>
  <c r="G878" i="78" s="1"/>
  <c r="G879" i="78" s="1"/>
  <c r="G880" i="78" s="1"/>
  <c r="G881" i="78" s="1"/>
  <c r="G882" i="78" s="1"/>
  <c r="G883" i="78" s="1"/>
  <c r="G884" i="78" s="1"/>
  <c r="A869" i="78"/>
  <c r="G704" i="78"/>
  <c r="G705" i="78" s="1"/>
  <c r="G706" i="78" s="1"/>
  <c r="G707" i="78" s="1"/>
  <c r="G708" i="78" s="1"/>
  <c r="G709" i="78" s="1"/>
  <c r="G710" i="78" s="1"/>
  <c r="G711" i="78" s="1"/>
  <c r="G712" i="78" s="1"/>
  <c r="G713" i="78" s="1"/>
  <c r="G714" i="78" s="1"/>
  <c r="G715" i="78" s="1"/>
  <c r="G716" i="78" s="1"/>
  <c r="G717" i="78" s="1"/>
  <c r="G718" i="78" s="1"/>
  <c r="G719" i="78" s="1"/>
  <c r="G720" i="78" s="1"/>
  <c r="G721" i="78" s="1"/>
  <c r="G722" i="78" s="1"/>
  <c r="G723" i="78" s="1"/>
  <c r="G724" i="78" s="1"/>
  <c r="G725" i="78" s="1"/>
  <c r="G726" i="78" s="1"/>
  <c r="G727" i="78" s="1"/>
  <c r="G728" i="78" s="1"/>
  <c r="G729" i="78" s="1"/>
  <c r="G730" i="78" s="1"/>
  <c r="G731" i="78" s="1"/>
  <c r="G732" i="78" s="1"/>
  <c r="G733" i="78" s="1"/>
  <c r="G734" i="78" s="1"/>
  <c r="G735" i="78" s="1"/>
  <c r="G736" i="78" s="1"/>
  <c r="G737" i="78" s="1"/>
  <c r="G738" i="78" s="1"/>
  <c r="G739" i="78" s="1"/>
  <c r="G740" i="78" s="1"/>
  <c r="G741" i="78" s="1"/>
  <c r="G742" i="78" s="1"/>
  <c r="G743" i="78" s="1"/>
  <c r="G744" i="78" s="1"/>
  <c r="G745" i="78" s="1"/>
  <c r="G746" i="78" s="1"/>
  <c r="G747" i="78" s="1"/>
  <c r="G748" i="78" s="1"/>
  <c r="G749" i="78" s="1"/>
  <c r="G750" i="78" s="1"/>
  <c r="G751" i="78" s="1"/>
  <c r="G752" i="78" s="1"/>
  <c r="G753" i="78" s="1"/>
  <c r="G754" i="78" s="1"/>
  <c r="G755" i="78" s="1"/>
  <c r="G756" i="78" s="1"/>
  <c r="G757" i="78" s="1"/>
  <c r="G758" i="78" s="1"/>
  <c r="G759" i="78" s="1"/>
  <c r="G760" i="78" s="1"/>
  <c r="G761" i="78" s="1"/>
  <c r="G762" i="78" s="1"/>
  <c r="G763" i="78" s="1"/>
  <c r="G764" i="78" s="1"/>
  <c r="G765" i="78" s="1"/>
  <c r="G766" i="78" s="1"/>
  <c r="G767" i="78" s="1"/>
  <c r="G768" i="78" s="1"/>
  <c r="G769" i="78" s="1"/>
  <c r="G770" i="78" s="1"/>
  <c r="G771" i="78" s="1"/>
  <c r="G772" i="78" s="1"/>
  <c r="G773" i="78" s="1"/>
  <c r="G774" i="78" s="1"/>
  <c r="G775" i="78" s="1"/>
  <c r="G776" i="78" s="1"/>
  <c r="G777" i="78" s="1"/>
  <c r="G778" i="78" s="1"/>
  <c r="G779" i="78" s="1"/>
  <c r="G780" i="78" s="1"/>
  <c r="G781" i="78" s="1"/>
  <c r="G782" i="78" s="1"/>
  <c r="G783" i="78" s="1"/>
  <c r="G784" i="78" s="1"/>
  <c r="G785" i="78" s="1"/>
  <c r="G786" i="78" s="1"/>
  <c r="G787" i="78" s="1"/>
  <c r="G788" i="78" s="1"/>
  <c r="G789" i="78" s="1"/>
  <c r="G790" i="78" s="1"/>
  <c r="G791" i="78" s="1"/>
  <c r="G792" i="78" s="1"/>
  <c r="G793" i="78" s="1"/>
  <c r="G794" i="78" s="1"/>
  <c r="G795" i="78" s="1"/>
  <c r="G796" i="78" s="1"/>
  <c r="G797" i="78" s="1"/>
  <c r="G798" i="78" s="1"/>
  <c r="G799" i="78" s="1"/>
  <c r="G800" i="78" s="1"/>
  <c r="G801" i="78" s="1"/>
  <c r="G802" i="78" s="1"/>
  <c r="G803" i="78" s="1"/>
  <c r="G804" i="78" s="1"/>
  <c r="G805" i="78" s="1"/>
  <c r="G806" i="78" s="1"/>
  <c r="G807" i="78" s="1"/>
  <c r="G808" i="78" s="1"/>
  <c r="G809" i="78" s="1"/>
  <c r="G810" i="78" s="1"/>
  <c r="G811" i="78" s="1"/>
  <c r="G812" i="78" s="1"/>
  <c r="G813" i="78" s="1"/>
  <c r="G814" i="78" s="1"/>
  <c r="G815" i="78" s="1"/>
  <c r="G816" i="78" s="1"/>
  <c r="G817" i="78" s="1"/>
  <c r="G818" i="78" s="1"/>
  <c r="G819" i="78" s="1"/>
  <c r="G820" i="78" s="1"/>
  <c r="G821" i="78" s="1"/>
  <c r="G822" i="78" s="1"/>
  <c r="G823" i="78" s="1"/>
  <c r="G824" i="78" s="1"/>
  <c r="G825" i="78" s="1"/>
  <c r="G826" i="78" s="1"/>
  <c r="G827" i="78" s="1"/>
  <c r="G828" i="78" s="1"/>
  <c r="G829" i="78" s="1"/>
  <c r="G830" i="78" s="1"/>
  <c r="G831" i="78" s="1"/>
  <c r="G832" i="78" s="1"/>
  <c r="G833" i="78" s="1"/>
  <c r="G834" i="78" s="1"/>
  <c r="G835" i="78" s="1"/>
  <c r="G836" i="78" s="1"/>
  <c r="G837" i="78" s="1"/>
  <c r="G838" i="78" s="1"/>
  <c r="G839" i="78" s="1"/>
  <c r="G840" i="78" s="1"/>
  <c r="G841" i="78" s="1"/>
  <c r="G842" i="78" s="1"/>
  <c r="G843" i="78" s="1"/>
  <c r="G844" i="78" s="1"/>
  <c r="G845" i="78" s="1"/>
  <c r="G846" i="78" s="1"/>
  <c r="G847" i="78" s="1"/>
  <c r="G848" i="78" s="1"/>
  <c r="G849" i="78" s="1"/>
  <c r="G850" i="78" s="1"/>
  <c r="G851" i="78" s="1"/>
  <c r="G852" i="78" s="1"/>
  <c r="G853" i="78" s="1"/>
  <c r="G854" i="78" s="1"/>
  <c r="G855" i="78" s="1"/>
  <c r="G856" i="78" s="1"/>
  <c r="G857" i="78" s="1"/>
  <c r="G858" i="78" s="1"/>
  <c r="G859" i="78" s="1"/>
  <c r="G860" i="78" s="1"/>
  <c r="G861" i="78" s="1"/>
  <c r="G862" i="78" s="1"/>
  <c r="G863" i="78" s="1"/>
  <c r="G864" i="78" s="1"/>
  <c r="A702" i="78"/>
  <c r="A683" i="78"/>
  <c r="G651" i="78"/>
  <c r="G652" i="78" s="1"/>
  <c r="G653" i="78" s="1"/>
  <c r="G654" i="78" s="1"/>
  <c r="G655" i="78" s="1"/>
  <c r="G656" i="78" s="1"/>
  <c r="G657" i="78" s="1"/>
  <c r="G658" i="78" s="1"/>
  <c r="G659" i="78" s="1"/>
  <c r="G660" i="78" s="1"/>
  <c r="G661" i="78" s="1"/>
  <c r="G662" i="78" s="1"/>
  <c r="G663" i="78" s="1"/>
  <c r="G664" i="78" s="1"/>
  <c r="G665" i="78" s="1"/>
  <c r="G666" i="78" s="1"/>
  <c r="G667" i="78" s="1"/>
  <c r="G668" i="78" s="1"/>
  <c r="G669" i="78" s="1"/>
  <c r="G670" i="78" s="1"/>
  <c r="G671" i="78" s="1"/>
  <c r="G672" i="78" s="1"/>
  <c r="G673" i="78" s="1"/>
  <c r="G674" i="78" s="1"/>
  <c r="G675" i="78" s="1"/>
  <c r="G676" i="78" s="1"/>
  <c r="G677" i="78" s="1"/>
  <c r="G678" i="78" s="1"/>
  <c r="G679" i="78" s="1"/>
  <c r="A626" i="78"/>
  <c r="A649" i="78" s="1"/>
  <c r="G621" i="78"/>
  <c r="G622" i="78" s="1"/>
  <c r="G537" i="78"/>
  <c r="G538" i="78" s="1"/>
  <c r="G539" i="78" s="1"/>
  <c r="G540" i="78" s="1"/>
  <c r="G541" i="78" s="1"/>
  <c r="G542" i="78" s="1"/>
  <c r="G543" i="78" s="1"/>
  <c r="A535" i="78"/>
  <c r="A619" i="78" s="1"/>
  <c r="A445" i="78"/>
  <c r="G177" i="78"/>
  <c r="G178" i="78" s="1"/>
  <c r="A175" i="78"/>
  <c r="G13" i="78"/>
  <c r="G14" i="78" s="1"/>
  <c r="G15" i="78" s="1"/>
  <c r="G16" i="78" s="1"/>
  <c r="G17" i="78" s="1"/>
  <c r="G18" i="78" s="1"/>
  <c r="G19" i="78" s="1"/>
  <c r="G20" i="78" s="1"/>
  <c r="G21" i="78" s="1"/>
  <c r="G22" i="78" s="1"/>
  <c r="G23" i="78" s="1"/>
  <c r="G24" i="78" s="1"/>
  <c r="G25" i="78" s="1"/>
  <c r="G26" i="78" s="1"/>
  <c r="G27" i="78" s="1"/>
  <c r="G28" i="78" s="1"/>
  <c r="G29" i="78" s="1"/>
  <c r="G30" i="78" s="1"/>
  <c r="G31" i="78" s="1"/>
  <c r="G32" i="78" s="1"/>
  <c r="G33" i="78" s="1"/>
  <c r="G34" i="78" s="1"/>
  <c r="G35" i="78" s="1"/>
  <c r="G36" i="78" s="1"/>
  <c r="G37" i="78" s="1"/>
  <c r="G38" i="78" s="1"/>
  <c r="G39" i="78" s="1"/>
  <c r="G40" i="78" s="1"/>
  <c r="G41" i="78" s="1"/>
  <c r="G42" i="78" s="1"/>
  <c r="G43" i="78" s="1"/>
  <c r="G44" i="78" s="1"/>
  <c r="G45" i="78" s="1"/>
  <c r="G46" i="78" s="1"/>
  <c r="G47" i="78" s="1"/>
  <c r="G48" i="78" s="1"/>
  <c r="G49" i="78" s="1"/>
  <c r="G50" i="78" s="1"/>
  <c r="G51" i="78" s="1"/>
  <c r="G52" i="78" s="1"/>
  <c r="G53" i="78" s="1"/>
  <c r="G54" i="78" s="1"/>
  <c r="G55" i="78" s="1"/>
  <c r="G56" i="78" s="1"/>
  <c r="G57" i="78" s="1"/>
  <c r="G58" i="78" s="1"/>
  <c r="G59" i="78" s="1"/>
  <c r="G60" i="78" s="1"/>
  <c r="G61" i="78" s="1"/>
  <c r="G62" i="78" s="1"/>
  <c r="G63" i="78" s="1"/>
  <c r="A11" i="78"/>
  <c r="G1341" i="78" l="1"/>
  <c r="G1342" i="78" s="1"/>
  <c r="G1343" i="78" s="1"/>
  <c r="G1344" i="78" s="1"/>
  <c r="G1680" i="78"/>
  <c r="G1681" i="78" s="1"/>
  <c r="G1682" i="78" s="1"/>
  <c r="G1683" i="78" s="1"/>
  <c r="G1684" i="78" s="1"/>
  <c r="G1400" i="78"/>
  <c r="G64" i="78"/>
  <c r="G65" i="78" s="1"/>
  <c r="G66" i="78" s="1"/>
  <c r="G67" i="78" s="1"/>
  <c r="G68" i="78" s="1"/>
  <c r="G69" i="78" s="1"/>
  <c r="G70" i="78" s="1"/>
  <c r="G71" i="78" s="1"/>
  <c r="G72" i="78" s="1"/>
  <c r="G73" i="78" s="1"/>
  <c r="G74" i="78" s="1"/>
  <c r="G75" i="78" s="1"/>
  <c r="G76" i="78" s="1"/>
  <c r="G77" i="78" s="1"/>
  <c r="G78" i="78" s="1"/>
  <c r="G79" i="78" s="1"/>
  <c r="G80" i="78" s="1"/>
  <c r="G81" i="78" s="1"/>
  <c r="G82" i="78" s="1"/>
  <c r="G83" i="78" s="1"/>
  <c r="G84" i="78" s="1"/>
  <c r="G85" i="78" s="1"/>
  <c r="G86" i="78" s="1"/>
  <c r="G87" i="78" s="1"/>
  <c r="G88" i="78" s="1"/>
  <c r="G89" i="78" s="1"/>
  <c r="G90" i="78" s="1"/>
  <c r="G91" i="78" s="1"/>
  <c r="G92" i="78" s="1"/>
  <c r="G93" i="78" s="1"/>
  <c r="G94" i="78" s="1"/>
  <c r="G95" i="78" s="1"/>
  <c r="G96" i="78" s="1"/>
  <c r="G97" i="78" s="1"/>
  <c r="G98" i="78" s="1"/>
  <c r="G99" i="78" s="1"/>
  <c r="G100" i="78" s="1"/>
  <c r="G101" i="78" s="1"/>
  <c r="G102" i="78" s="1"/>
  <c r="G103" i="78" s="1"/>
  <c r="G104" i="78" s="1"/>
  <c r="G105" i="78" s="1"/>
  <c r="G106" i="78" s="1"/>
  <c r="G107" i="78" s="1"/>
  <c r="G108" i="78" s="1"/>
  <c r="G109" i="78" s="1"/>
  <c r="G110" i="78" s="1"/>
  <c r="G111" i="78" s="1"/>
  <c r="G112" i="78" s="1"/>
  <c r="G113" i="78" s="1"/>
  <c r="G114" i="78" s="1"/>
  <c r="G115" i="78" s="1"/>
  <c r="G116" i="78" s="1"/>
  <c r="G117" i="78" s="1"/>
  <c r="G118" i="78" s="1"/>
  <c r="G119" i="78" s="1"/>
  <c r="G120" i="78" s="1"/>
  <c r="G121" i="78" s="1"/>
  <c r="G122" i="78" s="1"/>
  <c r="G123" i="78" s="1"/>
  <c r="G124" i="78" s="1"/>
  <c r="G125" i="78" s="1"/>
  <c r="G126" i="78" s="1"/>
  <c r="G127" i="78" s="1"/>
  <c r="G128" i="78" s="1"/>
  <c r="G129" i="78" s="1"/>
  <c r="G130" i="78" s="1"/>
  <c r="G131" i="78" s="1"/>
  <c r="G132" i="78" s="1"/>
  <c r="G133" i="78" s="1"/>
  <c r="G134" i="78" s="1"/>
  <c r="G135" i="78" s="1"/>
  <c r="G136" i="78" s="1"/>
  <c r="G137" i="78" s="1"/>
  <c r="G138" i="78" s="1"/>
  <c r="G139" i="78" s="1"/>
  <c r="G140" i="78" s="1"/>
  <c r="G141" i="78" s="1"/>
  <c r="G142" i="78" s="1"/>
  <c r="G143" i="78" s="1"/>
  <c r="G144" i="78" s="1"/>
  <c r="G145" i="78" s="1"/>
  <c r="G146" i="78" s="1"/>
  <c r="G147" i="78" s="1"/>
  <c r="G148" i="78" s="1"/>
  <c r="G149" i="78" s="1"/>
  <c r="G150" i="78" s="1"/>
  <c r="G151" i="78" s="1"/>
  <c r="G152" i="78" s="1"/>
  <c r="G153" i="78" s="1"/>
  <c r="G154" i="78" s="1"/>
  <c r="G155" i="78" s="1"/>
  <c r="G156" i="78" s="1"/>
  <c r="G157" i="78" s="1"/>
  <c r="G158" i="78" s="1"/>
  <c r="G159" i="78" s="1"/>
  <c r="G160" i="78" s="1"/>
  <c r="G161" i="78" s="1"/>
  <c r="G162" i="78" s="1"/>
  <c r="G163" i="78" s="1"/>
  <c r="G164" i="78" s="1"/>
  <c r="G165" i="78" s="1"/>
  <c r="G166" i="78" s="1"/>
  <c r="G167" i="78" s="1"/>
  <c r="G168" i="78" s="1"/>
  <c r="G169" i="78" s="1"/>
  <c r="G170" i="78" s="1"/>
  <c r="G1485" i="78"/>
  <c r="G1486" i="78" s="1"/>
  <c r="G1487" i="78" s="1"/>
  <c r="G1488" i="78" s="1"/>
  <c r="G1489" i="78" s="1"/>
  <c r="G1490" i="78" s="1"/>
  <c r="G1491" i="78" s="1"/>
  <c r="G1492" i="78" s="1"/>
  <c r="G2230" i="78"/>
  <c r="G2231" i="78" s="1"/>
  <c r="G2232" i="78" s="1"/>
  <c r="G2233" i="78" s="1"/>
  <c r="G2234" i="78" s="1"/>
  <c r="G2235" i="78" s="1"/>
  <c r="G2236" i="78" s="1"/>
  <c r="G2237" i="78" s="1"/>
  <c r="G2238" i="78" s="1"/>
  <c r="G2239" i="78" s="1"/>
  <c r="G2240" i="78" s="1"/>
  <c r="G2241" i="78" s="1"/>
  <c r="G179" i="78"/>
  <c r="G180" i="78" s="1"/>
  <c r="G181" i="78" s="1"/>
  <c r="G182" i="78" s="1"/>
  <c r="G183" i="78" s="1"/>
  <c r="G184" i="78" s="1"/>
  <c r="G185" i="78" s="1"/>
  <c r="G186" i="78" s="1"/>
  <c r="G187" i="78" s="1"/>
  <c r="G188" i="78" s="1"/>
  <c r="G189" i="78" s="1"/>
  <c r="G190" i="78" s="1"/>
  <c r="G191" i="78" s="1"/>
  <c r="G192" i="78" s="1"/>
  <c r="G193" i="78" s="1"/>
  <c r="G194" i="78" s="1"/>
  <c r="G195" i="78" s="1"/>
  <c r="G196" i="78" s="1"/>
  <c r="G197" i="78" s="1"/>
  <c r="G198" i="78" s="1"/>
  <c r="G199" i="78" s="1"/>
  <c r="G200" i="78" s="1"/>
  <c r="G201" i="78" s="1"/>
  <c r="G202" i="78" s="1"/>
  <c r="G203" i="78" s="1"/>
  <c r="G204" i="78" s="1"/>
  <c r="G205" i="78" s="1"/>
  <c r="G206" i="78" s="1"/>
  <c r="G207" i="78" s="1"/>
  <c r="G208" i="78" s="1"/>
  <c r="G209" i="78" s="1"/>
  <c r="G210" i="78" s="1"/>
  <c r="G211" i="78" s="1"/>
  <c r="G212" i="78" s="1"/>
  <c r="G213" i="78" s="1"/>
  <c r="G2110" i="78"/>
  <c r="G1124" i="78"/>
  <c r="G1125" i="78" s="1"/>
  <c r="G1126" i="78" s="1"/>
  <c r="G1127" i="78" s="1"/>
  <c r="G1128" i="78" s="1"/>
  <c r="G1129" i="78" s="1"/>
  <c r="G1130" i="78" s="1"/>
  <c r="G1131" i="78" s="1"/>
  <c r="G885" i="78"/>
  <c r="G886" i="78" s="1"/>
  <c r="G887" i="78" s="1"/>
  <c r="G888" i="78" s="1"/>
  <c r="G889" i="78" s="1"/>
  <c r="G890" i="78" s="1"/>
  <c r="G891" i="78" s="1"/>
  <c r="G892" i="78" s="1"/>
  <c r="G893" i="78" s="1"/>
  <c r="G894" i="78" s="1"/>
  <c r="G1146" i="78"/>
  <c r="G1147" i="78" s="1"/>
  <c r="G1148" i="78" s="1"/>
  <c r="G1149" i="78" s="1"/>
  <c r="G544" i="78"/>
  <c r="G545" i="78" s="1"/>
  <c r="G546" i="78" s="1"/>
  <c r="G547" i="78" s="1"/>
  <c r="G548" i="78" s="1"/>
  <c r="G549" i="78" s="1"/>
  <c r="A1928" i="78"/>
  <c r="A999" i="78"/>
  <c r="A2292" i="78"/>
  <c r="A1632" i="78"/>
  <c r="G1401" i="78" l="1"/>
  <c r="G1402" i="78" s="1"/>
  <c r="G1403" i="78" s="1"/>
  <c r="G1404" i="78" s="1"/>
  <c r="G1405" i="78" s="1"/>
  <c r="G1406" i="78" s="1"/>
  <c r="G1407" i="78" s="1"/>
  <c r="G1408" i="78" s="1"/>
  <c r="G1409" i="78" s="1"/>
  <c r="G1493" i="78"/>
  <c r="G1494" i="78" s="1"/>
  <c r="G550" i="78"/>
  <c r="G551" i="78" s="1"/>
  <c r="G552" i="78" s="1"/>
  <c r="G553" i="78" s="1"/>
  <c r="G554" i="78" s="1"/>
  <c r="G555" i="78" s="1"/>
  <c r="G556" i="78" s="1"/>
  <c r="G557" i="78" s="1"/>
  <c r="G558" i="78" s="1"/>
  <c r="G559" i="78" s="1"/>
  <c r="G560" i="78" s="1"/>
  <c r="G561" i="78" s="1"/>
  <c r="G562" i="78" s="1"/>
  <c r="G563" i="78" s="1"/>
  <c r="G564" i="78" s="1"/>
  <c r="G565" i="78" s="1"/>
  <c r="G566" i="78" s="1"/>
  <c r="G567" i="78" s="1"/>
  <c r="G568" i="78" s="1"/>
  <c r="G569" i="78" s="1"/>
  <c r="G570" i="78" s="1"/>
  <c r="G571" i="78" s="1"/>
  <c r="G572" i="78" s="1"/>
  <c r="G573" i="78" s="1"/>
  <c r="G574" i="78" s="1"/>
  <c r="G575" i="78" s="1"/>
  <c r="G576" i="78" s="1"/>
  <c r="G577" i="78" s="1"/>
  <c r="G578" i="78" s="1"/>
  <c r="G579" i="78" s="1"/>
  <c r="G580" i="78" s="1"/>
  <c r="G581" i="78" s="1"/>
  <c r="G582" i="78" s="1"/>
  <c r="G583" i="78" s="1"/>
  <c r="G584" i="78" s="1"/>
  <c r="G585" i="78" s="1"/>
  <c r="G586" i="78" s="1"/>
  <c r="G587" i="78" s="1"/>
  <c r="G588" i="78" s="1"/>
  <c r="G589" i="78" s="1"/>
  <c r="G590" i="78" s="1"/>
  <c r="G591" i="78" s="1"/>
  <c r="G592" i="78" s="1"/>
  <c r="G593" i="78" s="1"/>
  <c r="G594" i="78" s="1"/>
  <c r="G595" i="78" s="1"/>
  <c r="G596" i="78" s="1"/>
  <c r="G597" i="78" s="1"/>
  <c r="G598" i="78" s="1"/>
  <c r="G599" i="78" s="1"/>
  <c r="G600" i="78" s="1"/>
  <c r="G601" i="78" s="1"/>
  <c r="G602" i="78" s="1"/>
  <c r="G603" i="78" s="1"/>
  <c r="G604" i="78" s="1"/>
  <c r="G605" i="78" s="1"/>
  <c r="G606" i="78" s="1"/>
  <c r="G607" i="78" s="1"/>
  <c r="G608" i="78" s="1"/>
  <c r="G609" i="78" s="1"/>
  <c r="G610" i="78" s="1"/>
  <c r="G611" i="78" s="1"/>
  <c r="G612" i="78" s="1"/>
  <c r="G613" i="78" s="1"/>
  <c r="G614" i="78" s="1"/>
  <c r="G615" i="78" s="1"/>
  <c r="G214" i="78"/>
  <c r="G215" i="78" s="1"/>
  <c r="G216" i="78" s="1"/>
  <c r="G217" i="78" s="1"/>
  <c r="G218" i="78" s="1"/>
  <c r="G219" i="78" s="1"/>
  <c r="G220" i="78" s="1"/>
  <c r="G221" i="78" s="1"/>
  <c r="G222" i="78" s="1"/>
  <c r="G223" i="78" s="1"/>
  <c r="G224" i="78" s="1"/>
  <c r="G225" i="78" s="1"/>
  <c r="G226" i="78" s="1"/>
  <c r="G227" i="78" s="1"/>
  <c r="G228" i="78" s="1"/>
  <c r="G895" i="78"/>
  <c r="G896" i="78" s="1"/>
  <c r="G897" i="78" s="1"/>
  <c r="G898" i="78" s="1"/>
  <c r="G899" i="78" s="1"/>
  <c r="G900" i="78" s="1"/>
  <c r="G901" i="78" s="1"/>
  <c r="G902" i="78" s="1"/>
  <c r="G903" i="78" s="1"/>
  <c r="G904" i="78" s="1"/>
  <c r="G905" i="78" s="1"/>
  <c r="G906" i="78" s="1"/>
  <c r="G907" i="78" s="1"/>
  <c r="G908" i="78" s="1"/>
  <c r="G909" i="78" s="1"/>
  <c r="G910" i="78" s="1"/>
  <c r="G911" i="78" s="1"/>
  <c r="G912" i="78" s="1"/>
  <c r="G913" i="78" s="1"/>
  <c r="G914" i="78" s="1"/>
  <c r="G915" i="78" s="1"/>
  <c r="G916" i="78" s="1"/>
  <c r="G917" i="78" s="1"/>
  <c r="G918" i="78" s="1"/>
  <c r="G919" i="78" s="1"/>
  <c r="G920" i="78" s="1"/>
  <c r="G921" i="78" s="1"/>
  <c r="G922" i="78" s="1"/>
  <c r="G923" i="78" s="1"/>
  <c r="G924" i="78" s="1"/>
  <c r="G925" i="78" s="1"/>
  <c r="G926" i="78" s="1"/>
  <c r="G927" i="78" s="1"/>
  <c r="G928" i="78" s="1"/>
  <c r="G929" i="78" s="1"/>
  <c r="G930" i="78" s="1"/>
  <c r="G931" i="78" s="1"/>
  <c r="G932" i="78" s="1"/>
  <c r="G933" i="78" s="1"/>
  <c r="G934" i="78" s="1"/>
  <c r="G935" i="78" s="1"/>
  <c r="G936" i="78" s="1"/>
  <c r="G937" i="78" s="1"/>
  <c r="G938" i="78" s="1"/>
  <c r="G939" i="78" s="1"/>
  <c r="G940" i="78" s="1"/>
  <c r="G941" i="78" s="1"/>
  <c r="G942" i="78" s="1"/>
  <c r="G943" i="78" s="1"/>
  <c r="G944" i="78" s="1"/>
  <c r="G945" i="78" s="1"/>
  <c r="G946" i="78" s="1"/>
  <c r="G947" i="78" s="1"/>
  <c r="G948" i="78" s="1"/>
  <c r="G949" i="78" s="1"/>
  <c r="G950" i="78" s="1"/>
  <c r="G951" i="78" s="1"/>
  <c r="G952" i="78" s="1"/>
  <c r="G953" i="78" s="1"/>
  <c r="G954" i="78" s="1"/>
  <c r="G955" i="78" s="1"/>
  <c r="G956" i="78" s="1"/>
  <c r="G957" i="78" s="1"/>
  <c r="G958" i="78" s="1"/>
  <c r="G959" i="78" s="1"/>
  <c r="G960" i="78" s="1"/>
  <c r="G961" i="78" s="1"/>
  <c r="G962" i="78" s="1"/>
  <c r="G963" i="78" s="1"/>
  <c r="G964" i="78" s="1"/>
  <c r="G965" i="78" s="1"/>
  <c r="G966" i="78" s="1"/>
  <c r="G967" i="78" s="1"/>
  <c r="N81" i="76"/>
  <c r="S81" i="76" s="1"/>
  <c r="S83" i="76" s="1"/>
  <c r="T92" i="76"/>
  <c r="T91" i="76"/>
  <c r="T90" i="76"/>
  <c r="T89" i="76"/>
  <c r="T88" i="76"/>
  <c r="J87" i="76"/>
  <c r="S87" i="76" s="1"/>
  <c r="J86" i="76"/>
  <c r="S86" i="76" s="1"/>
  <c r="S96" i="76" s="1"/>
  <c r="G78" i="76"/>
  <c r="G97" i="76" s="1"/>
  <c r="K77" i="76"/>
  <c r="J77" i="76"/>
  <c r="S77" i="76" s="1"/>
  <c r="K76" i="76"/>
  <c r="J76" i="76"/>
  <c r="K75" i="76"/>
  <c r="J75" i="76"/>
  <c r="S75" i="76" s="1"/>
  <c r="K74" i="76"/>
  <c r="J74" i="76"/>
  <c r="K73" i="76"/>
  <c r="J73" i="76"/>
  <c r="S73" i="76" s="1"/>
  <c r="K72" i="76"/>
  <c r="J72" i="76"/>
  <c r="K71" i="76"/>
  <c r="J71" i="76"/>
  <c r="S71" i="76" s="1"/>
  <c r="K70" i="76"/>
  <c r="J70" i="76"/>
  <c r="K69" i="76"/>
  <c r="J69" i="76"/>
  <c r="S69" i="76" s="1"/>
  <c r="K68" i="76"/>
  <c r="J68" i="76"/>
  <c r="K67" i="76"/>
  <c r="J67" i="76"/>
  <c r="S67" i="76" s="1"/>
  <c r="K66" i="76"/>
  <c r="J66" i="76"/>
  <c r="K65" i="76"/>
  <c r="J65" i="76"/>
  <c r="S65" i="76" s="1"/>
  <c r="K64" i="76"/>
  <c r="J64" i="76"/>
  <c r="T63" i="76"/>
  <c r="K62" i="76"/>
  <c r="J62" i="76"/>
  <c r="S62" i="76" s="1"/>
  <c r="T61" i="76"/>
  <c r="K60" i="76"/>
  <c r="J60" i="76"/>
  <c r="S60" i="76" s="1"/>
  <c r="N56" i="76"/>
  <c r="N97" i="76" s="1"/>
  <c r="M56" i="76"/>
  <c r="M97" i="76" s="1"/>
  <c r="L56" i="76"/>
  <c r="L97" i="76" s="1"/>
  <c r="K56" i="76"/>
  <c r="I56" i="76"/>
  <c r="I97" i="76" s="1"/>
  <c r="T48" i="76"/>
  <c r="T47" i="76"/>
  <c r="T46" i="76"/>
  <c r="T45" i="76"/>
  <c r="J44" i="76"/>
  <c r="S44" i="76" s="1"/>
  <c r="J43" i="76"/>
  <c r="S43" i="76" s="1"/>
  <c r="J42" i="76"/>
  <c r="S42" i="76" s="1"/>
  <c r="J41" i="76"/>
  <c r="S41" i="76" s="1"/>
  <c r="J40" i="76"/>
  <c r="S40" i="76" s="1"/>
  <c r="J39" i="76"/>
  <c r="S39" i="76" s="1"/>
  <c r="J38" i="76"/>
  <c r="S38" i="76" s="1"/>
  <c r="J37" i="76"/>
  <c r="S37" i="76" s="1"/>
  <c r="J36" i="76"/>
  <c r="S36" i="76" s="1"/>
  <c r="J35" i="76"/>
  <c r="S35" i="76" s="1"/>
  <c r="J34" i="76"/>
  <c r="S34" i="76" s="1"/>
  <c r="J33" i="76"/>
  <c r="S33" i="76" s="1"/>
  <c r="J32" i="76"/>
  <c r="S32" i="76" s="1"/>
  <c r="J31" i="76"/>
  <c r="S31" i="76" s="1"/>
  <c r="J30" i="76"/>
  <c r="S30" i="76" s="1"/>
  <c r="J29" i="76"/>
  <c r="S29" i="76" s="1"/>
  <c r="J28" i="76"/>
  <c r="S28" i="76" s="1"/>
  <c r="J27" i="76"/>
  <c r="S27" i="76" s="1"/>
  <c r="J26" i="76"/>
  <c r="S26" i="76" s="1"/>
  <c r="J25" i="76"/>
  <c r="S25" i="76" s="1"/>
  <c r="J24" i="76"/>
  <c r="S24" i="76" s="1"/>
  <c r="J23" i="76"/>
  <c r="S23" i="76" s="1"/>
  <c r="J22" i="76"/>
  <c r="S22" i="76" s="1"/>
  <c r="J21" i="76"/>
  <c r="S21" i="76" s="1"/>
  <c r="J20" i="76"/>
  <c r="S20" i="76" s="1"/>
  <c r="J19" i="76"/>
  <c r="S19" i="76" s="1"/>
  <c r="J18" i="76"/>
  <c r="S18" i="76" s="1"/>
  <c r="J17" i="76"/>
  <c r="S17" i="76" s="1"/>
  <c r="J16" i="76"/>
  <c r="S16" i="76" s="1"/>
  <c r="J15" i="76"/>
  <c r="S15" i="76" s="1"/>
  <c r="J14" i="76"/>
  <c r="S14" i="76" s="1"/>
  <c r="J13" i="76"/>
  <c r="S13" i="76" s="1"/>
  <c r="J12" i="76"/>
  <c r="S12" i="76" s="1"/>
  <c r="J11" i="76"/>
  <c r="S11" i="76" s="1"/>
  <c r="J10" i="76"/>
  <c r="S10" i="76" s="1"/>
  <c r="J9" i="76"/>
  <c r="S9" i="76" s="1"/>
  <c r="J8" i="76"/>
  <c r="S8" i="76" s="1"/>
  <c r="J7" i="76"/>
  <c r="S7" i="76" s="1"/>
  <c r="J6" i="76"/>
  <c r="S6" i="76" s="1"/>
  <c r="J5" i="76"/>
  <c r="S5" i="76" s="1"/>
  <c r="J4" i="76"/>
  <c r="S4" i="76" s="1"/>
  <c r="B9" i="66"/>
  <c r="A9" i="66"/>
  <c r="G1410" i="78" l="1"/>
  <c r="G1495" i="78"/>
  <c r="G229" i="78"/>
  <c r="G230" i="78" s="1"/>
  <c r="G231" i="78" s="1"/>
  <c r="G232" i="78" s="1"/>
  <c r="G233" i="78" s="1"/>
  <c r="G234" i="78" s="1"/>
  <c r="G235" i="78" s="1"/>
  <c r="G236" i="78" s="1"/>
  <c r="G237" i="78" s="1"/>
  <c r="G238" i="78" s="1"/>
  <c r="G239" i="78" s="1"/>
  <c r="G240" i="78" s="1"/>
  <c r="G241" i="78" s="1"/>
  <c r="G242" i="78" s="1"/>
  <c r="G243" i="78" s="1"/>
  <c r="G244" i="78" s="1"/>
  <c r="G245" i="78" s="1"/>
  <c r="G246" i="78" s="1"/>
  <c r="G247" i="78" s="1"/>
  <c r="G248" i="78" s="1"/>
  <c r="G249" i="78" s="1"/>
  <c r="S56" i="76"/>
  <c r="S64" i="76"/>
  <c r="S78" i="76" s="1"/>
  <c r="S66" i="76"/>
  <c r="T66" i="76" s="1"/>
  <c r="S68" i="76"/>
  <c r="S70" i="76"/>
  <c r="S72" i="76"/>
  <c r="T72" i="76" s="1"/>
  <c r="S74" i="76"/>
  <c r="T74" i="76" s="1"/>
  <c r="S76" i="76"/>
  <c r="T69" i="76"/>
  <c r="T73" i="76"/>
  <c r="T75" i="76"/>
  <c r="T77" i="76"/>
  <c r="T68" i="76"/>
  <c r="T70" i="76"/>
  <c r="T76" i="76"/>
  <c r="T65" i="76"/>
  <c r="T60" i="76"/>
  <c r="J78" i="76"/>
  <c r="K78" i="76"/>
  <c r="K97" i="76" s="1"/>
  <c r="T59" i="76"/>
  <c r="T87" i="76"/>
  <c r="T62" i="76"/>
  <c r="J96" i="76"/>
  <c r="T7" i="76"/>
  <c r="T11" i="76"/>
  <c r="T15" i="76"/>
  <c r="T19" i="76"/>
  <c r="T23" i="76"/>
  <c r="T27" i="76"/>
  <c r="T31" i="76"/>
  <c r="T35" i="76"/>
  <c r="T39" i="76"/>
  <c r="T43" i="76"/>
  <c r="T8" i="76"/>
  <c r="T12" i="76"/>
  <c r="T16" i="76"/>
  <c r="T20" i="76"/>
  <c r="T24" i="76"/>
  <c r="T28" i="76"/>
  <c r="T32" i="76"/>
  <c r="T36" i="76"/>
  <c r="T40" i="76"/>
  <c r="T44" i="76"/>
  <c r="T5" i="76"/>
  <c r="T9" i="76"/>
  <c r="T13" i="76"/>
  <c r="T17" i="76"/>
  <c r="T21" i="76"/>
  <c r="T25" i="76"/>
  <c r="T29" i="76"/>
  <c r="T33" i="76"/>
  <c r="T37" i="76"/>
  <c r="T41" i="76"/>
  <c r="T6" i="76"/>
  <c r="T10" i="76"/>
  <c r="T14" i="76"/>
  <c r="T18" i="76"/>
  <c r="T22" i="76"/>
  <c r="T26" i="76"/>
  <c r="T30" i="76"/>
  <c r="T34" i="76"/>
  <c r="T38" i="76"/>
  <c r="T42" i="76"/>
  <c r="T67" i="76"/>
  <c r="T71" i="76"/>
  <c r="J56" i="76"/>
  <c r="G1411" i="78" l="1"/>
  <c r="G1412" i="78" s="1"/>
  <c r="G1413" i="78" s="1"/>
  <c r="G1414" i="78" s="1"/>
  <c r="G1415" i="78" s="1"/>
  <c r="G1416" i="78" s="1"/>
  <c r="G1417" i="78" s="1"/>
  <c r="G1418" i="78" s="1"/>
  <c r="G1419" i="78" s="1"/>
  <c r="G1420" i="78" s="1"/>
  <c r="G1421" i="78" s="1"/>
  <c r="G1422" i="78" s="1"/>
  <c r="G1423" i="78" s="1"/>
  <c r="G1424" i="78" s="1"/>
  <c r="G1425" i="78" s="1"/>
  <c r="G1426" i="78" s="1"/>
  <c r="G1427" i="78" s="1"/>
  <c r="G1428" i="78" s="1"/>
  <c r="G1429" i="78" s="1"/>
  <c r="G1430" i="78" s="1"/>
  <c r="G1431" i="78" s="1"/>
  <c r="G1432" i="78" s="1"/>
  <c r="G1433" i="78" s="1"/>
  <c r="G1496" i="78"/>
  <c r="G1497" i="78" s="1"/>
  <c r="G1498" i="78" s="1"/>
  <c r="G1499" i="78" s="1"/>
  <c r="G1500" i="78" s="1"/>
  <c r="G1501" i="78" s="1"/>
  <c r="G1502" i="78" s="1"/>
  <c r="G1503" i="78" s="1"/>
  <c r="G1504" i="78" s="1"/>
  <c r="G1505" i="78" s="1"/>
  <c r="G1506" i="78" s="1"/>
  <c r="G1507" i="78" s="1"/>
  <c r="G1508" i="78" s="1"/>
  <c r="G1509" i="78" s="1"/>
  <c r="G1510" i="78" s="1"/>
  <c r="G1511" i="78" s="1"/>
  <c r="G1512" i="78" s="1"/>
  <c r="G1513" i="78" s="1"/>
  <c r="G1514" i="78" s="1"/>
  <c r="G1515" i="78" s="1"/>
  <c r="G250" i="78"/>
  <c r="G251" i="78" s="1"/>
  <c r="G252" i="78" s="1"/>
  <c r="G253" i="78" s="1"/>
  <c r="G254" i="78" s="1"/>
  <c r="G255" i="78" s="1"/>
  <c r="G256" i="78" s="1"/>
  <c r="G257" i="78" s="1"/>
  <c r="G258" i="78" s="1"/>
  <c r="G259" i="78" s="1"/>
  <c r="G260" i="78" s="1"/>
  <c r="S97" i="76"/>
  <c r="T64" i="76"/>
  <c r="T78" i="76"/>
  <c r="J97" i="76"/>
  <c r="T81" i="76"/>
  <c r="T83" i="76" s="1"/>
  <c r="T86" i="76"/>
  <c r="T96" i="76" s="1"/>
  <c r="T4" i="76"/>
  <c r="T56" i="76" s="1"/>
  <c r="G261" i="78" l="1"/>
  <c r="G262" i="78" s="1"/>
  <c r="G263" i="78" s="1"/>
  <c r="T97" i="76"/>
  <c r="H15" i="61"/>
  <c r="G264" i="78" l="1"/>
  <c r="G265" i="78" s="1"/>
  <c r="G266" i="78" s="1"/>
  <c r="G267" i="78" s="1"/>
  <c r="G268" i="78" s="1"/>
  <c r="G269" i="78" s="1"/>
  <c r="G270" i="78" s="1"/>
  <c r="G271" i="78" s="1"/>
  <c r="G272" i="78" s="1"/>
  <c r="G273" i="78" s="1"/>
  <c r="G274" i="78" s="1"/>
  <c r="G275" i="78" s="1"/>
  <c r="G276" i="78" s="1"/>
  <c r="G277" i="78" s="1"/>
  <c r="G278" i="78" s="1"/>
  <c r="G279" i="78" s="1"/>
  <c r="G280" i="78" s="1"/>
  <c r="G281" i="78" s="1"/>
  <c r="G282" i="78" s="1"/>
  <c r="G283" i="78" s="1"/>
  <c r="G284" i="78" s="1"/>
  <c r="G285" i="78" s="1"/>
  <c r="G286" i="78" s="1"/>
  <c r="G287" i="78" s="1"/>
  <c r="G288" i="78" s="1"/>
  <c r="G289" i="78" s="1"/>
  <c r="G290" i="78" s="1"/>
  <c r="G291" i="78" s="1"/>
  <c r="G292" i="78" s="1"/>
  <c r="G293" i="78" s="1"/>
  <c r="G294" i="78" s="1"/>
  <c r="G295" i="78" s="1"/>
  <c r="G296" i="78" s="1"/>
  <c r="G297" i="78" s="1"/>
  <c r="G298" i="78" s="1"/>
  <c r="G299" i="78" s="1"/>
  <c r="G300" i="78" s="1"/>
  <c r="G301" i="78" s="1"/>
  <c r="G302" i="78" s="1"/>
  <c r="G303" i="78" s="1"/>
  <c r="H22" i="58"/>
  <c r="H19" i="58"/>
  <c r="H15" i="58"/>
  <c r="H16" i="58"/>
  <c r="H17" i="58"/>
  <c r="H18" i="58"/>
  <c r="H8" i="58"/>
  <c r="H9" i="58"/>
  <c r="H10" i="58"/>
  <c r="H11" i="58"/>
  <c r="H12" i="58"/>
  <c r="H13" i="58"/>
  <c r="H14" i="58"/>
  <c r="G304" i="78" l="1"/>
  <c r="G305" i="78" s="1"/>
  <c r="G306" i="78" s="1"/>
  <c r="G307" i="78" s="1"/>
  <c r="B8" i="66"/>
  <c r="A8" i="66"/>
  <c r="G308" i="78" l="1"/>
  <c r="G309" i="78" s="1"/>
  <c r="G310" i="78" s="1"/>
  <c r="G311" i="78" s="1"/>
  <c r="B7" i="66"/>
  <c r="A7" i="66"/>
  <c r="B8" i="41"/>
  <c r="A8" i="41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7" i="58"/>
  <c r="A8" i="58"/>
  <c r="A9" i="58"/>
  <c r="A10" i="58"/>
  <c r="A11" i="58"/>
  <c r="A12" i="58"/>
  <c r="A13" i="58"/>
  <c r="A14" i="58"/>
  <c r="A15" i="58"/>
  <c r="A16" i="58"/>
  <c r="A17" i="58"/>
  <c r="A18" i="58"/>
  <c r="A19" i="58"/>
  <c r="A20" i="58"/>
  <c r="A21" i="58"/>
  <c r="A22" i="58"/>
  <c r="A7" i="58"/>
  <c r="H8" i="30"/>
  <c r="B8" i="30"/>
  <c r="A8" i="30"/>
  <c r="H15" i="19"/>
  <c r="H16" i="19"/>
  <c r="H17" i="19"/>
  <c r="H14" i="19"/>
  <c r="A17" i="19"/>
  <c r="B15" i="19"/>
  <c r="B16" i="19"/>
  <c r="B17" i="19"/>
  <c r="B14" i="19"/>
  <c r="A15" i="19"/>
  <c r="A16" i="19"/>
  <c r="A14" i="19"/>
  <c r="H9" i="19"/>
  <c r="H10" i="19"/>
  <c r="H8" i="19"/>
  <c r="H11" i="19"/>
  <c r="B11" i="19"/>
  <c r="B9" i="19"/>
  <c r="B10" i="19"/>
  <c r="A11" i="19"/>
  <c r="A9" i="19"/>
  <c r="A10" i="19"/>
  <c r="A8" i="19"/>
  <c r="B15" i="3"/>
  <c r="B14" i="3"/>
  <c r="B13" i="3"/>
  <c r="A15" i="3"/>
  <c r="A14" i="3"/>
  <c r="A13" i="3"/>
  <c r="H15" i="3"/>
  <c r="H9" i="3"/>
  <c r="H10" i="3"/>
  <c r="H11" i="3"/>
  <c r="H12" i="3"/>
  <c r="H13" i="3"/>
  <c r="H14" i="3"/>
  <c r="G312" i="78" l="1"/>
  <c r="H12" i="19"/>
  <c r="H38" i="61"/>
  <c r="H39" i="61"/>
  <c r="H40" i="61"/>
  <c r="H41" i="61"/>
  <c r="H9" i="23"/>
  <c r="H10" i="23"/>
  <c r="H11" i="23"/>
  <c r="G313" i="78" l="1"/>
  <c r="G314" i="78" s="1"/>
  <c r="G315" i="78" s="1"/>
  <c r="G316" i="78" s="1"/>
  <c r="G317" i="78" s="1"/>
  <c r="G318" i="78" s="1"/>
  <c r="G319" i="78" s="1"/>
  <c r="G320" i="78" s="1"/>
  <c r="G321" i="78" s="1"/>
  <c r="G322" i="78" s="1"/>
  <c r="G323" i="78" s="1"/>
  <c r="G324" i="78" s="1"/>
  <c r="G325" i="78" s="1"/>
  <c r="G326" i="78" s="1"/>
  <c r="G327" i="78" s="1"/>
  <c r="G328" i="78" s="1"/>
  <c r="G329" i="78" s="1"/>
  <c r="G330" i="78" s="1"/>
  <c r="G331" i="78" s="1"/>
  <c r="G332" i="78" s="1"/>
  <c r="G333" i="78" s="1"/>
  <c r="G334" i="78" s="1"/>
  <c r="G335" i="78" s="1"/>
  <c r="G336" i="78" s="1"/>
  <c r="G337" i="78" s="1"/>
  <c r="G338" i="78" s="1"/>
  <c r="G339" i="78" s="1"/>
  <c r="G340" i="78" s="1"/>
  <c r="G11" i="75"/>
  <c r="M11" i="75" s="1"/>
  <c r="F11" i="75"/>
  <c r="H11" i="75" s="1"/>
  <c r="G10" i="75"/>
  <c r="M10" i="75" s="1"/>
  <c r="F10" i="75"/>
  <c r="J10" i="75" s="1"/>
  <c r="K10" i="75" s="1"/>
  <c r="G9" i="75"/>
  <c r="M9" i="75" s="1"/>
  <c r="F9" i="75"/>
  <c r="H9" i="75" s="1"/>
  <c r="G341" i="78" l="1"/>
  <c r="G342" i="78" s="1"/>
  <c r="G343" i="78" s="1"/>
  <c r="G344" i="78" s="1"/>
  <c r="G345" i="78" s="1"/>
  <c r="G346" i="78" s="1"/>
  <c r="G347" i="78" s="1"/>
  <c r="G348" i="78" s="1"/>
  <c r="G349" i="78" s="1"/>
  <c r="G350" i="78" s="1"/>
  <c r="G351" i="78" s="1"/>
  <c r="G352" i="78" s="1"/>
  <c r="G353" i="78" s="1"/>
  <c r="G354" i="78" s="1"/>
  <c r="G355" i="78" s="1"/>
  <c r="G356" i="78" s="1"/>
  <c r="G357" i="78" s="1"/>
  <c r="G358" i="78" s="1"/>
  <c r="G359" i="78" s="1"/>
  <c r="G360" i="78" s="1"/>
  <c r="G361" i="78" s="1"/>
  <c r="G362" i="78" s="1"/>
  <c r="G363" i="78" s="1"/>
  <c r="G364" i="78" s="1"/>
  <c r="G365" i="78" s="1"/>
  <c r="G366" i="78" s="1"/>
  <c r="G367" i="78" s="1"/>
  <c r="G368" i="78" s="1"/>
  <c r="G369" i="78" s="1"/>
  <c r="G370" i="78" s="1"/>
  <c r="G371" i="78" s="1"/>
  <c r="G372" i="78" s="1"/>
  <c r="G373" i="78" s="1"/>
  <c r="G374" i="78" s="1"/>
  <c r="G375" i="78" s="1"/>
  <c r="G376" i="78" s="1"/>
  <c r="D34" i="69"/>
  <c r="H34" i="69" s="1"/>
  <c r="D27" i="69"/>
  <c r="H27" i="69" s="1"/>
  <c r="D29" i="69"/>
  <c r="H29" i="69" s="1"/>
  <c r="D46" i="69"/>
  <c r="H46" i="69" s="1"/>
  <c r="C59" i="69"/>
  <c r="E59" i="69" s="1"/>
  <c r="C23" i="69"/>
  <c r="G23" i="69" s="1"/>
  <c r="C17" i="69"/>
  <c r="G17" i="69" s="1"/>
  <c r="C24" i="69"/>
  <c r="G24" i="69" s="1"/>
  <c r="C57" i="69"/>
  <c r="E57" i="69" s="1"/>
  <c r="D36" i="69"/>
  <c r="H36" i="69" s="1"/>
  <c r="C19" i="69"/>
  <c r="G19" i="69" s="1"/>
  <c r="D42" i="69"/>
  <c r="H42" i="69" s="1"/>
  <c r="D28" i="69"/>
  <c r="H28" i="69" s="1"/>
  <c r="C18" i="69"/>
  <c r="G18" i="69" s="1"/>
  <c r="C11" i="69"/>
  <c r="G11" i="69" s="1"/>
  <c r="C13" i="69"/>
  <c r="G13" i="69" s="1"/>
  <c r="C60" i="69"/>
  <c r="E60" i="69" s="1"/>
  <c r="C58" i="69"/>
  <c r="E58" i="69" s="1"/>
  <c r="D41" i="69"/>
  <c r="H41" i="69" s="1"/>
  <c r="D14" i="58"/>
  <c r="G14" i="58" s="1"/>
  <c r="D38" i="69"/>
  <c r="H38" i="69" s="1"/>
  <c r="D37" i="69"/>
  <c r="H37" i="69" s="1"/>
  <c r="D35" i="69"/>
  <c r="H35" i="69" s="1"/>
  <c r="D31" i="69"/>
  <c r="H31" i="69" s="1"/>
  <c r="C30" i="69"/>
  <c r="G30" i="69" s="1"/>
  <c r="D26" i="69"/>
  <c r="C22" i="69"/>
  <c r="G22" i="69" s="1"/>
  <c r="C21" i="69"/>
  <c r="G21" i="69" s="1"/>
  <c r="C20" i="69"/>
  <c r="G20" i="69" s="1"/>
  <c r="C15" i="69"/>
  <c r="G15" i="69" s="1"/>
  <c r="C14" i="69"/>
  <c r="G14" i="69" s="1"/>
  <c r="C10" i="69"/>
  <c r="G10" i="69" s="1"/>
  <c r="C9" i="69"/>
  <c r="G9" i="69" s="1"/>
  <c r="C8" i="69"/>
  <c r="D33" i="69"/>
  <c r="H33" i="69" s="1"/>
  <c r="D40" i="69"/>
  <c r="H40" i="69" s="1"/>
  <c r="C25" i="69"/>
  <c r="G25" i="69" s="1"/>
  <c r="H10" i="75"/>
  <c r="I10" i="75" s="1"/>
  <c r="C56" i="69"/>
  <c r="E56" i="69" s="1"/>
  <c r="J9" i="75"/>
  <c r="K9" i="75" s="1"/>
  <c r="L9" i="75" s="1"/>
  <c r="N9" i="75" s="1"/>
  <c r="J11" i="75"/>
  <c r="K11" i="75" s="1"/>
  <c r="L11" i="75" s="1"/>
  <c r="N11" i="75" s="1"/>
  <c r="G377" i="78" l="1"/>
  <c r="G378" i="78" s="1"/>
  <c r="G379" i="78" s="1"/>
  <c r="G380" i="78" s="1"/>
  <c r="G381" i="78" s="1"/>
  <c r="G382" i="78" s="1"/>
  <c r="G383" i="78" s="1"/>
  <c r="G384" i="78" s="1"/>
  <c r="G385" i="78" s="1"/>
  <c r="G386" i="78" s="1"/>
  <c r="G387" i="78" s="1"/>
  <c r="G388" i="78" s="1"/>
  <c r="G389" i="78" s="1"/>
  <c r="G390" i="78" s="1"/>
  <c r="G391" i="78" s="1"/>
  <c r="G392" i="78" s="1"/>
  <c r="G393" i="78" s="1"/>
  <c r="G394" i="78" s="1"/>
  <c r="G395" i="78" s="1"/>
  <c r="C16" i="69"/>
  <c r="G16" i="69" s="1"/>
  <c r="D32" i="69"/>
  <c r="H32" i="69" s="1"/>
  <c r="L10" i="75"/>
  <c r="N10" i="75" s="1"/>
  <c r="O10" i="75" s="1"/>
  <c r="D39" i="69"/>
  <c r="H39" i="69" s="1"/>
  <c r="I11" i="75"/>
  <c r="O11" i="75" s="1"/>
  <c r="C87" i="69"/>
  <c r="E87" i="69" s="1"/>
  <c r="D33" i="61"/>
  <c r="G33" i="61" s="1"/>
  <c r="C67" i="69"/>
  <c r="E67" i="69" s="1"/>
  <c r="D13" i="61"/>
  <c r="G13" i="61" s="1"/>
  <c r="D59" i="61"/>
  <c r="G59" i="61" s="1"/>
  <c r="D113" i="69"/>
  <c r="F113" i="69" s="1"/>
  <c r="C112" i="69"/>
  <c r="E112" i="69" s="1"/>
  <c r="D58" i="61"/>
  <c r="G58" i="61" s="1"/>
  <c r="C111" i="69"/>
  <c r="E111" i="69" s="1"/>
  <c r="D57" i="61"/>
  <c r="G57" i="61" s="1"/>
  <c r="D55" i="61"/>
  <c r="G55" i="61" s="1"/>
  <c r="C109" i="69"/>
  <c r="E109" i="69" s="1"/>
  <c r="C107" i="69"/>
  <c r="E107" i="69" s="1"/>
  <c r="D53" i="61"/>
  <c r="G53" i="61" s="1"/>
  <c r="C106" i="69"/>
  <c r="E106" i="69" s="1"/>
  <c r="D52" i="61"/>
  <c r="G52" i="61" s="1"/>
  <c r="D51" i="61"/>
  <c r="G51" i="61" s="1"/>
  <c r="C105" i="69"/>
  <c r="E105" i="69" s="1"/>
  <c r="D50" i="61"/>
  <c r="G50" i="61" s="1"/>
  <c r="C104" i="69"/>
  <c r="E104" i="69" s="1"/>
  <c r="D49" i="61"/>
  <c r="G49" i="61" s="1"/>
  <c r="C103" i="69"/>
  <c r="E103" i="69" s="1"/>
  <c r="C102" i="69"/>
  <c r="E102" i="69" s="1"/>
  <c r="D48" i="61"/>
  <c r="G48" i="61" s="1"/>
  <c r="D46" i="61"/>
  <c r="G46" i="61" s="1"/>
  <c r="C100" i="69"/>
  <c r="E100" i="69" s="1"/>
  <c r="D27" i="61"/>
  <c r="G27" i="61" s="1"/>
  <c r="C81" i="69"/>
  <c r="E81" i="69" s="1"/>
  <c r="C80" i="69"/>
  <c r="E80" i="69" s="1"/>
  <c r="D26" i="61"/>
  <c r="G26" i="61" s="1"/>
  <c r="D25" i="61"/>
  <c r="G25" i="61" s="1"/>
  <c r="C79" i="69"/>
  <c r="E79" i="69" s="1"/>
  <c r="C78" i="69"/>
  <c r="E78" i="69" s="1"/>
  <c r="D24" i="61"/>
  <c r="G24" i="61" s="1"/>
  <c r="C76" i="69"/>
  <c r="E76" i="69" s="1"/>
  <c r="D22" i="61"/>
  <c r="G22" i="61" s="1"/>
  <c r="C75" i="69"/>
  <c r="E75" i="69" s="1"/>
  <c r="D21" i="61"/>
  <c r="G21" i="61" s="1"/>
  <c r="D20" i="61"/>
  <c r="G20" i="61" s="1"/>
  <c r="C74" i="69"/>
  <c r="E74" i="69" s="1"/>
  <c r="D19" i="61"/>
  <c r="G19" i="61" s="1"/>
  <c r="C73" i="69"/>
  <c r="E73" i="69" s="1"/>
  <c r="C72" i="69"/>
  <c r="E72" i="69" s="1"/>
  <c r="D18" i="61"/>
  <c r="G18" i="61" s="1"/>
  <c r="D17" i="61"/>
  <c r="G17" i="61" s="1"/>
  <c r="C71" i="69"/>
  <c r="E71" i="69" s="1"/>
  <c r="C70" i="69"/>
  <c r="E70" i="69" s="1"/>
  <c r="D16" i="61"/>
  <c r="G16" i="61" s="1"/>
  <c r="C69" i="69"/>
  <c r="E69" i="69" s="1"/>
  <c r="D15" i="61"/>
  <c r="G15" i="61" s="1"/>
  <c r="D14" i="61"/>
  <c r="G14" i="61" s="1"/>
  <c r="C68" i="69"/>
  <c r="E68" i="69" s="1"/>
  <c r="C65" i="69"/>
  <c r="E65" i="69" s="1"/>
  <c r="D11" i="61"/>
  <c r="G11" i="61" s="1"/>
  <c r="D10" i="61"/>
  <c r="G10" i="61" s="1"/>
  <c r="C64" i="69"/>
  <c r="E64" i="69" s="1"/>
  <c r="C63" i="69"/>
  <c r="E63" i="69" s="1"/>
  <c r="D9" i="61"/>
  <c r="G9" i="61" s="1"/>
  <c r="D8" i="61"/>
  <c r="G8" i="61" s="1"/>
  <c r="C62" i="69"/>
  <c r="E62" i="69" s="1"/>
  <c r="D7" i="61"/>
  <c r="G7" i="61" s="1"/>
  <c r="C61" i="69"/>
  <c r="E61" i="69" s="1"/>
  <c r="D54" i="61"/>
  <c r="G54" i="61" s="1"/>
  <c r="C108" i="69"/>
  <c r="E108" i="69" s="1"/>
  <c r="D37" i="61"/>
  <c r="G37" i="61" s="1"/>
  <c r="C91" i="69"/>
  <c r="E91" i="69" s="1"/>
  <c r="D36" i="61"/>
  <c r="G36" i="61" s="1"/>
  <c r="C90" i="69"/>
  <c r="E90" i="69" s="1"/>
  <c r="D38" i="61"/>
  <c r="G38" i="61" s="1"/>
  <c r="C92" i="69"/>
  <c r="E92" i="69" s="1"/>
  <c r="D40" i="61"/>
  <c r="G40" i="61" s="1"/>
  <c r="C94" i="69"/>
  <c r="E94" i="69" s="1"/>
  <c r="D39" i="61"/>
  <c r="G39" i="61" s="1"/>
  <c r="C93" i="69"/>
  <c r="E93" i="69" s="1"/>
  <c r="D35" i="61"/>
  <c r="G35" i="61" s="1"/>
  <c r="C89" i="69"/>
  <c r="E89" i="69" s="1"/>
  <c r="C88" i="69"/>
  <c r="E88" i="69" s="1"/>
  <c r="D34" i="61"/>
  <c r="G34" i="61" s="1"/>
  <c r="D31" i="61"/>
  <c r="G31" i="61" s="1"/>
  <c r="C85" i="69"/>
  <c r="E85" i="69" s="1"/>
  <c r="C84" i="69"/>
  <c r="E84" i="69" s="1"/>
  <c r="D30" i="61"/>
  <c r="G30" i="61" s="1"/>
  <c r="D32" i="61"/>
  <c r="G32" i="61" s="1"/>
  <c r="C86" i="69"/>
  <c r="E86" i="69" s="1"/>
  <c r="D28" i="61"/>
  <c r="G28" i="61" s="1"/>
  <c r="C82" i="69"/>
  <c r="E82" i="69" s="1"/>
  <c r="C83" i="69"/>
  <c r="E83" i="69" s="1"/>
  <c r="D29" i="61"/>
  <c r="G29" i="61" s="1"/>
  <c r="D23" i="61"/>
  <c r="G23" i="61" s="1"/>
  <c r="C77" i="69"/>
  <c r="E77" i="69" s="1"/>
  <c r="D43" i="61"/>
  <c r="G43" i="61" s="1"/>
  <c r="C97" i="69"/>
  <c r="E97" i="69" s="1"/>
  <c r="D42" i="61"/>
  <c r="G42" i="61" s="1"/>
  <c r="C96" i="69"/>
  <c r="E96" i="69" s="1"/>
  <c r="D41" i="61"/>
  <c r="G41" i="61" s="1"/>
  <c r="C95" i="69"/>
  <c r="E95" i="69" s="1"/>
  <c r="C98" i="69"/>
  <c r="E98" i="69" s="1"/>
  <c r="D44" i="61"/>
  <c r="G44" i="61" s="1"/>
  <c r="G8" i="69"/>
  <c r="H26" i="69"/>
  <c r="D15" i="3"/>
  <c r="G15" i="3" s="1"/>
  <c r="E54" i="69"/>
  <c r="E55" i="69"/>
  <c r="D10" i="66"/>
  <c r="G12" i="61"/>
  <c r="G45" i="61"/>
  <c r="D8" i="18"/>
  <c r="D7" i="66"/>
  <c r="G7" i="8"/>
  <c r="D11" i="23"/>
  <c r="G11" i="23" s="1"/>
  <c r="D10" i="23"/>
  <c r="G10" i="23" s="1"/>
  <c r="D9" i="23"/>
  <c r="G9" i="23" s="1"/>
  <c r="D21" i="58"/>
  <c r="D17" i="19"/>
  <c r="G17" i="19" s="1"/>
  <c r="D15" i="19"/>
  <c r="D10" i="19"/>
  <c r="G10" i="19" s="1"/>
  <c r="D9" i="66"/>
  <c r="I9" i="75"/>
  <c r="O9" i="75" s="1"/>
  <c r="O13" i="75" l="1"/>
  <c r="O15" i="75" s="1"/>
  <c r="E125" i="69"/>
  <c r="D62" i="61"/>
  <c r="D45" i="69" l="1"/>
  <c r="H45" i="69" s="1"/>
  <c r="D20" i="58" l="1"/>
  <c r="G20" i="58" s="1"/>
  <c r="D9" i="58" l="1"/>
  <c r="G9" i="58" s="1"/>
  <c r="D43" i="69"/>
  <c r="H43" i="69" l="1"/>
  <c r="D18" i="58"/>
  <c r="G18" i="58" s="1"/>
  <c r="H9" i="61"/>
  <c r="D13" i="58" l="1"/>
  <c r="G13" i="58" s="1"/>
  <c r="A8" i="6"/>
  <c r="B12" i="3" l="1"/>
  <c r="A12" i="3"/>
  <c r="H11" i="61"/>
  <c r="H10" i="61"/>
  <c r="D16" i="58" l="1"/>
  <c r="G16" i="58" s="1"/>
  <c r="E14" i="66"/>
  <c r="F14" i="66"/>
  <c r="H14" i="66"/>
  <c r="G9" i="66"/>
  <c r="G10" i="66"/>
  <c r="G11" i="66"/>
  <c r="G12" i="66"/>
  <c r="G13" i="66"/>
  <c r="F6" i="66"/>
  <c r="E6" i="66"/>
  <c r="A3" i="66"/>
  <c r="H9" i="4"/>
  <c r="B11" i="9"/>
  <c r="A11" i="9"/>
  <c r="A9" i="4"/>
  <c r="D53" i="69" l="1"/>
  <c r="F53" i="69" s="1"/>
  <c r="D9" i="9"/>
  <c r="G9" i="9" s="1"/>
  <c r="D54" i="69"/>
  <c r="F54" i="69" s="1"/>
  <c r="B9" i="4"/>
  <c r="D51" i="69" l="1"/>
  <c r="F51" i="69" s="1"/>
  <c r="D11" i="9"/>
  <c r="G11" i="9" s="1"/>
  <c r="D12" i="3"/>
  <c r="G12" i="3" s="1"/>
  <c r="D9" i="4" l="1"/>
  <c r="G9" i="4" s="1"/>
  <c r="I83" i="13" l="1"/>
  <c r="E26" i="7"/>
  <c r="E27" i="7" s="1"/>
  <c r="H8" i="61"/>
  <c r="H12" i="61"/>
  <c r="H13" i="61"/>
  <c r="H14" i="61"/>
  <c r="H16" i="61"/>
  <c r="H17" i="61"/>
  <c r="H18" i="61"/>
  <c r="H19" i="61"/>
  <c r="H20" i="61"/>
  <c r="H21" i="61"/>
  <c r="H22" i="61"/>
  <c r="H23" i="61"/>
  <c r="H24" i="61"/>
  <c r="H25" i="61"/>
  <c r="H26" i="61"/>
  <c r="H27" i="61"/>
  <c r="H28" i="61"/>
  <c r="H29" i="61"/>
  <c r="H30" i="61"/>
  <c r="H31" i="61"/>
  <c r="H32" i="61"/>
  <c r="H33" i="61"/>
  <c r="H34" i="61"/>
  <c r="H35" i="61"/>
  <c r="H36" i="61"/>
  <c r="H37" i="61"/>
  <c r="H8" i="23"/>
  <c r="H7" i="23"/>
  <c r="B8" i="23"/>
  <c r="B7" i="23"/>
  <c r="A8" i="23"/>
  <c r="A7" i="23"/>
  <c r="H10" i="9"/>
  <c r="H8" i="9"/>
  <c r="B10" i="9"/>
  <c r="B8" i="9"/>
  <c r="A10" i="9"/>
  <c r="A8" i="9"/>
  <c r="H8" i="4"/>
  <c r="B8" i="4"/>
  <c r="A8" i="4"/>
  <c r="H9" i="15"/>
  <c r="H8" i="15"/>
  <c r="G31" i="7" s="1"/>
  <c r="B9" i="15"/>
  <c r="B8" i="15"/>
  <c r="A9" i="15"/>
  <c r="A8" i="15"/>
  <c r="H20" i="58"/>
  <c r="H21" i="58"/>
  <c r="H7" i="58"/>
  <c r="H8" i="18"/>
  <c r="B8" i="18"/>
  <c r="A8" i="18"/>
  <c r="B8" i="19"/>
  <c r="H8" i="3"/>
  <c r="B9" i="3"/>
  <c r="B10" i="3"/>
  <c r="B11" i="3"/>
  <c r="B8" i="3"/>
  <c r="A11" i="3"/>
  <c r="A9" i="3"/>
  <c r="A10" i="3"/>
  <c r="A8" i="3"/>
  <c r="B8" i="22"/>
  <c r="A8" i="22"/>
  <c r="H8" i="22"/>
  <c r="H10" i="22" s="1"/>
  <c r="G11" i="7" s="1"/>
  <c r="H9" i="21"/>
  <c r="H8" i="21"/>
  <c r="B9" i="21"/>
  <c r="B8" i="21"/>
  <c r="A9" i="21"/>
  <c r="A8" i="21"/>
  <c r="H9" i="1"/>
  <c r="H10" i="1"/>
  <c r="H11" i="1"/>
  <c r="H8" i="1"/>
  <c r="B9" i="1"/>
  <c r="B10" i="1"/>
  <c r="B11" i="1"/>
  <c r="B8" i="1"/>
  <c r="A10" i="1"/>
  <c r="A11" i="1"/>
  <c r="A9" i="1"/>
  <c r="A8" i="1"/>
  <c r="H10" i="31"/>
  <c r="A1" i="32"/>
  <c r="F62" i="61"/>
  <c r="E62" i="61"/>
  <c r="A1" i="1"/>
  <c r="A2" i="13"/>
  <c r="A34" i="13" s="1"/>
  <c r="A60" i="13"/>
  <c r="A90" i="13" s="1"/>
  <c r="A18" i="17"/>
  <c r="A17" i="17"/>
  <c r="A91" i="13"/>
  <c r="D24" i="7"/>
  <c r="E24" i="7"/>
  <c r="D17" i="7"/>
  <c r="E17" i="7"/>
  <c r="D13" i="7"/>
  <c r="E13" i="7"/>
  <c r="E11" i="15"/>
  <c r="F11" i="15"/>
  <c r="A3" i="41"/>
  <c r="E25" i="58"/>
  <c r="D26" i="7" s="1"/>
  <c r="F25" i="58"/>
  <c r="K13" i="19"/>
  <c r="K19" i="19"/>
  <c r="G10" i="21"/>
  <c r="H10" i="6"/>
  <c r="H10" i="47"/>
  <c r="H10" i="48"/>
  <c r="I85" i="13"/>
  <c r="E10" i="31"/>
  <c r="F10" i="31"/>
  <c r="E6" i="9"/>
  <c r="F6" i="9"/>
  <c r="F12" i="1"/>
  <c r="E6" i="61"/>
  <c r="F6" i="61"/>
  <c r="E6" i="8"/>
  <c r="F6" i="8"/>
  <c r="E6" i="47"/>
  <c r="F6" i="47"/>
  <c r="E6" i="48"/>
  <c r="F6" i="48"/>
  <c r="E6" i="23"/>
  <c r="F6" i="23"/>
  <c r="E6" i="41"/>
  <c r="F6" i="41"/>
  <c r="A3" i="48"/>
  <c r="G9" i="48"/>
  <c r="E10" i="48"/>
  <c r="F10" i="48"/>
  <c r="A3" i="47"/>
  <c r="G9" i="47"/>
  <c r="E10" i="47"/>
  <c r="F10" i="47"/>
  <c r="A3" i="61"/>
  <c r="A3" i="8"/>
  <c r="E9" i="8"/>
  <c r="F9" i="8"/>
  <c r="E45" i="7" s="1"/>
  <c r="A3" i="23"/>
  <c r="E12" i="23"/>
  <c r="D43" i="7" s="1"/>
  <c r="F12" i="23"/>
  <c r="E43" i="7" s="1"/>
  <c r="A3" i="9"/>
  <c r="E12" i="9"/>
  <c r="D40" i="7" s="1"/>
  <c r="F12" i="9"/>
  <c r="E40" i="7" s="1"/>
  <c r="A3" i="4"/>
  <c r="E11" i="4"/>
  <c r="D39" i="7" s="1"/>
  <c r="F11" i="4"/>
  <c r="E39" i="7" s="1"/>
  <c r="A3" i="15"/>
  <c r="E10" i="41"/>
  <c r="F10" i="41"/>
  <c r="A3" i="58"/>
  <c r="A5" i="58"/>
  <c r="B5" i="58"/>
  <c r="C5" i="58"/>
  <c r="D5" i="58"/>
  <c r="E5" i="58"/>
  <c r="G5" i="58"/>
  <c r="H5" i="58"/>
  <c r="A6" i="58"/>
  <c r="E6" i="58"/>
  <c r="F6" i="58"/>
  <c r="A3" i="6"/>
  <c r="A5" i="6"/>
  <c r="B5" i="6"/>
  <c r="C5" i="6"/>
  <c r="D5" i="6"/>
  <c r="E5" i="6"/>
  <c r="G5" i="6"/>
  <c r="H5" i="6"/>
  <c r="A6" i="6"/>
  <c r="E6" i="6"/>
  <c r="F6" i="6"/>
  <c r="E10" i="6"/>
  <c r="F10" i="6"/>
  <c r="A3" i="18"/>
  <c r="A5" i="18"/>
  <c r="B5" i="18"/>
  <c r="C5" i="18"/>
  <c r="D5" i="18"/>
  <c r="E5" i="18"/>
  <c r="G5" i="18"/>
  <c r="H5" i="18"/>
  <c r="A6" i="18"/>
  <c r="E6" i="18"/>
  <c r="F6" i="18"/>
  <c r="E11" i="18"/>
  <c r="F11" i="18"/>
  <c r="A3" i="31"/>
  <c r="A5" i="31"/>
  <c r="B5" i="31"/>
  <c r="C5" i="31"/>
  <c r="D5" i="31"/>
  <c r="E5" i="31"/>
  <c r="G5" i="31"/>
  <c r="H5" i="31"/>
  <c r="A6" i="31"/>
  <c r="E6" i="31"/>
  <c r="F6" i="31"/>
  <c r="A3" i="30"/>
  <c r="A5" i="30"/>
  <c r="B5" i="30"/>
  <c r="C5" i="30"/>
  <c r="D5" i="30"/>
  <c r="E5" i="30"/>
  <c r="G5" i="30"/>
  <c r="H5" i="30"/>
  <c r="A6" i="30"/>
  <c r="E6" i="30"/>
  <c r="F6" i="30"/>
  <c r="E11" i="30"/>
  <c r="F11" i="30"/>
  <c r="A3" i="19"/>
  <c r="A5" i="19"/>
  <c r="B5" i="19"/>
  <c r="C5" i="19"/>
  <c r="D5" i="19"/>
  <c r="E5" i="19"/>
  <c r="G5" i="19"/>
  <c r="H5" i="19"/>
  <c r="A6" i="19"/>
  <c r="E6" i="19"/>
  <c r="F6" i="19"/>
  <c r="E12" i="19"/>
  <c r="F12" i="19"/>
  <c r="E18" i="19"/>
  <c r="F18" i="19"/>
  <c r="I18" i="19"/>
  <c r="I20" i="19" s="1"/>
  <c r="A3" i="3"/>
  <c r="A5" i="3"/>
  <c r="B5" i="3"/>
  <c r="C5" i="3"/>
  <c r="D5" i="3"/>
  <c r="E5" i="3"/>
  <c r="G5" i="3"/>
  <c r="H5" i="3"/>
  <c r="A6" i="3"/>
  <c r="E6" i="3"/>
  <c r="F6" i="3"/>
  <c r="E16" i="3"/>
  <c r="F16" i="3"/>
  <c r="A3" i="22"/>
  <c r="A5" i="22"/>
  <c r="B5" i="22"/>
  <c r="C5" i="22"/>
  <c r="D5" i="22"/>
  <c r="E5" i="22"/>
  <c r="G5" i="22"/>
  <c r="H5" i="22"/>
  <c r="A6" i="22"/>
  <c r="E6" i="22"/>
  <c r="F6" i="22"/>
  <c r="E10" i="22"/>
  <c r="F10" i="22"/>
  <c r="F1" i="21"/>
  <c r="F2" i="21"/>
  <c r="G2" i="21"/>
  <c r="A3" i="21"/>
  <c r="F3" i="21"/>
  <c r="G3" i="21"/>
  <c r="A5" i="21"/>
  <c r="B5" i="21"/>
  <c r="C5" i="21"/>
  <c r="D5" i="21"/>
  <c r="E5" i="21"/>
  <c r="G5" i="21"/>
  <c r="H5" i="21"/>
  <c r="A6" i="21"/>
  <c r="E6" i="21"/>
  <c r="F6" i="21"/>
  <c r="E11" i="21"/>
  <c r="F11" i="21"/>
  <c r="E12" i="1"/>
  <c r="A3" i="7"/>
  <c r="A21" i="17"/>
  <c r="A22" i="17"/>
  <c r="A36" i="13"/>
  <c r="G39" i="13"/>
  <c r="I39" i="13"/>
  <c r="A64" i="13"/>
  <c r="G72" i="13"/>
  <c r="I72" i="13"/>
  <c r="A95" i="13"/>
  <c r="A96" i="13"/>
  <c r="A3" i="32"/>
  <c r="F48" i="32"/>
  <c r="G48" i="32"/>
  <c r="F16" i="50"/>
  <c r="G16" i="50"/>
  <c r="G9" i="31"/>
  <c r="G9" i="6"/>
  <c r="F20" i="19" l="1"/>
  <c r="D16" i="19"/>
  <c r="D14" i="19"/>
  <c r="D13" i="3"/>
  <c r="G13" i="3" s="1"/>
  <c r="D8" i="30"/>
  <c r="D8" i="19"/>
  <c r="D9" i="19"/>
  <c r="G9" i="19" s="1"/>
  <c r="D14" i="3"/>
  <c r="G14" i="3" s="1"/>
  <c r="D11" i="19"/>
  <c r="G11" i="19" s="1"/>
  <c r="D6" i="61"/>
  <c r="D6" i="66"/>
  <c r="G6" i="9"/>
  <c r="G6" i="66"/>
  <c r="H6" i="6"/>
  <c r="H6" i="66"/>
  <c r="G33" i="7"/>
  <c r="C33" i="7"/>
  <c r="A1" i="3"/>
  <c r="A1" i="66"/>
  <c r="D6" i="21"/>
  <c r="G6" i="21" s="1"/>
  <c r="H6" i="18"/>
  <c r="D6" i="18"/>
  <c r="G6" i="18" s="1"/>
  <c r="D48" i="69"/>
  <c r="H48" i="69" s="1"/>
  <c r="D6" i="3"/>
  <c r="G6" i="3" s="1"/>
  <c r="D6" i="41"/>
  <c r="D6" i="23"/>
  <c r="D6" i="47"/>
  <c r="D6" i="48"/>
  <c r="D6" i="19"/>
  <c r="G6" i="19" s="1"/>
  <c r="E20" i="19"/>
  <c r="D27" i="7"/>
  <c r="D28" i="7" s="1"/>
  <c r="D6" i="9"/>
  <c r="D6" i="30"/>
  <c r="G6" i="30" s="1"/>
  <c r="G6" i="61"/>
  <c r="D6" i="58"/>
  <c r="G6" i="58" s="1"/>
  <c r="D6" i="8"/>
  <c r="D6" i="22"/>
  <c r="G6" i="22" s="1"/>
  <c r="D6" i="6"/>
  <c r="G6" i="6" s="1"/>
  <c r="D6" i="31"/>
  <c r="G6" i="31" s="1"/>
  <c r="D18" i="7"/>
  <c r="H6" i="8"/>
  <c r="H6" i="3"/>
  <c r="E18" i="7"/>
  <c r="H6" i="61"/>
  <c r="E47" i="7"/>
  <c r="E41" i="7"/>
  <c r="H6" i="4"/>
  <c r="H6" i="23"/>
  <c r="H6" i="58"/>
  <c r="H6" i="41"/>
  <c r="H6" i="22"/>
  <c r="H6" i="31"/>
  <c r="H6" i="30"/>
  <c r="H6" i="19"/>
  <c r="H6" i="48"/>
  <c r="H6" i="15"/>
  <c r="H6" i="9"/>
  <c r="H6" i="47"/>
  <c r="H6" i="21"/>
  <c r="D49" i="69"/>
  <c r="H49" i="69" s="1"/>
  <c r="C7" i="69"/>
  <c r="D44" i="69"/>
  <c r="D52" i="69"/>
  <c r="F52" i="69" s="1"/>
  <c r="D47" i="69"/>
  <c r="H47" i="69" s="1"/>
  <c r="D10" i="31"/>
  <c r="G8" i="18"/>
  <c r="G11" i="18" s="1"/>
  <c r="C22" i="7" s="1"/>
  <c r="F22" i="7" s="1"/>
  <c r="D47" i="7"/>
  <c r="D41" i="7"/>
  <c r="E28" i="7"/>
  <c r="G6" i="47"/>
  <c r="G6" i="41"/>
  <c r="G6" i="8"/>
  <c r="G6" i="48"/>
  <c r="G6" i="23"/>
  <c r="A1" i="15"/>
  <c r="A1" i="8"/>
  <c r="H12" i="1"/>
  <c r="A1" i="50"/>
  <c r="A1" i="7"/>
  <c r="A1" i="21"/>
  <c r="A1" i="22"/>
  <c r="I11" i="13"/>
  <c r="H11" i="4"/>
  <c r="G39" i="7" s="1"/>
  <c r="H11" i="18"/>
  <c r="G22" i="7" s="1"/>
  <c r="H11" i="21"/>
  <c r="F11" i="17"/>
  <c r="F13" i="17" s="1"/>
  <c r="H12" i="9"/>
  <c r="G40" i="7" s="1"/>
  <c r="I75" i="13" s="1"/>
  <c r="H16" i="3"/>
  <c r="A1" i="23"/>
  <c r="A1" i="9"/>
  <c r="A1" i="48"/>
  <c r="A1" i="41"/>
  <c r="A1" i="6"/>
  <c r="A1" i="18"/>
  <c r="H9" i="8"/>
  <c r="G44" i="7" s="1"/>
  <c r="H11" i="30"/>
  <c r="G16" i="7" s="1"/>
  <c r="H11" i="15"/>
  <c r="G10" i="47"/>
  <c r="D10" i="47"/>
  <c r="H25" i="58"/>
  <c r="G23" i="7" s="1"/>
  <c r="I42" i="13" s="1"/>
  <c r="H12" i="23"/>
  <c r="G43" i="7" s="1"/>
  <c r="H62" i="61"/>
  <c r="G45" i="7" s="1"/>
  <c r="G10" i="48"/>
  <c r="D10" i="48"/>
  <c r="H10" i="41"/>
  <c r="G26" i="7" s="1"/>
  <c r="H18" i="19"/>
  <c r="A67" i="13"/>
  <c r="A1" i="58"/>
  <c r="A1" i="4"/>
  <c r="A1" i="61"/>
  <c r="A1" i="47"/>
  <c r="A2" i="17"/>
  <c r="A1" i="19"/>
  <c r="A1" i="30"/>
  <c r="C6" i="69" l="1"/>
  <c r="G6" i="69" s="1"/>
  <c r="D50" i="69"/>
  <c r="F50" i="69" s="1"/>
  <c r="G7" i="69"/>
  <c r="H44" i="69"/>
  <c r="H125" i="69" s="1"/>
  <c r="D18" i="19"/>
  <c r="D22" i="58"/>
  <c r="G22" i="58" s="1"/>
  <c r="D19" i="58"/>
  <c r="G19" i="58" s="1"/>
  <c r="D17" i="58"/>
  <c r="G17" i="58" s="1"/>
  <c r="D15" i="58"/>
  <c r="G15" i="58" s="1"/>
  <c r="D12" i="58"/>
  <c r="G12" i="58" s="1"/>
  <c r="D11" i="58"/>
  <c r="G11" i="58" s="1"/>
  <c r="D10" i="58"/>
  <c r="G10" i="58" s="1"/>
  <c r="D8" i="58"/>
  <c r="G8" i="58" s="1"/>
  <c r="D7" i="58"/>
  <c r="D8" i="22"/>
  <c r="G8" i="22" s="1"/>
  <c r="G10" i="22" s="1"/>
  <c r="D12" i="19"/>
  <c r="D8" i="4"/>
  <c r="G8" i="4" s="1"/>
  <c r="G11" i="4" s="1"/>
  <c r="C39" i="7" s="1"/>
  <c r="F39" i="7" s="1"/>
  <c r="I80" i="13"/>
  <c r="I78" i="13"/>
  <c r="D57" i="7"/>
  <c r="G8" i="41"/>
  <c r="G10" i="41" s="1"/>
  <c r="C46" i="7" s="1"/>
  <c r="F46" i="7" s="1"/>
  <c r="D8" i="15"/>
  <c r="G41" i="7"/>
  <c r="D10" i="1"/>
  <c r="G10" i="1" s="1"/>
  <c r="G16" i="19"/>
  <c r="K16" i="19" s="1"/>
  <c r="G47" i="7"/>
  <c r="G12" i="7"/>
  <c r="I12" i="13" s="1"/>
  <c r="D8" i="1"/>
  <c r="G8" i="1" s="1"/>
  <c r="D8" i="3"/>
  <c r="D11" i="3"/>
  <c r="G11" i="3" s="1"/>
  <c r="D9" i="1"/>
  <c r="G9" i="1" s="1"/>
  <c r="G15" i="19"/>
  <c r="K15" i="19" s="1"/>
  <c r="I79" i="13"/>
  <c r="D9" i="3"/>
  <c r="G9" i="3" s="1"/>
  <c r="G21" i="58"/>
  <c r="D8" i="21"/>
  <c r="D7" i="23"/>
  <c r="D10" i="3"/>
  <c r="G10" i="3" s="1"/>
  <c r="G10" i="7"/>
  <c r="I10" i="13" s="1"/>
  <c r="G9" i="7"/>
  <c r="I9" i="13" s="1"/>
  <c r="D11" i="1"/>
  <c r="G11" i="1" s="1"/>
  <c r="D8" i="23"/>
  <c r="G8" i="23" s="1"/>
  <c r="I74" i="13"/>
  <c r="I76" i="13" s="1"/>
  <c r="D8" i="9"/>
  <c r="D9" i="21"/>
  <c r="G9" i="21" s="1"/>
  <c r="E48" i="7"/>
  <c r="G24" i="7"/>
  <c r="G10" i="31"/>
  <c r="C26" i="7" s="1"/>
  <c r="F26" i="7" s="1"/>
  <c r="D11" i="18"/>
  <c r="D48" i="7"/>
  <c r="D34" i="7" s="1"/>
  <c r="D35" i="7" s="1"/>
  <c r="D36" i="7" s="1"/>
  <c r="D37" i="7" s="1"/>
  <c r="I16" i="13"/>
  <c r="I41" i="13"/>
  <c r="I43" i="13" s="1"/>
  <c r="G41" i="13"/>
  <c r="G32" i="7"/>
  <c r="I51" i="13"/>
  <c r="I45" i="13"/>
  <c r="I46" i="13" s="1"/>
  <c r="G27" i="7"/>
  <c r="H20" i="19"/>
  <c r="G15" i="7" s="1"/>
  <c r="D55" i="69" l="1"/>
  <c r="F55" i="69" s="1"/>
  <c r="F125" i="69" s="1"/>
  <c r="F127" i="69" s="1"/>
  <c r="D8" i="66"/>
  <c r="D14" i="66" s="1"/>
  <c r="D10" i="9"/>
  <c r="G10" i="9" s="1"/>
  <c r="G125" i="69"/>
  <c r="G127" i="69" s="1"/>
  <c r="C125" i="69"/>
  <c r="D11" i="4"/>
  <c r="D25" i="58"/>
  <c r="D10" i="22"/>
  <c r="C11" i="7" s="1"/>
  <c r="F11" i="7" s="1"/>
  <c r="G11" i="13" s="1"/>
  <c r="G62" i="61"/>
  <c r="C45" i="7" s="1"/>
  <c r="F45" i="7" s="1"/>
  <c r="D12" i="23"/>
  <c r="I81" i="13"/>
  <c r="I82" i="13" s="1"/>
  <c r="I84" i="13" s="1"/>
  <c r="I86" i="13" s="1"/>
  <c r="G7" i="66"/>
  <c r="D10" i="41"/>
  <c r="C27" i="7"/>
  <c r="G48" i="7"/>
  <c r="G13" i="7"/>
  <c r="G8" i="15"/>
  <c r="C31" i="7"/>
  <c r="C32" i="7" s="1"/>
  <c r="I13" i="13"/>
  <c r="G8" i="9"/>
  <c r="G7" i="23"/>
  <c r="G12" i="23" s="1"/>
  <c r="C43" i="7" s="1"/>
  <c r="J10" i="19"/>
  <c r="K10" i="19"/>
  <c r="G8" i="30"/>
  <c r="G11" i="30" s="1"/>
  <c r="C16" i="7" s="1"/>
  <c r="F16" i="7" s="1"/>
  <c r="G16" i="13" s="1"/>
  <c r="D11" i="30"/>
  <c r="D11" i="21"/>
  <c r="C10" i="7" s="1"/>
  <c r="G8" i="21"/>
  <c r="G11" i="21" s="1"/>
  <c r="G8" i="3"/>
  <c r="G16" i="3" s="1"/>
  <c r="D16" i="3"/>
  <c r="C12" i="7" s="1"/>
  <c r="G7" i="58"/>
  <c r="K9" i="19"/>
  <c r="J9" i="19"/>
  <c r="G14" i="19"/>
  <c r="G18" i="19" s="1"/>
  <c r="D20" i="19"/>
  <c r="G9" i="8"/>
  <c r="C44" i="7" s="1"/>
  <c r="F44" i="7" s="1"/>
  <c r="G79" i="13" s="1"/>
  <c r="D9" i="8"/>
  <c r="G8" i="19"/>
  <c r="G12" i="19" s="1"/>
  <c r="E34" i="7"/>
  <c r="E35" i="7" s="1"/>
  <c r="E36" i="7" s="1"/>
  <c r="E37" i="7" s="1"/>
  <c r="G28" i="7"/>
  <c r="I47" i="13"/>
  <c r="G74" i="13"/>
  <c r="I53" i="13"/>
  <c r="G45" i="13"/>
  <c r="G46" i="13" s="1"/>
  <c r="F27" i="7"/>
  <c r="I15" i="13"/>
  <c r="I17" i="13" s="1"/>
  <c r="G17" i="7"/>
  <c r="D125" i="69" l="1"/>
  <c r="D126" i="69" s="1"/>
  <c r="D127" i="69" s="1"/>
  <c r="D12" i="9"/>
  <c r="G12" i="9"/>
  <c r="C40" i="7" s="1"/>
  <c r="F40" i="7" s="1"/>
  <c r="E126" i="69"/>
  <c r="E127" i="69" s="1"/>
  <c r="C127" i="69"/>
  <c r="H126" i="69"/>
  <c r="H127" i="69" s="1"/>
  <c r="G8" i="66"/>
  <c r="G14" i="66" s="1"/>
  <c r="C53" i="7" s="1"/>
  <c r="D53" i="7" s="1"/>
  <c r="G25" i="58"/>
  <c r="C23" i="7" s="1"/>
  <c r="G80" i="13"/>
  <c r="G34" i="7"/>
  <c r="G18" i="7"/>
  <c r="F31" i="7"/>
  <c r="I18" i="13"/>
  <c r="F12" i="7"/>
  <c r="G12" i="13" s="1"/>
  <c r="J14" i="19"/>
  <c r="J18" i="19" s="1"/>
  <c r="K14" i="19"/>
  <c r="F10" i="7"/>
  <c r="G10" i="13" s="1"/>
  <c r="F43" i="7"/>
  <c r="C47" i="7"/>
  <c r="J8" i="19"/>
  <c r="K8" i="19"/>
  <c r="F32" i="7"/>
  <c r="D9" i="15" l="1"/>
  <c r="D11" i="15" s="1"/>
  <c r="C41" i="7"/>
  <c r="C48" i="7" s="1"/>
  <c r="C51" i="7" s="1"/>
  <c r="F23" i="7"/>
  <c r="C24" i="7"/>
  <c r="C28" i="7" s="1"/>
  <c r="K18" i="19"/>
  <c r="G20" i="19"/>
  <c r="J10" i="17"/>
  <c r="F33" i="7"/>
  <c r="H11" i="17" s="1"/>
  <c r="G35" i="7"/>
  <c r="G36" i="7" s="1"/>
  <c r="G37" i="7" s="1"/>
  <c r="I56" i="13"/>
  <c r="I57" i="13" s="1"/>
  <c r="I58" i="13" s="1"/>
  <c r="K12" i="19"/>
  <c r="J12" i="19"/>
  <c r="J20" i="19" s="1"/>
  <c r="G75" i="13"/>
  <c r="G76" i="13" s="1"/>
  <c r="F41" i="7"/>
  <c r="G78" i="13"/>
  <c r="G81" i="13" s="1"/>
  <c r="F47" i="7"/>
  <c r="G12" i="1"/>
  <c r="D12" i="1"/>
  <c r="C9" i="7" s="1"/>
  <c r="G51" i="13"/>
  <c r="G53" i="13"/>
  <c r="G9" i="15" l="1"/>
  <c r="G11" i="15" s="1"/>
  <c r="F24" i="7"/>
  <c r="F28" i="7" s="1"/>
  <c r="G42" i="13"/>
  <c r="G43" i="13" s="1"/>
  <c r="G47" i="13" s="1"/>
  <c r="C34" i="7"/>
  <c r="C35" i="7" s="1"/>
  <c r="C36" i="7" s="1"/>
  <c r="G82" i="13"/>
  <c r="G84" i="13" s="1"/>
  <c r="K20" i="19"/>
  <c r="C15" i="7"/>
  <c r="F48" i="7"/>
  <c r="F9" i="7"/>
  <c r="C13" i="7"/>
  <c r="D9" i="17"/>
  <c r="D51" i="7" l="1"/>
  <c r="D54" i="7" s="1"/>
  <c r="F34" i="7"/>
  <c r="H12" i="17"/>
  <c r="F15" i="7"/>
  <c r="C17" i="7"/>
  <c r="C18" i="7" s="1"/>
  <c r="G9" i="13"/>
  <c r="G13" i="13" s="1"/>
  <c r="F13" i="7"/>
  <c r="J9" i="17"/>
  <c r="D11" i="17"/>
  <c r="D13" i="17" l="1"/>
  <c r="J11" i="17"/>
  <c r="D55" i="7"/>
  <c r="D58" i="7" s="1"/>
  <c r="H13" i="17"/>
  <c r="J12" i="17"/>
  <c r="G15" i="13"/>
  <c r="G17" i="13" s="1"/>
  <c r="G18" i="13" s="1"/>
  <c r="F17" i="7"/>
  <c r="F18" i="7" s="1"/>
  <c r="F35" i="7"/>
  <c r="F36" i="7" s="1"/>
  <c r="G56" i="13"/>
  <c r="G57" i="13" s="1"/>
  <c r="G58" i="13" s="1"/>
  <c r="F37" i="7" l="1"/>
  <c r="J13" i="17"/>
  <c r="G85" i="13"/>
  <c r="G86" i="13" s="1"/>
  <c r="D8" i="6"/>
  <c r="G8" i="6" l="1"/>
  <c r="G10" i="6" s="1"/>
  <c r="D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Jeab</author>
  </authors>
  <commentList>
    <comment ref="E71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ยื่น ภพ 30 เดือน กพ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F6" authorId="0" shapeId="0" xr:uid="{00000000-0006-0000-2100-000001000000}">
      <text>
        <r>
          <rPr>
            <b/>
            <sz val="9"/>
            <color indexed="81"/>
            <rFont val="Tahoma"/>
            <family val="2"/>
          </rPr>
          <t>ประเทศพม่า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2100-000002000000}">
      <text>
        <r>
          <rPr>
            <sz val="9"/>
            <color indexed="81"/>
            <rFont val="Tahoma"/>
            <family val="2"/>
          </rPr>
          <t xml:space="preserve">ไปพม่า
</t>
        </r>
      </text>
    </comment>
    <comment ref="H7" authorId="0" shapeId="0" xr:uid="{00000000-0006-0000-2100-000003000000}">
      <text>
        <r>
          <rPr>
            <b/>
            <sz val="9"/>
            <color indexed="81"/>
            <rFont val="Tahoma"/>
            <family val="2"/>
          </rPr>
          <t>ไปพม่า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" authorId="0" shapeId="0" xr:uid="{00000000-0006-0000-2100-000004000000}">
      <text>
        <r>
          <rPr>
            <b/>
            <sz val="9"/>
            <color indexed="81"/>
            <rFont val="Tahoma"/>
            <family val="2"/>
          </rPr>
          <t>รวม Easy pass 680</t>
        </r>
      </text>
    </comment>
    <comment ref="M12" authorId="0" shapeId="0" xr:uid="{00000000-0006-0000-2100-000005000000}">
      <text>
        <r>
          <rPr>
            <sz val="9"/>
            <color indexed="81"/>
            <rFont val="Tahoma"/>
            <family val="2"/>
          </rPr>
          <t xml:space="preserve">บัตร Ribbin =500
</t>
        </r>
      </text>
    </comment>
    <comment ref="I15" authorId="0" shapeId="0" xr:uid="{00000000-0006-0000-2100-000006000000}">
      <text>
        <r>
          <rPr>
            <sz val="9"/>
            <color indexed="81"/>
            <rFont val="Tahoma"/>
            <family val="2"/>
          </rPr>
          <t xml:space="preserve">
ค่าตั๋วเครื่องบิน-ญี่ปุ่น(6-9/8/60)</t>
        </r>
      </text>
    </comment>
    <comment ref="D31" authorId="0" shapeId="0" xr:uid="{00000000-0006-0000-2100-000007000000}">
      <text>
        <r>
          <rPr>
            <sz val="9"/>
            <color indexed="81"/>
            <rFont val="Tahoma"/>
            <family val="2"/>
          </rPr>
          <t xml:space="preserve">
ค่าเครื่องบิน-Johannesburg</t>
        </r>
      </text>
    </comment>
  </commentList>
</comments>
</file>

<file path=xl/sharedStrings.xml><?xml version="1.0" encoding="utf-8"?>
<sst xmlns="http://schemas.openxmlformats.org/spreadsheetml/2006/main" count="7453" uniqueCount="1797">
  <si>
    <t>ค่าใช้จ่ายในการขาย</t>
  </si>
  <si>
    <t>ค่าใช้จ่ายในการบริหาร</t>
  </si>
  <si>
    <t>เรื่อง ค่าใช้จ่ายในการบริหาร</t>
  </si>
  <si>
    <t>รวม ค่าใช้จ่ายในการบริหาร</t>
  </si>
  <si>
    <t>เรื่อง ค่าใช้จ่ายในการขาย</t>
  </si>
  <si>
    <t>รวม ค่าใช้จ่ายในการขาย</t>
  </si>
  <si>
    <t>เงินสดและรายการเทียบเท่าเงินสด</t>
  </si>
  <si>
    <t>ต้นทุนทางการเงิน</t>
  </si>
  <si>
    <t>Account Name</t>
  </si>
  <si>
    <t>Document No.</t>
  </si>
  <si>
    <t>Prepared By :</t>
  </si>
  <si>
    <t>Verify By :</t>
  </si>
  <si>
    <t>Date :</t>
  </si>
  <si>
    <t>Topic :  เงินสดและรายการเทียบเท่าเงินสด</t>
  </si>
  <si>
    <t>( In Thai )</t>
  </si>
  <si>
    <t>Topic  :  Adjustment</t>
  </si>
  <si>
    <t>Topic : WPS&amp;WPL</t>
  </si>
  <si>
    <t>Account Name  (In Thai)</t>
  </si>
  <si>
    <t xml:space="preserve">       ยังไม่ได้จัดสรร</t>
  </si>
  <si>
    <t>กำไรก่อนต้นทุนทางการเงิน</t>
  </si>
  <si>
    <t>Ref</t>
  </si>
  <si>
    <t>Per Book</t>
  </si>
  <si>
    <t>Adjust &amp; Reclassify</t>
  </si>
  <si>
    <t>Per Audit</t>
  </si>
  <si>
    <t>Dr</t>
  </si>
  <si>
    <t>Cr</t>
  </si>
  <si>
    <t xml:space="preserve">เอกสารลำดับที่ </t>
  </si>
  <si>
    <t xml:space="preserve">จัดทำโดย </t>
  </si>
  <si>
    <t>วันที่</t>
  </si>
  <si>
    <t>สอบทานโดย</t>
  </si>
  <si>
    <t>C1</t>
  </si>
  <si>
    <t>C2</t>
  </si>
  <si>
    <t>C3</t>
  </si>
  <si>
    <t>C4</t>
  </si>
  <si>
    <t>C5</t>
  </si>
  <si>
    <t>C6</t>
  </si>
  <si>
    <t>รายได้</t>
  </si>
  <si>
    <t>ภาษีเงินได้</t>
  </si>
  <si>
    <t>code</t>
  </si>
  <si>
    <t>รวมสินทรัพย์หมุนเวียน</t>
  </si>
  <si>
    <t>สินทรัพย์หมุนเวียน</t>
  </si>
  <si>
    <t>สินทรัพย์</t>
  </si>
  <si>
    <t>หนี้สินหมุนเวียน</t>
  </si>
  <si>
    <t>หนี้สินและส่วนของผู้เป็นหุ้นส่วน</t>
  </si>
  <si>
    <t>รวมสินทรัพย์</t>
  </si>
  <si>
    <t>สินทรัพย์หมุนเวียนอื่น</t>
  </si>
  <si>
    <t>รวมหนี้สิน</t>
  </si>
  <si>
    <t>รวมรายได้</t>
  </si>
  <si>
    <t>ค่าใช้จ่าย</t>
  </si>
  <si>
    <t>รวมค่าใช้จ่าย</t>
  </si>
  <si>
    <t>wps $ wpl</t>
  </si>
  <si>
    <t>C7</t>
  </si>
  <si>
    <t>หน่วย : บาท</t>
  </si>
  <si>
    <t>หมายเหตุ</t>
  </si>
  <si>
    <t>งบกำไรขาดทุน</t>
  </si>
  <si>
    <t>ทุนจดทะเบียน</t>
  </si>
  <si>
    <t>รายได้จากการขาย</t>
  </si>
  <si>
    <t>ส่วนของผู้ถือหุ้น</t>
  </si>
  <si>
    <t>ทุนที่ออกและเรียกชำระแล้ว</t>
  </si>
  <si>
    <t>กำไรขาดทุนสะสมยังไม่ได้จัดสรร</t>
  </si>
  <si>
    <t>รวมส่วนของผู้ถือหุ้น</t>
  </si>
  <si>
    <t>รวมหนี้สินและส่วนของผู้ถือหุ้น</t>
  </si>
  <si>
    <t>ตุ้นทุนขาย</t>
  </si>
  <si>
    <t>รวมหนี้สินหมุนเวียน</t>
  </si>
  <si>
    <t>งบแสดงการเปลี่ยนแปลงส่วนของผู้ถือหุ้น</t>
  </si>
  <si>
    <t>ยังไม่ได้จัดสรร</t>
  </si>
  <si>
    <t>รวม</t>
  </si>
  <si>
    <t>หนี้สินหมุนเวียนอื่น</t>
  </si>
  <si>
    <t>รายได้อื่น</t>
  </si>
  <si>
    <t>กำไร(ขาดทุน)สะสม</t>
  </si>
  <si>
    <t>year</t>
  </si>
  <si>
    <t>เรื่อง ส่วนของผู้ถือหุ้น</t>
  </si>
  <si>
    <t>กำไร(ขาดทุน)ระหว่างงวด</t>
  </si>
  <si>
    <t>ต้นทุนขาย</t>
  </si>
  <si>
    <t>เรื่อง เจ้าหนี้การค้า</t>
  </si>
  <si>
    <t>เจ้าหนี้การค้า</t>
  </si>
  <si>
    <t>C8</t>
  </si>
  <si>
    <t>C9</t>
  </si>
  <si>
    <t>C10</t>
  </si>
  <si>
    <t>สินทรัพย์ไม่หมุนเวียน</t>
  </si>
  <si>
    <t>สินทรัพย์ไม่หมุนเวียนอื่น</t>
  </si>
  <si>
    <t>รวมสินทรัพย์ไม่หมุนเวียน</t>
  </si>
  <si>
    <t>ลูกหนี้การค้า</t>
  </si>
  <si>
    <t>เรื่อง สินทรัพย์หมุนเวียนอื่น</t>
  </si>
  <si>
    <t>ราคาทุน</t>
  </si>
  <si>
    <t>ค่าเสื่อมราคาสะสม</t>
  </si>
  <si>
    <t>เรื่อง หนี้สินหมุนเวียนอื่น</t>
  </si>
  <si>
    <t>C11</t>
  </si>
  <si>
    <t>เรื่อง รายได้อื่น</t>
  </si>
  <si>
    <t>ดอกเบี้ยรับ</t>
  </si>
  <si>
    <t>C12</t>
  </si>
  <si>
    <t>C13</t>
  </si>
  <si>
    <t>เรื่อง ต้นทุนขาย</t>
  </si>
  <si>
    <t>กำไรสุทธิ</t>
  </si>
  <si>
    <t>เรื่อง สินค้าคงเหลือ</t>
  </si>
  <si>
    <t>ภาษีเงินได้นิติบุคคลค้างจ่าย</t>
  </si>
  <si>
    <t>C14</t>
  </si>
  <si>
    <t>ค่ารับรอง</t>
  </si>
  <si>
    <t>สินค้าคงเหลือ</t>
  </si>
  <si>
    <t>ลูกค้า  บริษัทเอ เอ คอนเซสชั่นแนร์  จำกัด</t>
  </si>
  <si>
    <t>เรื่อง สินทรัพย์ไม่หมุนเวียนอื่น</t>
  </si>
  <si>
    <t>เรื่อง รายการปรับปรุง</t>
  </si>
  <si>
    <t>ลำดับที่</t>
  </si>
  <si>
    <t>รายการ</t>
  </si>
  <si>
    <t>อ้างอิง</t>
  </si>
  <si>
    <t>เดบิท</t>
  </si>
  <si>
    <t>เครดิท</t>
  </si>
  <si>
    <t>หนี้สินไม่หมุนเวียน</t>
  </si>
  <si>
    <t>กำไรทางบัญชี</t>
  </si>
  <si>
    <t xml:space="preserve">        คชจ. ต้องห้าม</t>
  </si>
  <si>
    <r>
      <t>บวก</t>
    </r>
    <r>
      <rPr>
        <sz val="14"/>
        <rFont val="Angsana New"/>
        <family val="1"/>
      </rPr>
      <t xml:space="preserve"> ภาษีเงินได้นิติบุคคล</t>
    </r>
  </si>
  <si>
    <r>
      <t>หัก</t>
    </r>
    <r>
      <rPr>
        <sz val="14"/>
        <rFont val="Angsana New"/>
        <family val="1"/>
      </rPr>
      <t xml:space="preserve"> ภาษีถูกหัก ณ ที่จ่าย</t>
    </r>
  </si>
  <si>
    <t>รวมหนี้สินไม่หมุนเวียน</t>
  </si>
  <si>
    <t>เรื่อง ที่ดิน อาคาร และอุปกรณ์  - สุทธิ</t>
  </si>
  <si>
    <t>เรื่อง เงินเบิกเกินบัญชีและเงินกู้ยืมระยะสั้นจากสถาบันการเงิน</t>
  </si>
  <si>
    <t>ค่าธรรมเนียมธนาคาร</t>
  </si>
  <si>
    <t>C15</t>
  </si>
  <si>
    <t xml:space="preserve">      ภงด. 51</t>
  </si>
  <si>
    <t>ที่ดิน อาคาร และอุปกรณ์  - สุทธิ</t>
  </si>
  <si>
    <t>ค่าโทรศัพท์ค้างจ่าย</t>
  </si>
  <si>
    <t>C16</t>
  </si>
  <si>
    <t>ค่าโทรศัพท์</t>
  </si>
  <si>
    <t>ค่าน้ำประปา</t>
  </si>
  <si>
    <t>เงินสด</t>
  </si>
  <si>
    <t>ภาษีซื้อ</t>
  </si>
  <si>
    <t>ภาษีขาย</t>
  </si>
  <si>
    <t>ค่าไฟฟ้า</t>
  </si>
  <si>
    <t>ค่าไปรษณีย์</t>
  </si>
  <si>
    <t>เรื่อง ดอกเบี้ยจ่าย</t>
  </si>
  <si>
    <t>C18</t>
  </si>
  <si>
    <t>C17</t>
  </si>
  <si>
    <t>เรื่อง ภาษีเงินได้นิติบุคคลปลายปี</t>
  </si>
  <si>
    <t>1111-00</t>
  </si>
  <si>
    <t>1112-01</t>
  </si>
  <si>
    <t>1130-01</t>
  </si>
  <si>
    <t>1410-01</t>
  </si>
  <si>
    <t>1410-02</t>
  </si>
  <si>
    <t>1410-03</t>
  </si>
  <si>
    <t>1410-04</t>
  </si>
  <si>
    <t>1420-02</t>
  </si>
  <si>
    <t>1420-03</t>
  </si>
  <si>
    <t>1140-02</t>
  </si>
  <si>
    <t>1155-00</t>
  </si>
  <si>
    <t>1151-02</t>
  </si>
  <si>
    <t>2120-01</t>
  </si>
  <si>
    <t>2131-04</t>
  </si>
  <si>
    <t>2132-02</t>
  </si>
  <si>
    <t>2131-05</t>
  </si>
  <si>
    <t>2131-06</t>
  </si>
  <si>
    <t>2135-00</t>
  </si>
  <si>
    <t>5340-02</t>
  </si>
  <si>
    <t>5340-03</t>
  </si>
  <si>
    <t>Accountname In Thai</t>
  </si>
  <si>
    <t>5310-01</t>
  </si>
  <si>
    <t>5310-11</t>
  </si>
  <si>
    <t>5320-01</t>
  </si>
  <si>
    <t>5330-01</t>
  </si>
  <si>
    <t>5330-02</t>
  </si>
  <si>
    <t>5330-03</t>
  </si>
  <si>
    <t>5330-04</t>
  </si>
  <si>
    <t>5330-05</t>
  </si>
  <si>
    <t>5360-08</t>
  </si>
  <si>
    <t>5360-07</t>
  </si>
  <si>
    <t>Year</t>
  </si>
  <si>
    <t>Code</t>
  </si>
  <si>
    <t>In Thai</t>
  </si>
  <si>
    <t>Trial Balance</t>
  </si>
  <si>
    <t>เงินกู้ยืมระยะยาวจากบุคคลที่เกี่ยวข้องกัน</t>
  </si>
  <si>
    <t>Loan From Bank KDB</t>
  </si>
  <si>
    <t>Current Income</t>
  </si>
  <si>
    <t>ผลต่าง</t>
  </si>
  <si>
    <t>Ref.</t>
  </si>
  <si>
    <t>Account No.</t>
  </si>
  <si>
    <t>1113-01</t>
  </si>
  <si>
    <t>2131-10</t>
  </si>
  <si>
    <t>2131-12</t>
  </si>
  <si>
    <t>2137-00</t>
  </si>
  <si>
    <t>5110-00</t>
  </si>
  <si>
    <t>5310-08</t>
  </si>
  <si>
    <t>ณ 31 ธ.ค. 2551</t>
  </si>
  <si>
    <t>เงินเดือน</t>
  </si>
  <si>
    <t>อุปกรณ์สำนักงาน</t>
  </si>
  <si>
    <t>รวม เงินสดและรายการเทียบเท่าเงินสด</t>
  </si>
  <si>
    <t>รวม ลูกหนี้การค้า - สุทธิ</t>
  </si>
  <si>
    <t>รวม สินค้าคงเหลือ</t>
  </si>
  <si>
    <t>รวม สินทรัพย์หมุนเวียนอื่น</t>
  </si>
  <si>
    <t>รวม ที่ดิน อาคาร และอุปกรณ์ - สุทธิ</t>
  </si>
  <si>
    <t>รวม สินทรัพย์ไม่หมุนเวียนอื่น</t>
  </si>
  <si>
    <t>รวม เงินเบิกเกินบัญชีและเงินกู้ยืมระยะสั้นจากสถาบันการเงิน</t>
  </si>
  <si>
    <t>รวม เจ้าหนี้การค้า</t>
  </si>
  <si>
    <t>งบแสดงฐานะทางการเงิน (ต่อ)</t>
  </si>
  <si>
    <t>งบแสดงฐานะการเงิน</t>
  </si>
  <si>
    <t>ข้อมูลในงบการเงินนี้ได้จัดทำขึ้นอย่างถูกต้องครบถ้วนตามความเป็นจริงและตามมาตรฐานการบัญชี</t>
  </si>
  <si>
    <t>เจ้าหนี้การค้าและเจ้าหนี้อื่น</t>
  </si>
  <si>
    <t>ทุนที่ชำระแล้ว</t>
  </si>
  <si>
    <t xml:space="preserve">    ทุนเรือนหุ้น</t>
  </si>
  <si>
    <t>ภาษีเงินได้ถูกหัก ณ ที่จ่าย</t>
  </si>
  <si>
    <t>ค่าเสื่อมราคาสะสม-อุปกรณ์สำนักงาน</t>
  </si>
  <si>
    <t>2131-16</t>
  </si>
  <si>
    <t>3100-04</t>
  </si>
  <si>
    <t>4100-01</t>
  </si>
  <si>
    <t>5330-07</t>
  </si>
  <si>
    <t>5330-08</t>
  </si>
  <si>
    <t>ค่าอบรมสัมนา</t>
  </si>
  <si>
    <t>ค่าใช้จ่ายค้างจ่ายอื่นๆ</t>
  </si>
  <si>
    <t>รวม ภาษีเงินได้นิติบุคคลค้างจ่าย</t>
  </si>
  <si>
    <t>เรื่อง ภาษีเงินได้นิติบุคคลค้างจ่าย</t>
  </si>
  <si>
    <t>สำรองตามกฎหมาย</t>
  </si>
  <si>
    <t>หนี้สินและส่วนของผู้ถือหุ้น</t>
  </si>
  <si>
    <t xml:space="preserve">       จัดสรรแล้ว</t>
  </si>
  <si>
    <t>รายได้จากการขายและบริการ</t>
  </si>
  <si>
    <t>กำไรก่อนภาษีเงินได้</t>
  </si>
  <si>
    <t>ทุนเรือนหุ้นที่ออก</t>
  </si>
  <si>
    <t>และเรียกชำระแล้ว</t>
  </si>
  <si>
    <t>กำไร (ขาดทุน) สุทธิ</t>
  </si>
  <si>
    <t>ผลต่างระหว่างสินทรัพย์กับหนี้สินและส่วนของเจ้าของ</t>
  </si>
  <si>
    <t>5360-03</t>
  </si>
  <si>
    <t>ภาษีป้าย</t>
  </si>
  <si>
    <t>5360-09</t>
  </si>
  <si>
    <t>5360-10</t>
  </si>
  <si>
    <t>รวมหนี้สินหมุนเวียนอื่น</t>
  </si>
  <si>
    <t>รวมเงินกู้ยืมระยะยาวจากบุคคลที่เกี่ยวข้องกัน</t>
  </si>
  <si>
    <t>รวมรายได้จากการขาย</t>
  </si>
  <si>
    <t>รวมดอกเบี้ยจ่าย</t>
  </si>
  <si>
    <t>ภาษีเงินได้นิติบุคคลปลายปี</t>
  </si>
  <si>
    <t>งบการเงินได้รับอนุมัติจากที่ประชุมสามัญผู้ถือหุ้นครั้งที่ …………… เมื่อวันที่ ………………………………..</t>
  </si>
  <si>
    <t>ค่าขนส่ง</t>
  </si>
  <si>
    <t>กำไร(ขาดทุน)สุทธิ</t>
  </si>
  <si>
    <t>บริษัท ดูอิ้ง ไซเอนเซส จำกัด</t>
  </si>
  <si>
    <t>ธนาคารกรุงเทพ-101-883310-1</t>
  </si>
  <si>
    <t>1113-03</t>
  </si>
  <si>
    <t>ธนาคารกรุงเทพ-101-344806-1</t>
  </si>
  <si>
    <t>ลูกหนี้</t>
  </si>
  <si>
    <t>1130-03</t>
  </si>
  <si>
    <t>เงินทดลองจ่ายพนักงาน</t>
  </si>
  <si>
    <t>สินค้าสำเร็จรูป</t>
  </si>
  <si>
    <t>1151-04</t>
  </si>
  <si>
    <t>ค่าอบรมสัมนาจ่ายล่วงหน้า</t>
  </si>
  <si>
    <t>1154-02</t>
  </si>
  <si>
    <t>อุปกรณ์ตกแต่ง</t>
  </si>
  <si>
    <t>คอมพิวเตอร์</t>
  </si>
  <si>
    <t>เงินประกัน</t>
  </si>
  <si>
    <t>1420-01</t>
  </si>
  <si>
    <t>ค่าเสื่อมราคาสะสม-อุปกรณ์ตกแต่ง</t>
  </si>
  <si>
    <t>ค่าเสื่อมราคาสะสม-คอมพิวเตอร์</t>
  </si>
  <si>
    <t>1610-03</t>
  </si>
  <si>
    <t>2131-01</t>
  </si>
  <si>
    <t>ประกันสังคมรอนำส่ง</t>
  </si>
  <si>
    <t>2131-02</t>
  </si>
  <si>
    <t>เงินโบนัสค้างจ่าย</t>
  </si>
  <si>
    <t>ค่าโทรศัพท์มือถือค้างจ่าย</t>
  </si>
  <si>
    <t>ค่าอินเตอร์เน็ตค้างจ่าย</t>
  </si>
  <si>
    <t>ค่าทำบัญชี&amp;สอบบัญชีค้างจ่าย</t>
  </si>
  <si>
    <t>เงินสบทบประกันสังคมค้างจ่าย</t>
  </si>
  <si>
    <t>ภาษีหัก ณ ที่จ่ายค้างจ่าย</t>
  </si>
  <si>
    <t>เจ้าหนี้-สรรพกร</t>
  </si>
  <si>
    <t>ทุน</t>
  </si>
  <si>
    <t>3100-07</t>
  </si>
  <si>
    <t>4100-04</t>
  </si>
  <si>
    <t>4100-06</t>
  </si>
  <si>
    <t>5110-01</t>
  </si>
  <si>
    <t>5110-03</t>
  </si>
  <si>
    <t>ค่าวัสดุสิ้นเปลือง</t>
  </si>
  <si>
    <t>5200-07</t>
  </si>
  <si>
    <t>5210-01</t>
  </si>
  <si>
    <t>5210-03</t>
  </si>
  <si>
    <t xml:space="preserve">ค่าใช้จ่ายในการเดินทางและยานพาหนะ </t>
  </si>
  <si>
    <t>5210-09</t>
  </si>
  <si>
    <t>สมัครสมาชิกและข้อความ</t>
  </si>
  <si>
    <t>5310-07</t>
  </si>
  <si>
    <t>เงินสบทบกองทุนประกันสังคม</t>
  </si>
  <si>
    <t>เงินสบทบกองทุนทดแทน</t>
  </si>
  <si>
    <t>ค่าเครื่องเขียน&amp;แบบพิมพ์</t>
  </si>
  <si>
    <t>5320-04</t>
  </si>
  <si>
    <t>ค่าโทรศัพท์มือถือ</t>
  </si>
  <si>
    <t>5330-06</t>
  </si>
  <si>
    <t>ค่าเช่าสำนักงาน</t>
  </si>
  <si>
    <t>ค่าทำความสะอาด</t>
  </si>
  <si>
    <t>5330-10</t>
  </si>
  <si>
    <t>ค่าถ่ายเอกสาร</t>
  </si>
  <si>
    <t>5330-11</t>
  </si>
  <si>
    <t>ค่าขยะ</t>
  </si>
  <si>
    <t>5330-12</t>
  </si>
  <si>
    <t>ค่าซ่อมแซมและบำรุงรักษาสำนักงาน</t>
  </si>
  <si>
    <t>5330-13</t>
  </si>
  <si>
    <t>ค่าใช้จ่ายเบ็ตเตล็ด</t>
  </si>
  <si>
    <t>5330-14</t>
  </si>
  <si>
    <t>ค่าวัสดุสำนักงาน</t>
  </si>
  <si>
    <t>5340-01</t>
  </si>
  <si>
    <t>ค่าเสื่อมราคา-เครื่องใช้สำนักงาน</t>
  </si>
  <si>
    <t>ค่าเสื่อมราคา-อุปกรณ์ตกแต่ง</t>
  </si>
  <si>
    <t>ค่าเสื่อมราคา-คอมพิวเตอร์</t>
  </si>
  <si>
    <t>5360-06</t>
  </si>
  <si>
    <t>ค่าธรรมเนียมอื่น</t>
  </si>
  <si>
    <t>ค่าเบี้ยปรับเงินเพิ่ม</t>
  </si>
  <si>
    <t>ค่าทำบัญชี&amp;ตรวจสอบบัญชี</t>
  </si>
  <si>
    <t>5370-05</t>
  </si>
  <si>
    <t>กำไร(ขาดทุน)จากการปัดเศษสตางค์</t>
  </si>
  <si>
    <t>ยอดยกมา</t>
  </si>
  <si>
    <t>Debit</t>
  </si>
  <si>
    <t>Credit</t>
  </si>
  <si>
    <t>Ending</t>
  </si>
  <si>
    <t>(นายเรวัต  ตันตยานนท์)</t>
  </si>
  <si>
    <t xml:space="preserve">       หุ้นสามัญ จำนวน 5,000 หุ้น มูลค่าหุ้นละ 100 บาท</t>
  </si>
  <si>
    <t>5210-07</t>
  </si>
  <si>
    <t>ค่าออกแบบบรรจุภัณฑ์</t>
  </si>
  <si>
    <t>ภาษีเงินได้นิติบุคคล 15%</t>
  </si>
  <si>
    <t>4100-02</t>
  </si>
  <si>
    <t>รายได้จากการบริการ</t>
  </si>
  <si>
    <t>เรื่อง ต้นทุนทางการเงิน</t>
  </si>
  <si>
    <t>1156-00</t>
  </si>
  <si>
    <t>ลูกหนี้สรรพกร</t>
  </si>
  <si>
    <t>4100-08</t>
  </si>
  <si>
    <t>กำไรจากการขายทรัพย์สิน</t>
  </si>
  <si>
    <t>เรื่อง ค่าใช้จ่ายบวกกลับ</t>
  </si>
  <si>
    <t>ค่าใช้จ่ายบวกกลับ</t>
  </si>
  <si>
    <t>C20</t>
  </si>
  <si>
    <t>5310-04</t>
  </si>
  <si>
    <t>โบนัส</t>
  </si>
  <si>
    <t>5310-05</t>
  </si>
  <si>
    <t>ค่าทำงานด้วยตำแหน่งหน้าที่</t>
  </si>
  <si>
    <t>2131-15</t>
  </si>
  <si>
    <t>เรื่อง ลูกหนี้ - สุทธิ</t>
  </si>
  <si>
    <t>เรื่อง รายได้</t>
  </si>
  <si>
    <t>2131-07</t>
  </si>
  <si>
    <t>เงินสำรองพนักงานเกษียณ</t>
  </si>
  <si>
    <t>5310-02</t>
  </si>
  <si>
    <t>เงินชดเชย พ.เกษียณอายุ</t>
  </si>
  <si>
    <t>บริษัท ดูอิ้ง ไซเอ็นเซส จำกัด</t>
  </si>
  <si>
    <t>การคำนวณผลประโยชน์ของพนักงาน</t>
  </si>
  <si>
    <t xml:space="preserve">Salary increase </t>
  </si>
  <si>
    <t>อายุเกษียณ</t>
  </si>
  <si>
    <t>ลำดับ</t>
  </si>
  <si>
    <t>ชื่อ-นามสกุล</t>
  </si>
  <si>
    <t>วันเดือนปีเกิด</t>
  </si>
  <si>
    <t>วันที่เริ่มทำงาน</t>
  </si>
  <si>
    <t>เงินเดือน ณ สิ้นปีปัจจุบัน</t>
  </si>
  <si>
    <t>วันที่เกษียณ (อายุครบ 60)</t>
  </si>
  <si>
    <t>อายุปัจจุบัน</t>
  </si>
  <si>
    <t>อายุงานถึงปีเกษียณ</t>
  </si>
  <si>
    <t>อายุงานถึงปีปัจจุบัน</t>
  </si>
  <si>
    <t>อายุงานคงเหลือ</t>
  </si>
  <si>
    <t>เงินเดือน ณ วันเกษียณ</t>
  </si>
  <si>
    <t>ผลประโยชน์ของพนักงานที่ต้องจ่าย ณ วันเกษียณ</t>
  </si>
  <si>
    <t>ความน่าจะเป็นในการอยู่จนถึงวันเกษียณ</t>
  </si>
  <si>
    <t>ประมาณการหนี้สินผลประโยชน์พนักงานที่คาดว่าจะต้องจ่าย ณ วันเกษียณ</t>
  </si>
  <si>
    <t>ผลประโยชน์ของพนักงานที่คาดว่าต้องจ่าย ณ วันสิ้นปีปัจจุบัน</t>
  </si>
  <si>
    <t>นส.จิรพรรณ  เจริญสินวรกุล</t>
  </si>
  <si>
    <t>นางกรกนก  อิมราพร</t>
  </si>
  <si>
    <t>นายพีระเมธ  อิมราพร</t>
  </si>
  <si>
    <t>คีย์เฉพาะสีขาว</t>
  </si>
  <si>
    <t>สีเหลืองไม่ต้องคีย์เป็นสูตร</t>
  </si>
  <si>
    <t>กระดาษทำการ</t>
  </si>
  <si>
    <t>ชื่อบัญชี</t>
  </si>
  <si>
    <t>เลขที่บัญชี</t>
  </si>
  <si>
    <t>งบทดลอง</t>
  </si>
  <si>
    <t>งบดุล</t>
  </si>
  <si>
    <t>ค่าที่ปรึกษา</t>
  </si>
  <si>
    <t>เงินสมทบกองทุนทดแทนค้างจ่าย</t>
  </si>
  <si>
    <t>ต้นทุนบริการ(โครงการดาว)</t>
  </si>
  <si>
    <t>2131-03</t>
  </si>
  <si>
    <t>รหัสทรัพย์สิน</t>
  </si>
  <si>
    <t>บริษัท</t>
  </si>
  <si>
    <t>เลขที่</t>
  </si>
  <si>
    <t>จำนวน</t>
  </si>
  <si>
    <t>ค่าเสี่อมราคา-57</t>
  </si>
  <si>
    <t>ค่าเสี่อมราคา-58</t>
  </si>
  <si>
    <t>ค่าเสี่อมราคา-59</t>
  </si>
  <si>
    <t>ค่าเสี่อมราคา-60</t>
  </si>
  <si>
    <t>ค่าเสื่อมราคา-61</t>
  </si>
  <si>
    <t>ค่าเสื่อมราคา-62</t>
  </si>
  <si>
    <t>รวมค่าเสื่อม</t>
  </si>
  <si>
    <t>ทรัพย์สินสุทธิ</t>
  </si>
  <si>
    <t>E100001</t>
  </si>
  <si>
    <t>TV Direct Public Co.,Ltd.</t>
  </si>
  <si>
    <t>เครื่องสร้างลมเย็น รุ่น COOTOP-สีแดง</t>
  </si>
  <si>
    <t>1 ตัว</t>
  </si>
  <si>
    <t>E100002</t>
  </si>
  <si>
    <t>หจก.เกษมแอร์ อีควีปเม้นท์</t>
  </si>
  <si>
    <t>ติดตั้งแอร์</t>
  </si>
  <si>
    <t xml:space="preserve">1 set </t>
  </si>
  <si>
    <t>E100003</t>
  </si>
  <si>
    <t>Hompro</t>
  </si>
  <si>
    <t>โต๊ะทำงาน 120 cm WN NERDI</t>
  </si>
  <si>
    <t>1010739966</t>
  </si>
  <si>
    <t>E100004</t>
  </si>
  <si>
    <t>SPACEMAN เก้าอี้สำนักงาน MB BK</t>
  </si>
  <si>
    <t>E100005</t>
  </si>
  <si>
    <t>LIMO(S+M+L)โต๊ะข้าง 34-48 cm ไม้CF BK</t>
  </si>
  <si>
    <t>E100006</t>
  </si>
  <si>
    <t>กล่องเก็บของ 66L 2556 STACKO ขาว</t>
  </si>
  <si>
    <t>010-281213-00026</t>
  </si>
  <si>
    <t>6 ตัว</t>
  </si>
  <si>
    <t>E100007</t>
  </si>
  <si>
    <t>เก้าอี้อเนกประสงค์ 3 ตัว</t>
  </si>
  <si>
    <t>3 ตัว</t>
  </si>
  <si>
    <t>E100008</t>
  </si>
  <si>
    <t>ตู้ 3 ลิ้นชัก 1 บาน</t>
  </si>
  <si>
    <t>E100009</t>
  </si>
  <si>
    <t>เก้าอี้ PE KEYBOARD 4 ขา SPRING ขาว</t>
  </si>
  <si>
    <t>010-281213-00025</t>
  </si>
  <si>
    <t>E100010</t>
  </si>
  <si>
    <t>รถเข็น 1 ชั้น ล้อยาง GD BK150KG</t>
  </si>
  <si>
    <t>E100011</t>
  </si>
  <si>
    <t>พัดลมโคมไฟ CARINI -542-3L-ABCAR 42"5P3L</t>
  </si>
  <si>
    <t>E100012</t>
  </si>
  <si>
    <t>โต๊ะเอนกประสงค์เหลี่ยม T60120 ขาว</t>
  </si>
  <si>
    <t>E100013</t>
  </si>
  <si>
    <t>ตู้เย็น 2D PANA NR-BT224S-N 6.9 Q</t>
  </si>
  <si>
    <t>E100014</t>
  </si>
  <si>
    <t>ไมโครเวฟ D SAM MS23F301EAW/ST 23L</t>
  </si>
  <si>
    <t>E100015</t>
  </si>
  <si>
    <t>กล่องเก็บของ 35.5L 2555 STACKO ขาว</t>
  </si>
  <si>
    <t>10 ตัว</t>
  </si>
  <si>
    <t>E100016</t>
  </si>
  <si>
    <t>ตู้ลิ้นชัก 4 ลิ้นชัก TRENDY เมเปิ้ล/โอ๊ค</t>
  </si>
  <si>
    <t>E100017</t>
  </si>
  <si>
    <t>โต๊ะเอนกประสงค์เหลี่ยม T45120 ขาว</t>
  </si>
  <si>
    <t>E100018</t>
  </si>
  <si>
    <t>กล่องฝาปิด 3.2 x 3.2 x 2 cm Rq 1x12 ใส</t>
  </si>
  <si>
    <t>E100019</t>
  </si>
  <si>
    <t>สว่านปิด AT INDY C099 6"</t>
  </si>
  <si>
    <t>E100020</t>
  </si>
  <si>
    <t>ไขควงก๊อกแก๊ก 6 ตัว/ชุด TIGON VR 91492</t>
  </si>
  <si>
    <t>1 ชุด</t>
  </si>
  <si>
    <t>E100021</t>
  </si>
  <si>
    <t>ตู้ลิ้นชักเหล็ก 2 ลิ้นชัก KCDX-2</t>
  </si>
  <si>
    <t>2 ตัว</t>
  </si>
  <si>
    <t>E100022</t>
  </si>
  <si>
    <t>OfficeMate Public co.,Ltd.</t>
  </si>
  <si>
    <t>แท่นตัด 27.5x42x7.7 Cm A4 ตราม้า H-959-3</t>
  </si>
  <si>
    <t>E100023</t>
  </si>
  <si>
    <t>Homepro</t>
  </si>
  <si>
    <t>กล่องช้อนได้ 39x28x13.3 cmUT31 STACKO Mสีขาว</t>
  </si>
  <si>
    <t>010-310114-00033</t>
  </si>
  <si>
    <t>4 ตัว</t>
  </si>
  <si>
    <t>E100024</t>
  </si>
  <si>
    <t>กล่องช้อนได้ 39x28x25 cmUT38 STACKO Lสีขาว</t>
  </si>
  <si>
    <t>E100025</t>
  </si>
  <si>
    <t>กล่องช้อนได้ 28x19.5x13.3cmUT21 STACKO Sขาว</t>
  </si>
  <si>
    <t>8 ตัว</t>
  </si>
  <si>
    <t>E100026</t>
  </si>
  <si>
    <t>ถังน้ำเหลี่ยม 1.5gl PLIM ขาว</t>
  </si>
  <si>
    <t>E100027</t>
  </si>
  <si>
    <t>กะละมังเหลี่ยม 34cm PLIM ขาว</t>
  </si>
  <si>
    <t>E100028</t>
  </si>
  <si>
    <t>5 ตัว</t>
  </si>
  <si>
    <t>E100029</t>
  </si>
  <si>
    <t>กล่องเก็บของ 28.5L STACKO FRESHY ขาว</t>
  </si>
  <si>
    <t>E100030</t>
  </si>
  <si>
    <t>ชั้นวางของ 4 ชั้น STACKO ZIR4 78x42x145.6ด</t>
  </si>
  <si>
    <t>E100031</t>
  </si>
  <si>
    <t>ชั้นวางของ 5 ชั้น STACKO ZIR5 78x42x183.6ด</t>
  </si>
  <si>
    <t>010-300314-01503</t>
  </si>
  <si>
    <t>E100032</t>
  </si>
  <si>
    <t>ชั้นวางของทึบ 15 ช่อง Furdini#HPN01OAPB โอ๊ค</t>
  </si>
  <si>
    <t>017-050414-05799</t>
  </si>
  <si>
    <t>E100033</t>
  </si>
  <si>
    <t>โต๊ะทำงานไม้ 110cm CT-3311Gขาว</t>
  </si>
  <si>
    <t>E100034</t>
  </si>
  <si>
    <t>ชั้นวางของผสม 8 ช่อง x 120-2 MDF/PB โอ๊ค</t>
  </si>
  <si>
    <t>E100035</t>
  </si>
  <si>
    <t>ชั้นวางของโล่ง 9 ช่อง S8025OA PB โอ๊ค</t>
  </si>
  <si>
    <t>E100036</t>
  </si>
  <si>
    <t>เก้าอี้สำนักงาน PL-210 PVC ดำ</t>
  </si>
  <si>
    <t>E100037</t>
  </si>
  <si>
    <t>โต๊ะเอนกประสงค์เหลี่ยม ST230 14B พลาสติกดำ</t>
  </si>
  <si>
    <t>E100038</t>
  </si>
  <si>
    <t>E100039</t>
  </si>
  <si>
    <t>ไมโครเวฟD SAM ME109MSTD/SXT 28L</t>
  </si>
  <si>
    <t>010-270414-02447</t>
  </si>
  <si>
    <t>E100040</t>
  </si>
  <si>
    <t>เครื่องซักผ้า FL SAM WF1124xAC/XST 12KG1400RPM</t>
  </si>
  <si>
    <t>E100042</t>
  </si>
  <si>
    <t>SRESUBTHABEE TECHNOLOGY</t>
  </si>
  <si>
    <t>ค่ากล้อง CCTV</t>
  </si>
  <si>
    <t>E100043</t>
  </si>
  <si>
    <t>I S R  METAL WORK CO.,LTD.</t>
  </si>
  <si>
    <t>อุปกรณ์ แม่พิมพ์หลอดดูอิ้ง</t>
  </si>
  <si>
    <t>0058/08/050</t>
  </si>
  <si>
    <t>E100044</t>
  </si>
  <si>
    <t>0058/11/005</t>
  </si>
  <si>
    <t>E100045</t>
  </si>
  <si>
    <t>RENA-WARE(THAILAND)LTD.</t>
  </si>
  <si>
    <t>เครื่องกรองน้ำนาโนบน-500/มินิคคลาสสิค</t>
  </si>
  <si>
    <t>2204355</t>
  </si>
  <si>
    <t>E100046</t>
  </si>
  <si>
    <t>บจก.เพาเวอร์บาย</t>
  </si>
  <si>
    <t>เครื่อง Print Brother MFC-T810W</t>
  </si>
  <si>
    <t>CLI181101866</t>
  </si>
  <si>
    <t>รวมอุปกรณ์สำนักงาน</t>
  </si>
  <si>
    <t>F100001</t>
  </si>
  <si>
    <t>INDEX LIVING MALL CO.,LTD</t>
  </si>
  <si>
    <t>ชุดประกอบตู้เก็บของพร้อมซิงค์น้ำ</t>
  </si>
  <si>
    <t>1010800471</t>
  </si>
  <si>
    <t>1 set</t>
  </si>
  <si>
    <t>F100002</t>
  </si>
  <si>
    <t>ซิงค์ขาตั้ง 1B1D LIN A PLUS SS</t>
  </si>
  <si>
    <t>F100003</t>
  </si>
  <si>
    <t>พรมดักฝุ่น Welcome 50x70 น้ำเงิน HLS</t>
  </si>
  <si>
    <t>F100004</t>
  </si>
  <si>
    <t>ระแนงบังตา UPVC DIY 160x80 1CM.WH</t>
  </si>
  <si>
    <t>F100005</t>
  </si>
  <si>
    <t>ตู้จดหมาย HANABISHI เหล็ก</t>
  </si>
  <si>
    <t>F100006</t>
  </si>
  <si>
    <t>พัดลมไม่มีโคม CLASSICAL CAR WDCS AB52"5P</t>
  </si>
  <si>
    <t>F100007</t>
  </si>
  <si>
    <t>พัดลมติดผนัง 16 "HAT HT-W16M5</t>
  </si>
  <si>
    <t>F100008</t>
  </si>
  <si>
    <t>ชั้นคว่ำจานพลาสติกมีฝาครอบ PI CNIC 3840/PL</t>
  </si>
  <si>
    <t>F100009</t>
  </si>
  <si>
    <t>ร้านตุนสตางค์</t>
  </si>
  <si>
    <t>พื้นแล็คเกอร์เนื้อไม้สีเข้ม 5x50-55 ซม (ป้ายบริษัท ไทย-อังกฤษ)</t>
  </si>
  <si>
    <t>1 ชิ้น</t>
  </si>
  <si>
    <t>F100010</t>
  </si>
  <si>
    <t>สายยางม้วน PVC ทึบ SPRING 5/8"x15M GN</t>
  </si>
  <si>
    <t>1 ม้วน</t>
  </si>
  <si>
    <t>F100011</t>
  </si>
  <si>
    <t>ชั้นคว่ำจานพลาสติก 2 ชั้นขาเหล็ก R-4046-2</t>
  </si>
  <si>
    <t>F100012</t>
  </si>
  <si>
    <t>พรมวิทยาศาสตร์ 1.80x0,12x5m CL-12410</t>
  </si>
  <si>
    <t>F100013</t>
  </si>
  <si>
    <t>ก๊อกจริงใจ ANA 1/2"</t>
  </si>
  <si>
    <t>F100014</t>
  </si>
  <si>
    <t>ชั้นเข้ามุมโครเมี่ยม 3 ชั้น</t>
  </si>
  <si>
    <t>F100015</t>
  </si>
  <si>
    <t>ฉนวน PE SUNSHIELD ALU</t>
  </si>
  <si>
    <t>F100016</t>
  </si>
  <si>
    <t>ก/บ พื้น 24x24 เมอร์ซี่ ขาว A 1.44M2</t>
  </si>
  <si>
    <t>1 กล่อง</t>
  </si>
  <si>
    <t>F100017</t>
  </si>
  <si>
    <t>โทรศัพท์ไร้สาย Pana KX-TG3412BXC</t>
  </si>
  <si>
    <t>F100018</t>
  </si>
  <si>
    <t>บอร์ดและสติกเกอร์ติดกระจก</t>
  </si>
  <si>
    <t>F100019</t>
  </si>
  <si>
    <t>รัชดา เทพหัสดิน ณ อยุธยา</t>
  </si>
  <si>
    <t>โคมไฟพร้อมอุปกรณ์+ไฟนีออน</t>
  </si>
  <si>
    <t>รวมอุปกรณ์ตกแต่ง</t>
  </si>
  <si>
    <t>C100001</t>
  </si>
  <si>
    <t>PATINUM INTERNATIONAL</t>
  </si>
  <si>
    <t>Asus X200MA-KX048D S/N:E3N0CX3622210C</t>
  </si>
  <si>
    <t>INV00071034</t>
  </si>
  <si>
    <t>1 เครื่อง</t>
  </si>
  <si>
    <t>C100002</t>
  </si>
  <si>
    <t>Asus X200MA-KX047D S/N:E3N0CX046951106</t>
  </si>
  <si>
    <t>C100003</t>
  </si>
  <si>
    <t>JCT SERVICE</t>
  </si>
  <si>
    <t>SERVICE  Asus M 2 set</t>
  </si>
  <si>
    <t>2 เครื่อง</t>
  </si>
  <si>
    <t>C100004</t>
  </si>
  <si>
    <t>J.I.B. Computer Group Co.,Ltd.</t>
  </si>
  <si>
    <t>HD Ext 2.5 1TB WD MY PASSPORT ULTRA RED</t>
  </si>
  <si>
    <t>0342289</t>
  </si>
  <si>
    <t>C100005</t>
  </si>
  <si>
    <t>Computer LENOVO ALL IN ONE 520-22IKU 13-S/N-SMP1AJUHN</t>
  </si>
  <si>
    <t>CLI181101885</t>
  </si>
  <si>
    <t>C100006</t>
  </si>
  <si>
    <t>Notebook ASUS FX705GE-EV036T S/N.J9NRCV10K719384</t>
  </si>
  <si>
    <t>CWI190209726</t>
  </si>
  <si>
    <t>C100007</t>
  </si>
  <si>
    <t>RAM CORSAIR VENGEANCE BGB DDR4(2666)#C</t>
  </si>
  <si>
    <t>CWI190209727</t>
  </si>
  <si>
    <t>รวมคอมพิวเตอร์</t>
  </si>
  <si>
    <t>ค่าที่ปรึกษาค้างจ่าย</t>
  </si>
  <si>
    <t>C19</t>
  </si>
  <si>
    <t>6000-00</t>
  </si>
  <si>
    <t>ภาษีเงินได้นิติบุคคล</t>
  </si>
  <si>
    <t>2132-03</t>
  </si>
  <si>
    <t>5360-12</t>
  </si>
  <si>
    <t>ค่าภาษีเงินได้ตัดจ่าย</t>
  </si>
  <si>
    <t>ภาษีซื้อ-ยังไม่ถึงกำหนด</t>
  </si>
  <si>
    <t>ยานพาหนะ</t>
  </si>
  <si>
    <t>V100001</t>
  </si>
  <si>
    <t>อ.ศุภวรรณ  ตันตยานนท์</t>
  </si>
  <si>
    <t xml:space="preserve">รถยนต์ Hyundai </t>
  </si>
  <si>
    <t>325,000*20%*92/365</t>
  </si>
  <si>
    <t>1410-06</t>
  </si>
  <si>
    <t>1420-04</t>
  </si>
  <si>
    <t>ค่าเสื่อมราคาสะสม-ยานพาหนะ</t>
  </si>
  <si>
    <t>1151-01</t>
  </si>
  <si>
    <t>ภาษีนิติบุคคลจ่ายล่วงหน้า</t>
  </si>
  <si>
    <t>1151-03</t>
  </si>
  <si>
    <t>ค่าเบี้ยประกันภัยจ่ายล่วงหน้า</t>
  </si>
  <si>
    <t>2133-01</t>
  </si>
  <si>
    <t>รายได้รับล่วงหน้า-ค่าสินค้า</t>
  </si>
  <si>
    <t>5110-02</t>
  </si>
  <si>
    <t>ค่าวัสดุเพื่อบรรจุสินค้า</t>
  </si>
  <si>
    <t>5110-04</t>
  </si>
  <si>
    <t>ต้นทุนคู่มือสินค้า</t>
  </si>
  <si>
    <t>5200-01</t>
  </si>
  <si>
    <t>ค่าโฆษณา</t>
  </si>
  <si>
    <t>5210-04</t>
  </si>
  <si>
    <t>ค่าน้ำมันรถยนต์</t>
  </si>
  <si>
    <t>ค่าจ้างรายวัน</t>
  </si>
  <si>
    <t>5310-13</t>
  </si>
  <si>
    <t>5310-14</t>
  </si>
  <si>
    <t>5320-02</t>
  </si>
  <si>
    <t>ค่าเฉลิมฉลอง</t>
  </si>
  <si>
    <t>5320-05</t>
  </si>
  <si>
    <t>ค่าอากรแสตมป์</t>
  </si>
  <si>
    <t>5340-04</t>
  </si>
  <si>
    <t>ค่าเสื่อมราคา-ยานพาหนะ</t>
  </si>
  <si>
    <t>5350-02</t>
  </si>
  <si>
    <t>ค่า พรบ. รถยนต์</t>
  </si>
  <si>
    <t>5390-03</t>
  </si>
  <si>
    <t>9999-00</t>
  </si>
  <si>
    <t>บัญชีพัก-ค่าใช้จ่ายบวกกลับ</t>
  </si>
  <si>
    <t>ลงชื่อ………………..………..…………….กรรมการผู้จัดการ</t>
  </si>
  <si>
    <t>มค</t>
  </si>
  <si>
    <t>กพ</t>
  </si>
  <si>
    <t>มีค</t>
  </si>
  <si>
    <t>เม.ย</t>
  </si>
  <si>
    <t>พค</t>
  </si>
  <si>
    <t>มิย</t>
  </si>
  <si>
    <t>กค</t>
  </si>
  <si>
    <t>สค</t>
  </si>
  <si>
    <t>กย</t>
  </si>
  <si>
    <t>ตค</t>
  </si>
  <si>
    <t>พย</t>
  </si>
  <si>
    <t>ธค</t>
  </si>
  <si>
    <t xml:space="preserve">Total </t>
  </si>
  <si>
    <t>-</t>
  </si>
  <si>
    <t>คอมพิวเตอร์(3 ปี)</t>
  </si>
  <si>
    <t>31/9/2019</t>
  </si>
  <si>
    <t>32187.38/3*312/365</t>
  </si>
  <si>
    <t>2383.18/3*312/365</t>
  </si>
  <si>
    <t>บัญชีเงินสด</t>
  </si>
  <si>
    <t>เลขที่ 1111-00</t>
  </si>
  <si>
    <t xml:space="preserve">หน้าบัญชี </t>
  </si>
  <si>
    <t>เดบิต</t>
  </si>
  <si>
    <t>เครดิต</t>
  </si>
  <si>
    <t>ยอดคงเหลือ</t>
  </si>
  <si>
    <t>เดือน</t>
  </si>
  <si>
    <t>บาท</t>
  </si>
  <si>
    <t>บัญชีเงินสดย่อย</t>
  </si>
  <si>
    <t>เลขที่ 1112-01</t>
  </si>
  <si>
    <t>ค่าอบรมสัมมนา</t>
  </si>
  <si>
    <t>ค่าซ่อมแซมสำนักงานและการบำรุงรักษา</t>
  </si>
  <si>
    <t>วัสดุสำนักงาน</t>
  </si>
  <si>
    <t>บัญชีเงินฝากออมทรัพย์ # 101-883310-1</t>
  </si>
  <si>
    <t>เลขที่ 1113-01</t>
  </si>
  <si>
    <t>เลขที่ 1130-03</t>
  </si>
  <si>
    <t>เลขที่ 1140-02</t>
  </si>
  <si>
    <t>เลขที่ 1151-01</t>
  </si>
  <si>
    <t>เลขที่ 1151-02</t>
  </si>
  <si>
    <t>เลขที่ 1151-03</t>
  </si>
  <si>
    <t>เลขที่ 1151-04</t>
  </si>
  <si>
    <t>เลขที่ 1154-00</t>
  </si>
  <si>
    <t>ภาษีซื้อ-ยังไม่ถึงกำหนดชำระ</t>
  </si>
  <si>
    <t>เลขที่ 1155-00</t>
  </si>
  <si>
    <t>บัญชีลูกหนี้-สรรพากร</t>
  </si>
  <si>
    <t>เลขที่ 1156-00</t>
  </si>
  <si>
    <t>บัญชีอุปกรณ์สำนักงาน</t>
  </si>
  <si>
    <t>เลขที่ 1410-01</t>
  </si>
  <si>
    <t>บัญชีเครื่องตกแต่งสำนักงาน</t>
  </si>
  <si>
    <t>เลขที่ 1410-02</t>
  </si>
  <si>
    <t>บัญชีอุปกรณ์คอมพิวเตอร์</t>
  </si>
  <si>
    <t>เลขที่ 1410-03</t>
  </si>
  <si>
    <t>เลขที่ 1410-06</t>
  </si>
  <si>
    <t>เงินประกันการใช้สาธารณูปโภค</t>
  </si>
  <si>
    <t>เลขที่ 1410-04</t>
  </si>
  <si>
    <t>บัญชีค่าเสื่อมราคาสะสม-อุปกรณ์สำนักงาน</t>
  </si>
  <si>
    <t>เลขที่ 1420-01</t>
  </si>
  <si>
    <t>บัญชีค่าเสื่อมราคาสะสม-เครื่องตกแต่งสำนักงาน</t>
  </si>
  <si>
    <t>เลขที่ 1420-02</t>
  </si>
  <si>
    <t>บัญชีค่าเสื่อมราคาสะสม-อุปกรณ์คอมพิวเตอร์</t>
  </si>
  <si>
    <t>เลขที่ 1420-03</t>
  </si>
  <si>
    <t>บัญชีค่าเสื่อมราคาสะสม-ยานพาหนะ</t>
  </si>
  <si>
    <t>เลขที่ 1420-04</t>
  </si>
  <si>
    <t>เลขที่ 1610-03</t>
  </si>
  <si>
    <t>บัญชีเจ้าหนี้การค้า</t>
  </si>
  <si>
    <t>เลขที่ 2120-01</t>
  </si>
  <si>
    <t>เลขที่ 2131-01</t>
  </si>
  <si>
    <t>บัญชีโบนัสค้างจ่าย</t>
  </si>
  <si>
    <t>เลขที่ 2131-02</t>
  </si>
  <si>
    <t>บัญชีค่าใช้จ่ายค้างจ่าย-อื่นๆ</t>
  </si>
  <si>
    <t>เลขที่ 2131-03</t>
  </si>
  <si>
    <t>บัญชีค่าโทรศัพท์ค้างจ่าย</t>
  </si>
  <si>
    <t>เลขที่ 2131-04</t>
  </si>
  <si>
    <t>บัญชีค่าโทรศัพท์มือถือค้างจ่าย</t>
  </si>
  <si>
    <t>เลขที่ 2131-05</t>
  </si>
  <si>
    <t>บัญชีค่าอินเตอร์เน็ตค้างจ่าย</t>
  </si>
  <si>
    <t>เลขที่ 2131-06</t>
  </si>
  <si>
    <t xml:space="preserve">ยอดยกมา </t>
  </si>
  <si>
    <t>เลขที่ 2131-07</t>
  </si>
  <si>
    <t>บัญชีค่าสอบบัญชีค้างจ่าย</t>
  </si>
  <si>
    <t>เลขที่ 2131-12</t>
  </si>
  <si>
    <t>เลขที่ 2131-15</t>
  </si>
  <si>
    <t>บัญชีเงินสบทบประกันสังคมค้างจ่าย</t>
  </si>
  <si>
    <t>เลขที่ 2131-16</t>
  </si>
  <si>
    <t>เลขที่ 2132-02</t>
  </si>
  <si>
    <t>เลขที่ 2132-03</t>
  </si>
  <si>
    <t>เลขที่ 2133-01</t>
  </si>
  <si>
    <t>เลขที่ 2135-00</t>
  </si>
  <si>
    <t>บัญชีเจ้าหนี้-สรรพกร</t>
  </si>
  <si>
    <t>เลขที่ 2137-00</t>
  </si>
  <si>
    <t>บัญชีเงินกู้ยืมกรรมการ</t>
  </si>
  <si>
    <t>เลขที่ 2220-00</t>
  </si>
  <si>
    <t>บัญชีทุน</t>
  </si>
  <si>
    <t>เลขที่ 3100-04</t>
  </si>
  <si>
    <t>บัญชีกำไร(ขาดทุน)สะสมที่ยังไม่ได้จัดสรร</t>
  </si>
  <si>
    <t>เลขที่ 3100-07</t>
  </si>
  <si>
    <t>บัญชีรายได้จากการขาย</t>
  </si>
  <si>
    <t>เลขที่ 4100-01</t>
  </si>
  <si>
    <t>บัญชีดอกเบี้ยรับ</t>
  </si>
  <si>
    <t>เลขที่ 4100-04</t>
  </si>
  <si>
    <t>บัญชีรายได้อื่นๆ</t>
  </si>
  <si>
    <t>เลขที่ 4100-06</t>
  </si>
  <si>
    <t>โ</t>
  </si>
  <si>
    <t>เลขที่ 4100-08</t>
  </si>
  <si>
    <t>บัญชีต้นทุนสินค้าเพื่อขาย</t>
  </si>
  <si>
    <t>เลขที่ 5110-00</t>
  </si>
  <si>
    <t>บัญชีต้นทุนบริการ</t>
  </si>
  <si>
    <t>เลขที่ 5110-01</t>
  </si>
  <si>
    <t>เลขที่ 5110-02</t>
  </si>
  <si>
    <t>เลขที่ 5110-03</t>
  </si>
  <si>
    <t>เลขที่ 5110-04</t>
  </si>
  <si>
    <t>เลขที่ 5200-01</t>
  </si>
  <si>
    <t>เลขที่ 5200-07</t>
  </si>
  <si>
    <t>บัญชีค่ารับรอง</t>
  </si>
  <si>
    <t>เลขที่ 5210-01</t>
  </si>
  <si>
    <t>บัญชีค่าใช้จ่ายในการเดินทางและยานพาหนะ</t>
  </si>
  <si>
    <t>เลขที่ 5210-03</t>
  </si>
  <si>
    <t>เลขที่ 5210-04</t>
  </si>
  <si>
    <t>เลขที่ 5210-07</t>
  </si>
  <si>
    <t>เลขที่ 5210-09</t>
  </si>
  <si>
    <t>บัญชีเงินเดือน</t>
  </si>
  <si>
    <t>เลขที่ 5310-01</t>
  </si>
  <si>
    <t>บัญชีค่าแรงรายวัน</t>
  </si>
  <si>
    <t>เลขที่ 5310-02</t>
  </si>
  <si>
    <t>บัญชีโบนัส</t>
  </si>
  <si>
    <t>เลขที่ 5310-04</t>
  </si>
  <si>
    <t>บัญชีค่าทำงานด้วยตำแหน่งหน้าที่</t>
  </si>
  <si>
    <t>เลขที่ 5310-05</t>
  </si>
  <si>
    <t>เลขที่ 5310-07</t>
  </si>
  <si>
    <t>เลขที่ 5310-08</t>
  </si>
  <si>
    <t>เลขที่ 5310-11</t>
  </si>
  <si>
    <t>เลขที่ 5310-13</t>
  </si>
  <si>
    <t>เลขที่ 5310-14</t>
  </si>
  <si>
    <t>บัญชีเครื่องเขียนแบบพิมพ์</t>
  </si>
  <si>
    <t>เลขที่ 5320-01</t>
  </si>
  <si>
    <t>เลขที่ 5320-02</t>
  </si>
  <si>
    <t>ค่างานเฉลิมฉลอง</t>
  </si>
  <si>
    <t>เลขที่ 5320-04</t>
  </si>
  <si>
    <t>เลขที่ 5320-05</t>
  </si>
  <si>
    <t>บัญชีค่าโทรศัพท์</t>
  </si>
  <si>
    <t>เลขที่ 5330-01</t>
  </si>
  <si>
    <t>บัญชีค่าโทรศัพท์มือถือ</t>
  </si>
  <si>
    <t>เลขที่ 5330-02</t>
  </si>
  <si>
    <t>เลขที่ 5330-03</t>
  </si>
  <si>
    <t>บัญชีค่าน้ำประปา</t>
  </si>
  <si>
    <t>เลขที่ 5330-04</t>
  </si>
  <si>
    <t>บัญชีค่าไฟฟ้า</t>
  </si>
  <si>
    <t>เลขที่ 5330-05</t>
  </si>
  <si>
    <t>เลขที่ 5330-06</t>
  </si>
  <si>
    <t>บัญชีค่าเช่าสำนักงาน</t>
  </si>
  <si>
    <t>เลขที่ 5330-07</t>
  </si>
  <si>
    <t>บัญชีค่ารักษาความสะอาด</t>
  </si>
  <si>
    <t>เลขที่ 5330-08</t>
  </si>
  <si>
    <t>บัญชีค่าถ่ายเอกสาร</t>
  </si>
  <si>
    <t>เลขที่ 5330-10</t>
  </si>
  <si>
    <t>บัญชีค่าขยะ</t>
  </si>
  <si>
    <t>เลขที่ 5330-11</t>
  </si>
  <si>
    <t>เลขที่ 5330-12</t>
  </si>
  <si>
    <t>บัญชีค่าใช้จ่ายเบ็ดเตล็ด</t>
  </si>
  <si>
    <t>เลขที่ 5330-13</t>
  </si>
  <si>
    <t>เลขที่ 5330-14</t>
  </si>
  <si>
    <t>ค่าเสื่อมราคา-อุปกรณ์สำนักงาน</t>
  </si>
  <si>
    <t>เลขที่ 5340-01</t>
  </si>
  <si>
    <t>เลขที่ 5340-02</t>
  </si>
  <si>
    <t>เลขที่ 5340-03</t>
  </si>
  <si>
    <t xml:space="preserve">ค่าเสื่อมราคา-ยานพาหนะ </t>
  </si>
  <si>
    <t>เลขที่ 5340-04</t>
  </si>
  <si>
    <t>บัญชีค่าภาษีป้าย</t>
  </si>
  <si>
    <t>เลขที่ 5360-03</t>
  </si>
  <si>
    <t>เลขที่ 5360-06</t>
  </si>
  <si>
    <t>บัญชีค่าธรรมเนียมธนาคาร</t>
  </si>
  <si>
    <t>เลขที่ 5360-07</t>
  </si>
  <si>
    <t>เลขที่ 5360-08</t>
  </si>
  <si>
    <t>บัญชีเบี้ยปรับเงินเพิ่ม</t>
  </si>
  <si>
    <t>เลขที่ 5360-09</t>
  </si>
  <si>
    <t>บัญชีค่าสอบบัญชี</t>
  </si>
  <si>
    <t>เลขที่ 5360-10</t>
  </si>
  <si>
    <t>เลขที่ 5360-12</t>
  </si>
  <si>
    <t>เลขที่ 5370-05</t>
  </si>
  <si>
    <t>เลขที่ 5390-03</t>
  </si>
  <si>
    <t>เลขที่ 9999-00</t>
  </si>
  <si>
    <t>สำหรับระยะเวลา 1 ปี สิ้นสุดวันที่ 31 ธันวาคม 2563</t>
  </si>
  <si>
    <t>นางสาวอ๋อย  โพร้งอุไร</t>
  </si>
  <si>
    <t>สินค้าสำเร็จรูปคงเหลือ</t>
  </si>
  <si>
    <t>เงินประกันสังคมรอนำส่ง</t>
  </si>
  <si>
    <t>ค่าเครื่องเขียนแบบพิมพ์</t>
  </si>
  <si>
    <t>วัสดุสิ้นเปลือง</t>
  </si>
  <si>
    <t>ค่าใช้จ่ายในการเดินทางและที่พัก</t>
  </si>
  <si>
    <t>BBL-S/A-# 101-883310-1</t>
  </si>
  <si>
    <t>J6301001</t>
  </si>
  <si>
    <t>เงินสมทบกองทุนทดแทน</t>
  </si>
  <si>
    <t>ค่าเสื่อมราคา-63</t>
  </si>
  <si>
    <t>Doing Sciences Co.,Ltd.</t>
  </si>
  <si>
    <t>Segment: Account</t>
  </si>
  <si>
    <t>Account</t>
  </si>
  <si>
    <t>Description</t>
  </si>
  <si>
    <t>Acc code</t>
  </si>
  <si>
    <t>Acc Name</t>
  </si>
  <si>
    <t>1000-00</t>
  </si>
  <si>
    <t>Current Assets</t>
  </si>
  <si>
    <t>เงินสดในมือ</t>
  </si>
  <si>
    <t>Cash on hand</t>
  </si>
  <si>
    <t>เงินสดย่อย - สำนักงานใหญ่</t>
  </si>
  <si>
    <t>Petty Cash - Office</t>
  </si>
  <si>
    <t>1113-02</t>
  </si>
  <si>
    <t>BBL-S/A-# 139-0-89473-9</t>
  </si>
  <si>
    <t>BBL-C/A-101-344806-1</t>
  </si>
  <si>
    <t>Acoount Receivable</t>
  </si>
  <si>
    <t>1130-02</t>
  </si>
  <si>
    <t>เช็ครับวันที่ล่วงหน้า</t>
  </si>
  <si>
    <t>Post Date Cheque</t>
  </si>
  <si>
    <t>Advance by Employee</t>
  </si>
  <si>
    <t>Finished Goods</t>
  </si>
  <si>
    <t>Income Tax Payable</t>
  </si>
  <si>
    <t>Withholding Tax</t>
  </si>
  <si>
    <t>1154-00</t>
  </si>
  <si>
    <t>Input Tax</t>
  </si>
  <si>
    <t>ภาษีซื้อยังไม่ถึงกำหนด</t>
  </si>
  <si>
    <t>Input Tax - is not yet due.</t>
  </si>
  <si>
    <t>ลูกหนี้-กรมสรรรพากร</t>
  </si>
  <si>
    <t>Acoount Receivable - RD</t>
  </si>
  <si>
    <t>Equipment</t>
  </si>
  <si>
    <t>เครื่องตกแต่งสำนักงาน</t>
  </si>
  <si>
    <t>Furniture&amp;Fixture</t>
  </si>
  <si>
    <t>Computer</t>
  </si>
  <si>
    <t>Insurance - Utilities</t>
  </si>
  <si>
    <t>1410-05</t>
  </si>
  <si>
    <t>การลงทุน</t>
  </si>
  <si>
    <t>Invernment</t>
  </si>
  <si>
    <t xml:space="preserve">Vehicle </t>
  </si>
  <si>
    <t>Accumulated depreciation - office equipment</t>
  </si>
  <si>
    <t>ค่าเสื่อมราคาสะสม-เครื่องตกแต่งสำนักงาน</t>
  </si>
  <si>
    <t>Accumulated Depreciation - Office Supplies</t>
  </si>
  <si>
    <t>ค่าเสื่อมราคาสะสม-เครื่องคอมพิวเตอร์</t>
  </si>
  <si>
    <t>Accum Depre -Office Equipment</t>
  </si>
  <si>
    <t>1500-01</t>
  </si>
  <si>
    <t>กรมธรรม์ประกันอัคีภัยและความเสี่ยงภัยทรัพย์สิน</t>
  </si>
  <si>
    <t>Insurance, property and casualty insurance</t>
  </si>
  <si>
    <t>1610-01</t>
  </si>
  <si>
    <t>ภาษีนิติบุคคลรอตัดบัญชี</t>
  </si>
  <si>
    <t>Defered Corporate Tax</t>
  </si>
  <si>
    <t>1610-02</t>
  </si>
  <si>
    <t>Goodwills</t>
  </si>
  <si>
    <t>ค่าสมาชิกวิชาชีพบัญชีจ่ายล่วงหน้า</t>
  </si>
  <si>
    <t>2100-00</t>
  </si>
  <si>
    <t>Current Liabilities</t>
  </si>
  <si>
    <t>หนี้สิน</t>
  </si>
  <si>
    <t>Trade Account Payables</t>
  </si>
  <si>
    <t>2120-02</t>
  </si>
  <si>
    <t>เช็คจ่ายล่วงหน้า</t>
  </si>
  <si>
    <t>2120-03</t>
  </si>
  <si>
    <t>เงินเบิกเกินบัญชี</t>
  </si>
  <si>
    <t>Bank Overdraft</t>
  </si>
  <si>
    <t>Accrued Expenses - Social Security</t>
  </si>
  <si>
    <t>โบนัสค้างจ่าย</t>
  </si>
  <si>
    <t>Accrued Bonus Expenses</t>
  </si>
  <si>
    <t>Accrued Other Expenses</t>
  </si>
  <si>
    <t>Accrued Expenses - Telephone</t>
  </si>
  <si>
    <t>Accrued Expenses -Mobilephone</t>
  </si>
  <si>
    <t>ค่าอินเทอร์เน็ตค้างจ่าย</t>
  </si>
  <si>
    <t>Accrued Internet expense</t>
  </si>
  <si>
    <t>Accrued Expenses - Electricity</t>
  </si>
  <si>
    <t>2131-08</t>
  </si>
  <si>
    <t>ค่าน้ำประปาค้างจ่าย</t>
  </si>
  <si>
    <t>Accrued Expenses - Metropolitrain</t>
  </si>
  <si>
    <t>2131-09</t>
  </si>
  <si>
    <t>ดอกเบี้ยค้างจ่าย</t>
  </si>
  <si>
    <t>Accrued Expenses - Interest</t>
  </si>
  <si>
    <t>2131-11</t>
  </si>
  <si>
    <t>ค่าคอมมิชชั่นค้างจ่าย</t>
  </si>
  <si>
    <t>Accrued Expenses - Commission</t>
  </si>
  <si>
    <t>ค่าตรวจสอบบัญชีค้างจ่าย</t>
  </si>
  <si>
    <t>Accrued Expenses - Auditing Fee</t>
  </si>
  <si>
    <t>2131-13</t>
  </si>
  <si>
    <t>ค่าทำบัญชีค้างจ่าย</t>
  </si>
  <si>
    <t>Accrued Expenses - Accounting Fee</t>
  </si>
  <si>
    <t>2131-14</t>
  </si>
  <si>
    <t>ค่าบริการจัดเก็บขยะค้างจ่าย</t>
  </si>
  <si>
    <t>Accrued Expenses - Others</t>
  </si>
  <si>
    <t>Accrued Expenses - Compensation Fund</t>
  </si>
  <si>
    <t>เงินสมทบประกันสังคมค้างจ่าย</t>
  </si>
  <si>
    <t>2132-01</t>
  </si>
  <si>
    <t>ภาษีหัก ณ ที่จ่ายค้างจ่าย ภงด.1</t>
  </si>
  <si>
    <t>Accrued Expenses - Withholding Tax -PND.1</t>
  </si>
  <si>
    <t>ภาษีหัก ณ ที่จ่ายค้างจ่าย ภงด.3/53</t>
  </si>
  <si>
    <t>Accrued Expenses - Withholding Tax -PND.3/53</t>
  </si>
  <si>
    <t>Accrued Expenses - Corporate Income Tax</t>
  </si>
  <si>
    <t>2132-04</t>
  </si>
  <si>
    <t>ภาษีหัก ณ ที่จ่ายค้างจ่าย ภงด.2</t>
  </si>
  <si>
    <t>Withholding Tax -PND.1</t>
  </si>
  <si>
    <t>Deferred Income - Goods</t>
  </si>
  <si>
    <t>Output Tax</t>
  </si>
  <si>
    <t>เจ้าหนี้-กรมสรรพากร</t>
  </si>
  <si>
    <t>Account Payable - RD</t>
  </si>
  <si>
    <t>2220-00</t>
  </si>
  <si>
    <t>Long-term Loan -</t>
  </si>
  <si>
    <t>2230-00</t>
  </si>
  <si>
    <t>เงินกู้ยืมผู้ถือหุ้นระยะยาว-</t>
  </si>
  <si>
    <t>2230-01</t>
  </si>
  <si>
    <t>เงินกู้ระยะยาว</t>
  </si>
  <si>
    <t>Long Term Loan</t>
  </si>
  <si>
    <t>2230-02</t>
  </si>
  <si>
    <t>3100-00</t>
  </si>
  <si>
    <t>Shareholders' Equity</t>
  </si>
  <si>
    <t>ผู้ถือหุ้น</t>
  </si>
  <si>
    <t>3100-01</t>
  </si>
  <si>
    <t>ทุน-นายเรวัต  ตันตยานนท์</t>
  </si>
  <si>
    <t>Capital - Mr.Rewat Tontayanon</t>
  </si>
  <si>
    <t>3100-02</t>
  </si>
  <si>
    <t>ทุน-นางศุภวรรณ  ตันตยานนท์</t>
  </si>
  <si>
    <t>Capital - Mrs.Supawan Tontayanon</t>
  </si>
  <si>
    <t>3100-03</t>
  </si>
  <si>
    <t>ทุน-นายศุภวัฒน์  ตันตยานนท์</t>
  </si>
  <si>
    <t>Capital - Mr. Supawat  Tontayanon</t>
  </si>
  <si>
    <t>ทุนเรือนหุ้น</t>
  </si>
  <si>
    <t>Share Capital</t>
  </si>
  <si>
    <t>3100-05</t>
  </si>
  <si>
    <t>การลดทุน</t>
  </si>
  <si>
    <t>Capital Reduction</t>
  </si>
  <si>
    <t>3100-06</t>
  </si>
  <si>
    <t>กำไร(ขาดทุน)</t>
  </si>
  <si>
    <t>Profit &amp; Loss in year</t>
  </si>
  <si>
    <t>กำไรสะสม</t>
  </si>
  <si>
    <t>Retained earnings</t>
  </si>
  <si>
    <t>3100-08</t>
  </si>
  <si>
    <t>เงินสำรองตามกฎหมาย</t>
  </si>
  <si>
    <t>Legal reserves</t>
  </si>
  <si>
    <t>3100-09</t>
  </si>
  <si>
    <t>3100-10</t>
  </si>
  <si>
    <t>ประมาณการกำไร(ขาดทุน)สะสม</t>
  </si>
  <si>
    <t>Accumulated Retained Earning</t>
  </si>
  <si>
    <t>Revenues from Sales</t>
  </si>
  <si>
    <t>รายได้จากการให้บริการ</t>
  </si>
  <si>
    <t>Revenue from steel cutting services</t>
  </si>
  <si>
    <t>4100-03</t>
  </si>
  <si>
    <t>รับคืนสินค้า</t>
  </si>
  <si>
    <t>Goods Return</t>
  </si>
  <si>
    <t>Interest</t>
  </si>
  <si>
    <t>4100-05</t>
  </si>
  <si>
    <t>ส่วนลดเงินสดรับ</t>
  </si>
  <si>
    <t>Discount</t>
  </si>
  <si>
    <t>รายได้อื่นๆ</t>
  </si>
  <si>
    <t>Other income</t>
  </si>
  <si>
    <t>4100-07</t>
  </si>
  <si>
    <t>ขายเศษซาก (ในประเทศ)</t>
  </si>
  <si>
    <t>Sales- Scrap (Domestic)</t>
  </si>
  <si>
    <t>ต้นทุนสินค้าเพื่อขาย</t>
  </si>
  <si>
    <t>Cost of Goods Sold</t>
  </si>
  <si>
    <t>ต้นทุนบริการ</t>
  </si>
  <si>
    <t>Cost of Dow Project</t>
  </si>
  <si>
    <t>Materials for packing</t>
  </si>
  <si>
    <t>Consumables</t>
  </si>
  <si>
    <t>Sticker</t>
  </si>
  <si>
    <t>Advertising</t>
  </si>
  <si>
    <t>5200-02</t>
  </si>
  <si>
    <t>ค่าสินค้าตัวอย่าง</t>
  </si>
  <si>
    <t>Sample Goods</t>
  </si>
  <si>
    <t>5200-03</t>
  </si>
  <si>
    <t>ส่งเสริมการขาย</t>
  </si>
  <si>
    <t>Sales Promotion</t>
  </si>
  <si>
    <t>5200-04</t>
  </si>
  <si>
    <t>ผลิตภัณฑ์สำหรับโปรโมชั่น</t>
  </si>
  <si>
    <t>Products for Promotion</t>
  </si>
  <si>
    <t>5200-05</t>
  </si>
  <si>
    <t>ค่าใช้จ่ายในการส่งเสริมการขายโปรโมชั่น</t>
  </si>
  <si>
    <t>Promotion Campaign Expenses</t>
  </si>
  <si>
    <t>5200-06</t>
  </si>
  <si>
    <t>ค่านายหน้า</t>
  </si>
  <si>
    <t>Commission Fee</t>
  </si>
  <si>
    <t>Transaportation</t>
  </si>
  <si>
    <t>Entertainment</t>
  </si>
  <si>
    <t>5210-02</t>
  </si>
  <si>
    <t>ของขวัญ - กรม</t>
  </si>
  <si>
    <t>Corporate Gift - Department</t>
  </si>
  <si>
    <t>Accomodation and Trevelling Expenses</t>
  </si>
  <si>
    <t>Gasoline</t>
  </si>
  <si>
    <t>5210-05</t>
  </si>
  <si>
    <t>ค่าส่งเอกสาร</t>
  </si>
  <si>
    <t>Document delivery</t>
  </si>
  <si>
    <t>5210-06</t>
  </si>
  <si>
    <t>ค่าบริการจัดทำและดูแลเว็บไซต์</t>
  </si>
  <si>
    <t>Website Design and Development Services</t>
  </si>
  <si>
    <t>5210-08</t>
  </si>
  <si>
    <t>ค่าใช้จ่ายในการสรรหาบุคลากร</t>
  </si>
  <si>
    <t>Recruitment Expenses</t>
  </si>
  <si>
    <t>Subscription &amp; Text</t>
  </si>
  <si>
    <t xml:space="preserve">Salary </t>
  </si>
  <si>
    <t>ค่าแรงรายวัน</t>
  </si>
  <si>
    <t>Wage</t>
  </si>
  <si>
    <t>5310-03</t>
  </si>
  <si>
    <t>ค่าล่วงเวลา</t>
  </si>
  <si>
    <t>Overtime</t>
  </si>
  <si>
    <t>Bonus</t>
  </si>
  <si>
    <t>5310-06</t>
  </si>
  <si>
    <t>คอมมิชชั่น</t>
  </si>
  <si>
    <t>Commission</t>
  </si>
  <si>
    <t>เงินสมทบกองทุนประกันสังคม</t>
  </si>
  <si>
    <t>Contribution to Social Security Fund</t>
  </si>
  <si>
    <t>Contribution to the fund</t>
  </si>
  <si>
    <t>5310-09</t>
  </si>
  <si>
    <t>กองทุนสำรองเลี้ยงชีพ</t>
  </si>
  <si>
    <t>Provident Fund</t>
  </si>
  <si>
    <t>5310-10</t>
  </si>
  <si>
    <t>ค่ารักษาพยาบาล</t>
  </si>
  <si>
    <t>Medical Expenses</t>
  </si>
  <si>
    <t>Seminar Expenses</t>
  </si>
  <si>
    <t>5310-12</t>
  </si>
  <si>
    <t>ค่าเบี้ยขยัน</t>
  </si>
  <si>
    <t>Duty allowance</t>
  </si>
  <si>
    <t>Stationery Expenses</t>
  </si>
  <si>
    <t>Car maintenance</t>
  </si>
  <si>
    <t>5320-03</t>
  </si>
  <si>
    <t>ค่าบริการจดทะเบียนต่างๆ ของบริษัท</t>
  </si>
  <si>
    <t>Company Registration Fee</t>
  </si>
  <si>
    <t>เฉลิมฉลอง(งานเลี้ยงส่งท้ายปีเก่า&amp;ต้อนรับปีใหม่)</t>
  </si>
  <si>
    <t>Food and Beverage(Happy New years)</t>
  </si>
  <si>
    <t>Celebration</t>
  </si>
  <si>
    <t>5320-06</t>
  </si>
  <si>
    <t>ค่าบริการจัดทำเอกสารยื่นขออนุมัติ</t>
  </si>
  <si>
    <t>Document submission fee</t>
  </si>
  <si>
    <t>Telephone</t>
  </si>
  <si>
    <t>Mobile Phone Expenses</t>
  </si>
  <si>
    <t>ค่าอินเทอร์เน็ต</t>
  </si>
  <si>
    <t>IT Usage Fee - Internet</t>
  </si>
  <si>
    <t>Metropolitain</t>
  </si>
  <si>
    <t>Electricity</t>
  </si>
  <si>
    <t>Postage</t>
  </si>
  <si>
    <t>Office Rental</t>
  </si>
  <si>
    <t>Janitorial</t>
  </si>
  <si>
    <t>5330-09</t>
  </si>
  <si>
    <t>ค่าเช่ารถ</t>
  </si>
  <si>
    <t>Car Rental Expenses</t>
  </si>
  <si>
    <t>Photocopying Expenses</t>
  </si>
  <si>
    <t>ค่าจัดเก็บขยะ</t>
  </si>
  <si>
    <t>Garbage collection</t>
  </si>
  <si>
    <t>ซ่อมแซมสำนักงานและการบำรุงรักษา</t>
  </si>
  <si>
    <t>Office Repair &amp; Maintenance Ex</t>
  </si>
  <si>
    <t>ค่าใช้จ่ายเบ็ดเตล็ด</t>
  </si>
  <si>
    <t>Miscellaneous Expenses</t>
  </si>
  <si>
    <t>Depreciation - Office Equipment</t>
  </si>
  <si>
    <t>ค่าเสื่อมราคา-เครื่องตกแต่งสำนักงาน</t>
  </si>
  <si>
    <t>Depreciation - Office Furniture</t>
  </si>
  <si>
    <t>Depreciation - คอมพิวเตอร์</t>
  </si>
  <si>
    <t>5350-01</t>
  </si>
  <si>
    <t>ค่าเบี้ยประกัน-ยานพาหนะ</t>
  </si>
  <si>
    <t>Insurance Premiums - Vehicles</t>
  </si>
  <si>
    <t>Car Act</t>
  </si>
  <si>
    <t>5360-01</t>
  </si>
  <si>
    <t>ภาษีบำรุงท้องที่และภาษีโรงเรือน</t>
  </si>
  <si>
    <t>Local tax and housing tax</t>
  </si>
  <si>
    <t>5360-02</t>
  </si>
  <si>
    <t>ค่าภาษียานพาหนะ</t>
  </si>
  <si>
    <t>Vehicle Tax</t>
  </si>
  <si>
    <t>Label Tax</t>
  </si>
  <si>
    <t>5360-04</t>
  </si>
  <si>
    <t>ภาษีศุลกากร</t>
  </si>
  <si>
    <t>Customs Duty</t>
  </si>
  <si>
    <t>5360-05</t>
  </si>
  <si>
    <t>ค่าปรึกษากฎหมาย</t>
  </si>
  <si>
    <t>Legal Fee</t>
  </si>
  <si>
    <t>ค่าที่ปรึกษาอื่น</t>
  </si>
  <si>
    <t>Bank Charges</t>
  </si>
  <si>
    <t>Other Charges</t>
  </si>
  <si>
    <t>ค่าเบี้ยปรับและบทลงโทษ -ทางภาษี</t>
  </si>
  <si>
    <t>Fine &amp; Penalties - Taxes</t>
  </si>
  <si>
    <t>ค่าตรวจสอบบัญชี</t>
  </si>
  <si>
    <t>Auditing Fee</t>
  </si>
  <si>
    <t>5360-11</t>
  </si>
  <si>
    <t>ค่าทำบัญชี</t>
  </si>
  <si>
    <t>Accounting Fee</t>
  </si>
  <si>
    <t>5370-01</t>
  </si>
  <si>
    <t>ดอกเบี้ยจ่าย</t>
  </si>
  <si>
    <t>5370-02</t>
  </si>
  <si>
    <t>ดอกเบี้ยจ่ายเบิกเกินบัญชี</t>
  </si>
  <si>
    <t>Interest Exp on Overdraft</t>
  </si>
  <si>
    <t>5370-03</t>
  </si>
  <si>
    <t>ค่าบริจาคการกุศล</t>
  </si>
  <si>
    <t>Donation</t>
  </si>
  <si>
    <t>กำไรขาดทุนจากการปัดศษสตางค์</t>
  </si>
  <si>
    <t>Profit (Loss) from calculation</t>
  </si>
  <si>
    <t>5370-06</t>
  </si>
  <si>
    <t>กำไร(ขาดทุน)จากอัตราแลกเปลี่ยน</t>
  </si>
  <si>
    <t>Exchange Gain/(Loss)</t>
  </si>
  <si>
    <t>5370-07</t>
  </si>
  <si>
    <t>ค่าใช้จ่ายหนี้สูญ</t>
  </si>
  <si>
    <t>Bad Debts Expenses</t>
  </si>
  <si>
    <t>5370-08</t>
  </si>
  <si>
    <t>ตัดขาดทุน</t>
  </si>
  <si>
    <t>Loss on Write-off Investment</t>
  </si>
  <si>
    <t>5370-09</t>
  </si>
  <si>
    <t>ขายขาดทุน</t>
  </si>
  <si>
    <t>Loss on Sale Investment</t>
  </si>
  <si>
    <t>5370-10</t>
  </si>
  <si>
    <t>ขาดทุนจากการขายสินทรัพย์</t>
  </si>
  <si>
    <t>Loss on Sales Fixed Assets</t>
  </si>
  <si>
    <t>5380-01</t>
  </si>
  <si>
    <t>จ่ายเงินปันผล</t>
  </si>
  <si>
    <t>Dividend Expenses</t>
  </si>
  <si>
    <t>5390-01</t>
  </si>
  <si>
    <t>ภาษีซื้อไม่ขอคืน</t>
  </si>
  <si>
    <t>Input tax is not refundable</t>
  </si>
  <si>
    <t>5390-02</t>
  </si>
  <si>
    <t>ภาษีซื้อขอคืนไม่ได้</t>
  </si>
  <si>
    <t>Tax returns are not</t>
  </si>
  <si>
    <t>Unexceptable Expenses</t>
  </si>
  <si>
    <t>Income Tax Expenses</t>
  </si>
  <si>
    <t>6000-01</t>
  </si>
  <si>
    <t>ภาษีธุรกิจเฉพาะ</t>
  </si>
  <si>
    <t>Specific Business Taxes</t>
  </si>
  <si>
    <t>Suspense-Account</t>
  </si>
  <si>
    <t>ค่าสมัครสมาชิกและข้อความจ่ายล่วงหน้า</t>
  </si>
  <si>
    <t>บัญชีค่าสมาชิกและข้อความจ่ายล่วงหน้า</t>
  </si>
  <si>
    <t>ค่าสมาชิกและข้อความจ่ายล่วงหน้า</t>
  </si>
  <si>
    <t>บัญชีค่าอินเทอร์เน็ต</t>
  </si>
  <si>
    <t>E100047</t>
  </si>
  <si>
    <t>บมจ.สยามแม็คโค</t>
  </si>
  <si>
    <t>โทรศัพท์ไร้สาย Panasonic KX-TG3711BXB</t>
  </si>
  <si>
    <t>018501076061</t>
  </si>
  <si>
    <t>1672.90*20%*328/365</t>
  </si>
  <si>
    <t>E100048</t>
  </si>
  <si>
    <t>ตู้เย็น 2 ประตู 7.7 คิว Hitachi R-H200PD</t>
  </si>
  <si>
    <t>CL1200207296</t>
  </si>
  <si>
    <t>7696.50*20%*318/365</t>
  </si>
  <si>
    <t>1130-04</t>
  </si>
  <si>
    <t>งานระหว่างทำ</t>
  </si>
  <si>
    <t>เลขที่ 1130-04</t>
  </si>
  <si>
    <t>เลขที่ 1130-01</t>
  </si>
  <si>
    <t>เลขที่ 5210-06</t>
  </si>
  <si>
    <t>C100008</t>
  </si>
  <si>
    <t>บมจ. คอมเซเว่น</t>
  </si>
  <si>
    <t xml:space="preserve">Acer Notebook Swift </t>
  </si>
  <si>
    <t>6306-BR343-00220</t>
  </si>
  <si>
    <t>24289.72/3*196/365</t>
  </si>
  <si>
    <t>ค่าซ่อมบำรุงรถยนต์&amp;ทำความสะอาด</t>
  </si>
  <si>
    <t>เลขที่ 5390-01</t>
  </si>
  <si>
    <t>E100049</t>
  </si>
  <si>
    <t>บจก.อินเตอร์เนชันแนล คอนเน็ค เทรด</t>
  </si>
  <si>
    <t>เครื่องพิมพ์ Eco Mini Print</t>
  </si>
  <si>
    <t>IV6302350</t>
  </si>
  <si>
    <t>9900*20%*112/365</t>
  </si>
  <si>
    <t>เลขที่ 4100-05</t>
  </si>
  <si>
    <t>E100050</t>
  </si>
  <si>
    <t>นายพิธาน  อิมราพร</t>
  </si>
  <si>
    <t>Booth สำเร็จรูป</t>
  </si>
  <si>
    <t>111,097.79*20%*92/365</t>
  </si>
  <si>
    <t>เลขที่ 5350-01</t>
  </si>
  <si>
    <t>เลขที่ 5350-02</t>
  </si>
  <si>
    <t>ค่าเบี้ยประกันอัคคีภัย</t>
  </si>
  <si>
    <t>เลขที่ 5360-02</t>
  </si>
  <si>
    <t>บัญชีค่าภาษียานพาหนะ</t>
  </si>
  <si>
    <t>2020</t>
  </si>
  <si>
    <t>ค่าน้ำมัน</t>
  </si>
  <si>
    <t>ค่าทางด่วน</t>
  </si>
  <si>
    <t>February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</si>
  <si>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</si>
  <si>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</si>
  <si>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</si>
  <si>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</si>
  <si>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</si>
  <si>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</si>
  <si>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</si>
  <si>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</si>
  <si>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</si>
  <si>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</si>
  <si>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</si>
  <si>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ค่าที่พัก</t>
  </si>
  <si>
    <t>ค่าเครื่องบิน</t>
  </si>
  <si>
    <t>ค่าแม่บ้าน</t>
  </si>
  <si>
    <t>Total</t>
  </si>
  <si>
    <t>รวมทั้งสิ้น</t>
  </si>
  <si>
    <t>ค่าใช้จ่ายเกี่ยวกับรถยนต์</t>
  </si>
  <si>
    <t>ค่าล้างแอร์</t>
  </si>
  <si>
    <t>ค่าบัตร Easy Pass</t>
  </si>
  <si>
    <t>ค่าใช้จ่ายทางการตลาด 2559-2563</t>
  </si>
  <si>
    <t>บจก.ทีจี เซลลูลาร์เวิลด์</t>
  </si>
  <si>
    <t>22-1905-00112</t>
  </si>
  <si>
    <t>C100009</t>
  </si>
  <si>
    <t>ค่าโทรศัพท์มือถือ Sumsong Galaxy A31</t>
  </si>
  <si>
    <t>V100002</t>
  </si>
  <si>
    <t>บจก.โตโยต้า แอท ยูไนเต็ด</t>
  </si>
  <si>
    <t>รถยนต์ Toyota Sienta 1.5 V</t>
  </si>
  <si>
    <t>0001504</t>
  </si>
  <si>
    <t>790000*20%*15/365</t>
  </si>
  <si>
    <t>6240.19/3*16/365</t>
  </si>
  <si>
    <t>2021</t>
  </si>
  <si>
    <t>ค่าเสื่อมราคา-64</t>
  </si>
  <si>
    <t>คำนวณวัน</t>
  </si>
  <si>
    <t>รวมยานพาหนะ</t>
  </si>
  <si>
    <t>E100051</t>
  </si>
  <si>
    <t>บจก.เพอร์เฟ็คท์ ออฟฟิส เฟอร์นิเจอร์</t>
  </si>
  <si>
    <t>เก้าอี้ทำงาน ที่นั่งสีดำ/พนักพิงสีดำ+ไฮดรลิค</t>
  </si>
  <si>
    <t>PFINV/64020166</t>
  </si>
  <si>
    <t>เก้าอี้ทำงาน ที่นั่งบุผ้า CAT12/พนักพิง HD01+ ไฮโดคลิค</t>
  </si>
  <si>
    <t>5,841.10*20%*330/365</t>
  </si>
  <si>
    <t>2,710.27*20%*330/365</t>
  </si>
  <si>
    <t>เมย</t>
  </si>
  <si>
    <t>รว.1</t>
  </si>
  <si>
    <t>E100052</t>
  </si>
  <si>
    <t>E100053</t>
  </si>
  <si>
    <t>AirSamsung inverter AR13TYHZCWKNST</t>
  </si>
  <si>
    <t>CLI210606448</t>
  </si>
  <si>
    <t>13008.41*20%*208/365</t>
  </si>
  <si>
    <t>C100010</t>
  </si>
  <si>
    <t>Lenovo Tablet D330-101GL-82H0000LTA S/N:SYX02K5JS</t>
  </si>
  <si>
    <t>6409-BR833-04477</t>
  </si>
  <si>
    <t>9336.45/3*118/365</t>
  </si>
  <si>
    <t>As of December 31, 2022</t>
  </si>
  <si>
    <t>ค่าเสื่อมราคา-65</t>
  </si>
  <si>
    <t>2022</t>
  </si>
  <si>
    <t>รวมผลประโยชน์พนักงานค้างจ่าย ณ วันสิ้นปิ 2565</t>
  </si>
  <si>
    <t>เงินกู้ยืมกรรมการ</t>
  </si>
  <si>
    <t>สำหรับปีสิ้นสุดวันที่  31 ธันวาคม 2565</t>
  </si>
  <si>
    <t>ค่าอินเทอร์เน็ต ธค 65</t>
  </si>
  <si>
    <t>ค่าโทรศัพท์ ธค 65</t>
  </si>
  <si>
    <t>ค่าโทรศัพท์มือถือ ธค 65</t>
  </si>
  <si>
    <t>P6601001</t>
  </si>
  <si>
    <t>P6601002</t>
  </si>
  <si>
    <t>J6601001</t>
  </si>
  <si>
    <t>P6601003</t>
  </si>
  <si>
    <t>P6601004</t>
  </si>
  <si>
    <t>P6601005</t>
  </si>
  <si>
    <t>ค่าอินเทอร์เน็ต มค 66</t>
  </si>
  <si>
    <t>P6601006</t>
  </si>
  <si>
    <t>P6601007</t>
  </si>
  <si>
    <t>P6601008</t>
  </si>
  <si>
    <t>P6601009</t>
  </si>
  <si>
    <t>P6601010</t>
  </si>
  <si>
    <t>P6601011</t>
  </si>
  <si>
    <t>P6601012</t>
  </si>
  <si>
    <t>P6601013</t>
  </si>
  <si>
    <t>P6601014</t>
  </si>
  <si>
    <t>P6601015</t>
  </si>
  <si>
    <t>P6601016</t>
  </si>
  <si>
    <t>ค่าโทรศัพท์ มค 66</t>
  </si>
  <si>
    <t>P6601017</t>
  </si>
  <si>
    <t>ค่าโทรศัพท์มือถือ มค 66</t>
  </si>
  <si>
    <t>P66001017</t>
  </si>
  <si>
    <t>P6601018</t>
  </si>
  <si>
    <t>P6601019</t>
  </si>
  <si>
    <t>บัญชีค่าภาษีศุลกากร</t>
  </si>
  <si>
    <t>เลขที่ 5360-04</t>
  </si>
  <si>
    <t>P6601020</t>
  </si>
  <si>
    <t>P6601021</t>
  </si>
  <si>
    <t>ค่าน้ำประปา มค 66</t>
  </si>
  <si>
    <t>P6601022</t>
  </si>
  <si>
    <t>P6601023</t>
  </si>
  <si>
    <t>P6601024</t>
  </si>
  <si>
    <t>เงินสมทบกองทุนเงินทดแทน</t>
  </si>
  <si>
    <t xml:space="preserve">มค </t>
  </si>
  <si>
    <t>P6601026</t>
  </si>
  <si>
    <t>P6601025</t>
  </si>
  <si>
    <t>ค่าไฟฟ้า มค 66</t>
  </si>
  <si>
    <t>ค่าไฟฟ้า ธค 65</t>
  </si>
  <si>
    <t>P6601027</t>
  </si>
  <si>
    <t>P6601028</t>
  </si>
  <si>
    <t>P6601029</t>
  </si>
  <si>
    <t>ค่าเช่าสำนักงาน มค 66</t>
  </si>
  <si>
    <t>P6601030</t>
  </si>
  <si>
    <t>P6601031</t>
  </si>
  <si>
    <t>P6601032</t>
  </si>
  <si>
    <t>P6601033</t>
  </si>
  <si>
    <t>R6601001</t>
  </si>
  <si>
    <t>R6601002</t>
  </si>
  <si>
    <t>R6601003</t>
  </si>
  <si>
    <t>R6601004</t>
  </si>
  <si>
    <t>R6601005</t>
  </si>
  <si>
    <t>R6601006</t>
  </si>
  <si>
    <t>R6601007</t>
  </si>
  <si>
    <t>ค่าเสื่อมราคา-66</t>
  </si>
  <si>
    <t>ค่าใช้จ่ายผลประโยชน์พนักงานประจำปี  2566</t>
  </si>
  <si>
    <t>รวมผลประโยชน์พนักงานค้างจ่าย ณ วันสิ้นปิ 2566</t>
  </si>
  <si>
    <t>บัญชีเงินฝากออมทรัพย์ -# 139-BBL-S/A-# 139-0-89473-9</t>
  </si>
  <si>
    <t>เลขที่ 1113-03</t>
  </si>
  <si>
    <t>P6501030</t>
  </si>
  <si>
    <t>ณ  วันที่ 31  ธันวาคม 2566</t>
  </si>
  <si>
    <t>P6602001</t>
  </si>
  <si>
    <t>P6602002</t>
  </si>
  <si>
    <t>P6602003</t>
  </si>
  <si>
    <t>P6602004</t>
  </si>
  <si>
    <t>P6602005</t>
  </si>
  <si>
    <t>P6602006</t>
  </si>
  <si>
    <t>P6602007</t>
  </si>
  <si>
    <t>P6602008</t>
  </si>
  <si>
    <t>P6602009</t>
  </si>
  <si>
    <t>P6602010</t>
  </si>
  <si>
    <t>P6602011</t>
  </si>
  <si>
    <t>ค่าอินเทอร์เน็ต กพ 66</t>
  </si>
  <si>
    <t>P6602012</t>
  </si>
  <si>
    <t>P6602013</t>
  </si>
  <si>
    <t>P6602014</t>
  </si>
  <si>
    <t>P6602024</t>
  </si>
  <si>
    <t>P6602015</t>
  </si>
  <si>
    <t>P6602016</t>
  </si>
  <si>
    <t>P6602017</t>
  </si>
  <si>
    <t>ค่าโทรศัพท์ กพ 66</t>
  </si>
  <si>
    <t>P6602018</t>
  </si>
  <si>
    <t>ค่าโทรศัพท์มือถือ กพ 66</t>
  </si>
  <si>
    <t>P6602019</t>
  </si>
  <si>
    <t>P6602020</t>
  </si>
  <si>
    <t>P6602021</t>
  </si>
  <si>
    <t>P6602022</t>
  </si>
  <si>
    <t>P6602023</t>
  </si>
  <si>
    <t>ค่าน้ำประปา กพ 66</t>
  </si>
  <si>
    <t>P6602025</t>
  </si>
  <si>
    <t>P6602026</t>
  </si>
  <si>
    <t>ค่าไฟฟ้าเดือน กพ 66</t>
  </si>
  <si>
    <t>ค่าไฟฟ้า กพ 66</t>
  </si>
  <si>
    <t>P6602027</t>
  </si>
  <si>
    <t>P6602028</t>
  </si>
  <si>
    <t>P6602029</t>
  </si>
  <si>
    <t>P6602030</t>
  </si>
  <si>
    <t>P6602031</t>
  </si>
  <si>
    <t>ค่าเช่าสำนักงาน กพ 66</t>
  </si>
  <si>
    <t>P6602032</t>
  </si>
  <si>
    <t>P6602033</t>
  </si>
  <si>
    <t>ค่าใชจ่ายเบ็ดเตล็ด</t>
  </si>
  <si>
    <t>P6602034</t>
  </si>
  <si>
    <t>P6602035</t>
  </si>
  <si>
    <t>P6602036</t>
  </si>
  <si>
    <t>J6602001</t>
  </si>
  <si>
    <t>R6602001</t>
  </si>
  <si>
    <t>R6602002</t>
  </si>
  <si>
    <t>J6602002</t>
  </si>
  <si>
    <t>R6602003</t>
  </si>
  <si>
    <t>R6602004</t>
  </si>
  <si>
    <t>R6602005</t>
  </si>
  <si>
    <t>From Date :  1 Jan 2023 To  31 December 2023</t>
  </si>
  <si>
    <t>P6603001</t>
  </si>
  <si>
    <t>P6603002</t>
  </si>
  <si>
    <t>P6603003</t>
  </si>
  <si>
    <t>P6603004</t>
  </si>
  <si>
    <t>P6603005</t>
  </si>
  <si>
    <t>P6603006</t>
  </si>
  <si>
    <t>P6603007</t>
  </si>
  <si>
    <t>P6603008</t>
  </si>
  <si>
    <t>P6603009</t>
  </si>
  <si>
    <t>P6603010</t>
  </si>
  <si>
    <t>P6603011</t>
  </si>
  <si>
    <t>P6603012</t>
  </si>
  <si>
    <t>P6603013</t>
  </si>
  <si>
    <t>P6603014</t>
  </si>
  <si>
    <t>P6603015</t>
  </si>
  <si>
    <t>P6603016</t>
  </si>
  <si>
    <t>ค่าอินเทอร์เน็ต มีค 66</t>
  </si>
  <si>
    <t>P6603017</t>
  </si>
  <si>
    <t>P6603018</t>
  </si>
  <si>
    <t>P6603019</t>
  </si>
  <si>
    <t>P6603020</t>
  </si>
  <si>
    <t>P6603021</t>
  </si>
  <si>
    <t>P6603022</t>
  </si>
  <si>
    <t>P6603023</t>
  </si>
  <si>
    <t>ค่าโทรศัพท์ มีค 66</t>
  </si>
  <si>
    <t>ค่าโทรศัพท์มือถือ มีค 66</t>
  </si>
  <si>
    <t>P6603024</t>
  </si>
  <si>
    <t>P6603025</t>
  </si>
  <si>
    <t>P6603026</t>
  </si>
  <si>
    <t>P6603027</t>
  </si>
  <si>
    <t>ค่าน้ำประปา มีค 66</t>
  </si>
  <si>
    <t>J6603001</t>
  </si>
  <si>
    <t>P6603028</t>
  </si>
  <si>
    <t>P6603029</t>
  </si>
  <si>
    <t>P6603030</t>
  </si>
  <si>
    <t>ค่าไฟฟ้า มีค 66</t>
  </si>
  <si>
    <t>P6603031</t>
  </si>
  <si>
    <t>P6603032</t>
  </si>
  <si>
    <t>P6603033</t>
  </si>
  <si>
    <t>P6603034</t>
  </si>
  <si>
    <t>ค่าเช่าสำนักงาน มีค 66</t>
  </si>
  <si>
    <t>P6603035</t>
  </si>
  <si>
    <t>ค่ารับรอง&amp;ค่าใช้จ่ายในการเดินทางและที่พัก</t>
  </si>
  <si>
    <t>P6603036</t>
  </si>
  <si>
    <t>P6603037</t>
  </si>
  <si>
    <t>R6603001</t>
  </si>
  <si>
    <t>มึค</t>
  </si>
  <si>
    <t>R6603002</t>
  </si>
  <si>
    <t>R6603003</t>
  </si>
  <si>
    <t>R6603004</t>
  </si>
  <si>
    <t>R6603005</t>
  </si>
  <si>
    <t>R6603006</t>
  </si>
  <si>
    <t>R6603007</t>
  </si>
  <si>
    <t>R6603008</t>
  </si>
  <si>
    <t>J6603002</t>
  </si>
  <si>
    <t>ลูกหนี้-กรมสรรพากร</t>
  </si>
  <si>
    <t>ยอดคงเหลือ ณ วันที่  1  มกราคม  2565</t>
  </si>
  <si>
    <t>ยอดคงเหลือ ณ วันที่  31  ธันวามคม 2565</t>
  </si>
  <si>
    <t>ยอดคงเหลือ ณ วันที่  31  ธันวาคม  2566</t>
  </si>
  <si>
    <t>P6604001</t>
  </si>
  <si>
    <t>P6604002</t>
  </si>
  <si>
    <t>P6604003</t>
  </si>
  <si>
    <t>ค่าอินเทอร์เน็ต เมย 66</t>
  </si>
  <si>
    <t>P6604004</t>
  </si>
  <si>
    <t>P6604005</t>
  </si>
  <si>
    <t>ค่าโทรศัพท์ เม.ย 66</t>
  </si>
  <si>
    <t>ค่าโทรศัพท์ เมย 66</t>
  </si>
  <si>
    <t>P6604006</t>
  </si>
  <si>
    <t>ค่าโทรศัพทมือถือ เมย 66</t>
  </si>
  <si>
    <t>ค่าโทรศัพท์มือถือ เมย 66</t>
  </si>
  <si>
    <t>P6604007</t>
  </si>
  <si>
    <t>P6604008</t>
  </si>
  <si>
    <t>P6604009</t>
  </si>
  <si>
    <t>P6604010</t>
  </si>
  <si>
    <t>P6604011</t>
  </si>
  <si>
    <t>P6604012</t>
  </si>
  <si>
    <t>ค่าน้ำประปา เมย 66</t>
  </si>
  <si>
    <t>P6604013</t>
  </si>
  <si>
    <t>P6604014</t>
  </si>
  <si>
    <t>P6604015</t>
  </si>
  <si>
    <t>P6604016</t>
  </si>
  <si>
    <t>P6604017</t>
  </si>
  <si>
    <t>ค่าไฟฟ้า เมย 66</t>
  </si>
  <si>
    <t>P6604018</t>
  </si>
  <si>
    <t>P6604019</t>
  </si>
  <si>
    <t>P6604020</t>
  </si>
  <si>
    <t>P6604021</t>
  </si>
  <si>
    <t>ค่าเช่าสำนักงาน เมย 66</t>
  </si>
  <si>
    <t>P6604022</t>
  </si>
  <si>
    <t>P6604023</t>
  </si>
  <si>
    <t>P6604024</t>
  </si>
  <si>
    <t>P6604025</t>
  </si>
  <si>
    <t>R6604001</t>
  </si>
  <si>
    <t>R6604002</t>
  </si>
  <si>
    <t>R6604003</t>
  </si>
  <si>
    <t>R6604004</t>
  </si>
  <si>
    <t>R6604005</t>
  </si>
  <si>
    <t>R6604006</t>
  </si>
  <si>
    <t>R6604007</t>
  </si>
  <si>
    <t>J6604001</t>
  </si>
  <si>
    <t>P6605001</t>
  </si>
  <si>
    <t>P6605002</t>
  </si>
  <si>
    <t>P6605003</t>
  </si>
  <si>
    <t>P6605004</t>
  </si>
  <si>
    <t>P6605005</t>
  </si>
  <si>
    <t xml:space="preserve">  </t>
  </si>
  <si>
    <t>P6605006</t>
  </si>
  <si>
    <t>ค่าอินเทอร์เน็ต พค 66</t>
  </si>
  <si>
    <t>J6605001</t>
  </si>
  <si>
    <t>P6605007</t>
  </si>
  <si>
    <t>P6605008</t>
  </si>
  <si>
    <t>P6605009</t>
  </si>
  <si>
    <t>P6605010</t>
  </si>
  <si>
    <t>P6605011</t>
  </si>
  <si>
    <t>J6605002</t>
  </si>
  <si>
    <t>P6605012</t>
  </si>
  <si>
    <t>P6605013</t>
  </si>
  <si>
    <t>P6605015</t>
  </si>
  <si>
    <t>ค่าโทรศัพท์ พค 66</t>
  </si>
  <si>
    <t>P6605014</t>
  </si>
  <si>
    <t>ค่าโทรศัพท พค 66</t>
  </si>
  <si>
    <t>ค่าโทรศัพท์มือถือ พค 66</t>
  </si>
  <si>
    <t>J6605003</t>
  </si>
  <si>
    <t>P6605016</t>
  </si>
  <si>
    <t>P6605017</t>
  </si>
  <si>
    <t>ค่าน้ำประปา พค 66</t>
  </si>
  <si>
    <t>P6605018</t>
  </si>
  <si>
    <t>P6605019</t>
  </si>
  <si>
    <t>P6605020</t>
  </si>
  <si>
    <t>ค่าไฟฟ้า พค 66</t>
  </si>
  <si>
    <t>P6605021</t>
  </si>
  <si>
    <t>P6605022</t>
  </si>
  <si>
    <t>P6605023</t>
  </si>
  <si>
    <t>P6605024</t>
  </si>
  <si>
    <t>ค่าเช่าสำนักงาน พค 66</t>
  </si>
  <si>
    <t>P6605025</t>
  </si>
  <si>
    <t>ค่าใช้จ่านในการเดินทางและที่พัก</t>
  </si>
  <si>
    <t>P6605026</t>
  </si>
  <si>
    <t>P6605027</t>
  </si>
  <si>
    <t>P6605028</t>
  </si>
  <si>
    <t>P6605029</t>
  </si>
  <si>
    <t>R6605001</t>
  </si>
  <si>
    <t>R6605002</t>
  </si>
  <si>
    <t>R6605003</t>
  </si>
  <si>
    <t>R6605004</t>
  </si>
  <si>
    <t>R6605005</t>
  </si>
  <si>
    <t>J6605004</t>
  </si>
  <si>
    <t>P6606001</t>
  </si>
  <si>
    <t>P6606002</t>
  </si>
  <si>
    <t>P6606003</t>
  </si>
  <si>
    <t>P6606004</t>
  </si>
  <si>
    <t>P6606005</t>
  </si>
  <si>
    <t>P6606006</t>
  </si>
  <si>
    <t>P6606007</t>
  </si>
  <si>
    <t>P6606008</t>
  </si>
  <si>
    <t>P6606009</t>
  </si>
  <si>
    <t>P6606010</t>
  </si>
  <si>
    <t>P6606011</t>
  </si>
  <si>
    <t>P6606012</t>
  </si>
  <si>
    <t>ค่าอินเทอร์เน็ต มิย 66</t>
  </si>
  <si>
    <t>เลขที่ 5200-02</t>
  </si>
  <si>
    <t>P6606013</t>
  </si>
  <si>
    <t>P6606014</t>
  </si>
  <si>
    <t>P6606015</t>
  </si>
  <si>
    <t>P6606016</t>
  </si>
  <si>
    <t>P6606017</t>
  </si>
  <si>
    <t>P6606018</t>
  </si>
  <si>
    <t>P6606020</t>
  </si>
  <si>
    <t>ค่าโทรศัพท์ มิย 66</t>
  </si>
  <si>
    <t>P6606019</t>
  </si>
  <si>
    <t>ค่าโทรศัพท์มือถือ มิย 66</t>
  </si>
  <si>
    <t>P6606021</t>
  </si>
  <si>
    <t>P6606022</t>
  </si>
  <si>
    <t>ค่าน้ำประปา มิย 66</t>
  </si>
  <si>
    <t>P6606023</t>
  </si>
  <si>
    <t>P6606024</t>
  </si>
  <si>
    <t>P6606025</t>
  </si>
  <si>
    <t>P6606026</t>
  </si>
  <si>
    <t>P6606027</t>
  </si>
  <si>
    <t>ค่าไฟฟ้า มิย 66</t>
  </si>
  <si>
    <t>P6606028</t>
  </si>
  <si>
    <t>P66060258</t>
  </si>
  <si>
    <t>P6606029</t>
  </si>
  <si>
    <t>ค่าเช่าสำนักงาน มิย 66</t>
  </si>
  <si>
    <t>P6606030</t>
  </si>
  <si>
    <t>ค่ารับรอง &amp; ค่าใช้จ่ายในการเดินทางและที่พัก</t>
  </si>
  <si>
    <t>P6606031</t>
  </si>
  <si>
    <t>P6606032</t>
  </si>
  <si>
    <t>P6606033</t>
  </si>
  <si>
    <t>P6606034</t>
  </si>
  <si>
    <t>P6606035</t>
  </si>
  <si>
    <t>P6606036</t>
  </si>
  <si>
    <t>J6606001</t>
  </si>
  <si>
    <t>R6606001</t>
  </si>
  <si>
    <t>R6606002</t>
  </si>
  <si>
    <t>R6606003</t>
  </si>
  <si>
    <t>R6606004</t>
  </si>
  <si>
    <t>R6606005</t>
  </si>
  <si>
    <t>R6606006</t>
  </si>
  <si>
    <t>R6606007</t>
  </si>
  <si>
    <t>R6606008</t>
  </si>
  <si>
    <t>R6606009</t>
  </si>
  <si>
    <t>R6606010</t>
  </si>
  <si>
    <t>R6606011</t>
  </si>
  <si>
    <t>P6607001</t>
  </si>
  <si>
    <t>P6607002</t>
  </si>
  <si>
    <t>P6607003</t>
  </si>
  <si>
    <t>R6607001</t>
  </si>
  <si>
    <t>R6607002</t>
  </si>
  <si>
    <t>P6607004</t>
  </si>
  <si>
    <t>P6607005</t>
  </si>
  <si>
    <t>ค่าอินเทอร์เน็ต กค 66</t>
  </si>
  <si>
    <t>R6607003</t>
  </si>
  <si>
    <t>ขายชุดการทดลอง</t>
  </si>
  <si>
    <t>P6607006</t>
  </si>
  <si>
    <t>P6607007</t>
  </si>
  <si>
    <t>R6607004</t>
  </si>
  <si>
    <t>R6607005</t>
  </si>
  <si>
    <t>P6607008</t>
  </si>
  <si>
    <t>P6607009</t>
  </si>
  <si>
    <t>ค่าโทรศัพท์ กค 66</t>
  </si>
  <si>
    <t>P6607010</t>
  </si>
  <si>
    <t>ค่าโทรศัพท์มือถือ กค 66</t>
  </si>
  <si>
    <t>P6607011</t>
  </si>
  <si>
    <t>ค่าน้ำประปา กค 66</t>
  </si>
  <si>
    <t>P6607012</t>
  </si>
  <si>
    <t>P6607013</t>
  </si>
  <si>
    <t>ค่าไฟฟ้า กค 66</t>
  </si>
  <si>
    <t>P6607014</t>
  </si>
  <si>
    <t>P6607015</t>
  </si>
  <si>
    <t>ค่าเช่าสำนักงาน กค 66</t>
  </si>
  <si>
    <t>P6607016</t>
  </si>
  <si>
    <t>ค่ารับรอง&amp;ค่าน้ำมันรถยนต์</t>
  </si>
  <si>
    <t>P6607017</t>
  </si>
  <si>
    <t>P6607018</t>
  </si>
  <si>
    <t>P6607019</t>
  </si>
  <si>
    <t>R6607006</t>
  </si>
  <si>
    <t>P6607020</t>
  </si>
  <si>
    <t>P6607021</t>
  </si>
  <si>
    <t>P6607022</t>
  </si>
  <si>
    <t>P6607023</t>
  </si>
  <si>
    <t>J6607001</t>
  </si>
  <si>
    <t>ภาษีมูลค่าเพิ่มรอขอคืน</t>
  </si>
  <si>
    <t>ภาษีมูลค่าเพิ่มค้างจ่าย</t>
  </si>
  <si>
    <t>P6608001</t>
  </si>
  <si>
    <t>P6608002</t>
  </si>
  <si>
    <t>P6608003</t>
  </si>
  <si>
    <t>ค่าอินเทอร์เน็ต สค 66</t>
  </si>
  <si>
    <t>P6608004</t>
  </si>
  <si>
    <t>P6608005</t>
  </si>
  <si>
    <t>P6608006</t>
  </si>
  <si>
    <t>P6608007</t>
  </si>
  <si>
    <t>P6608008</t>
  </si>
  <si>
    <t>P6608010</t>
  </si>
  <si>
    <t>ค่าโทรศัพท์ สค 66</t>
  </si>
  <si>
    <t>ค่าโทรศัพท กค 66</t>
  </si>
  <si>
    <t>P6608011</t>
  </si>
  <si>
    <t>ค่าโทรศัพท์มือถือ สค 66</t>
  </si>
  <si>
    <t>P6608009</t>
  </si>
  <si>
    <t>P6608012</t>
  </si>
  <si>
    <t>P6608013</t>
  </si>
  <si>
    <t>P6608014</t>
  </si>
  <si>
    <t>ค่าน้ำประปา สค 66</t>
  </si>
  <si>
    <t>P6608015</t>
  </si>
  <si>
    <t>P6608016</t>
  </si>
  <si>
    <t>P6608017</t>
  </si>
  <si>
    <t>P6608018</t>
  </si>
  <si>
    <t>ค่าไฟฟ้า สค 66</t>
  </si>
  <si>
    <t>P6608019</t>
  </si>
  <si>
    <t>P6608020</t>
  </si>
  <si>
    <t>P6608021</t>
  </si>
  <si>
    <t>P6608022</t>
  </si>
  <si>
    <t>ค่าเช่าสำนักงาน สค 66</t>
  </si>
  <si>
    <t>P6608023</t>
  </si>
  <si>
    <t>P6608024</t>
  </si>
  <si>
    <t>P6608025</t>
  </si>
  <si>
    <t>P6608026</t>
  </si>
  <si>
    <t>P6608027</t>
  </si>
  <si>
    <t>R6608001</t>
  </si>
  <si>
    <t>R6608002</t>
  </si>
  <si>
    <t>R6608003</t>
  </si>
  <si>
    <t>R6608004</t>
  </si>
  <si>
    <t>R6608005</t>
  </si>
  <si>
    <t>R6608006</t>
  </si>
  <si>
    <t>R6608007</t>
  </si>
  <si>
    <t>R6608008</t>
  </si>
  <si>
    <t>J6608001</t>
  </si>
  <si>
    <t>P6609001</t>
  </si>
  <si>
    <t>P6609002</t>
  </si>
  <si>
    <t>P6609003</t>
  </si>
  <si>
    <t>P6609004</t>
  </si>
  <si>
    <t>P6609005</t>
  </si>
  <si>
    <t>P6609006</t>
  </si>
  <si>
    <t>P6609007</t>
  </si>
  <si>
    <t>P6609009</t>
  </si>
  <si>
    <t>P6609010</t>
  </si>
  <si>
    <t>P6609008</t>
  </si>
  <si>
    <t>P6609011</t>
  </si>
  <si>
    <t>P6609012</t>
  </si>
  <si>
    <t>ค่าอินเทอร์เน็ต กย 66</t>
  </si>
  <si>
    <t>ค่าอินเทอร์เน็ต ก.ย 66</t>
  </si>
  <si>
    <t>P6609013</t>
  </si>
  <si>
    <t>P6609014</t>
  </si>
  <si>
    <t>ค่าโทรศัพท์ กย 66</t>
  </si>
  <si>
    <t>P6609015</t>
  </si>
  <si>
    <t>ค่าโทรศัพท์มือถือ กย 66</t>
  </si>
  <si>
    <t>P6609016</t>
  </si>
  <si>
    <t>P6609017</t>
  </si>
  <si>
    <t>P6609018</t>
  </si>
  <si>
    <t>P6609019</t>
  </si>
  <si>
    <t>P6609020</t>
  </si>
  <si>
    <t>P6609021</t>
  </si>
  <si>
    <t>ค่าน้ำประปา กย 66</t>
  </si>
  <si>
    <t>P6609022</t>
  </si>
  <si>
    <t>P6609023</t>
  </si>
  <si>
    <t>P6609024</t>
  </si>
  <si>
    <t>ค่าไฟฟ้า กย 66</t>
  </si>
  <si>
    <t>P6609025</t>
  </si>
  <si>
    <t>P6609026</t>
  </si>
  <si>
    <t>P6609027</t>
  </si>
  <si>
    <t>P6609028</t>
  </si>
  <si>
    <t>P6609029</t>
  </si>
  <si>
    <t>ค่าเช่าสำนักงาน กย 66</t>
  </si>
  <si>
    <t>ค่าเชาสำนักงาน กย 66</t>
  </si>
  <si>
    <t>P6609030</t>
  </si>
  <si>
    <t>P6609031</t>
  </si>
  <si>
    <t>P6609032</t>
  </si>
  <si>
    <t>P6609033</t>
  </si>
  <si>
    <t>P6609037</t>
  </si>
  <si>
    <t>P6609034</t>
  </si>
  <si>
    <t>R6609001</t>
  </si>
  <si>
    <t>R6609002</t>
  </si>
  <si>
    <t>R6609003</t>
  </si>
  <si>
    <t>R6609004</t>
  </si>
  <si>
    <t>R6609005</t>
  </si>
  <si>
    <t>R6609006</t>
  </si>
  <si>
    <t>J6609001</t>
  </si>
  <si>
    <t>P6610001</t>
  </si>
  <si>
    <t>เลขที่ 1151-05</t>
  </si>
  <si>
    <t>ค่าบริการอื่นจ่ายล่วงหน้า</t>
  </si>
  <si>
    <t>P6610002</t>
  </si>
  <si>
    <t>P6610003</t>
  </si>
  <si>
    <t>P6610004</t>
  </si>
  <si>
    <t>P6610005</t>
  </si>
  <si>
    <t>P6610006</t>
  </si>
  <si>
    <t>P6610007</t>
  </si>
  <si>
    <t>ค่าอินเทอร์เน็ต ตค 66</t>
  </si>
  <si>
    <t>P6610008</t>
  </si>
  <si>
    <t>ค่าโทรศัพท์ ต.ค 66</t>
  </si>
  <si>
    <t>ค่าโทรศัพท์ ตค 66</t>
  </si>
  <si>
    <t>P6610009</t>
  </si>
  <si>
    <t>ค่าโทรศัพท์มือถือ ตค 66</t>
  </si>
  <si>
    <t>P6610010</t>
  </si>
  <si>
    <t>ค่าน้ำประปา ตค 66</t>
  </si>
  <si>
    <t>P6610011</t>
  </si>
  <si>
    <t>P6610012</t>
  </si>
  <si>
    <t>P6610013</t>
  </si>
  <si>
    <t>P6610014</t>
  </si>
  <si>
    <t>P6610015</t>
  </si>
  <si>
    <t>ค่าไฟฟ้า ตค 66</t>
  </si>
  <si>
    <t>P6610016</t>
  </si>
  <si>
    <t>P6610017</t>
  </si>
  <si>
    <t>P6610018</t>
  </si>
  <si>
    <t>ค่าเช่าสำนักงาน ตค 66</t>
  </si>
  <si>
    <t>P6610019</t>
  </si>
  <si>
    <t>P6610020</t>
  </si>
  <si>
    <t>P6610021</t>
  </si>
  <si>
    <t>P6610022</t>
  </si>
  <si>
    <t>P6610023</t>
  </si>
  <si>
    <t>P6610024</t>
  </si>
  <si>
    <t>P6610025</t>
  </si>
  <si>
    <t>P6610026</t>
  </si>
  <si>
    <t>R6610001</t>
  </si>
  <si>
    <t>R6610002</t>
  </si>
  <si>
    <t>R6610003</t>
  </si>
  <si>
    <t>J6610001</t>
  </si>
  <si>
    <t>P6611001</t>
  </si>
  <si>
    <t>P6611002</t>
  </si>
  <si>
    <t>P6611003</t>
  </si>
  <si>
    <t>พ.ย</t>
  </si>
  <si>
    <t>P6611004</t>
  </si>
  <si>
    <t>P6611005</t>
  </si>
  <si>
    <t>ค่าอินเทอร์เน็ต พย 66</t>
  </si>
  <si>
    <t>P6611006</t>
  </si>
  <si>
    <t>ค่าโทรศัพท์ พ.ย 66</t>
  </si>
  <si>
    <t>ค่าโทรศัพท์ พย 66</t>
  </si>
  <si>
    <t>P6611007</t>
  </si>
  <si>
    <t>ค่าโทรศัพท์มือถือ พย 66</t>
  </si>
  <si>
    <t>P6611008</t>
  </si>
  <si>
    <t>P6611009</t>
  </si>
  <si>
    <t>ค่าน้ำประปา พย 66</t>
  </si>
  <si>
    <t>P6611010</t>
  </si>
  <si>
    <t>P6611011</t>
  </si>
  <si>
    <t>P6611012</t>
  </si>
  <si>
    <t>P6611013</t>
  </si>
  <si>
    <t>P6611014</t>
  </si>
  <si>
    <t>P6611016</t>
  </si>
  <si>
    <t>ค่าไฟฟ้า พย 66</t>
  </si>
  <si>
    <t>P6611015</t>
  </si>
  <si>
    <t>P6611017</t>
  </si>
  <si>
    <t>P6611018</t>
  </si>
  <si>
    <t>P6611019</t>
  </si>
  <si>
    <t>เลี้ยงรับรอง/ค่าน้ำมันรถยนต์</t>
  </si>
  <si>
    <t>P6611020</t>
  </si>
  <si>
    <t>ค่าเช่าสำนักงาน พย 66</t>
  </si>
  <si>
    <t>P6611021</t>
  </si>
  <si>
    <t>P6611022</t>
  </si>
  <si>
    <t>P6611023</t>
  </si>
  <si>
    <t>P6611024</t>
  </si>
  <si>
    <t>P6611025</t>
  </si>
  <si>
    <t>R6611001</t>
  </si>
  <si>
    <t>R6611002</t>
  </si>
  <si>
    <t>R6611003</t>
  </si>
  <si>
    <t>R6611004</t>
  </si>
  <si>
    <t>R6611005</t>
  </si>
  <si>
    <t>J6611001</t>
  </si>
  <si>
    <t>พบ</t>
  </si>
  <si>
    <t>J6611011</t>
  </si>
  <si>
    <t>P6612001</t>
  </si>
  <si>
    <t>P6612002</t>
  </si>
  <si>
    <t>P6612003</t>
  </si>
  <si>
    <t>P6612004</t>
  </si>
  <si>
    <t>P6612005</t>
  </si>
  <si>
    <t>P6612006</t>
  </si>
  <si>
    <t>P6612007</t>
  </si>
  <si>
    <t>P6612008</t>
  </si>
  <si>
    <t>ธต</t>
  </si>
  <si>
    <t>P6612009</t>
  </si>
  <si>
    <t>ค่าอินเทอร์เน็ต ธค 66</t>
  </si>
  <si>
    <t>ย้ายพนักงานไปในเครือ 2 คน</t>
  </si>
  <si>
    <t>P6612010</t>
  </si>
  <si>
    <t>P6612011</t>
  </si>
  <si>
    <t>P6612013</t>
  </si>
  <si>
    <t>ค่าโทรศัพท์ ธค 66</t>
  </si>
  <si>
    <t>P6612012</t>
  </si>
  <si>
    <t>ค่าโทรศัพท์มือถือ ธค 66</t>
  </si>
  <si>
    <t>P6612014</t>
  </si>
  <si>
    <t>P6612015</t>
  </si>
  <si>
    <t>ค่าน้ำประปา ธค 66</t>
  </si>
  <si>
    <t>P6612016</t>
  </si>
  <si>
    <t>P6612017</t>
  </si>
  <si>
    <t>P6612018</t>
  </si>
  <si>
    <t>P6612019</t>
  </si>
  <si>
    <t>ค่าไฟฟ้า ธค 66</t>
  </si>
  <si>
    <t>P6612020</t>
  </si>
  <si>
    <t>P6612021</t>
  </si>
  <si>
    <t>P6612022</t>
  </si>
  <si>
    <t>P6612023</t>
  </si>
  <si>
    <t>P6612024</t>
  </si>
  <si>
    <t>ค่าเช่าสำนักงาน ธค 66</t>
  </si>
  <si>
    <t>P6612025</t>
  </si>
  <si>
    <t>P6612026</t>
  </si>
  <si>
    <t>P6612027</t>
  </si>
  <si>
    <t>P6612028</t>
  </si>
  <si>
    <t>P6612029</t>
  </si>
  <si>
    <t>P6612030</t>
  </si>
  <si>
    <t>R6612001</t>
  </si>
  <si>
    <t>R6612002</t>
  </si>
  <si>
    <t>R6612003</t>
  </si>
  <si>
    <t>ค่าภาษีตัดจ่าย</t>
  </si>
  <si>
    <t>R6612004</t>
  </si>
  <si>
    <t>J6612001</t>
  </si>
  <si>
    <t>J6612002</t>
  </si>
  <si>
    <t>เงินชดเชยพนักงานเกษียณอายุ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</si>
</sst>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-* #,##0.00_-;\-* #,##0.00_-;_-* &quot;-&quot;??_-;_-@_-"/>
    <numFmt numFmtId="165" formatCode="#,##0.00;[Red]\(#,##0.00\)"/>
    <numFmt numFmtId="166" formatCode="#,##0;\(#,##0\)"/>
    <numFmt numFmtId="167" formatCode="#"/>
    <numFmt numFmtId="168" formatCode="#,##0.00;\(#,##0.00\)"/>
    <numFmt numFmtId="169" formatCode="0.0"/>
    <numFmt numFmtId="170" formatCode="[$-409]d\-mmm\-yyyy;@"/>
    <numFmt numFmtId="171" formatCode="_-* #,##0_-;\-* #,##0_-;_-* &quot;-&quot;??_-;_-@_-"/>
    <numFmt numFmtId="172" formatCode="_(* #,##0.000_);_(* \(#,##0.000\);_(* &quot;-&quot;??_);_(@_)"/>
    <numFmt numFmtId="173" formatCode="#,##0.0"/>
    <numFmt numFmtId="174" formatCode="B1d\-mmm\-yy"/>
  </numFmts>
  <fonts count="78">
    <font>
      <sz val="14"/>
      <name val="Cordia New"/>
      <charset val="22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sz val="14"/>
      <name val="Cordia New"/>
      <family val="2"/>
    </font>
    <font>
      <sz val="14"/>
      <name val="Angsana New"/>
      <family val="1"/>
    </font>
    <font>
      <u/>
      <sz val="14"/>
      <name val="Angsana New"/>
      <family val="1"/>
    </font>
    <font>
      <sz val="14"/>
      <color indexed="10"/>
      <name val="Angsana New"/>
      <family val="1"/>
    </font>
    <font>
      <sz val="14"/>
      <color indexed="12"/>
      <name val="Angsana New"/>
      <family val="1"/>
    </font>
    <font>
      <sz val="15"/>
      <name val="Angsana New"/>
      <family val="1"/>
    </font>
    <font>
      <b/>
      <sz val="15"/>
      <name val="Angsana New"/>
      <family val="1"/>
    </font>
    <font>
      <b/>
      <sz val="14"/>
      <name val="Angsana New"/>
      <family val="1"/>
    </font>
    <font>
      <sz val="12"/>
      <name val="Angsana New"/>
      <family val="1"/>
    </font>
    <font>
      <b/>
      <u/>
      <sz val="14"/>
      <name val="Angsana New"/>
      <family val="1"/>
    </font>
    <font>
      <b/>
      <sz val="16"/>
      <name val="Angsana New"/>
      <family val="1"/>
    </font>
    <font>
      <sz val="8"/>
      <name val="Cordia New"/>
      <family val="2"/>
    </font>
    <font>
      <sz val="11"/>
      <color indexed="8"/>
      <name val="Tahoma"/>
      <family val="2"/>
      <charset val="22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8"/>
      <color theme="3"/>
      <name val="Cambria"/>
      <family val="2"/>
      <charset val="222"/>
      <scheme val="major"/>
    </font>
    <font>
      <b/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5"/>
      <color rgb="FFFF0000"/>
      <name val="Angsana New"/>
      <family val="1"/>
    </font>
    <font>
      <sz val="16"/>
      <color theme="1"/>
      <name val="Angsana New"/>
      <family val="1"/>
    </font>
    <font>
      <sz val="11"/>
      <color indexed="8"/>
      <name val="MS Sans Serif"/>
      <family val="2"/>
      <charset val="222"/>
    </font>
    <font>
      <b/>
      <sz val="18"/>
      <color theme="1"/>
      <name val="Angsana New"/>
      <family val="1"/>
    </font>
    <font>
      <b/>
      <sz val="16"/>
      <color theme="1"/>
      <name val="Angsana New"/>
      <family val="1"/>
    </font>
    <font>
      <sz val="16"/>
      <name val="Angsana New"/>
      <family val="1"/>
    </font>
    <font>
      <u/>
      <sz val="16"/>
      <color theme="1"/>
      <name val="Angsana New"/>
      <family val="1"/>
    </font>
    <font>
      <sz val="11"/>
      <color theme="1"/>
      <name val="Calibri"/>
      <family val="2"/>
      <scheme val="minor"/>
    </font>
    <font>
      <u/>
      <sz val="14"/>
      <color theme="10"/>
      <name val="Cordia New"/>
      <family val="2"/>
    </font>
    <font>
      <sz val="11"/>
      <color theme="1"/>
      <name val="TH Sarabun New"/>
      <family val="2"/>
    </font>
    <font>
      <b/>
      <sz val="11"/>
      <color rgb="FFFF0000"/>
      <name val="TH Sarabun New"/>
      <family val="2"/>
    </font>
    <font>
      <sz val="14"/>
      <color rgb="FFFF0000"/>
      <name val="Angsana New"/>
      <family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sz val="12"/>
      <color rgb="FFC00000"/>
      <name val="Arial Narrow"/>
      <family val="2"/>
    </font>
    <font>
      <sz val="14"/>
      <name val="Arial Narrow"/>
      <family val="2"/>
    </font>
    <font>
      <b/>
      <sz val="14"/>
      <name val="Arial Narrow"/>
      <family val="2"/>
    </font>
    <font>
      <sz val="18"/>
      <name val="Cordia New"/>
      <family val="2"/>
    </font>
    <font>
      <sz val="20"/>
      <name val="Cordia New"/>
      <family val="2"/>
    </font>
    <font>
      <b/>
      <sz val="9"/>
      <color indexed="81"/>
      <name val="Tahoma"/>
      <family val="2"/>
    </font>
    <font>
      <b/>
      <sz val="20"/>
      <name val="Cordia New"/>
      <family val="2"/>
    </font>
    <font>
      <b/>
      <sz val="20"/>
      <color theme="9"/>
      <name val="Cordia New"/>
      <family val="2"/>
    </font>
    <font>
      <b/>
      <sz val="14"/>
      <name val="Cordia New"/>
      <family val="2"/>
    </font>
    <font>
      <b/>
      <sz val="9"/>
      <name val="TH Sarabun New"/>
      <family val="2"/>
    </font>
    <font>
      <sz val="9"/>
      <name val="TH Sarabun New"/>
      <family val="2"/>
    </font>
    <font>
      <b/>
      <sz val="9"/>
      <color theme="1"/>
      <name val="TH Sarabun New"/>
      <family val="2"/>
    </font>
    <font>
      <sz val="9"/>
      <color indexed="8"/>
      <name val="TH Sarabun New"/>
      <family val="2"/>
    </font>
    <font>
      <sz val="9"/>
      <color theme="1"/>
      <name val="TH Sarabun New"/>
      <family val="2"/>
    </font>
    <font>
      <b/>
      <sz val="9"/>
      <color indexed="8"/>
      <name val="TH Sarabun New"/>
      <family val="2"/>
    </font>
    <font>
      <b/>
      <sz val="9"/>
      <color rgb="FFFF0000"/>
      <name val="TH Sarabun New"/>
      <family val="2"/>
    </font>
    <font>
      <sz val="14"/>
      <color theme="1"/>
      <name val="TH Sarabun New"/>
      <family val="2"/>
    </font>
    <font>
      <sz val="8"/>
      <name val="Cordia New"/>
      <family val="2"/>
    </font>
    <font>
      <sz val="14"/>
      <name val="TH Sarabun New"/>
      <family val="2"/>
    </font>
  </fonts>
  <fills count="4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/>
      <top style="hair">
        <color indexed="64"/>
      </top>
      <bottom style="dotted">
        <color indexed="64"/>
      </bottom>
      <diagonal/>
    </border>
    <border>
      <left/>
      <right/>
      <top style="hair">
        <color indexed="64"/>
      </top>
      <bottom style="dotted">
        <color indexed="64"/>
      </bottom>
      <diagonal/>
    </border>
    <border>
      <left/>
      <right style="thin">
        <color indexed="64"/>
      </right>
      <top style="hair">
        <color indexed="64"/>
      </top>
      <bottom style="dotted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</borders>
  <cellStyleXfs count="152">
    <xf numFmtId="0" fontId="0" fillId="0" borderId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4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9" fillId="28" borderId="56" applyNumberFormat="0" applyAlignment="0" applyProtection="0"/>
    <xf numFmtId="0" fontId="29" fillId="28" borderId="56" applyNumberFormat="0" applyAlignment="0" applyProtection="0"/>
    <xf numFmtId="0" fontId="29" fillId="28" borderId="56" applyNumberFormat="0" applyAlignment="0" applyProtection="0"/>
    <xf numFmtId="0" fontId="30" fillId="29" borderId="57" applyNumberFormat="0" applyAlignment="0" applyProtection="0"/>
    <xf numFmtId="0" fontId="30" fillId="29" borderId="57" applyNumberFormat="0" applyAlignment="0" applyProtection="0"/>
    <xf numFmtId="0" fontId="30" fillId="29" borderId="57" applyNumberFormat="0" applyAlignment="0" applyProtection="0"/>
    <xf numFmtId="164" fontId="1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3" fillId="0" borderId="58" applyNumberFormat="0" applyFill="0" applyAlignment="0" applyProtection="0"/>
    <xf numFmtId="0" fontId="33" fillId="0" borderId="58" applyNumberFormat="0" applyFill="0" applyAlignment="0" applyProtection="0"/>
    <xf numFmtId="0" fontId="33" fillId="0" borderId="58" applyNumberFormat="0" applyFill="0" applyAlignment="0" applyProtection="0"/>
    <xf numFmtId="0" fontId="34" fillId="0" borderId="59" applyNumberFormat="0" applyFill="0" applyAlignment="0" applyProtection="0"/>
    <xf numFmtId="0" fontId="34" fillId="0" borderId="59" applyNumberFormat="0" applyFill="0" applyAlignment="0" applyProtection="0"/>
    <xf numFmtId="0" fontId="34" fillId="0" borderId="59" applyNumberFormat="0" applyFill="0" applyAlignment="0" applyProtection="0"/>
    <xf numFmtId="0" fontId="35" fillId="0" borderId="60" applyNumberFormat="0" applyFill="0" applyAlignment="0" applyProtection="0"/>
    <xf numFmtId="0" fontId="35" fillId="0" borderId="60" applyNumberFormat="0" applyFill="0" applyAlignment="0" applyProtection="0"/>
    <xf numFmtId="0" fontId="35" fillId="0" borderId="60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31" borderId="56" applyNumberFormat="0" applyAlignment="0" applyProtection="0"/>
    <xf numFmtId="0" fontId="36" fillId="31" borderId="56" applyNumberFormat="0" applyAlignment="0" applyProtection="0"/>
    <xf numFmtId="0" fontId="36" fillId="31" borderId="56" applyNumberFormat="0" applyAlignment="0" applyProtection="0"/>
    <xf numFmtId="0" fontId="37" fillId="0" borderId="61" applyNumberFormat="0" applyFill="0" applyAlignment="0" applyProtection="0"/>
    <xf numFmtId="0" fontId="37" fillId="0" borderId="61" applyNumberFormat="0" applyFill="0" applyAlignment="0" applyProtection="0"/>
    <xf numFmtId="0" fontId="37" fillId="0" borderId="61" applyNumberFormat="0" applyFill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6" fillId="0" borderId="0"/>
    <xf numFmtId="0" fontId="12" fillId="0" borderId="0"/>
    <xf numFmtId="0" fontId="26" fillId="0" borderId="0"/>
    <xf numFmtId="0" fontId="24" fillId="33" borderId="62" applyNumberFormat="0" applyFont="0" applyAlignment="0" applyProtection="0"/>
    <xf numFmtId="0" fontId="24" fillId="33" borderId="62" applyNumberFormat="0" applyFont="0" applyAlignment="0" applyProtection="0"/>
    <xf numFmtId="0" fontId="24" fillId="33" borderId="62" applyNumberFormat="0" applyFont="0" applyAlignment="0" applyProtection="0"/>
    <xf numFmtId="0" fontId="39" fillId="28" borderId="63" applyNumberFormat="0" applyAlignment="0" applyProtection="0"/>
    <xf numFmtId="0" fontId="39" fillId="28" borderId="63" applyNumberFormat="0" applyAlignment="0" applyProtection="0"/>
    <xf numFmtId="0" fontId="39" fillId="28" borderId="63" applyNumberFormat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4" applyNumberFormat="0" applyFill="0" applyAlignment="0" applyProtection="0"/>
    <xf numFmtId="0" fontId="41" fillId="0" borderId="64" applyNumberFormat="0" applyFill="0" applyAlignment="0" applyProtection="0"/>
    <xf numFmtId="0" fontId="41" fillId="0" borderId="6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0" fontId="11" fillId="0" borderId="0"/>
    <xf numFmtId="0" fontId="12" fillId="0" borderId="0"/>
    <xf numFmtId="0" fontId="10" fillId="0" borderId="0"/>
    <xf numFmtId="43" fontId="10" fillId="0" borderId="0" applyFont="0" applyFill="0" applyBorder="0" applyAlignment="0" applyProtection="0"/>
    <xf numFmtId="0" fontId="45" fillId="0" borderId="0"/>
    <xf numFmtId="9" fontId="45" fillId="0" borderId="0" applyFill="0" applyBorder="0" applyAlignment="0" applyProtection="0"/>
    <xf numFmtId="164" fontId="24" fillId="0" borderId="0" applyFont="0" applyFill="0" applyBorder="0" applyAlignment="0" applyProtection="0"/>
    <xf numFmtId="164" fontId="50" fillId="0" borderId="0" applyFont="0" applyFill="0" applyBorder="0" applyAlignment="0" applyProtection="0"/>
    <xf numFmtId="0" fontId="50" fillId="0" borderId="0"/>
    <xf numFmtId="0" fontId="11" fillId="0" borderId="0"/>
    <xf numFmtId="164" fontId="9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11" fillId="0" borderId="0"/>
    <xf numFmtId="164" fontId="9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6" fillId="0" borderId="0"/>
  </cellStyleXfs>
  <cellXfs count="670">
    <xf numFmtId="0" fontId="0" fillId="0" borderId="0" xfId="0"/>
    <xf numFmtId="0" fontId="13" fillId="0" borderId="0" xfId="0" applyFont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164" fontId="13" fillId="0" borderId="2" xfId="82" applyFont="1" applyBorder="1"/>
    <xf numFmtId="0" fontId="17" fillId="0" borderId="0" xfId="0" applyFont="1"/>
    <xf numFmtId="164" fontId="17" fillId="0" borderId="0" xfId="82" applyFont="1" applyFill="1" applyAlignment="1">
      <alignment horizontal="right"/>
    </xf>
    <xf numFmtId="0" fontId="17" fillId="0" borderId="0" xfId="131" applyFont="1"/>
    <xf numFmtId="4" fontId="17" fillId="0" borderId="0" xfId="131" applyNumberFormat="1" applyFont="1" applyAlignment="1">
      <alignment horizontal="center"/>
    </xf>
    <xf numFmtId="0" fontId="17" fillId="0" borderId="0" xfId="131" applyFont="1" applyAlignment="1">
      <alignment horizontal="center"/>
    </xf>
    <xf numFmtId="0" fontId="17" fillId="0" borderId="0" xfId="131" applyFont="1" applyAlignment="1">
      <alignment horizontal="right"/>
    </xf>
    <xf numFmtId="3" fontId="17" fillId="0" borderId="0" xfId="131" applyNumberFormat="1" applyFont="1"/>
    <xf numFmtId="43" fontId="17" fillId="0" borderId="0" xfId="82" applyNumberFormat="1" applyFont="1" applyFill="1" applyBorder="1" applyAlignment="1">
      <alignment horizontal="right"/>
    </xf>
    <xf numFmtId="0" fontId="19" fillId="0" borderId="0" xfId="0" applyFont="1"/>
    <xf numFmtId="0" fontId="20" fillId="0" borderId="0" xfId="0" applyFont="1"/>
    <xf numFmtId="0" fontId="13" fillId="0" borderId="0" xfId="0" applyFont="1" applyAlignment="1">
      <alignment horizontal="right"/>
    </xf>
    <xf numFmtId="0" fontId="13" fillId="0" borderId="2" xfId="0" applyFont="1" applyBorder="1"/>
    <xf numFmtId="4" fontId="13" fillId="0" borderId="2" xfId="0" applyNumberFormat="1" applyFont="1" applyBorder="1"/>
    <xf numFmtId="164" fontId="13" fillId="0" borderId="0" xfId="0" applyNumberFormat="1" applyFont="1"/>
    <xf numFmtId="0" fontId="13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7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0" fontId="13" fillId="0" borderId="9" xfId="0" applyFont="1" applyBorder="1" applyAlignment="1">
      <alignment horizontal="left"/>
    </xf>
    <xf numFmtId="168" fontId="17" fillId="0" borderId="10" xfId="132" applyNumberFormat="1" applyFont="1" applyBorder="1" applyAlignment="1">
      <alignment horizontal="right"/>
    </xf>
    <xf numFmtId="0" fontId="13" fillId="0" borderId="11" xfId="0" applyFont="1" applyBorder="1"/>
    <xf numFmtId="0" fontId="13" fillId="0" borderId="12" xfId="0" applyFont="1" applyBorder="1"/>
    <xf numFmtId="164" fontId="13" fillId="0" borderId="3" xfId="82" applyFont="1" applyFill="1" applyBorder="1"/>
    <xf numFmtId="164" fontId="13" fillId="0" borderId="0" xfId="82" applyFont="1"/>
    <xf numFmtId="0" fontId="13" fillId="0" borderId="13" xfId="0" applyFont="1" applyBorder="1"/>
    <xf numFmtId="43" fontId="13" fillId="0" borderId="0" xfId="0" applyNumberFormat="1" applyFont="1"/>
    <xf numFmtId="0" fontId="13" fillId="0" borderId="3" xfId="0" applyFont="1" applyBorder="1"/>
    <xf numFmtId="0" fontId="16" fillId="0" borderId="3" xfId="132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164" fontId="13" fillId="0" borderId="8" xfId="82" applyFont="1" applyBorder="1" applyAlignment="1">
      <alignment horizontal="right"/>
    </xf>
    <xf numFmtId="164" fontId="13" fillId="0" borderId="16" xfId="82" applyFont="1" applyBorder="1" applyAlignment="1">
      <alignment horizontal="right"/>
    </xf>
    <xf numFmtId="164" fontId="13" fillId="0" borderId="0" xfId="82" applyFont="1" applyFill="1"/>
    <xf numFmtId="0" fontId="13" fillId="0" borderId="3" xfId="0" applyFont="1" applyBorder="1" applyAlignment="1">
      <alignment horizontal="center"/>
    </xf>
    <xf numFmtId="164" fontId="13" fillId="0" borderId="0" xfId="82" applyFont="1" applyFill="1" applyAlignment="1">
      <alignment horizontal="center"/>
    </xf>
    <xf numFmtId="164" fontId="13" fillId="0" borderId="0" xfId="82" applyFont="1" applyFill="1" applyBorder="1" applyAlignment="1">
      <alignment horizontal="center"/>
    </xf>
    <xf numFmtId="164" fontId="13" fillId="0" borderId="0" xfId="82" applyFont="1" applyFill="1" applyBorder="1"/>
    <xf numFmtId="40" fontId="13" fillId="0" borderId="0" xfId="0" applyNumberFormat="1" applyFont="1"/>
    <xf numFmtId="0" fontId="13" fillId="0" borderId="3" xfId="0" applyFont="1" applyBorder="1" applyAlignment="1">
      <alignment horizontal="left"/>
    </xf>
    <xf numFmtId="168" fontId="13" fillId="0" borderId="3" xfId="0" applyNumberFormat="1" applyFont="1" applyBorder="1"/>
    <xf numFmtId="0" fontId="19" fillId="0" borderId="0" xfId="0" applyFont="1" applyAlignment="1">
      <alignment horizontal="center"/>
    </xf>
    <xf numFmtId="4" fontId="13" fillId="0" borderId="3" xfId="0" applyNumberFormat="1" applyFont="1" applyBorder="1"/>
    <xf numFmtId="4" fontId="13" fillId="0" borderId="0" xfId="0" applyNumberFormat="1" applyFont="1"/>
    <xf numFmtId="168" fontId="17" fillId="0" borderId="0" xfId="131" applyNumberFormat="1" applyFont="1"/>
    <xf numFmtId="168" fontId="17" fillId="0" borderId="0" xfId="82" quotePrefix="1" applyNumberFormat="1" applyFont="1" applyFill="1" applyBorder="1" applyAlignment="1">
      <alignment horizontal="right"/>
    </xf>
    <xf numFmtId="0" fontId="18" fillId="0" borderId="0" xfId="131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131" applyFont="1" applyAlignment="1">
      <alignment horizontal="right"/>
    </xf>
    <xf numFmtId="0" fontId="18" fillId="0" borderId="10" xfId="13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18" xfId="0" applyFont="1" applyBorder="1" applyAlignment="1">
      <alignment horizontal="left"/>
    </xf>
    <xf numFmtId="164" fontId="13" fillId="0" borderId="0" xfId="82" applyFont="1" applyFill="1" applyBorder="1" applyAlignment="1">
      <alignment horizontal="right"/>
    </xf>
    <xf numFmtId="164" fontId="13" fillId="0" borderId="2" xfId="82" applyFont="1" applyFill="1" applyBorder="1" applyAlignment="1">
      <alignment horizontal="right"/>
    </xf>
    <xf numFmtId="0" fontId="13" fillId="0" borderId="19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164" fontId="13" fillId="0" borderId="5" xfId="82" applyFont="1" applyFill="1" applyBorder="1" applyAlignment="1">
      <alignment horizontal="right"/>
    </xf>
    <xf numFmtId="164" fontId="13" fillId="0" borderId="3" xfId="82" applyFont="1" applyFill="1" applyBorder="1" applyAlignment="1">
      <alignment horizontal="right"/>
    </xf>
    <xf numFmtId="0" fontId="13" fillId="0" borderId="15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21" xfId="0" applyFont="1" applyBorder="1" applyAlignment="1">
      <alignment horizontal="left"/>
    </xf>
    <xf numFmtId="0" fontId="13" fillId="0" borderId="22" xfId="0" applyFont="1" applyBorder="1" applyAlignment="1">
      <alignment horizontal="center"/>
    </xf>
    <xf numFmtId="164" fontId="13" fillId="0" borderId="20" xfId="82" applyFont="1" applyFill="1" applyBorder="1" applyAlignment="1">
      <alignment horizontal="right"/>
    </xf>
    <xf numFmtId="164" fontId="13" fillId="0" borderId="22" xfId="82" applyFont="1" applyFill="1" applyBorder="1" applyAlignment="1">
      <alignment horizontal="right"/>
    </xf>
    <xf numFmtId="164" fontId="13" fillId="0" borderId="8" xfId="82" applyFont="1" applyFill="1" applyBorder="1" applyAlignment="1">
      <alignment horizontal="right"/>
    </xf>
    <xf numFmtId="164" fontId="13" fillId="0" borderId="16" xfId="82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19" fillId="0" borderId="12" xfId="0" applyFont="1" applyBorder="1"/>
    <xf numFmtId="164" fontId="19" fillId="0" borderId="12" xfId="0" applyNumberFormat="1" applyFont="1" applyBorder="1"/>
    <xf numFmtId="0" fontId="19" fillId="0" borderId="0" xfId="0" applyFont="1" applyAlignment="1">
      <alignment horizontal="right"/>
    </xf>
    <xf numFmtId="0" fontId="13" fillId="0" borderId="23" xfId="0" applyFont="1" applyBorder="1"/>
    <xf numFmtId="1" fontId="13" fillId="0" borderId="23" xfId="132" applyNumberFormat="1" applyFont="1" applyBorder="1" applyAlignment="1">
      <alignment horizontal="center"/>
    </xf>
    <xf numFmtId="0" fontId="13" fillId="0" borderId="23" xfId="132" applyFont="1" applyBorder="1" applyAlignment="1">
      <alignment horizontal="center"/>
    </xf>
    <xf numFmtId="0" fontId="13" fillId="0" borderId="25" xfId="0" applyFont="1" applyBorder="1"/>
    <xf numFmtId="164" fontId="13" fillId="0" borderId="23" xfId="82" applyFont="1" applyFill="1" applyBorder="1"/>
    <xf numFmtId="4" fontId="13" fillId="0" borderId="25" xfId="0" applyNumberFormat="1" applyFont="1" applyBorder="1"/>
    <xf numFmtId="4" fontId="13" fillId="0" borderId="23" xfId="0" applyNumberFormat="1" applyFont="1" applyBorder="1"/>
    <xf numFmtId="0" fontId="19" fillId="0" borderId="13" xfId="0" applyFont="1" applyBorder="1"/>
    <xf numFmtId="4" fontId="19" fillId="0" borderId="12" xfId="0" applyNumberFormat="1" applyFont="1" applyBorder="1"/>
    <xf numFmtId="0" fontId="13" fillId="0" borderId="23" xfId="0" applyFont="1" applyBorder="1" applyAlignment="1">
      <alignment horizontal="center"/>
    </xf>
    <xf numFmtId="0" fontId="13" fillId="0" borderId="0" xfId="131" applyFont="1" applyAlignment="1">
      <alignment horizontal="left"/>
    </xf>
    <xf numFmtId="43" fontId="13" fillId="0" borderId="23" xfId="130" applyFont="1" applyFill="1" applyBorder="1"/>
    <xf numFmtId="164" fontId="19" fillId="0" borderId="0" xfId="82" applyFont="1" applyFill="1"/>
    <xf numFmtId="4" fontId="13" fillId="0" borderId="22" xfId="0" applyNumberFormat="1" applyFont="1" applyBorder="1"/>
    <xf numFmtId="2" fontId="13" fillId="0" borderId="0" xfId="0" applyNumberFormat="1" applyFont="1"/>
    <xf numFmtId="168" fontId="13" fillId="0" borderId="0" xfId="0" applyNumberFormat="1" applyFont="1"/>
    <xf numFmtId="164" fontId="13" fillId="0" borderId="2" xfId="82" applyFont="1" applyFill="1" applyBorder="1"/>
    <xf numFmtId="164" fontId="13" fillId="0" borderId="1" xfId="82" applyFont="1" applyFill="1" applyBorder="1"/>
    <xf numFmtId="0" fontId="13" fillId="0" borderId="23" xfId="0" applyFont="1" applyBorder="1" applyAlignment="1">
      <alignment horizontal="left"/>
    </xf>
    <xf numFmtId="0" fontId="13" fillId="0" borderId="17" xfId="0" applyFont="1" applyBorder="1"/>
    <xf numFmtId="0" fontId="13" fillId="0" borderId="5" xfId="0" applyFont="1" applyBorder="1"/>
    <xf numFmtId="0" fontId="13" fillId="0" borderId="12" xfId="0" applyFont="1" applyBorder="1" applyAlignment="1">
      <alignment horizontal="center"/>
    </xf>
    <xf numFmtId="168" fontId="18" fillId="0" borderId="10" xfId="132" applyNumberFormat="1" applyFont="1" applyBorder="1" applyAlignment="1">
      <alignment horizontal="right"/>
    </xf>
    <xf numFmtId="168" fontId="17" fillId="0" borderId="10" xfId="82" applyNumberFormat="1" applyFont="1" applyFill="1" applyBorder="1" applyAlignment="1">
      <alignment horizontal="right"/>
    </xf>
    <xf numFmtId="40" fontId="17" fillId="0" borderId="0" xfId="0" applyNumberFormat="1" applyFont="1"/>
    <xf numFmtId="0" fontId="13" fillId="0" borderId="25" xfId="132" applyFont="1" applyBorder="1" applyAlignment="1">
      <alignment horizontal="center"/>
    </xf>
    <xf numFmtId="40" fontId="13" fillId="0" borderId="1" xfId="0" applyNumberFormat="1" applyFont="1" applyBorder="1"/>
    <xf numFmtId="164" fontId="19" fillId="0" borderId="26" xfId="82" applyFont="1" applyFill="1" applyBorder="1" applyAlignment="1">
      <alignment horizontal="right"/>
    </xf>
    <xf numFmtId="164" fontId="13" fillId="0" borderId="23" xfId="82" applyFont="1" applyFill="1" applyBorder="1" applyAlignment="1">
      <alignment horizontal="right"/>
    </xf>
    <xf numFmtId="164" fontId="13" fillId="0" borderId="27" xfId="82" applyFont="1" applyFill="1" applyBorder="1" applyAlignment="1">
      <alignment horizontal="right"/>
    </xf>
    <xf numFmtId="164" fontId="19" fillId="0" borderId="12" xfId="82" applyFont="1" applyFill="1" applyBorder="1" applyAlignment="1">
      <alignment horizontal="right"/>
    </xf>
    <xf numFmtId="164" fontId="13" fillId="0" borderId="28" xfId="82" applyFont="1" applyFill="1" applyBorder="1" applyAlignment="1">
      <alignment horizontal="right"/>
    </xf>
    <xf numFmtId="164" fontId="13" fillId="0" borderId="29" xfId="82" applyFont="1" applyFill="1" applyBorder="1" applyAlignment="1">
      <alignment horizontal="right"/>
    </xf>
    <xf numFmtId="164" fontId="13" fillId="0" borderId="30" xfId="82" applyFont="1" applyFill="1" applyBorder="1" applyAlignment="1">
      <alignment horizontal="right"/>
    </xf>
    <xf numFmtId="164" fontId="13" fillId="0" borderId="28" xfId="82" applyFont="1" applyFill="1" applyBorder="1"/>
    <xf numFmtId="164" fontId="13" fillId="0" borderId="29" xfId="82" applyFont="1" applyFill="1" applyBorder="1"/>
    <xf numFmtId="164" fontId="19" fillId="0" borderId="0" xfId="82" applyFont="1" applyFill="1" applyBorder="1"/>
    <xf numFmtId="0" fontId="21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left"/>
    </xf>
    <xf numFmtId="164" fontId="15" fillId="0" borderId="23" xfId="82" applyFont="1" applyFill="1" applyBorder="1" applyAlignment="1">
      <alignment horizontal="right"/>
    </xf>
    <xf numFmtId="0" fontId="13" fillId="0" borderId="23" xfId="132" applyFont="1" applyBorder="1"/>
    <xf numFmtId="0" fontId="13" fillId="0" borderId="0" xfId="132" applyFont="1"/>
    <xf numFmtId="0" fontId="19" fillId="0" borderId="23" xfId="132" applyFont="1" applyBorder="1" applyAlignment="1">
      <alignment horizontal="center"/>
    </xf>
    <xf numFmtId="164" fontId="19" fillId="0" borderId="12" xfId="82" applyFont="1" applyFill="1" applyBorder="1"/>
    <xf numFmtId="0" fontId="13" fillId="0" borderId="0" xfId="132" applyFont="1" applyAlignment="1">
      <alignment horizontal="center"/>
    </xf>
    <xf numFmtId="164" fontId="13" fillId="0" borderId="1" xfId="82" applyFont="1" applyFill="1" applyBorder="1" applyAlignment="1">
      <alignment horizontal="right"/>
    </xf>
    <xf numFmtId="0" fontId="13" fillId="0" borderId="23" xfId="132" applyFont="1" applyBorder="1" applyAlignment="1">
      <alignment horizontal="left"/>
    </xf>
    <xf numFmtId="164" fontId="19" fillId="0" borderId="26" xfId="82" applyFont="1" applyFill="1" applyBorder="1"/>
    <xf numFmtId="0" fontId="21" fillId="0" borderId="23" xfId="132" applyFont="1" applyBorder="1" applyAlignment="1">
      <alignment horizontal="center"/>
    </xf>
    <xf numFmtId="0" fontId="19" fillId="0" borderId="23" xfId="132" applyFont="1" applyBorder="1" applyAlignment="1">
      <alignment horizontal="left"/>
    </xf>
    <xf numFmtId="164" fontId="15" fillId="0" borderId="29" xfId="82" applyFont="1" applyFill="1" applyBorder="1" applyAlignment="1">
      <alignment horizontal="right"/>
    </xf>
    <xf numFmtId="164" fontId="19" fillId="0" borderId="2" xfId="82" applyFont="1" applyFill="1" applyBorder="1" applyAlignment="1">
      <alignment horizontal="right"/>
    </xf>
    <xf numFmtId="0" fontId="19" fillId="0" borderId="23" xfId="132" applyFont="1" applyBorder="1"/>
    <xf numFmtId="164" fontId="13" fillId="0" borderId="31" xfId="82" applyFont="1" applyFill="1" applyBorder="1" applyAlignment="1">
      <alignment horizontal="right"/>
    </xf>
    <xf numFmtId="164" fontId="13" fillId="0" borderId="32" xfId="82" applyFont="1" applyFill="1" applyBorder="1" applyAlignment="1">
      <alignment horizontal="right"/>
    </xf>
    <xf numFmtId="164" fontId="13" fillId="0" borderId="32" xfId="82" applyFont="1" applyFill="1" applyBorder="1" applyAlignment="1"/>
    <xf numFmtId="164" fontId="13" fillId="0" borderId="33" xfId="82" applyFont="1" applyFill="1" applyBorder="1" applyAlignment="1">
      <alignment horizontal="right"/>
    </xf>
    <xf numFmtId="165" fontId="13" fillId="0" borderId="0" xfId="132" applyNumberFormat="1" applyFont="1"/>
    <xf numFmtId="164" fontId="19" fillId="0" borderId="33" xfId="82" applyFont="1" applyFill="1" applyBorder="1" applyAlignment="1">
      <alignment horizontal="right"/>
    </xf>
    <xf numFmtId="164" fontId="15" fillId="0" borderId="28" xfId="82" applyFont="1" applyFill="1" applyBorder="1" applyAlignment="1">
      <alignment horizontal="right"/>
    </xf>
    <xf numFmtId="0" fontId="13" fillId="0" borderId="34" xfId="132" applyFont="1" applyBorder="1" applyAlignment="1">
      <alignment horizontal="left"/>
    </xf>
    <xf numFmtId="164" fontId="13" fillId="0" borderId="34" xfId="82" applyFont="1" applyFill="1" applyBorder="1" applyAlignment="1">
      <alignment horizontal="right"/>
    </xf>
    <xf numFmtId="164" fontId="13" fillId="0" borderId="4" xfId="82" applyFont="1" applyFill="1" applyBorder="1" applyAlignment="1">
      <alignment horizontal="right"/>
    </xf>
    <xf numFmtId="0" fontId="13" fillId="0" borderId="35" xfId="132" applyFont="1" applyBorder="1"/>
    <xf numFmtId="164" fontId="13" fillId="0" borderId="36" xfId="82" applyFont="1" applyFill="1" applyBorder="1" applyAlignment="1">
      <alignment horizontal="right"/>
    </xf>
    <xf numFmtId="164" fontId="13" fillId="0" borderId="35" xfId="82" applyFont="1" applyFill="1" applyBorder="1" applyAlignment="1">
      <alignment horizontal="right"/>
    </xf>
    <xf numFmtId="164" fontId="13" fillId="0" borderId="37" xfId="82" applyFont="1" applyFill="1" applyBorder="1"/>
    <xf numFmtId="164" fontId="13" fillId="0" borderId="0" xfId="82" applyFont="1" applyFill="1" applyAlignment="1">
      <alignment horizontal="right"/>
    </xf>
    <xf numFmtId="0" fontId="14" fillId="0" borderId="0" xfId="132" applyFont="1"/>
    <xf numFmtId="164" fontId="13" fillId="0" borderId="10" xfId="82" applyFont="1" applyFill="1" applyBorder="1" applyAlignment="1">
      <alignment horizontal="center"/>
    </xf>
    <xf numFmtId="164" fontId="13" fillId="0" borderId="17" xfId="82" applyFont="1" applyFill="1" applyBorder="1" applyAlignment="1">
      <alignment horizontal="right"/>
    </xf>
    <xf numFmtId="164" fontId="15" fillId="0" borderId="0" xfId="82" applyFont="1" applyFill="1" applyAlignment="1">
      <alignment horizontal="center"/>
    </xf>
    <xf numFmtId="1" fontId="13" fillId="0" borderId="12" xfId="132" applyNumberFormat="1" applyFont="1" applyBorder="1" applyAlignment="1">
      <alignment horizontal="center"/>
    </xf>
    <xf numFmtId="0" fontId="13" fillId="0" borderId="12" xfId="132" applyFont="1" applyBorder="1" applyAlignment="1">
      <alignment horizontal="center"/>
    </xf>
    <xf numFmtId="166" fontId="17" fillId="0" borderId="0" xfId="0" applyNumberFormat="1" applyFont="1"/>
    <xf numFmtId="166" fontId="18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0" fontId="18" fillId="0" borderId="0" xfId="0" applyFont="1"/>
    <xf numFmtId="167" fontId="18" fillId="0" borderId="10" xfId="0" applyNumberFormat="1" applyFont="1" applyBorder="1" applyAlignment="1">
      <alignment horizontal="center"/>
    </xf>
    <xf numFmtId="167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68" fontId="17" fillId="0" borderId="0" xfId="0" applyNumberFormat="1" applyFont="1"/>
    <xf numFmtId="0" fontId="17" fillId="0" borderId="0" xfId="132" applyFont="1"/>
    <xf numFmtId="168" fontId="18" fillId="0" borderId="17" xfId="0" applyNumberFormat="1" applyFont="1" applyBorder="1"/>
    <xf numFmtId="166" fontId="18" fillId="0" borderId="0" xfId="0" applyNumberFormat="1" applyFont="1"/>
    <xf numFmtId="40" fontId="18" fillId="0" borderId="17" xfId="0" applyNumberFormat="1" applyFont="1" applyBorder="1"/>
    <xf numFmtId="168" fontId="17" fillId="0" borderId="11" xfId="0" applyNumberFormat="1" applyFont="1" applyBorder="1"/>
    <xf numFmtId="168" fontId="18" fillId="0" borderId="11" xfId="0" applyNumberFormat="1" applyFont="1" applyBorder="1"/>
    <xf numFmtId="168" fontId="18" fillId="0" borderId="38" xfId="0" applyNumberFormat="1" applyFont="1" applyBorder="1"/>
    <xf numFmtId="40" fontId="17" fillId="0" borderId="0" xfId="0" applyNumberFormat="1" applyFont="1" applyAlignment="1">
      <alignment horizontal="right"/>
    </xf>
    <xf numFmtId="40" fontId="18" fillId="0" borderId="38" xfId="0" applyNumberFormat="1" applyFont="1" applyBorder="1"/>
    <xf numFmtId="40" fontId="17" fillId="0" borderId="39" xfId="0" applyNumberFormat="1" applyFont="1" applyBorder="1"/>
    <xf numFmtId="169" fontId="17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1" fontId="13" fillId="0" borderId="23" xfId="0" applyNumberFormat="1" applyFont="1" applyBorder="1" applyAlignment="1">
      <alignment horizontal="center"/>
    </xf>
    <xf numFmtId="168" fontId="17" fillId="0" borderId="10" xfId="0" applyNumberFormat="1" applyFont="1" applyBorder="1"/>
    <xf numFmtId="168" fontId="18" fillId="0" borderId="0" xfId="0" applyNumberFormat="1" applyFont="1"/>
    <xf numFmtId="164" fontId="22" fillId="0" borderId="0" xfId="82" applyFont="1" applyFill="1" applyBorder="1"/>
    <xf numFmtId="0" fontId="19" fillId="0" borderId="0" xfId="131" applyFont="1"/>
    <xf numFmtId="0" fontId="18" fillId="0" borderId="0" xfId="131" applyFont="1"/>
    <xf numFmtId="168" fontId="18" fillId="0" borderId="0" xfId="131" applyNumberFormat="1" applyFont="1"/>
    <xf numFmtId="168" fontId="18" fillId="0" borderId="0" xfId="82" quotePrefix="1" applyNumberFormat="1" applyFont="1" applyFill="1" applyBorder="1" applyAlignment="1">
      <alignment horizontal="right"/>
    </xf>
    <xf numFmtId="168" fontId="17" fillId="0" borderId="0" xfId="0" applyNumberFormat="1" applyFont="1" applyAlignment="1">
      <alignment horizontal="right"/>
    </xf>
    <xf numFmtId="0" fontId="13" fillId="0" borderId="2" xfId="132" applyFont="1" applyBorder="1" applyAlignment="1">
      <alignment horizontal="center"/>
    </xf>
    <xf numFmtId="164" fontId="17" fillId="0" borderId="0" xfId="0" applyNumberFormat="1" applyFont="1"/>
    <xf numFmtId="0" fontId="43" fillId="0" borderId="0" xfId="0" applyFont="1"/>
    <xf numFmtId="0" fontId="43" fillId="0" borderId="0" xfId="0" applyFont="1" applyAlignment="1">
      <alignment horizontal="center"/>
    </xf>
    <xf numFmtId="164" fontId="43" fillId="34" borderId="0" xfId="82" applyFont="1" applyFill="1"/>
    <xf numFmtId="0" fontId="13" fillId="0" borderId="34" xfId="0" applyFont="1" applyBorder="1" applyAlignment="1">
      <alignment horizontal="left"/>
    </xf>
    <xf numFmtId="0" fontId="13" fillId="0" borderId="25" xfId="0" applyFont="1" applyBorder="1" applyAlignment="1">
      <alignment horizontal="left"/>
    </xf>
    <xf numFmtId="0" fontId="13" fillId="0" borderId="24" xfId="0" applyFont="1" applyBorder="1" applyAlignment="1">
      <alignment horizontal="left"/>
    </xf>
    <xf numFmtId="164" fontId="13" fillId="0" borderId="25" xfId="82" applyFont="1" applyBorder="1" applyAlignment="1">
      <alignment horizontal="right"/>
    </xf>
    <xf numFmtId="164" fontId="13" fillId="0" borderId="23" xfId="82" applyFont="1" applyBorder="1" applyAlignment="1">
      <alignment horizontal="right"/>
    </xf>
    <xf numFmtId="164" fontId="13" fillId="0" borderId="25" xfId="82" applyFont="1" applyFill="1" applyBorder="1" applyAlignment="1">
      <alignment horizontal="right"/>
    </xf>
    <xf numFmtId="0" fontId="13" fillId="0" borderId="34" xfId="0" applyFont="1" applyBorder="1"/>
    <xf numFmtId="14" fontId="13" fillId="0" borderId="23" xfId="0" applyNumberFormat="1" applyFont="1" applyBorder="1" applyAlignment="1">
      <alignment horizontal="center"/>
    </xf>
    <xf numFmtId="0" fontId="13" fillId="0" borderId="41" xfId="0" applyFont="1" applyBorder="1" applyAlignment="1">
      <alignment horizontal="center"/>
    </xf>
    <xf numFmtId="0" fontId="13" fillId="0" borderId="42" xfId="0" applyFont="1" applyBorder="1" applyAlignment="1">
      <alignment horizontal="left"/>
    </xf>
    <xf numFmtId="0" fontId="13" fillId="0" borderId="43" xfId="0" applyFont="1" applyBorder="1" applyAlignment="1">
      <alignment horizontal="left"/>
    </xf>
    <xf numFmtId="0" fontId="13" fillId="0" borderId="44" xfId="0" applyFont="1" applyBorder="1" applyAlignment="1">
      <alignment horizontal="left"/>
    </xf>
    <xf numFmtId="164" fontId="13" fillId="0" borderId="43" xfId="82" applyFont="1" applyBorder="1" applyAlignment="1">
      <alignment horizontal="right"/>
    </xf>
    <xf numFmtId="164" fontId="13" fillId="0" borderId="41" xfId="82" applyFont="1" applyBorder="1" applyAlignment="1">
      <alignment horizontal="right"/>
    </xf>
    <xf numFmtId="0" fontId="13" fillId="0" borderId="30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164" fontId="13" fillId="0" borderId="48" xfId="82" applyFont="1" applyFill="1" applyBorder="1" applyAlignment="1">
      <alignment horizontal="right"/>
    </xf>
    <xf numFmtId="164" fontId="20" fillId="0" borderId="0" xfId="82" applyFont="1" applyFill="1"/>
    <xf numFmtId="164" fontId="13" fillId="2" borderId="23" xfId="82" applyFont="1" applyFill="1" applyBorder="1"/>
    <xf numFmtId="164" fontId="13" fillId="0" borderId="25" xfId="82" applyFont="1" applyFill="1" applyBorder="1"/>
    <xf numFmtId="164" fontId="19" fillId="0" borderId="0" xfId="0" applyNumberFormat="1" applyFont="1"/>
    <xf numFmtId="0" fontId="13" fillId="0" borderId="30" xfId="132" applyFont="1" applyBorder="1" applyAlignment="1">
      <alignment horizontal="center"/>
    </xf>
    <xf numFmtId="43" fontId="18" fillId="0" borderId="0" xfId="82" quotePrefix="1" applyNumberFormat="1" applyFont="1" applyFill="1" applyBorder="1" applyAlignment="1">
      <alignment horizontal="right"/>
    </xf>
    <xf numFmtId="43" fontId="17" fillId="2" borderId="10" xfId="0" applyNumberFormat="1" applyFont="1" applyFill="1" applyBorder="1"/>
    <xf numFmtId="43" fontId="17" fillId="0" borderId="10" xfId="82" applyNumberFormat="1" applyFont="1" applyFill="1" applyBorder="1" applyAlignment="1">
      <alignment horizontal="right"/>
    </xf>
    <xf numFmtId="168" fontId="18" fillId="0" borderId="39" xfId="82" quotePrefix="1" applyNumberFormat="1" applyFont="1" applyFill="1" applyBorder="1" applyAlignment="1">
      <alignment horizontal="right"/>
    </xf>
    <xf numFmtId="168" fontId="18" fillId="0" borderId="0" xfId="82" applyNumberFormat="1" applyFont="1" applyFill="1" applyBorder="1" applyAlignment="1">
      <alignment horizontal="right"/>
    </xf>
    <xf numFmtId="0" fontId="19" fillId="35" borderId="1" xfId="0" applyFont="1" applyFill="1" applyBorder="1" applyAlignment="1">
      <alignment horizontal="center"/>
    </xf>
    <xf numFmtId="164" fontId="19" fillId="35" borderId="1" xfId="82" applyFont="1" applyFill="1" applyBorder="1" applyAlignment="1">
      <alignment horizontal="center"/>
    </xf>
    <xf numFmtId="0" fontId="19" fillId="35" borderId="33" xfId="0" applyFont="1" applyFill="1" applyBorder="1" applyAlignment="1">
      <alignment horizontal="center"/>
    </xf>
    <xf numFmtId="0" fontId="19" fillId="35" borderId="33" xfId="0" applyFont="1" applyFill="1" applyBorder="1"/>
    <xf numFmtId="49" fontId="19" fillId="35" borderId="33" xfId="82" applyNumberFormat="1" applyFont="1" applyFill="1" applyBorder="1" applyAlignment="1">
      <alignment horizontal="center"/>
    </xf>
    <xf numFmtId="49" fontId="19" fillId="35" borderId="10" xfId="82" applyNumberFormat="1" applyFont="1" applyFill="1" applyBorder="1" applyAlignment="1">
      <alignment horizontal="center"/>
    </xf>
    <xf numFmtId="0" fontId="19" fillId="35" borderId="11" xfId="0" applyFont="1" applyFill="1" applyBorder="1" applyAlignment="1">
      <alignment horizontal="center"/>
    </xf>
    <xf numFmtId="0" fontId="19" fillId="35" borderId="10" xfId="0" applyFont="1" applyFill="1" applyBorder="1"/>
    <xf numFmtId="49" fontId="19" fillId="35" borderId="33" xfId="0" applyNumberFormat="1" applyFont="1" applyFill="1" applyBorder="1" applyAlignment="1">
      <alignment horizontal="center"/>
    </xf>
    <xf numFmtId="0" fontId="19" fillId="35" borderId="10" xfId="0" applyFont="1" applyFill="1" applyBorder="1" applyAlignment="1">
      <alignment horizontal="center"/>
    </xf>
    <xf numFmtId="168" fontId="19" fillId="0" borderId="12" xfId="130" applyNumberFormat="1" applyFont="1" applyFill="1" applyBorder="1"/>
    <xf numFmtId="0" fontId="19" fillId="35" borderId="34" xfId="132" applyFont="1" applyFill="1" applyBorder="1" applyAlignment="1">
      <alignment horizontal="center"/>
    </xf>
    <xf numFmtId="0" fontId="19" fillId="35" borderId="23" xfId="132" applyFont="1" applyFill="1" applyBorder="1" applyAlignment="1">
      <alignment horizontal="center"/>
    </xf>
    <xf numFmtId="0" fontId="17" fillId="36" borderId="0" xfId="131" applyFont="1" applyFill="1"/>
    <xf numFmtId="0" fontId="19" fillId="0" borderId="29" xfId="0" applyFont="1" applyBorder="1" applyAlignment="1">
      <alignment horizontal="center"/>
    </xf>
    <xf numFmtId="0" fontId="13" fillId="0" borderId="29" xfId="0" applyFont="1" applyBorder="1"/>
    <xf numFmtId="0" fontId="13" fillId="0" borderId="48" xfId="0" applyFont="1" applyBorder="1"/>
    <xf numFmtId="40" fontId="13" fillId="0" borderId="23" xfId="0" applyNumberFormat="1" applyFont="1" applyBorder="1"/>
    <xf numFmtId="0" fontId="13" fillId="0" borderId="30" xfId="0" applyFont="1" applyBorder="1"/>
    <xf numFmtId="0" fontId="13" fillId="0" borderId="45" xfId="0" applyFont="1" applyBorder="1"/>
    <xf numFmtId="4" fontId="13" fillId="0" borderId="30" xfId="0" applyNumberFormat="1" applyFont="1" applyBorder="1"/>
    <xf numFmtId="4" fontId="13" fillId="0" borderId="45" xfId="0" applyNumberFormat="1" applyFont="1" applyBorder="1"/>
    <xf numFmtId="1" fontId="13" fillId="0" borderId="3" xfId="0" applyNumberFormat="1" applyFont="1" applyBorder="1" applyAlignment="1">
      <alignment horizontal="center"/>
    </xf>
    <xf numFmtId="164" fontId="13" fillId="0" borderId="12" xfId="82" applyFont="1" applyBorder="1"/>
    <xf numFmtId="1" fontId="13" fillId="0" borderId="23" xfId="0" applyNumberFormat="1" applyFont="1" applyBorder="1"/>
    <xf numFmtId="164" fontId="13" fillId="0" borderId="23" xfId="82" applyFont="1" applyBorder="1"/>
    <xf numFmtId="164" fontId="13" fillId="0" borderId="30" xfId="82" applyFont="1" applyFill="1" applyBorder="1"/>
    <xf numFmtId="4" fontId="16" fillId="0" borderId="25" xfId="0" applyNumberFormat="1" applyFont="1" applyBorder="1"/>
    <xf numFmtId="4" fontId="16" fillId="0" borderId="23" xfId="0" applyNumberFormat="1" applyFont="1" applyBorder="1"/>
    <xf numFmtId="0" fontId="13" fillId="0" borderId="29" xfId="0" applyFont="1" applyBorder="1" applyAlignment="1">
      <alignment horizontal="left"/>
    </xf>
    <xf numFmtId="1" fontId="13" fillId="0" borderId="30" xfId="132" applyNumberFormat="1" applyFont="1" applyBorder="1" applyAlignment="1">
      <alignment horizontal="center"/>
    </xf>
    <xf numFmtId="164" fontId="13" fillId="0" borderId="29" xfId="0" applyNumberFormat="1" applyFont="1" applyBorder="1"/>
    <xf numFmtId="4" fontId="13" fillId="0" borderId="29" xfId="0" applyNumberFormat="1" applyFont="1" applyBorder="1"/>
    <xf numFmtId="0" fontId="13" fillId="0" borderId="35" xfId="0" applyFont="1" applyBorder="1"/>
    <xf numFmtId="1" fontId="13" fillId="0" borderId="46" xfId="132" applyNumberFormat="1" applyFont="1" applyBorder="1" applyAlignment="1">
      <alignment horizontal="center"/>
    </xf>
    <xf numFmtId="164" fontId="13" fillId="0" borderId="30" xfId="0" applyNumberFormat="1" applyFont="1" applyBorder="1"/>
    <xf numFmtId="164" fontId="13" fillId="0" borderId="51" xfId="82" applyFont="1" applyFill="1" applyBorder="1" applyAlignment="1">
      <alignment horizontal="right"/>
    </xf>
    <xf numFmtId="164" fontId="16" fillId="0" borderId="23" xfId="82" applyFont="1" applyFill="1" applyBorder="1" applyAlignment="1">
      <alignment horizontal="right"/>
    </xf>
    <xf numFmtId="164" fontId="13" fillId="0" borderId="51" xfId="82" applyFont="1" applyFill="1" applyBorder="1" applyAlignment="1"/>
    <xf numFmtId="43" fontId="17" fillId="2" borderId="17" xfId="0" applyNumberFormat="1" applyFont="1" applyFill="1" applyBorder="1"/>
    <xf numFmtId="40" fontId="17" fillId="0" borderId="17" xfId="0" applyNumberFormat="1" applyFont="1" applyBorder="1"/>
    <xf numFmtId="168" fontId="18" fillId="0" borderId="11" xfId="131" applyNumberFormat="1" applyFont="1" applyBorder="1"/>
    <xf numFmtId="168" fontId="18" fillId="0" borderId="38" xfId="131" applyNumberFormat="1" applyFont="1" applyBorder="1"/>
    <xf numFmtId="0" fontId="19" fillId="35" borderId="12" xfId="0" applyFont="1" applyFill="1" applyBorder="1" applyAlignment="1">
      <alignment horizontal="center"/>
    </xf>
    <xf numFmtId="0" fontId="19" fillId="35" borderId="12" xfId="0" applyFont="1" applyFill="1" applyBorder="1" applyAlignment="1">
      <alignment horizontal="center" vertical="center"/>
    </xf>
    <xf numFmtId="0" fontId="19" fillId="35" borderId="17" xfId="0" applyFont="1" applyFill="1" applyBorder="1" applyAlignment="1">
      <alignment horizontal="center" vertical="center"/>
    </xf>
    <xf numFmtId="164" fontId="19" fillId="35" borderId="12" xfId="0" applyNumberFormat="1" applyFont="1" applyFill="1" applyBorder="1"/>
    <xf numFmtId="164" fontId="19" fillId="35" borderId="11" xfId="82" applyFont="1" applyFill="1" applyBorder="1" applyAlignment="1">
      <alignment horizontal="center"/>
    </xf>
    <xf numFmtId="164" fontId="19" fillId="35" borderId="33" xfId="82" applyFont="1" applyFill="1" applyBorder="1" applyAlignment="1">
      <alignment horizontal="center"/>
    </xf>
    <xf numFmtId="0" fontId="13" fillId="35" borderId="12" xfId="0" applyFont="1" applyFill="1" applyBorder="1" applyAlignment="1">
      <alignment horizontal="center"/>
    </xf>
    <xf numFmtId="164" fontId="13" fillId="37" borderId="0" xfId="82" applyFont="1" applyFill="1" applyAlignment="1">
      <alignment horizontal="center"/>
    </xf>
    <xf numFmtId="164" fontId="19" fillId="37" borderId="38" xfId="82" applyFont="1" applyFill="1" applyBorder="1" applyAlignment="1">
      <alignment horizontal="center"/>
    </xf>
    <xf numFmtId="0" fontId="21" fillId="34" borderId="14" xfId="0" applyFont="1" applyFill="1" applyBorder="1"/>
    <xf numFmtId="0" fontId="13" fillId="34" borderId="14" xfId="0" applyFont="1" applyFill="1" applyBorder="1"/>
    <xf numFmtId="0" fontId="13" fillId="34" borderId="52" xfId="0" applyFont="1" applyFill="1" applyBorder="1"/>
    <xf numFmtId="0" fontId="13" fillId="34" borderId="2" xfId="0" applyFont="1" applyFill="1" applyBorder="1"/>
    <xf numFmtId="0" fontId="13" fillId="34" borderId="0" xfId="0" applyFont="1" applyFill="1"/>
    <xf numFmtId="164" fontId="13" fillId="34" borderId="0" xfId="82" applyFont="1" applyFill="1"/>
    <xf numFmtId="0" fontId="13" fillId="34" borderId="3" xfId="0" applyFont="1" applyFill="1" applyBorder="1"/>
    <xf numFmtId="1" fontId="13" fillId="34" borderId="3" xfId="132" applyNumberFormat="1" applyFont="1" applyFill="1" applyBorder="1" applyAlignment="1">
      <alignment horizontal="center"/>
    </xf>
    <xf numFmtId="0" fontId="13" fillId="34" borderId="53" xfId="132" applyFont="1" applyFill="1" applyBorder="1" applyAlignment="1">
      <alignment horizontal="center"/>
    </xf>
    <xf numFmtId="40" fontId="13" fillId="34" borderId="54" xfId="0" applyNumberFormat="1" applyFont="1" applyFill="1" applyBorder="1"/>
    <xf numFmtId="4" fontId="13" fillId="34" borderId="5" xfId="0" applyNumberFormat="1" applyFont="1" applyFill="1" applyBorder="1"/>
    <xf numFmtId="4" fontId="13" fillId="34" borderId="3" xfId="0" applyNumberFormat="1" applyFont="1" applyFill="1" applyBorder="1"/>
    <xf numFmtId="4" fontId="13" fillId="34" borderId="0" xfId="0" applyNumberFormat="1" applyFont="1" applyFill="1"/>
    <xf numFmtId="40" fontId="19" fillId="34" borderId="12" xfId="0" applyNumberFormat="1" applyFont="1" applyFill="1" applyBorder="1"/>
    <xf numFmtId="0" fontId="19" fillId="34" borderId="0" xfId="0" applyFont="1" applyFill="1"/>
    <xf numFmtId="4" fontId="19" fillId="34" borderId="0" xfId="0" applyNumberFormat="1" applyFont="1" applyFill="1"/>
    <xf numFmtId="0" fontId="21" fillId="34" borderId="3" xfId="0" applyFont="1" applyFill="1" applyBorder="1"/>
    <xf numFmtId="4" fontId="13" fillId="34" borderId="54" xfId="0" applyNumberFormat="1" applyFont="1" applyFill="1" applyBorder="1"/>
    <xf numFmtId="164" fontId="13" fillId="34" borderId="54" xfId="82" applyFont="1" applyFill="1" applyBorder="1"/>
    <xf numFmtId="168" fontId="13" fillId="34" borderId="5" xfId="0" applyNumberFormat="1" applyFont="1" applyFill="1" applyBorder="1"/>
    <xf numFmtId="168" fontId="13" fillId="34" borderId="3" xfId="0" applyNumberFormat="1" applyFont="1" applyFill="1" applyBorder="1"/>
    <xf numFmtId="168" fontId="13" fillId="34" borderId="3" xfId="82" applyNumberFormat="1" applyFont="1" applyFill="1" applyBorder="1"/>
    <xf numFmtId="0" fontId="13" fillId="34" borderId="22" xfId="0" applyFont="1" applyFill="1" applyBorder="1"/>
    <xf numFmtId="0" fontId="13" fillId="34" borderId="20" xfId="0" applyFont="1" applyFill="1" applyBorder="1"/>
    <xf numFmtId="4" fontId="13" fillId="34" borderId="2" xfId="0" applyNumberFormat="1" applyFont="1" applyFill="1" applyBorder="1"/>
    <xf numFmtId="0" fontId="19" fillId="34" borderId="3" xfId="0" applyFont="1" applyFill="1" applyBorder="1"/>
    <xf numFmtId="0" fontId="19" fillId="34" borderId="3" xfId="0" applyFont="1" applyFill="1" applyBorder="1" applyAlignment="1">
      <alignment horizontal="center"/>
    </xf>
    <xf numFmtId="0" fontId="19" fillId="34" borderId="5" xfId="0" applyFont="1" applyFill="1" applyBorder="1"/>
    <xf numFmtId="168" fontId="19" fillId="34" borderId="12" xfId="0" applyNumberFormat="1" applyFont="1" applyFill="1" applyBorder="1"/>
    <xf numFmtId="164" fontId="19" fillId="34" borderId="0" xfId="82" applyFont="1" applyFill="1"/>
    <xf numFmtId="1" fontId="19" fillId="34" borderId="3" xfId="132" applyNumberFormat="1" applyFont="1" applyFill="1" applyBorder="1" applyAlignment="1">
      <alignment horizontal="center"/>
    </xf>
    <xf numFmtId="0" fontId="19" fillId="34" borderId="53" xfId="132" applyFont="1" applyFill="1" applyBorder="1" applyAlignment="1">
      <alignment horizontal="center"/>
    </xf>
    <xf numFmtId="164" fontId="13" fillId="0" borderId="23" xfId="0" applyNumberFormat="1" applyFont="1" applyBorder="1"/>
    <xf numFmtId="0" fontId="13" fillId="0" borderId="65" xfId="132" applyFont="1" applyBorder="1" applyAlignment="1">
      <alignment horizontal="center"/>
    </xf>
    <xf numFmtId="4" fontId="13" fillId="0" borderId="65" xfId="0" applyNumberFormat="1" applyFont="1" applyBorder="1"/>
    <xf numFmtId="4" fontId="13" fillId="0" borderId="27" xfId="0" applyNumberFormat="1" applyFont="1" applyBorder="1"/>
    <xf numFmtId="0" fontId="13" fillId="0" borderId="28" xfId="0" applyFont="1" applyBorder="1"/>
    <xf numFmtId="0" fontId="13" fillId="0" borderId="28" xfId="0" applyFont="1" applyBorder="1" applyAlignment="1">
      <alignment horizontal="center"/>
    </xf>
    <xf numFmtId="0" fontId="22" fillId="36" borderId="66" xfId="135" applyFont="1" applyFill="1" applyBorder="1" applyAlignment="1">
      <alignment horizontal="left" vertical="center"/>
    </xf>
    <xf numFmtId="9" fontId="22" fillId="34" borderId="67" xfId="136" applyFont="1" applyFill="1" applyBorder="1" applyAlignment="1" applyProtection="1">
      <alignment horizontal="center" vertical="center"/>
    </xf>
    <xf numFmtId="171" fontId="48" fillId="0" borderId="29" xfId="137" applyNumberFormat="1" applyFont="1" applyFill="1" applyBorder="1" applyAlignment="1">
      <alignment vertical="center"/>
    </xf>
    <xf numFmtId="14" fontId="48" fillId="0" borderId="23" xfId="137" applyNumberFormat="1" applyFont="1" applyFill="1" applyBorder="1" applyAlignment="1">
      <alignment horizontal="center"/>
    </xf>
    <xf numFmtId="171" fontId="48" fillId="0" borderId="23" xfId="137" applyNumberFormat="1" applyFont="1" applyFill="1" applyBorder="1" applyAlignment="1">
      <alignment horizontal="center"/>
    </xf>
    <xf numFmtId="171" fontId="48" fillId="0" borderId="23" xfId="137" applyNumberFormat="1" applyFont="1" applyFill="1" applyBorder="1" applyAlignment="1">
      <alignment vertical="center"/>
    </xf>
    <xf numFmtId="171" fontId="48" fillId="0" borderId="28" xfId="137" applyNumberFormat="1" applyFont="1" applyFill="1" applyBorder="1" applyAlignment="1">
      <alignment vertical="center"/>
    </xf>
    <xf numFmtId="14" fontId="48" fillId="0" borderId="27" xfId="137" applyNumberFormat="1" applyFont="1" applyFill="1" applyBorder="1" applyAlignment="1">
      <alignment horizontal="center"/>
    </xf>
    <xf numFmtId="171" fontId="48" fillId="0" borderId="27" xfId="137" applyNumberFormat="1" applyFont="1" applyFill="1" applyBorder="1" applyAlignment="1">
      <alignment horizontal="center"/>
    </xf>
    <xf numFmtId="40" fontId="13" fillId="0" borderId="28" xfId="0" applyNumberFormat="1" applyFont="1" applyBorder="1"/>
    <xf numFmtId="0" fontId="52" fillId="0" borderId="0" xfId="139" applyFont="1"/>
    <xf numFmtId="164" fontId="52" fillId="0" borderId="12" xfId="138" applyFont="1" applyBorder="1"/>
    <xf numFmtId="0" fontId="52" fillId="34" borderId="2" xfId="139" applyFont="1" applyFill="1" applyBorder="1"/>
    <xf numFmtId="0" fontId="52" fillId="34" borderId="2" xfId="139" applyFont="1" applyFill="1" applyBorder="1" applyAlignment="1">
      <alignment horizontal="center"/>
    </xf>
    <xf numFmtId="164" fontId="52" fillId="34" borderId="2" xfId="138" applyFont="1" applyFill="1" applyBorder="1"/>
    <xf numFmtId="0" fontId="52" fillId="34" borderId="0" xfId="139" applyFont="1" applyFill="1"/>
    <xf numFmtId="0" fontId="52" fillId="0" borderId="2" xfId="139" applyFont="1" applyBorder="1"/>
    <xf numFmtId="0" fontId="52" fillId="0" borderId="73" xfId="139" applyFont="1" applyBorder="1"/>
    <xf numFmtId="164" fontId="52" fillId="0" borderId="73" xfId="138" applyFont="1" applyBorder="1"/>
    <xf numFmtId="0" fontId="52" fillId="0" borderId="33" xfId="139" applyFont="1" applyBorder="1"/>
    <xf numFmtId="164" fontId="52" fillId="0" borderId="33" xfId="138" applyFont="1" applyBorder="1"/>
    <xf numFmtId="164" fontId="52" fillId="0" borderId="0" xfId="138" applyFont="1"/>
    <xf numFmtId="0" fontId="53" fillId="0" borderId="0" xfId="139" applyFont="1"/>
    <xf numFmtId="164" fontId="53" fillId="0" borderId="0" xfId="138" applyFont="1"/>
    <xf numFmtId="0" fontId="22" fillId="0" borderId="0" xfId="147" applyFont="1" applyAlignment="1">
      <alignment vertical="center"/>
    </xf>
    <xf numFmtId="0" fontId="44" fillId="0" borderId="0" xfId="147" applyFont="1" applyAlignment="1">
      <alignment vertical="center"/>
    </xf>
    <xf numFmtId="0" fontId="44" fillId="0" borderId="0" xfId="147" applyFont="1" applyAlignment="1">
      <alignment horizontal="center" vertical="center"/>
    </xf>
    <xf numFmtId="43" fontId="44" fillId="0" borderId="0" xfId="148" applyFont="1" applyAlignment="1">
      <alignment vertical="center"/>
    </xf>
    <xf numFmtId="0" fontId="22" fillId="36" borderId="69" xfId="147" applyFont="1" applyFill="1" applyBorder="1"/>
    <xf numFmtId="0" fontId="22" fillId="34" borderId="70" xfId="147" applyFont="1" applyFill="1" applyBorder="1" applyAlignment="1">
      <alignment horizontal="center"/>
    </xf>
    <xf numFmtId="0" fontId="44" fillId="0" borderId="23" xfId="147" applyFont="1" applyBorder="1" applyAlignment="1">
      <alignment horizontal="center" vertical="center"/>
    </xf>
    <xf numFmtId="170" fontId="44" fillId="36" borderId="23" xfId="147" applyNumberFormat="1" applyFont="1" applyFill="1" applyBorder="1" applyAlignment="1">
      <alignment horizontal="center" vertical="center"/>
    </xf>
    <xf numFmtId="0" fontId="44" fillId="36" borderId="23" xfId="147" applyFont="1" applyFill="1" applyBorder="1" applyAlignment="1">
      <alignment horizontal="center" vertical="center"/>
    </xf>
    <xf numFmtId="172" fontId="44" fillId="36" borderId="23" xfId="148" applyNumberFormat="1" applyFont="1" applyFill="1" applyBorder="1" applyAlignment="1">
      <alignment horizontal="center" vertical="center"/>
    </xf>
    <xf numFmtId="172" fontId="44" fillId="36" borderId="23" xfId="147" applyNumberFormat="1" applyFont="1" applyFill="1" applyBorder="1" applyAlignment="1">
      <alignment horizontal="center" vertical="center"/>
    </xf>
    <xf numFmtId="3" fontId="44" fillId="36" borderId="23" xfId="147" applyNumberFormat="1" applyFont="1" applyFill="1" applyBorder="1" applyAlignment="1">
      <alignment horizontal="center" vertical="center"/>
    </xf>
    <xf numFmtId="43" fontId="44" fillId="36" borderId="23" xfId="148" applyFont="1" applyFill="1" applyBorder="1" applyAlignment="1">
      <alignment vertical="center"/>
    </xf>
    <xf numFmtId="9" fontId="48" fillId="36" borderId="23" xfId="147" applyNumberFormat="1" applyFont="1" applyFill="1" applyBorder="1" applyAlignment="1">
      <alignment horizontal="center"/>
    </xf>
    <xf numFmtId="43" fontId="44" fillId="36" borderId="27" xfId="148" applyFont="1" applyFill="1" applyBorder="1" applyAlignment="1">
      <alignment vertical="center"/>
    </xf>
    <xf numFmtId="0" fontId="47" fillId="0" borderId="11" xfId="147" applyFont="1" applyBorder="1" applyAlignment="1">
      <alignment vertical="center"/>
    </xf>
    <xf numFmtId="0" fontId="47" fillId="0" borderId="11" xfId="147" applyFont="1" applyBorder="1" applyAlignment="1">
      <alignment horizontal="center" vertical="center"/>
    </xf>
    <xf numFmtId="0" fontId="47" fillId="0" borderId="71" xfId="147" applyFont="1" applyBorder="1" applyAlignment="1">
      <alignment vertical="center"/>
    </xf>
    <xf numFmtId="0" fontId="47" fillId="0" borderId="72" xfId="147" applyFont="1" applyBorder="1" applyAlignment="1">
      <alignment vertical="center"/>
    </xf>
    <xf numFmtId="43" fontId="44" fillId="0" borderId="1" xfId="148" applyFont="1" applyFill="1" applyBorder="1" applyAlignment="1">
      <alignment vertical="center"/>
    </xf>
    <xf numFmtId="43" fontId="47" fillId="0" borderId="72" xfId="148" applyFont="1" applyFill="1" applyBorder="1" applyAlignment="1">
      <alignment vertical="center"/>
    </xf>
    <xf numFmtId="0" fontId="49" fillId="0" borderId="0" xfId="147" applyFont="1" applyAlignment="1">
      <alignment horizontal="left" vertical="center"/>
    </xf>
    <xf numFmtId="43" fontId="22" fillId="0" borderId="2" xfId="148" applyFont="1" applyFill="1" applyBorder="1"/>
    <xf numFmtId="43" fontId="22" fillId="0" borderId="68" xfId="148" applyFont="1" applyFill="1" applyBorder="1"/>
    <xf numFmtId="0" fontId="13" fillId="0" borderId="40" xfId="0" applyFont="1" applyBorder="1" applyAlignment="1">
      <alignment horizontal="left"/>
    </xf>
    <xf numFmtId="1" fontId="13" fillId="0" borderId="40" xfId="0" applyNumberFormat="1" applyFont="1" applyBorder="1" applyAlignment="1">
      <alignment horizontal="center"/>
    </xf>
    <xf numFmtId="0" fontId="16" fillId="0" borderId="40" xfId="132" applyFont="1" applyBorder="1" applyAlignment="1">
      <alignment horizontal="center"/>
    </xf>
    <xf numFmtId="168" fontId="13" fillId="0" borderId="40" xfId="0" applyNumberFormat="1" applyFont="1" applyBorder="1"/>
    <xf numFmtId="0" fontId="16" fillId="0" borderId="23" xfId="132" applyFont="1" applyBorder="1" applyAlignment="1">
      <alignment horizontal="center"/>
    </xf>
    <xf numFmtId="168" fontId="13" fillId="0" borderId="23" xfId="0" applyNumberFormat="1" applyFont="1" applyBorder="1"/>
    <xf numFmtId="0" fontId="13" fillId="0" borderId="30" xfId="0" applyFont="1" applyBorder="1" applyAlignment="1">
      <alignment horizontal="left"/>
    </xf>
    <xf numFmtId="168" fontId="13" fillId="0" borderId="30" xfId="0" applyNumberFormat="1" applyFont="1" applyBorder="1"/>
    <xf numFmtId="0" fontId="13" fillId="0" borderId="27" xfId="0" applyFont="1" applyBorder="1"/>
    <xf numFmtId="1" fontId="13" fillId="0" borderId="27" xfId="0" applyNumberFormat="1" applyFont="1" applyBorder="1" applyAlignment="1">
      <alignment horizontal="center"/>
    </xf>
    <xf numFmtId="164" fontId="13" fillId="0" borderId="27" xfId="82" applyFont="1" applyFill="1" applyBorder="1"/>
    <xf numFmtId="0" fontId="13" fillId="0" borderId="50" xfId="0" applyFont="1" applyBorder="1"/>
    <xf numFmtId="4" fontId="13" fillId="0" borderId="50" xfId="0" applyNumberFormat="1" applyFont="1" applyBorder="1"/>
    <xf numFmtId="4" fontId="13" fillId="0" borderId="28" xfId="0" applyNumberFormat="1" applyFont="1" applyBorder="1"/>
    <xf numFmtId="1" fontId="13" fillId="0" borderId="30" xfId="0" applyNumberFormat="1" applyFont="1" applyBorder="1"/>
    <xf numFmtId="164" fontId="13" fillId="0" borderId="30" xfId="82" applyFont="1" applyBorder="1"/>
    <xf numFmtId="168" fontId="13" fillId="34" borderId="2" xfId="0" applyNumberFormat="1" applyFont="1" applyFill="1" applyBorder="1"/>
    <xf numFmtId="168" fontId="13" fillId="34" borderId="0" xfId="0" applyNumberFormat="1" applyFont="1" applyFill="1"/>
    <xf numFmtId="173" fontId="19" fillId="0" borderId="12" xfId="0" applyNumberFormat="1" applyFont="1" applyBorder="1"/>
    <xf numFmtId="164" fontId="13" fillId="34" borderId="2" xfId="82" applyFont="1" applyFill="1" applyBorder="1" applyAlignment="1">
      <alignment horizontal="center"/>
    </xf>
    <xf numFmtId="164" fontId="19" fillId="0" borderId="0" xfId="82" applyFont="1" applyAlignment="1">
      <alignment horizontal="right"/>
    </xf>
    <xf numFmtId="164" fontId="19" fillId="0" borderId="0" xfId="82" applyFont="1" applyFill="1" applyAlignment="1">
      <alignment horizontal="right"/>
    </xf>
    <xf numFmtId="14" fontId="13" fillId="0" borderId="47" xfId="0" applyNumberFormat="1" applyFont="1" applyBorder="1" applyAlignment="1">
      <alignment horizontal="left"/>
    </xf>
    <xf numFmtId="0" fontId="13" fillId="0" borderId="47" xfId="0" applyFont="1" applyBorder="1" applyAlignment="1">
      <alignment horizontal="left"/>
    </xf>
    <xf numFmtId="0" fontId="13" fillId="0" borderId="48" xfId="0" applyFont="1" applyBorder="1" applyAlignment="1">
      <alignment horizontal="left"/>
    </xf>
    <xf numFmtId="0" fontId="13" fillId="0" borderId="49" xfId="0" applyFont="1" applyBorder="1" applyAlignment="1">
      <alignment horizontal="left"/>
    </xf>
    <xf numFmtId="164" fontId="13" fillId="0" borderId="29" xfId="82" applyFont="1" applyBorder="1" applyAlignment="1">
      <alignment horizontal="right"/>
    </xf>
    <xf numFmtId="164" fontId="13" fillId="34" borderId="14" xfId="82" applyFont="1" applyFill="1" applyBorder="1"/>
    <xf numFmtId="164" fontId="13" fillId="34" borderId="2" xfId="82" applyFont="1" applyFill="1" applyBorder="1"/>
    <xf numFmtId="164" fontId="19" fillId="34" borderId="12" xfId="82" applyFont="1" applyFill="1" applyBorder="1"/>
    <xf numFmtId="4" fontId="54" fillId="34" borderId="5" xfId="0" applyNumberFormat="1" applyFont="1" applyFill="1" applyBorder="1"/>
    <xf numFmtId="0" fontId="6" fillId="0" borderId="0" xfId="151" applyAlignment="1">
      <alignment horizontal="left"/>
    </xf>
    <xf numFmtId="0" fontId="6" fillId="0" borderId="0" xfId="151"/>
    <xf numFmtId="0" fontId="6" fillId="0" borderId="0" xfId="151" applyAlignment="1">
      <alignment horizontal="center"/>
    </xf>
    <xf numFmtId="0" fontId="55" fillId="0" borderId="11" xfId="151" applyFont="1" applyBorder="1" applyAlignment="1">
      <alignment horizontal="center"/>
    </xf>
    <xf numFmtId="0" fontId="55" fillId="0" borderId="11" xfId="151" applyFont="1" applyBorder="1"/>
    <xf numFmtId="0" fontId="55" fillId="0" borderId="0" xfId="151" applyFont="1"/>
    <xf numFmtId="0" fontId="55" fillId="0" borderId="0" xfId="151" applyFont="1" applyAlignment="1">
      <alignment horizontal="center"/>
    </xf>
    <xf numFmtId="0" fontId="50" fillId="0" borderId="0" xfId="151" applyFont="1" applyAlignment="1">
      <alignment horizontal="center"/>
    </xf>
    <xf numFmtId="0" fontId="50" fillId="0" borderId="0" xfId="151" applyFont="1"/>
    <xf numFmtId="0" fontId="57" fillId="0" borderId="0" xfId="140" applyFont="1"/>
    <xf numFmtId="0" fontId="57" fillId="0" borderId="0" xfId="140" applyFont="1" applyAlignment="1">
      <alignment horizontal="center"/>
    </xf>
    <xf numFmtId="164" fontId="57" fillId="0" borderId="0" xfId="145" applyFont="1"/>
    <xf numFmtId="49" fontId="57" fillId="0" borderId="0" xfId="145" applyNumberFormat="1" applyFont="1"/>
    <xf numFmtId="164" fontId="57" fillId="0" borderId="0" xfId="145" applyFont="1" applyAlignment="1">
      <alignment horizontal="right"/>
    </xf>
    <xf numFmtId="164" fontId="57" fillId="0" borderId="0" xfId="82" applyFont="1"/>
    <xf numFmtId="0" fontId="58" fillId="38" borderId="12" xfId="140" applyFont="1" applyFill="1" applyBorder="1" applyAlignment="1">
      <alignment horizontal="center" vertical="center"/>
    </xf>
    <xf numFmtId="164" fontId="58" fillId="38" borderId="12" xfId="145" applyFont="1" applyFill="1" applyBorder="1" applyAlignment="1">
      <alignment horizontal="center" vertical="center"/>
    </xf>
    <xf numFmtId="49" fontId="58" fillId="38" borderId="12" xfId="145" applyNumberFormat="1" applyFont="1" applyFill="1" applyBorder="1" applyAlignment="1">
      <alignment horizontal="center" vertical="center"/>
    </xf>
    <xf numFmtId="164" fontId="57" fillId="34" borderId="0" xfId="82" applyFont="1" applyFill="1"/>
    <xf numFmtId="0" fontId="57" fillId="34" borderId="0" xfId="140" applyFont="1" applyFill="1"/>
    <xf numFmtId="14" fontId="57" fillId="39" borderId="33" xfId="140" applyNumberFormat="1" applyFont="1" applyFill="1" applyBorder="1" applyAlignment="1">
      <alignment horizontal="center"/>
    </xf>
    <xf numFmtId="0" fontId="57" fillId="39" borderId="33" xfId="140" applyFont="1" applyFill="1" applyBorder="1"/>
    <xf numFmtId="0" fontId="57" fillId="39" borderId="33" xfId="140" applyFont="1" applyFill="1" applyBorder="1" applyAlignment="1">
      <alignment horizontal="left"/>
    </xf>
    <xf numFmtId="0" fontId="57" fillId="39" borderId="33" xfId="140" applyFont="1" applyFill="1" applyBorder="1" applyAlignment="1">
      <alignment horizontal="center"/>
    </xf>
    <xf numFmtId="164" fontId="57" fillId="39" borderId="33" xfId="145" applyFont="1" applyFill="1" applyBorder="1"/>
    <xf numFmtId="49" fontId="57" fillId="39" borderId="33" xfId="145" applyNumberFormat="1" applyFont="1" applyFill="1" applyBorder="1" applyAlignment="1">
      <alignment horizontal="center"/>
    </xf>
    <xf numFmtId="164" fontId="57" fillId="39" borderId="12" xfId="145" applyFont="1" applyFill="1" applyBorder="1"/>
    <xf numFmtId="164" fontId="57" fillId="39" borderId="33" xfId="145" quotePrefix="1" applyFont="1" applyFill="1" applyBorder="1" applyAlignment="1">
      <alignment horizontal="right"/>
    </xf>
    <xf numFmtId="0" fontId="57" fillId="39" borderId="12" xfId="140" applyFont="1" applyFill="1" applyBorder="1"/>
    <xf numFmtId="0" fontId="57" fillId="39" borderId="12" xfId="140" applyFont="1" applyFill="1" applyBorder="1" applyAlignment="1">
      <alignment horizontal="left"/>
    </xf>
    <xf numFmtId="0" fontId="57" fillId="39" borderId="12" xfId="140" applyFont="1" applyFill="1" applyBorder="1" applyAlignment="1">
      <alignment horizontal="center"/>
    </xf>
    <xf numFmtId="164" fontId="57" fillId="39" borderId="33" xfId="145" applyFont="1" applyFill="1" applyBorder="1" applyAlignment="1">
      <alignment horizontal="right"/>
    </xf>
    <xf numFmtId="0" fontId="57" fillId="39" borderId="12" xfId="140" quotePrefix="1" applyFont="1" applyFill="1" applyBorder="1" applyAlignment="1">
      <alignment horizontal="center"/>
    </xf>
    <xf numFmtId="164" fontId="57" fillId="39" borderId="12" xfId="145" applyFont="1" applyFill="1" applyBorder="1" applyAlignment="1">
      <alignment horizontal="center"/>
    </xf>
    <xf numFmtId="14" fontId="57" fillId="39" borderId="12" xfId="140" applyNumberFormat="1" applyFont="1" applyFill="1" applyBorder="1" applyAlignment="1">
      <alignment horizontal="center"/>
    </xf>
    <xf numFmtId="0" fontId="57" fillId="39" borderId="12" xfId="142" quotePrefix="1" applyFont="1" applyFill="1" applyBorder="1" applyAlignment="1">
      <alignment horizontal="center"/>
    </xf>
    <xf numFmtId="49" fontId="57" fillId="39" borderId="12" xfId="145" applyNumberFormat="1" applyFont="1" applyFill="1" applyBorder="1" applyAlignment="1">
      <alignment horizontal="center"/>
    </xf>
    <xf numFmtId="164" fontId="57" fillId="39" borderId="12" xfId="145" quotePrefix="1" applyFont="1" applyFill="1" applyBorder="1" applyAlignment="1">
      <alignment horizontal="right"/>
    </xf>
    <xf numFmtId="164" fontId="57" fillId="39" borderId="12" xfId="145" applyFont="1" applyFill="1" applyBorder="1" applyAlignment="1">
      <alignment horizontal="right"/>
    </xf>
    <xf numFmtId="164" fontId="59" fillId="39" borderId="12" xfId="145" applyFont="1" applyFill="1" applyBorder="1"/>
    <xf numFmtId="164" fontId="59" fillId="39" borderId="12" xfId="145" applyFont="1" applyFill="1" applyBorder="1" applyAlignment="1">
      <alignment horizontal="right"/>
    </xf>
    <xf numFmtId="49" fontId="57" fillId="39" borderId="12" xfId="145" applyNumberFormat="1" applyFont="1" applyFill="1" applyBorder="1"/>
    <xf numFmtId="164" fontId="58" fillId="39" borderId="12" xfId="145" applyFont="1" applyFill="1" applyBorder="1"/>
    <xf numFmtId="49" fontId="58" fillId="39" borderId="12" xfId="145" applyNumberFormat="1" applyFont="1" applyFill="1" applyBorder="1"/>
    <xf numFmtId="164" fontId="58" fillId="0" borderId="0" xfId="82" applyFont="1"/>
    <xf numFmtId="0" fontId="58" fillId="0" borderId="0" xfId="140" applyFont="1"/>
    <xf numFmtId="164" fontId="58" fillId="39" borderId="12" xfId="145" applyFont="1" applyFill="1" applyBorder="1" applyAlignment="1">
      <alignment horizontal="right"/>
    </xf>
    <xf numFmtId="0" fontId="57" fillId="39" borderId="13" xfId="140" applyFont="1" applyFill="1" applyBorder="1" applyAlignment="1">
      <alignment horizontal="left"/>
    </xf>
    <xf numFmtId="0" fontId="57" fillId="39" borderId="13" xfId="140" applyFont="1" applyFill="1" applyBorder="1"/>
    <xf numFmtId="164" fontId="57" fillId="0" borderId="0" xfId="140" applyNumberFormat="1" applyFont="1"/>
    <xf numFmtId="0" fontId="57" fillId="39" borderId="68" xfId="140" applyFont="1" applyFill="1" applyBorder="1"/>
    <xf numFmtId="0" fontId="57" fillId="39" borderId="17" xfId="140" applyFont="1" applyFill="1" applyBorder="1"/>
    <xf numFmtId="164" fontId="58" fillId="0" borderId="0" xfId="140" applyNumberFormat="1" applyFont="1"/>
    <xf numFmtId="0" fontId="5" fillId="0" borderId="0" xfId="151" applyFont="1"/>
    <xf numFmtId="0" fontId="5" fillId="0" borderId="0" xfId="151" applyFont="1" applyAlignment="1">
      <alignment horizontal="center"/>
    </xf>
    <xf numFmtId="14" fontId="57" fillId="39" borderId="55" xfId="140" applyNumberFormat="1" applyFont="1" applyFill="1" applyBorder="1" applyAlignment="1">
      <alignment horizontal="center"/>
    </xf>
    <xf numFmtId="0" fontId="4" fillId="0" borderId="0" xfId="151" applyFont="1"/>
    <xf numFmtId="0" fontId="4" fillId="0" borderId="0" xfId="151" applyFont="1" applyAlignment="1">
      <alignment horizontal="center"/>
    </xf>
    <xf numFmtId="0" fontId="13" fillId="34" borderId="47" xfId="0" applyFont="1" applyFill="1" applyBorder="1"/>
    <xf numFmtId="164" fontId="13" fillId="34" borderId="29" xfId="82" applyFont="1" applyFill="1" applyBorder="1" applyAlignment="1">
      <alignment horizontal="center"/>
    </xf>
    <xf numFmtId="164" fontId="13" fillId="34" borderId="23" xfId="82" applyFont="1" applyFill="1" applyBorder="1" applyAlignment="1">
      <alignment horizontal="center"/>
    </xf>
    <xf numFmtId="0" fontId="13" fillId="34" borderId="29" xfId="0" applyFont="1" applyFill="1" applyBorder="1"/>
    <xf numFmtId="0" fontId="13" fillId="34" borderId="29" xfId="0" applyFont="1" applyFill="1" applyBorder="1" applyAlignment="1">
      <alignment horizontal="center"/>
    </xf>
    <xf numFmtId="164" fontId="19" fillId="34" borderId="29" xfId="82" applyFont="1" applyFill="1" applyBorder="1" applyAlignment="1">
      <alignment horizontal="center"/>
    </xf>
    <xf numFmtId="0" fontId="13" fillId="34" borderId="23" xfId="0" applyFont="1" applyFill="1" applyBorder="1"/>
    <xf numFmtId="0" fontId="13" fillId="34" borderId="23" xfId="0" applyFont="1" applyFill="1" applyBorder="1" applyAlignment="1">
      <alignment horizontal="center"/>
    </xf>
    <xf numFmtId="0" fontId="11" fillId="0" borderId="2" xfId="0" applyFont="1" applyBorder="1"/>
    <xf numFmtId="0" fontId="0" fillId="0" borderId="2" xfId="0" applyBorder="1"/>
    <xf numFmtId="0" fontId="11" fillId="0" borderId="33" xfId="0" applyFont="1" applyBorder="1"/>
    <xf numFmtId="164" fontId="0" fillId="0" borderId="2" xfId="82" applyFont="1" applyBorder="1" applyAlignment="1">
      <alignment horizontal="center"/>
    </xf>
    <xf numFmtId="164" fontId="0" fillId="0" borderId="2" xfId="82" applyFont="1" applyBorder="1"/>
    <xf numFmtId="164" fontId="0" fillId="0" borderId="33" xfId="82" applyFont="1" applyBorder="1" applyAlignment="1">
      <alignment horizontal="center"/>
    </xf>
    <xf numFmtId="164" fontId="0" fillId="0" borderId="33" xfId="82" applyFont="1" applyBorder="1"/>
    <xf numFmtId="164" fontId="0" fillId="0" borderId="0" xfId="82" applyFont="1" applyAlignment="1">
      <alignment horizontal="center"/>
    </xf>
    <xf numFmtId="164" fontId="0" fillId="0" borderId="0" xfId="82" applyFont="1"/>
    <xf numFmtId="0" fontId="11" fillId="0" borderId="2" xfId="0" applyFont="1" applyBorder="1" applyAlignment="1">
      <alignment horizontal="right"/>
    </xf>
    <xf numFmtId="164" fontId="0" fillId="37" borderId="26" xfId="82" applyFont="1" applyFill="1" applyBorder="1" applyAlignment="1">
      <alignment horizontal="center"/>
    </xf>
    <xf numFmtId="164" fontId="0" fillId="0" borderId="2" xfId="0" applyNumberFormat="1" applyBorder="1"/>
    <xf numFmtId="164" fontId="0" fillId="37" borderId="26" xfId="0" applyNumberFormat="1" applyFill="1" applyBorder="1"/>
    <xf numFmtId="164" fontId="62" fillId="41" borderId="74" xfId="0" applyNumberFormat="1" applyFont="1" applyFill="1" applyBorder="1"/>
    <xf numFmtId="164" fontId="62" fillId="41" borderId="74" xfId="82" applyFont="1" applyFill="1" applyBorder="1" applyAlignment="1">
      <alignment horizontal="right"/>
    </xf>
    <xf numFmtId="164" fontId="0" fillId="37" borderId="32" xfId="82" applyFont="1" applyFill="1" applyBorder="1" applyAlignment="1">
      <alignment horizontal="center"/>
    </xf>
    <xf numFmtId="164" fontId="63" fillId="37" borderId="1" xfId="82" applyFont="1" applyFill="1" applyBorder="1" applyAlignment="1">
      <alignment horizontal="center"/>
    </xf>
    <xf numFmtId="164" fontId="0" fillId="34" borderId="2" xfId="82" applyFont="1" applyFill="1" applyBorder="1" applyAlignment="1">
      <alignment horizontal="center"/>
    </xf>
    <xf numFmtId="0" fontId="0" fillId="34" borderId="0" xfId="0" applyFill="1"/>
    <xf numFmtId="0" fontId="65" fillId="37" borderId="2" xfId="0" applyFont="1" applyFill="1" applyBorder="1" applyAlignment="1">
      <alignment horizontal="center"/>
    </xf>
    <xf numFmtId="0" fontId="65" fillId="37" borderId="1" xfId="0" applyFont="1" applyFill="1" applyBorder="1" applyAlignment="1">
      <alignment horizontal="center"/>
    </xf>
    <xf numFmtId="164" fontId="0" fillId="37" borderId="2" xfId="82" applyFont="1" applyFill="1" applyBorder="1"/>
    <xf numFmtId="164" fontId="67" fillId="0" borderId="0" xfId="82" applyFont="1"/>
    <xf numFmtId="49" fontId="57" fillId="39" borderId="33" xfId="145" quotePrefix="1" applyNumberFormat="1" applyFont="1" applyFill="1" applyBorder="1" applyAlignment="1">
      <alignment horizontal="center"/>
    </xf>
    <xf numFmtId="14" fontId="58" fillId="39" borderId="55" xfId="140" applyNumberFormat="1" applyFont="1" applyFill="1" applyBorder="1" applyAlignment="1">
      <alignment horizontal="right"/>
    </xf>
    <xf numFmtId="14" fontId="58" fillId="39" borderId="17" xfId="140" applyNumberFormat="1" applyFont="1" applyFill="1" applyBorder="1" applyAlignment="1">
      <alignment horizontal="right"/>
    </xf>
    <xf numFmtId="14" fontId="57" fillId="39" borderId="17" xfId="140" applyNumberFormat="1" applyFont="1" applyFill="1" applyBorder="1" applyAlignment="1">
      <alignment horizontal="center"/>
    </xf>
    <xf numFmtId="0" fontId="57" fillId="39" borderId="17" xfId="140" applyFont="1" applyFill="1" applyBorder="1" applyAlignment="1">
      <alignment horizontal="left"/>
    </xf>
    <xf numFmtId="49" fontId="57" fillId="39" borderId="10" xfId="145" quotePrefix="1" applyNumberFormat="1" applyFont="1" applyFill="1" applyBorder="1" applyAlignment="1">
      <alignment horizontal="center"/>
    </xf>
    <xf numFmtId="0" fontId="57" fillId="39" borderId="17" xfId="140" applyFont="1" applyFill="1" applyBorder="1" applyAlignment="1">
      <alignment horizontal="center"/>
    </xf>
    <xf numFmtId="164" fontId="57" fillId="39" borderId="17" xfId="145" applyFont="1" applyFill="1" applyBorder="1"/>
    <xf numFmtId="49" fontId="57" fillId="39" borderId="17" xfId="145" applyNumberFormat="1" applyFont="1" applyFill="1" applyBorder="1" applyAlignment="1">
      <alignment horizontal="center"/>
    </xf>
    <xf numFmtId="164" fontId="57" fillId="39" borderId="17" xfId="145" applyFont="1" applyFill="1" applyBorder="1" applyAlignment="1">
      <alignment horizontal="right"/>
    </xf>
    <xf numFmtId="164" fontId="57" fillId="39" borderId="10" xfId="145" applyFont="1" applyFill="1" applyBorder="1"/>
    <xf numFmtId="164" fontId="57" fillId="39" borderId="13" xfId="145" applyFont="1" applyFill="1" applyBorder="1"/>
    <xf numFmtId="14" fontId="58" fillId="39" borderId="71" xfId="140" applyNumberFormat="1" applyFont="1" applyFill="1" applyBorder="1"/>
    <xf numFmtId="14" fontId="57" fillId="39" borderId="11" xfId="140" applyNumberFormat="1" applyFont="1" applyFill="1" applyBorder="1" applyAlignment="1">
      <alignment horizontal="center"/>
    </xf>
    <xf numFmtId="0" fontId="58" fillId="39" borderId="17" xfId="140" quotePrefix="1" applyFont="1" applyFill="1" applyBorder="1" applyAlignment="1">
      <alignment horizontal="center"/>
    </xf>
    <xf numFmtId="0" fontId="58" fillId="39" borderId="17" xfId="140" applyFont="1" applyFill="1" applyBorder="1" applyAlignment="1">
      <alignment horizontal="center"/>
    </xf>
    <xf numFmtId="164" fontId="58" fillId="39" borderId="17" xfId="145" applyFont="1" applyFill="1" applyBorder="1"/>
    <xf numFmtId="49" fontId="58" fillId="39" borderId="17" xfId="145" applyNumberFormat="1" applyFont="1" applyFill="1" applyBorder="1"/>
    <xf numFmtId="164" fontId="58" fillId="39" borderId="13" xfId="145" applyFont="1" applyFill="1" applyBorder="1"/>
    <xf numFmtId="49" fontId="58" fillId="39" borderId="12" xfId="145" applyNumberFormat="1" applyFont="1" applyFill="1" applyBorder="1" applyAlignment="1">
      <alignment horizontal="center"/>
    </xf>
    <xf numFmtId="164" fontId="61" fillId="39" borderId="26" xfId="145" applyFont="1" applyFill="1" applyBorder="1"/>
    <xf numFmtId="164" fontId="57" fillId="39" borderId="33" xfId="82" quotePrefix="1" applyFont="1" applyFill="1" applyBorder="1" applyAlignment="1">
      <alignment horizontal="right"/>
    </xf>
    <xf numFmtId="0" fontId="11" fillId="0" borderId="0" xfId="143" applyAlignment="1">
      <alignment horizontal="center"/>
    </xf>
    <xf numFmtId="164" fontId="11" fillId="0" borderId="0" xfId="82" applyFont="1" applyAlignment="1">
      <alignment horizontal="center"/>
    </xf>
    <xf numFmtId="0" fontId="11" fillId="0" borderId="0" xfId="143"/>
    <xf numFmtId="164" fontId="11" fillId="0" borderId="0" xfId="143" applyNumberFormat="1"/>
    <xf numFmtId="0" fontId="3" fillId="0" borderId="0" xfId="151" applyFont="1"/>
    <xf numFmtId="0" fontId="68" fillId="0" borderId="0" xfId="0" applyFont="1"/>
    <xf numFmtId="0" fontId="69" fillId="0" borderId="0" xfId="0" applyFont="1"/>
    <xf numFmtId="0" fontId="68" fillId="35" borderId="12" xfId="0" applyFont="1" applyFill="1" applyBorder="1" applyAlignment="1">
      <alignment horizontal="center" vertical="center" wrapText="1"/>
    </xf>
    <xf numFmtId="0" fontId="69" fillId="0" borderId="0" xfId="0" applyFont="1" applyAlignment="1">
      <alignment horizontal="center" vertical="center" wrapText="1"/>
    </xf>
    <xf numFmtId="164" fontId="70" fillId="35" borderId="13" xfId="82" applyFont="1" applyFill="1" applyBorder="1" applyAlignment="1">
      <alignment horizontal="center"/>
    </xf>
    <xf numFmtId="164" fontId="70" fillId="35" borderId="12" xfId="82" applyFont="1" applyFill="1" applyBorder="1" applyAlignment="1">
      <alignment horizontal="center"/>
    </xf>
    <xf numFmtId="0" fontId="71" fillId="34" borderId="12" xfId="112" applyFont="1" applyFill="1" applyBorder="1" applyAlignment="1">
      <alignment horizontal="center"/>
    </xf>
    <xf numFmtId="0" fontId="71" fillId="34" borderId="12" xfId="114" applyFont="1" applyFill="1" applyBorder="1"/>
    <xf numFmtId="164" fontId="72" fillId="0" borderId="12" xfId="0" applyNumberFormat="1" applyFont="1" applyBorder="1"/>
    <xf numFmtId="164" fontId="69" fillId="0" borderId="12" xfId="82" applyFont="1" applyBorder="1" applyAlignment="1">
      <alignment horizontal="right"/>
    </xf>
    <xf numFmtId="164" fontId="69" fillId="0" borderId="12" xfId="82" applyFont="1" applyBorder="1"/>
    <xf numFmtId="164" fontId="69" fillId="34" borderId="0" xfId="82" applyFont="1" applyFill="1"/>
    <xf numFmtId="0" fontId="69" fillId="34" borderId="0" xfId="0" applyFont="1" applyFill="1"/>
    <xf numFmtId="0" fontId="69" fillId="34" borderId="12" xfId="0" applyFont="1" applyFill="1" applyBorder="1" applyAlignment="1">
      <alignment horizontal="left"/>
    </xf>
    <xf numFmtId="164" fontId="69" fillId="34" borderId="12" xfId="82" applyFont="1" applyFill="1" applyBorder="1"/>
    <xf numFmtId="164" fontId="68" fillId="35" borderId="12" xfId="0" applyNumberFormat="1" applyFont="1" applyFill="1" applyBorder="1"/>
    <xf numFmtId="164" fontId="68" fillId="0" borderId="0" xfId="82" applyFont="1" applyFill="1"/>
    <xf numFmtId="0" fontId="69" fillId="34" borderId="12" xfId="0" applyFont="1" applyFill="1" applyBorder="1"/>
    <xf numFmtId="164" fontId="69" fillId="0" borderId="2" xfId="82" applyFont="1" applyBorder="1" applyAlignment="1">
      <alignment horizontal="right"/>
    </xf>
    <xf numFmtId="164" fontId="72" fillId="0" borderId="12" xfId="82" applyFont="1" applyBorder="1"/>
    <xf numFmtId="164" fontId="69" fillId="35" borderId="12" xfId="0" applyNumberFormat="1" applyFont="1" applyFill="1" applyBorder="1"/>
    <xf numFmtId="0" fontId="69" fillId="37" borderId="12" xfId="0" applyFont="1" applyFill="1" applyBorder="1"/>
    <xf numFmtId="164" fontId="69" fillId="37" borderId="12" xfId="0" applyNumberFormat="1" applyFont="1" applyFill="1" applyBorder="1"/>
    <xf numFmtId="164" fontId="75" fillId="0" borderId="0" xfId="150" applyFont="1" applyAlignment="1">
      <alignment horizontal="left"/>
    </xf>
    <xf numFmtId="164" fontId="75" fillId="0" borderId="0" xfId="150" applyFont="1"/>
    <xf numFmtId="0" fontId="75" fillId="0" borderId="0" xfId="149" applyFont="1"/>
    <xf numFmtId="0" fontId="75" fillId="40" borderId="72" xfId="149" applyFont="1" applyFill="1" applyBorder="1" applyAlignment="1">
      <alignment horizontal="center" vertical="center"/>
    </xf>
    <xf numFmtId="0" fontId="75" fillId="40" borderId="11" xfId="149" applyFont="1" applyFill="1" applyBorder="1" applyAlignment="1">
      <alignment horizontal="center" vertical="center"/>
    </xf>
    <xf numFmtId="164" fontId="75" fillId="40" borderId="55" xfId="150" applyFont="1" applyFill="1" applyBorder="1" applyAlignment="1">
      <alignment horizontal="center"/>
    </xf>
    <xf numFmtId="164" fontId="75" fillId="40" borderId="12" xfId="150" applyFont="1" applyFill="1" applyBorder="1" applyAlignment="1">
      <alignment horizontal="center"/>
    </xf>
    <xf numFmtId="0" fontId="75" fillId="40" borderId="12" xfId="149" applyFont="1" applyFill="1" applyBorder="1" applyAlignment="1">
      <alignment horizontal="center"/>
    </xf>
    <xf numFmtId="0" fontId="75" fillId="40" borderId="13" xfId="149" applyFont="1" applyFill="1" applyBorder="1" applyAlignment="1">
      <alignment horizontal="center"/>
    </xf>
    <xf numFmtId="0" fontId="75" fillId="40" borderId="68" xfId="149" applyFont="1" applyFill="1" applyBorder="1" applyAlignment="1">
      <alignment horizontal="center" vertical="center"/>
    </xf>
    <xf numFmtId="0" fontId="75" fillId="40" borderId="10" xfId="149" applyFont="1" applyFill="1" applyBorder="1" applyAlignment="1">
      <alignment horizontal="center" vertical="center"/>
    </xf>
    <xf numFmtId="0" fontId="75" fillId="0" borderId="1" xfId="149" applyFont="1" applyBorder="1" applyAlignment="1">
      <alignment horizontal="center"/>
    </xf>
    <xf numFmtId="0" fontId="75" fillId="0" borderId="72" xfId="149" applyFont="1" applyBorder="1"/>
    <xf numFmtId="164" fontId="75" fillId="0" borderId="1" xfId="150" applyFont="1" applyBorder="1"/>
    <xf numFmtId="0" fontId="75" fillId="0" borderId="2" xfId="149" applyFont="1" applyBorder="1" applyAlignment="1">
      <alignment horizontal="center"/>
    </xf>
    <xf numFmtId="0" fontId="75" fillId="0" borderId="18" xfId="149" applyFont="1" applyBorder="1"/>
    <xf numFmtId="164" fontId="75" fillId="0" borderId="2" xfId="150" applyFont="1" applyBorder="1"/>
    <xf numFmtId="0" fontId="75" fillId="0" borderId="33" xfId="149" applyFont="1" applyBorder="1" applyAlignment="1">
      <alignment horizontal="center"/>
    </xf>
    <xf numFmtId="0" fontId="75" fillId="0" borderId="68" xfId="149" applyFont="1" applyBorder="1"/>
    <xf numFmtId="164" fontId="75" fillId="0" borderId="33" xfId="150" applyFont="1" applyBorder="1"/>
    <xf numFmtId="0" fontId="75" fillId="0" borderId="0" xfId="149" applyFont="1" applyAlignment="1">
      <alignment horizontal="center"/>
    </xf>
    <xf numFmtId="164" fontId="75" fillId="0" borderId="0" xfId="150" applyFont="1" applyBorder="1"/>
    <xf numFmtId="0" fontId="75" fillId="0" borderId="68" xfId="149" applyFont="1" applyBorder="1" applyAlignment="1">
      <alignment horizontal="right"/>
    </xf>
    <xf numFmtId="0" fontId="75" fillId="0" borderId="11" xfId="149" applyFont="1" applyBorder="1" applyAlignment="1">
      <alignment horizontal="center"/>
    </xf>
    <xf numFmtId="0" fontId="75" fillId="0" borderId="11" xfId="149" applyFont="1" applyBorder="1"/>
    <xf numFmtId="164" fontId="75" fillId="0" borderId="11" xfId="150" applyFont="1" applyBorder="1"/>
    <xf numFmtId="0" fontId="75" fillId="34" borderId="1" xfId="149" applyFont="1" applyFill="1" applyBorder="1" applyAlignment="1">
      <alignment horizontal="center"/>
    </xf>
    <xf numFmtId="0" fontId="75" fillId="34" borderId="72" xfId="149" applyFont="1" applyFill="1" applyBorder="1" applyAlignment="1">
      <alignment horizontal="center"/>
    </xf>
    <xf numFmtId="0" fontId="75" fillId="34" borderId="72" xfId="149" applyFont="1" applyFill="1" applyBorder="1" applyAlignment="1">
      <alignment horizontal="left" vertical="center"/>
    </xf>
    <xf numFmtId="0" fontId="75" fillId="34" borderId="11" xfId="149" applyFont="1" applyFill="1" applyBorder="1" applyAlignment="1">
      <alignment horizontal="center" vertical="center"/>
    </xf>
    <xf numFmtId="164" fontId="75" fillId="34" borderId="1" xfId="150" applyFont="1" applyFill="1" applyBorder="1" applyAlignment="1">
      <alignment horizontal="center"/>
    </xf>
    <xf numFmtId="0" fontId="75" fillId="34" borderId="2" xfId="149" applyFont="1" applyFill="1" applyBorder="1" applyAlignment="1">
      <alignment horizontal="center"/>
    </xf>
    <xf numFmtId="0" fontId="75" fillId="34" borderId="18" xfId="149" applyFont="1" applyFill="1" applyBorder="1"/>
    <xf numFmtId="164" fontId="75" fillId="34" borderId="2" xfId="150" applyFont="1" applyFill="1" applyBorder="1"/>
    <xf numFmtId="14" fontId="75" fillId="0" borderId="1" xfId="149" applyNumberFormat="1" applyFont="1" applyBorder="1" applyAlignment="1">
      <alignment horizontal="center"/>
    </xf>
    <xf numFmtId="0" fontId="75" fillId="0" borderId="1" xfId="149" applyFont="1" applyBorder="1"/>
    <xf numFmtId="14" fontId="75" fillId="0" borderId="2" xfId="149" applyNumberFormat="1" applyFont="1" applyBorder="1" applyAlignment="1">
      <alignment horizontal="center"/>
    </xf>
    <xf numFmtId="0" fontId="75" fillId="34" borderId="2" xfId="149" applyFont="1" applyFill="1" applyBorder="1" applyAlignment="1">
      <alignment horizontal="center" vertical="center"/>
    </xf>
    <xf numFmtId="174" fontId="75" fillId="0" borderId="1" xfId="149" applyNumberFormat="1" applyFont="1" applyBorder="1" applyAlignment="1">
      <alignment horizontal="center"/>
    </xf>
    <xf numFmtId="14" fontId="75" fillId="0" borderId="33" xfId="149" applyNumberFormat="1" applyFont="1" applyBorder="1" applyAlignment="1">
      <alignment horizontal="center"/>
    </xf>
    <xf numFmtId="0" fontId="75" fillId="0" borderId="2" xfId="149" applyFont="1" applyBorder="1"/>
    <xf numFmtId="164" fontId="75" fillId="34" borderId="2" xfId="150" applyFont="1" applyFill="1" applyBorder="1" applyAlignment="1">
      <alignment horizontal="center"/>
    </xf>
    <xf numFmtId="164" fontId="75" fillId="34" borderId="0" xfId="150" applyFont="1" applyFill="1" applyBorder="1" applyAlignment="1">
      <alignment horizontal="center"/>
    </xf>
    <xf numFmtId="164" fontId="75" fillId="34" borderId="0" xfId="150" applyFont="1" applyFill="1" applyBorder="1"/>
    <xf numFmtId="164" fontId="75" fillId="34" borderId="33" xfId="150" applyFont="1" applyFill="1" applyBorder="1" applyAlignment="1">
      <alignment horizontal="center"/>
    </xf>
    <xf numFmtId="164" fontId="75" fillId="34" borderId="33" xfId="150" applyFont="1" applyFill="1" applyBorder="1"/>
    <xf numFmtId="164" fontId="75" fillId="0" borderId="10" xfId="150" applyFont="1" applyBorder="1" applyAlignment="1">
      <alignment horizontal="left"/>
    </xf>
    <xf numFmtId="0" fontId="75" fillId="34" borderId="1" xfId="149" applyFont="1" applyFill="1" applyBorder="1" applyAlignment="1">
      <alignment horizontal="left" vertical="center"/>
    </xf>
    <xf numFmtId="0" fontId="75" fillId="34" borderId="72" xfId="149" applyFont="1" applyFill="1" applyBorder="1" applyAlignment="1">
      <alignment horizontal="center" vertical="center"/>
    </xf>
    <xf numFmtId="0" fontId="75" fillId="34" borderId="18" xfId="149" applyFont="1" applyFill="1" applyBorder="1" applyAlignment="1">
      <alignment horizontal="center"/>
    </xf>
    <xf numFmtId="0" fontId="75" fillId="34" borderId="2" xfId="149" applyFont="1" applyFill="1" applyBorder="1" applyAlignment="1">
      <alignment horizontal="left" vertical="center"/>
    </xf>
    <xf numFmtId="0" fontId="75" fillId="34" borderId="18" xfId="149" applyFont="1" applyFill="1" applyBorder="1" applyAlignment="1">
      <alignment horizontal="center" vertical="center"/>
    </xf>
    <xf numFmtId="0" fontId="75" fillId="34" borderId="18" xfId="149" applyFont="1" applyFill="1" applyBorder="1" applyAlignment="1">
      <alignment horizontal="left" vertical="center"/>
    </xf>
    <xf numFmtId="0" fontId="75" fillId="34" borderId="0" xfId="149" applyFont="1" applyFill="1" applyAlignment="1">
      <alignment horizontal="center" vertical="center"/>
    </xf>
    <xf numFmtId="174" fontId="75" fillId="0" borderId="2" xfId="149" applyNumberFormat="1" applyFont="1" applyBorder="1" applyAlignment="1">
      <alignment horizontal="center"/>
    </xf>
    <xf numFmtId="0" fontId="75" fillId="0" borderId="72" xfId="151" applyFont="1" applyBorder="1"/>
    <xf numFmtId="0" fontId="75" fillId="0" borderId="18" xfId="151" applyFont="1" applyBorder="1"/>
    <xf numFmtId="0" fontId="75" fillId="34" borderId="0" xfId="149" applyFont="1" applyFill="1"/>
    <xf numFmtId="164" fontId="72" fillId="34" borderId="12" xfId="0" applyNumberFormat="1" applyFont="1" applyFill="1" applyBorder="1"/>
    <xf numFmtId="164" fontId="58" fillId="39" borderId="10" xfId="145" applyFont="1" applyFill="1" applyBorder="1"/>
    <xf numFmtId="164" fontId="75" fillId="36" borderId="1" xfId="150" applyFont="1" applyFill="1" applyBorder="1"/>
    <xf numFmtId="164" fontId="58" fillId="39" borderId="33" xfId="145" applyFont="1" applyFill="1" applyBorder="1"/>
    <xf numFmtId="0" fontId="2" fillId="0" borderId="0" xfId="151" applyFont="1"/>
    <xf numFmtId="0" fontId="1" fillId="0" borderId="0" xfId="151" applyFont="1"/>
    <xf numFmtId="0" fontId="75" fillId="0" borderId="18" xfId="149" applyFont="1" applyBorder="1" applyAlignment="1">
      <alignment horizontal="center"/>
    </xf>
    <xf numFmtId="0" fontId="75" fillId="36" borderId="0" xfId="149" applyFont="1" applyFill="1" applyAlignment="1">
      <alignment horizontal="right"/>
    </xf>
    <xf numFmtId="164" fontId="69" fillId="34" borderId="12" xfId="82" applyFont="1" applyFill="1" applyBorder="1" applyAlignment="1">
      <alignment horizontal="right"/>
    </xf>
    <xf numFmtId="164" fontId="75" fillId="0" borderId="0" xfId="82" applyFont="1"/>
    <xf numFmtId="164" fontId="77" fillId="34" borderId="2" xfId="150" applyFont="1" applyFill="1" applyBorder="1"/>
    <xf numFmtId="0" fontId="19" fillId="0" borderId="55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35" borderId="55" xfId="0" applyFont="1" applyFill="1" applyBorder="1" applyAlignment="1">
      <alignment horizontal="center" vertical="center"/>
    </xf>
    <xf numFmtId="0" fontId="19" fillId="35" borderId="17" xfId="0" applyFont="1" applyFill="1" applyBorder="1" applyAlignment="1">
      <alignment horizontal="center" vertical="center"/>
    </xf>
    <xf numFmtId="0" fontId="19" fillId="35" borderId="13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75" fillId="0" borderId="10" xfId="149" applyFont="1" applyBorder="1" applyAlignment="1">
      <alignment horizontal="center"/>
    </xf>
    <xf numFmtId="0" fontId="75" fillId="40" borderId="55" xfId="149" applyFont="1" applyFill="1" applyBorder="1" applyAlignment="1">
      <alignment horizontal="center"/>
    </xf>
    <xf numFmtId="0" fontId="75" fillId="40" borderId="13" xfId="149" applyFont="1" applyFill="1" applyBorder="1" applyAlignment="1">
      <alignment horizontal="center"/>
    </xf>
    <xf numFmtId="164" fontId="75" fillId="0" borderId="10" xfId="150" applyFont="1" applyBorder="1" applyAlignment="1">
      <alignment horizontal="center"/>
    </xf>
    <xf numFmtId="164" fontId="52" fillId="0" borderId="0" xfId="138" applyFont="1" applyAlignment="1">
      <alignment horizontal="center"/>
    </xf>
    <xf numFmtId="0" fontId="52" fillId="0" borderId="0" xfId="139" applyFont="1" applyAlignment="1">
      <alignment horizontal="center"/>
    </xf>
    <xf numFmtId="0" fontId="52" fillId="0" borderId="10" xfId="139" applyFont="1" applyBorder="1" applyAlignment="1">
      <alignment horizontal="center"/>
    </xf>
    <xf numFmtId="0" fontId="52" fillId="0" borderId="1" xfId="139" applyFont="1" applyBorder="1" applyAlignment="1">
      <alignment horizontal="center" vertical="center"/>
    </xf>
    <xf numFmtId="0" fontId="52" fillId="0" borderId="33" xfId="139" applyFont="1" applyBorder="1" applyAlignment="1">
      <alignment horizontal="center" vertical="center"/>
    </xf>
    <xf numFmtId="164" fontId="52" fillId="0" borderId="12" xfId="138" applyFont="1" applyBorder="1" applyAlignment="1">
      <alignment horizontal="center"/>
    </xf>
    <xf numFmtId="164" fontId="70" fillId="35" borderId="55" xfId="82" applyFont="1" applyFill="1" applyBorder="1" applyAlignment="1">
      <alignment horizontal="center"/>
    </xf>
    <xf numFmtId="164" fontId="70" fillId="35" borderId="13" xfId="82" applyFont="1" applyFill="1" applyBorder="1" applyAlignment="1">
      <alignment horizontal="center"/>
    </xf>
    <xf numFmtId="0" fontId="70" fillId="35" borderId="1" xfId="0" applyFont="1" applyFill="1" applyBorder="1" applyAlignment="1">
      <alignment horizontal="center" vertical="top"/>
    </xf>
    <xf numFmtId="0" fontId="70" fillId="35" borderId="33" xfId="0" applyFont="1" applyFill="1" applyBorder="1" applyAlignment="1">
      <alignment horizontal="center" vertical="top"/>
    </xf>
    <xf numFmtId="0" fontId="73" fillId="35" borderId="12" xfId="114" applyFont="1" applyFill="1" applyBorder="1" applyAlignment="1">
      <alignment horizontal="center"/>
    </xf>
    <xf numFmtId="0" fontId="74" fillId="37" borderId="12" xfId="0" applyFont="1" applyFill="1" applyBorder="1" applyAlignment="1">
      <alignment horizontal="center"/>
    </xf>
    <xf numFmtId="0" fontId="73" fillId="35" borderId="55" xfId="114" applyFont="1" applyFill="1" applyBorder="1" applyAlignment="1">
      <alignment horizontal="center"/>
    </xf>
    <xf numFmtId="0" fontId="73" fillId="35" borderId="13" xfId="114" applyFont="1" applyFill="1" applyBorder="1" applyAlignment="1">
      <alignment horizontal="center"/>
    </xf>
    <xf numFmtId="0" fontId="68" fillId="35" borderId="55" xfId="0" applyFont="1" applyFill="1" applyBorder="1" applyAlignment="1">
      <alignment horizontal="center"/>
    </xf>
    <xf numFmtId="0" fontId="68" fillId="35" borderId="13" xfId="0" applyFont="1" applyFill="1" applyBorder="1" applyAlignment="1">
      <alignment horizontal="center"/>
    </xf>
    <xf numFmtId="0" fontId="68" fillId="35" borderId="12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166" fontId="18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166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4" fontId="18" fillId="0" borderId="0" xfId="131" applyNumberFormat="1" applyFont="1" applyAlignment="1">
      <alignment horizontal="center"/>
    </xf>
    <xf numFmtId="0" fontId="18" fillId="0" borderId="0" xfId="131" applyFont="1" applyAlignment="1">
      <alignment horizontal="center"/>
    </xf>
    <xf numFmtId="0" fontId="18" fillId="0" borderId="10" xfId="131" applyFont="1" applyBorder="1" applyAlignment="1">
      <alignment horizontal="center"/>
    </xf>
    <xf numFmtId="164" fontId="19" fillId="35" borderId="55" xfId="82" applyFont="1" applyFill="1" applyBorder="1" applyAlignment="1">
      <alignment horizontal="center"/>
    </xf>
    <xf numFmtId="164" fontId="19" fillId="35" borderId="13" xfId="82" applyFont="1" applyFill="1" applyBorder="1" applyAlignment="1">
      <alignment horizontal="center"/>
    </xf>
    <xf numFmtId="0" fontId="19" fillId="35" borderId="55" xfId="0" applyFont="1" applyFill="1" applyBorder="1" applyAlignment="1">
      <alignment horizontal="center"/>
    </xf>
    <xf numFmtId="0" fontId="19" fillId="35" borderId="13" xfId="0" applyFont="1" applyFill="1" applyBorder="1" applyAlignment="1">
      <alignment horizontal="center"/>
    </xf>
    <xf numFmtId="0" fontId="61" fillId="39" borderId="75" xfId="140" applyFont="1" applyFill="1" applyBorder="1" applyAlignment="1">
      <alignment horizontal="right"/>
    </xf>
    <xf numFmtId="0" fontId="61" fillId="39" borderId="39" xfId="140" applyFont="1" applyFill="1" applyBorder="1" applyAlignment="1">
      <alignment horizontal="right"/>
    </xf>
    <xf numFmtId="0" fontId="61" fillId="39" borderId="76" xfId="140" applyFont="1" applyFill="1" applyBorder="1" applyAlignment="1">
      <alignment horizontal="right"/>
    </xf>
    <xf numFmtId="14" fontId="60" fillId="38" borderId="55" xfId="140" applyNumberFormat="1" applyFont="1" applyFill="1" applyBorder="1" applyAlignment="1">
      <alignment horizontal="center"/>
    </xf>
    <xf numFmtId="14" fontId="60" fillId="38" borderId="17" xfId="140" applyNumberFormat="1" applyFont="1" applyFill="1" applyBorder="1" applyAlignment="1">
      <alignment horizontal="center"/>
    </xf>
    <xf numFmtId="14" fontId="60" fillId="38" borderId="13" xfId="140" applyNumberFormat="1" applyFont="1" applyFill="1" applyBorder="1" applyAlignment="1">
      <alignment horizontal="center"/>
    </xf>
    <xf numFmtId="0" fontId="61" fillId="38" borderId="55" xfId="140" applyFont="1" applyFill="1" applyBorder="1" applyAlignment="1">
      <alignment horizontal="center"/>
    </xf>
    <xf numFmtId="0" fontId="61" fillId="38" borderId="17" xfId="140" applyFont="1" applyFill="1" applyBorder="1" applyAlignment="1">
      <alignment horizontal="center"/>
    </xf>
    <xf numFmtId="0" fontId="61" fillId="38" borderId="13" xfId="140" applyFont="1" applyFill="1" applyBorder="1" applyAlignment="1">
      <alignment horizontal="center"/>
    </xf>
    <xf numFmtId="14" fontId="61" fillId="38" borderId="55" xfId="140" applyNumberFormat="1" applyFont="1" applyFill="1" applyBorder="1" applyAlignment="1">
      <alignment horizontal="center"/>
    </xf>
    <xf numFmtId="14" fontId="61" fillId="38" borderId="17" xfId="140" applyNumberFormat="1" applyFont="1" applyFill="1" applyBorder="1" applyAlignment="1">
      <alignment horizontal="center"/>
    </xf>
    <xf numFmtId="14" fontId="61" fillId="38" borderId="13" xfId="140" applyNumberFormat="1" applyFont="1" applyFill="1" applyBorder="1" applyAlignment="1">
      <alignment horizontal="center"/>
    </xf>
    <xf numFmtId="14" fontId="58" fillId="39" borderId="11" xfId="140" applyNumberFormat="1" applyFont="1" applyFill="1" applyBorder="1" applyAlignment="1">
      <alignment horizontal="right"/>
    </xf>
    <xf numFmtId="14" fontId="58" fillId="39" borderId="72" xfId="140" applyNumberFormat="1" applyFont="1" applyFill="1" applyBorder="1" applyAlignment="1">
      <alignment horizontal="right"/>
    </xf>
    <xf numFmtId="14" fontId="58" fillId="39" borderId="55" xfId="140" applyNumberFormat="1" applyFont="1" applyFill="1" applyBorder="1" applyAlignment="1">
      <alignment horizontal="right"/>
    </xf>
    <xf numFmtId="14" fontId="58" fillId="39" borderId="17" xfId="140" applyNumberFormat="1" applyFont="1" applyFill="1" applyBorder="1" applyAlignment="1">
      <alignment horizontal="right"/>
    </xf>
    <xf numFmtId="14" fontId="58" fillId="39" borderId="13" xfId="140" applyNumberFormat="1" applyFont="1" applyFill="1" applyBorder="1" applyAlignment="1">
      <alignment horizontal="right"/>
    </xf>
    <xf numFmtId="43" fontId="22" fillId="36" borderId="1" xfId="148" applyFont="1" applyFill="1" applyBorder="1" applyAlignment="1">
      <alignment horizontal="center" vertical="center" wrapText="1"/>
    </xf>
    <xf numFmtId="43" fontId="22" fillId="36" borderId="2" xfId="148" applyFont="1" applyFill="1" applyBorder="1" applyAlignment="1">
      <alignment horizontal="center" vertical="center" wrapText="1"/>
    </xf>
    <xf numFmtId="43" fontId="22" fillId="36" borderId="33" xfId="148" applyFont="1" applyFill="1" applyBorder="1" applyAlignment="1">
      <alignment horizontal="center" vertical="center" wrapText="1"/>
    </xf>
    <xf numFmtId="0" fontId="22" fillId="0" borderId="4" xfId="137" applyNumberFormat="1" applyFont="1" applyFill="1" applyBorder="1" applyAlignment="1">
      <alignment horizontal="left" vertical="center"/>
    </xf>
    <xf numFmtId="0" fontId="22" fillId="0" borderId="0" xfId="137" applyNumberFormat="1" applyFont="1" applyFill="1" applyBorder="1" applyAlignment="1">
      <alignment horizontal="left" vertical="center"/>
    </xf>
    <xf numFmtId="0" fontId="22" fillId="0" borderId="18" xfId="137" applyNumberFormat="1" applyFont="1" applyFill="1" applyBorder="1" applyAlignment="1">
      <alignment horizontal="left" vertical="center"/>
    </xf>
    <xf numFmtId="0" fontId="22" fillId="0" borderId="36" xfId="137" applyNumberFormat="1" applyFont="1" applyFill="1" applyBorder="1" applyAlignment="1">
      <alignment horizontal="left" vertical="center"/>
    </xf>
    <xf numFmtId="0" fontId="22" fillId="0" borderId="10" xfId="137" applyNumberFormat="1" applyFont="1" applyFill="1" applyBorder="1" applyAlignment="1">
      <alignment horizontal="left" vertical="center"/>
    </xf>
    <xf numFmtId="0" fontId="22" fillId="0" borderId="68" xfId="137" applyNumberFormat="1" applyFont="1" applyFill="1" applyBorder="1" applyAlignment="1">
      <alignment horizontal="left" vertical="center"/>
    </xf>
    <xf numFmtId="0" fontId="47" fillId="36" borderId="12" xfId="147" applyFont="1" applyFill="1" applyBorder="1" applyAlignment="1">
      <alignment horizontal="center" vertical="center" wrapText="1"/>
    </xf>
    <xf numFmtId="0" fontId="47" fillId="36" borderId="1" xfId="147" applyFont="1" applyFill="1" applyBorder="1" applyAlignment="1">
      <alignment horizontal="center" vertical="center" wrapText="1"/>
    </xf>
    <xf numFmtId="0" fontId="47" fillId="36" borderId="2" xfId="147" applyFont="1" applyFill="1" applyBorder="1" applyAlignment="1">
      <alignment horizontal="center" vertical="center" wrapText="1"/>
    </xf>
    <xf numFmtId="0" fontId="47" fillId="36" borderId="33" xfId="147" applyFont="1" applyFill="1" applyBorder="1" applyAlignment="1">
      <alignment horizontal="center" vertical="center" wrapText="1"/>
    </xf>
    <xf numFmtId="43" fontId="47" fillId="36" borderId="1" xfId="148" applyFont="1" applyFill="1" applyBorder="1" applyAlignment="1">
      <alignment horizontal="center" vertical="center" wrapText="1"/>
    </xf>
    <xf numFmtId="43" fontId="47" fillId="36" borderId="2" xfId="148" applyFont="1" applyFill="1" applyBorder="1" applyAlignment="1">
      <alignment horizontal="center" vertical="center" wrapText="1"/>
    </xf>
    <xf numFmtId="43" fontId="47" fillId="36" borderId="33" xfId="148" applyFont="1" applyFill="1" applyBorder="1" applyAlignment="1">
      <alignment horizontal="center" vertical="center" wrapText="1"/>
    </xf>
    <xf numFmtId="0" fontId="22" fillId="36" borderId="1" xfId="147" applyFont="1" applyFill="1" applyBorder="1" applyAlignment="1">
      <alignment horizontal="center" vertical="center" wrapText="1"/>
    </xf>
    <xf numFmtId="0" fontId="22" fillId="36" borderId="2" xfId="147" applyFont="1" applyFill="1" applyBorder="1" applyAlignment="1">
      <alignment horizontal="center" vertical="center" wrapText="1"/>
    </xf>
    <xf numFmtId="0" fontId="22" fillId="36" borderId="33" xfId="147" applyFont="1" applyFill="1" applyBorder="1" applyAlignment="1">
      <alignment horizontal="center" vertical="center" wrapText="1"/>
    </xf>
    <xf numFmtId="0" fontId="47" fillId="0" borderId="12" xfId="147" applyFont="1" applyBorder="1" applyAlignment="1">
      <alignment horizontal="center" vertical="center" wrapText="1"/>
    </xf>
    <xf numFmtId="170" fontId="46" fillId="34" borderId="10" xfId="147" applyNumberFormat="1" applyFont="1" applyFill="1" applyBorder="1" applyAlignment="1">
      <alignment horizontal="left" vertical="center"/>
    </xf>
    <xf numFmtId="170" fontId="46" fillId="34" borderId="68" xfId="147" applyNumberFormat="1" applyFont="1" applyFill="1" applyBorder="1" applyAlignment="1">
      <alignment horizontal="left" vertical="center"/>
    </xf>
    <xf numFmtId="0" fontId="66" fillId="0" borderId="10" xfId="0" applyFont="1" applyBorder="1" applyAlignment="1">
      <alignment horizontal="center"/>
    </xf>
  </cellXfs>
  <cellStyles count="152">
    <cellStyle name="20% - Accent1 2" xfId="1" xr:uid="{00000000-0005-0000-0000-000000000000}"/>
    <cellStyle name="20% - Accent1 3" xfId="2" xr:uid="{00000000-0005-0000-0000-000001000000}"/>
    <cellStyle name="20% - Accent1 4" xfId="3" xr:uid="{00000000-0005-0000-0000-000002000000}"/>
    <cellStyle name="20% - Accent2 2" xfId="4" xr:uid="{00000000-0005-0000-0000-000003000000}"/>
    <cellStyle name="20% - Accent2 3" xfId="5" xr:uid="{00000000-0005-0000-0000-000004000000}"/>
    <cellStyle name="20% - Accent2 4" xfId="6" xr:uid="{00000000-0005-0000-0000-000005000000}"/>
    <cellStyle name="20% - Accent3 2" xfId="7" xr:uid="{00000000-0005-0000-0000-000006000000}"/>
    <cellStyle name="20% - Accent3 3" xfId="8" xr:uid="{00000000-0005-0000-0000-000007000000}"/>
    <cellStyle name="20% - Accent3 4" xfId="9" xr:uid="{00000000-0005-0000-0000-000008000000}"/>
    <cellStyle name="20% - Accent4 2" xfId="10" xr:uid="{00000000-0005-0000-0000-000009000000}"/>
    <cellStyle name="20% - Accent4 3" xfId="11" xr:uid="{00000000-0005-0000-0000-00000A000000}"/>
    <cellStyle name="20% - Accent4 4" xfId="12" xr:uid="{00000000-0005-0000-0000-00000B000000}"/>
    <cellStyle name="20% - Accent5 2" xfId="13" xr:uid="{00000000-0005-0000-0000-00000C000000}"/>
    <cellStyle name="20% - Accent5 3" xfId="14" xr:uid="{00000000-0005-0000-0000-00000D000000}"/>
    <cellStyle name="20% - Accent5 4" xfId="15" xr:uid="{00000000-0005-0000-0000-00000E000000}"/>
    <cellStyle name="20% - Accent6 2" xfId="16" xr:uid="{00000000-0005-0000-0000-00000F000000}"/>
    <cellStyle name="20% - Accent6 3" xfId="17" xr:uid="{00000000-0005-0000-0000-000010000000}"/>
    <cellStyle name="20% - Accent6 4" xfId="18" xr:uid="{00000000-0005-0000-0000-000011000000}"/>
    <cellStyle name="40% - Accent1 2" xfId="19" xr:uid="{00000000-0005-0000-0000-000012000000}"/>
    <cellStyle name="40% - Accent1 3" xfId="20" xr:uid="{00000000-0005-0000-0000-000013000000}"/>
    <cellStyle name="40% - Accent1 4" xfId="21" xr:uid="{00000000-0005-0000-0000-000014000000}"/>
    <cellStyle name="40% - Accent2 2" xfId="22" xr:uid="{00000000-0005-0000-0000-000015000000}"/>
    <cellStyle name="40% - Accent2 3" xfId="23" xr:uid="{00000000-0005-0000-0000-000016000000}"/>
    <cellStyle name="40% - Accent2 4" xfId="24" xr:uid="{00000000-0005-0000-0000-000017000000}"/>
    <cellStyle name="40% - Accent3 2" xfId="25" xr:uid="{00000000-0005-0000-0000-000018000000}"/>
    <cellStyle name="40% - Accent3 3" xfId="26" xr:uid="{00000000-0005-0000-0000-000019000000}"/>
    <cellStyle name="40% - Accent3 4" xfId="27" xr:uid="{00000000-0005-0000-0000-00001A000000}"/>
    <cellStyle name="40% - Accent4 2" xfId="28" xr:uid="{00000000-0005-0000-0000-00001B000000}"/>
    <cellStyle name="40% - Accent4 3" xfId="29" xr:uid="{00000000-0005-0000-0000-00001C000000}"/>
    <cellStyle name="40% - Accent4 4" xfId="30" xr:uid="{00000000-0005-0000-0000-00001D000000}"/>
    <cellStyle name="40% - Accent5 2" xfId="31" xr:uid="{00000000-0005-0000-0000-00001E000000}"/>
    <cellStyle name="40% - Accent5 3" xfId="32" xr:uid="{00000000-0005-0000-0000-00001F000000}"/>
    <cellStyle name="40% - Accent5 4" xfId="33" xr:uid="{00000000-0005-0000-0000-000020000000}"/>
    <cellStyle name="40% - Accent6 2" xfId="34" xr:uid="{00000000-0005-0000-0000-000021000000}"/>
    <cellStyle name="40% - Accent6 3" xfId="35" xr:uid="{00000000-0005-0000-0000-000022000000}"/>
    <cellStyle name="40% - Accent6 4" xfId="36" xr:uid="{00000000-0005-0000-0000-000023000000}"/>
    <cellStyle name="60% - Accent1 2" xfId="37" xr:uid="{00000000-0005-0000-0000-000024000000}"/>
    <cellStyle name="60% - Accent1 3" xfId="38" xr:uid="{00000000-0005-0000-0000-000025000000}"/>
    <cellStyle name="60% - Accent1 4" xfId="39" xr:uid="{00000000-0005-0000-0000-000026000000}"/>
    <cellStyle name="60% - Accent2 2" xfId="40" xr:uid="{00000000-0005-0000-0000-000027000000}"/>
    <cellStyle name="60% - Accent2 3" xfId="41" xr:uid="{00000000-0005-0000-0000-000028000000}"/>
    <cellStyle name="60% - Accent2 4" xfId="42" xr:uid="{00000000-0005-0000-0000-000029000000}"/>
    <cellStyle name="60% - Accent3 2" xfId="43" xr:uid="{00000000-0005-0000-0000-00002A000000}"/>
    <cellStyle name="60% - Accent3 3" xfId="44" xr:uid="{00000000-0005-0000-0000-00002B000000}"/>
    <cellStyle name="60% - Accent3 4" xfId="45" xr:uid="{00000000-0005-0000-0000-00002C000000}"/>
    <cellStyle name="60% - Accent4 2" xfId="46" xr:uid="{00000000-0005-0000-0000-00002D000000}"/>
    <cellStyle name="60% - Accent4 3" xfId="47" xr:uid="{00000000-0005-0000-0000-00002E000000}"/>
    <cellStyle name="60% - Accent4 4" xfId="48" xr:uid="{00000000-0005-0000-0000-00002F000000}"/>
    <cellStyle name="60% - Accent5 2" xfId="49" xr:uid="{00000000-0005-0000-0000-000030000000}"/>
    <cellStyle name="60% - Accent5 3" xfId="50" xr:uid="{00000000-0005-0000-0000-000031000000}"/>
    <cellStyle name="60% - Accent5 4" xfId="51" xr:uid="{00000000-0005-0000-0000-000032000000}"/>
    <cellStyle name="60% - Accent6 2" xfId="52" xr:uid="{00000000-0005-0000-0000-000033000000}"/>
    <cellStyle name="60% - Accent6 3" xfId="53" xr:uid="{00000000-0005-0000-0000-000034000000}"/>
    <cellStyle name="60% - Accent6 4" xfId="54" xr:uid="{00000000-0005-0000-0000-000035000000}"/>
    <cellStyle name="Accent1 2" xfId="55" xr:uid="{00000000-0005-0000-0000-000036000000}"/>
    <cellStyle name="Accent1 3" xfId="56" xr:uid="{00000000-0005-0000-0000-000037000000}"/>
    <cellStyle name="Accent1 4" xfId="57" xr:uid="{00000000-0005-0000-0000-000038000000}"/>
    <cellStyle name="Accent2 2" xfId="58" xr:uid="{00000000-0005-0000-0000-000039000000}"/>
    <cellStyle name="Accent2 3" xfId="59" xr:uid="{00000000-0005-0000-0000-00003A000000}"/>
    <cellStyle name="Accent2 4" xfId="60" xr:uid="{00000000-0005-0000-0000-00003B000000}"/>
    <cellStyle name="Accent3 2" xfId="61" xr:uid="{00000000-0005-0000-0000-00003C000000}"/>
    <cellStyle name="Accent3 3" xfId="62" xr:uid="{00000000-0005-0000-0000-00003D000000}"/>
    <cellStyle name="Accent3 4" xfId="63" xr:uid="{00000000-0005-0000-0000-00003E000000}"/>
    <cellStyle name="Accent4 2" xfId="64" xr:uid="{00000000-0005-0000-0000-00003F000000}"/>
    <cellStyle name="Accent4 3" xfId="65" xr:uid="{00000000-0005-0000-0000-000040000000}"/>
    <cellStyle name="Accent4 4" xfId="66" xr:uid="{00000000-0005-0000-0000-000041000000}"/>
    <cellStyle name="Accent5 2" xfId="67" xr:uid="{00000000-0005-0000-0000-000042000000}"/>
    <cellStyle name="Accent5 3" xfId="68" xr:uid="{00000000-0005-0000-0000-000043000000}"/>
    <cellStyle name="Accent5 4" xfId="69" xr:uid="{00000000-0005-0000-0000-000044000000}"/>
    <cellStyle name="Accent6 2" xfId="70" xr:uid="{00000000-0005-0000-0000-000045000000}"/>
    <cellStyle name="Accent6 3" xfId="71" xr:uid="{00000000-0005-0000-0000-000046000000}"/>
    <cellStyle name="Accent6 4" xfId="72" xr:uid="{00000000-0005-0000-0000-000047000000}"/>
    <cellStyle name="Bad 2" xfId="73" xr:uid="{00000000-0005-0000-0000-000048000000}"/>
    <cellStyle name="Bad 3" xfId="74" xr:uid="{00000000-0005-0000-0000-000049000000}"/>
    <cellStyle name="Bad 4" xfId="75" xr:uid="{00000000-0005-0000-0000-00004A000000}"/>
    <cellStyle name="Calculation 2" xfId="76" xr:uid="{00000000-0005-0000-0000-00004B000000}"/>
    <cellStyle name="Calculation 3" xfId="77" xr:uid="{00000000-0005-0000-0000-00004C000000}"/>
    <cellStyle name="Calculation 4" xfId="78" xr:uid="{00000000-0005-0000-0000-00004D000000}"/>
    <cellStyle name="Check Cell 2" xfId="79" xr:uid="{00000000-0005-0000-0000-00004E000000}"/>
    <cellStyle name="Check Cell 3" xfId="80" xr:uid="{00000000-0005-0000-0000-00004F000000}"/>
    <cellStyle name="Check Cell 4" xfId="81" xr:uid="{00000000-0005-0000-0000-000050000000}"/>
    <cellStyle name="Comma" xfId="82" builtinId="3"/>
    <cellStyle name="Comma 2" xfId="138" xr:uid="{00000000-0005-0000-0000-000051000000}"/>
    <cellStyle name="Comma 2 2" xfId="83" xr:uid="{00000000-0005-0000-0000-000052000000}"/>
    <cellStyle name="Comma 2 2 2" xfId="137" xr:uid="{00000000-0005-0000-0000-000053000000}"/>
    <cellStyle name="Comma 2 3" xfId="144" xr:uid="{00000000-0005-0000-0000-000054000000}"/>
    <cellStyle name="Comma 2 4" xfId="146" xr:uid="{00000000-0005-0000-0000-000055000000}"/>
    <cellStyle name="Comma 3" xfId="134" xr:uid="{00000000-0005-0000-0000-000056000000}"/>
    <cellStyle name="Comma 3 2" xfId="148" xr:uid="{00000000-0005-0000-0000-000057000000}"/>
    <cellStyle name="Comma 4" xfId="141" xr:uid="{00000000-0005-0000-0000-000058000000}"/>
    <cellStyle name="Comma 5" xfId="84" xr:uid="{00000000-0005-0000-0000-000059000000}"/>
    <cellStyle name="Comma 6" xfId="145" xr:uid="{00000000-0005-0000-0000-00005A000000}"/>
    <cellStyle name="Comma 7" xfId="150" xr:uid="{00000000-0005-0000-0000-00005B000000}"/>
    <cellStyle name="Explanatory Text 2" xfId="85" xr:uid="{00000000-0005-0000-0000-00005C000000}"/>
    <cellStyle name="Explanatory Text 3" xfId="86" xr:uid="{00000000-0005-0000-0000-00005D000000}"/>
    <cellStyle name="Explanatory Text 4" xfId="87" xr:uid="{00000000-0005-0000-0000-00005E000000}"/>
    <cellStyle name="Good 2" xfId="88" xr:uid="{00000000-0005-0000-0000-00005F000000}"/>
    <cellStyle name="Good 3" xfId="89" xr:uid="{00000000-0005-0000-0000-000060000000}"/>
    <cellStyle name="Good 4" xfId="90" xr:uid="{00000000-0005-0000-0000-000061000000}"/>
    <cellStyle name="Heading 1 2" xfId="91" xr:uid="{00000000-0005-0000-0000-000062000000}"/>
    <cellStyle name="Heading 1 3" xfId="92" xr:uid="{00000000-0005-0000-0000-000063000000}"/>
    <cellStyle name="Heading 1 4" xfId="93" xr:uid="{00000000-0005-0000-0000-000064000000}"/>
    <cellStyle name="Heading 2 2" xfId="94" xr:uid="{00000000-0005-0000-0000-000065000000}"/>
    <cellStyle name="Heading 2 3" xfId="95" xr:uid="{00000000-0005-0000-0000-000066000000}"/>
    <cellStyle name="Heading 2 4" xfId="96" xr:uid="{00000000-0005-0000-0000-000067000000}"/>
    <cellStyle name="Heading 3 2" xfId="97" xr:uid="{00000000-0005-0000-0000-000068000000}"/>
    <cellStyle name="Heading 3 3" xfId="98" xr:uid="{00000000-0005-0000-0000-000069000000}"/>
    <cellStyle name="Heading 3 4" xfId="99" xr:uid="{00000000-0005-0000-0000-00006A000000}"/>
    <cellStyle name="Heading 4 2" xfId="100" xr:uid="{00000000-0005-0000-0000-00006B000000}"/>
    <cellStyle name="Heading 4 3" xfId="101" xr:uid="{00000000-0005-0000-0000-00006C000000}"/>
    <cellStyle name="Heading 4 4" xfId="102" xr:uid="{00000000-0005-0000-0000-00006D000000}"/>
    <cellStyle name="Hyperlink" xfId="142" builtinId="8"/>
    <cellStyle name="Input 2" xfId="103" xr:uid="{00000000-0005-0000-0000-00006F000000}"/>
    <cellStyle name="Input 3" xfId="104" xr:uid="{00000000-0005-0000-0000-000070000000}"/>
    <cellStyle name="Input 4" xfId="105" xr:uid="{00000000-0005-0000-0000-000071000000}"/>
    <cellStyle name="Linked Cell 2" xfId="106" xr:uid="{00000000-0005-0000-0000-000072000000}"/>
    <cellStyle name="Linked Cell 3" xfId="107" xr:uid="{00000000-0005-0000-0000-000073000000}"/>
    <cellStyle name="Linked Cell 4" xfId="108" xr:uid="{00000000-0005-0000-0000-000074000000}"/>
    <cellStyle name="Neutral 2" xfId="109" xr:uid="{00000000-0005-0000-0000-000075000000}"/>
    <cellStyle name="Neutral 3" xfId="110" xr:uid="{00000000-0005-0000-0000-000076000000}"/>
    <cellStyle name="Neutral 4" xfId="111" xr:uid="{00000000-0005-0000-0000-000077000000}"/>
    <cellStyle name="Normal" xfId="0" builtinId="0"/>
    <cellStyle name="Normal 2" xfId="112" xr:uid="{00000000-0005-0000-0000-000078000000}"/>
    <cellStyle name="Normal 2 2" xfId="113" xr:uid="{00000000-0005-0000-0000-000079000000}"/>
    <cellStyle name="Normal 2 3" xfId="135" xr:uid="{00000000-0005-0000-0000-00007A000000}"/>
    <cellStyle name="Normal 2 4" xfId="143" xr:uid="{00000000-0005-0000-0000-00007B000000}"/>
    <cellStyle name="Normal 3" xfId="114" xr:uid="{00000000-0005-0000-0000-00007C000000}"/>
    <cellStyle name="Normal 3 2" xfId="140" xr:uid="{00000000-0005-0000-0000-00007D000000}"/>
    <cellStyle name="Normal 4" xfId="133" xr:uid="{00000000-0005-0000-0000-00007E000000}"/>
    <cellStyle name="Normal 5" xfId="139" xr:uid="{00000000-0005-0000-0000-00007F000000}"/>
    <cellStyle name="Normal 6" xfId="147" xr:uid="{00000000-0005-0000-0000-000080000000}"/>
    <cellStyle name="Normal 7" xfId="149" xr:uid="{00000000-0005-0000-0000-000081000000}"/>
    <cellStyle name="Normal 8" xfId="151" xr:uid="{00000000-0005-0000-0000-000082000000}"/>
    <cellStyle name="Note 2" xfId="115" xr:uid="{00000000-0005-0000-0000-000083000000}"/>
    <cellStyle name="Note 3" xfId="116" xr:uid="{00000000-0005-0000-0000-000084000000}"/>
    <cellStyle name="Note 4" xfId="117" xr:uid="{00000000-0005-0000-0000-000085000000}"/>
    <cellStyle name="Output 2" xfId="118" xr:uid="{00000000-0005-0000-0000-000086000000}"/>
    <cellStyle name="Output 3" xfId="119" xr:uid="{00000000-0005-0000-0000-000087000000}"/>
    <cellStyle name="Output 4" xfId="120" xr:uid="{00000000-0005-0000-0000-000088000000}"/>
    <cellStyle name="Percent 2" xfId="136" xr:uid="{00000000-0005-0000-0000-000089000000}"/>
    <cellStyle name="Title 2" xfId="121" xr:uid="{00000000-0005-0000-0000-00008A000000}"/>
    <cellStyle name="Title 3" xfId="122" xr:uid="{00000000-0005-0000-0000-00008B000000}"/>
    <cellStyle name="Title 4" xfId="123" xr:uid="{00000000-0005-0000-0000-00008C000000}"/>
    <cellStyle name="Total 2" xfId="124" xr:uid="{00000000-0005-0000-0000-00008D000000}"/>
    <cellStyle name="Total 3" xfId="125" xr:uid="{00000000-0005-0000-0000-00008E000000}"/>
    <cellStyle name="Total 4" xfId="126" xr:uid="{00000000-0005-0000-0000-00008F000000}"/>
    <cellStyle name="Warning Text 2" xfId="127" xr:uid="{00000000-0005-0000-0000-000090000000}"/>
    <cellStyle name="Warning Text 3" xfId="128" xr:uid="{00000000-0005-0000-0000-000091000000}"/>
    <cellStyle name="Warning Text 4" xfId="129" xr:uid="{00000000-0005-0000-0000-000092000000}"/>
    <cellStyle name="เครื่องหมายจุลภาค_TB2003" xfId="130" xr:uid="{00000000-0005-0000-0000-000094000000}"/>
    <cellStyle name="ปกติ_Lead SheetKCH 2003.NOUNG" xfId="131" xr:uid="{00000000-0005-0000-0000-000096000000}"/>
    <cellStyle name="ปกติ_TB2003" xfId="132" xr:uid="{00000000-0005-0000-0000-00009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&#3650;&#3588;&#3619;&#3591;&#3585;&#3634;&#3619;&#3604;&#3634;&#3623;%20&#3648;&#3604;&#3636;&#3629;&#3609;&#3617;&#3636;&#3606;&#3640;&#3609;&#3634;&#3618;&#3609;-&#3585;&#3619;&#3585;&#3599;&#3634;&#3588;&#3617;%202558/Bo-Doing%20Sciences/Bo-Doing%20Sciences/Doing%20Sciences/&#3648;&#3629;&#3585;&#3626;&#3634;&#3619;&#3605;&#3656;&#3634;&#3591;&#3654;%20&#3649;&#3621;&#3632;&#3591;&#3634;&#3609;&#3586;&#3629;&#3591;&#3650;&#3610;/Stock%20&#3623;&#3633;&#3626;&#3604;&#3640;-&#3629;&#3640;&#3611;&#3585;&#3619;&#3603;&#3660;%20Small-Lab%20Kit%20255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JEAB/&#3586;&#3657;&#3629;&#3617;&#3641;&#3621;&#3607;&#3634;&#3591;&#3616;&#3634;&#3625;&#3637;%202561/&#3612;&#3621;&#3611;&#3619;&#3632;&#3650;&#3618;&#3594;&#3609;&#3660;&#3614;&#3609;&#3633;&#3585;&#3591;&#3634;&#3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ck อุปกรณ์ "/>
      <sheetName val="Stocks วัสดุ-อุปกรณ์"/>
      <sheetName val="Sheet3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4">
          <cell r="A4">
            <v>0</v>
          </cell>
          <cell r="B4">
            <v>1</v>
          </cell>
          <cell r="C4" t="str">
            <v xml:space="preserve">น้อยกว่า 1 ปี </v>
          </cell>
          <cell r="D4">
            <v>1</v>
          </cell>
        </row>
        <row r="5">
          <cell r="A5">
            <v>2</v>
          </cell>
          <cell r="B5">
            <v>2</v>
          </cell>
          <cell r="C5" t="str">
            <v>1 ปี แต่ไม่ถึง 3 ปี</v>
          </cell>
          <cell r="D5">
            <v>3</v>
          </cell>
        </row>
        <row r="6">
          <cell r="A6">
            <v>3</v>
          </cell>
          <cell r="B6">
            <v>5</v>
          </cell>
          <cell r="C6" t="str">
            <v>3 ปี แต่ไม่ถึง 6 ปี</v>
          </cell>
          <cell r="D6">
            <v>6</v>
          </cell>
        </row>
        <row r="7">
          <cell r="A7">
            <v>6</v>
          </cell>
          <cell r="B7">
            <v>9</v>
          </cell>
          <cell r="C7" t="str">
            <v>6 ปี แต่ไม่ถึง 10 ปี</v>
          </cell>
          <cell r="D7">
            <v>8</v>
          </cell>
        </row>
        <row r="8">
          <cell r="A8">
            <v>10</v>
          </cell>
          <cell r="B8">
            <v>0</v>
          </cell>
          <cell r="C8" t="str">
            <v>10 ปีขึ้นไป</v>
          </cell>
          <cell r="D8">
            <v>10</v>
          </cell>
        </row>
        <row r="12">
          <cell r="A12">
            <v>1</v>
          </cell>
          <cell r="B12">
            <v>30</v>
          </cell>
          <cell r="C12" t="str">
            <v>น้อยกว่าหรือเท่ากับ 30</v>
          </cell>
          <cell r="D12">
            <v>0</v>
          </cell>
        </row>
        <row r="13">
          <cell r="A13">
            <v>31</v>
          </cell>
          <cell r="B13">
            <v>40</v>
          </cell>
          <cell r="C13" t="str">
            <v>31-40</v>
          </cell>
          <cell r="D13">
            <v>0.2</v>
          </cell>
        </row>
        <row r="14">
          <cell r="A14">
            <v>41</v>
          </cell>
          <cell r="B14">
            <v>50</v>
          </cell>
          <cell r="C14" t="str">
            <v>41-50</v>
          </cell>
          <cell r="D14">
            <v>0.5</v>
          </cell>
        </row>
        <row r="15">
          <cell r="A15">
            <v>51</v>
          </cell>
          <cell r="B15">
            <v>60</v>
          </cell>
          <cell r="C15" t="str">
            <v>51-60</v>
          </cell>
          <cell r="D1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6"/>
  <sheetViews>
    <sheetView zoomScale="12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C11" sqref="C11"/>
    </sheetView>
  </sheetViews>
  <sheetFormatPr baseColWidth="10" defaultColWidth="9.19921875" defaultRowHeight="21"/>
  <cols>
    <col min="1" max="1" width="9.19921875" style="1"/>
    <col min="2" max="2" width="10.59765625" style="1" customWidth="1"/>
    <col min="3" max="3" width="10.3984375" style="1" customWidth="1"/>
    <col min="4" max="4" width="21.59765625" style="1" customWidth="1"/>
    <col min="5" max="5" width="8" style="1" customWidth="1"/>
    <col min="6" max="6" width="16" style="1" customWidth="1"/>
    <col min="7" max="7" width="16.796875" style="1" customWidth="1"/>
    <col min="8" max="9" width="9.19921875" style="1"/>
    <col min="10" max="10" width="9.796875" style="1" bestFit="1" customWidth="1"/>
    <col min="11" max="16384" width="9.19921875" style="1"/>
  </cols>
  <sheetData>
    <row r="1" spans="1:7">
      <c r="A1" s="13">
        <f>+'C1'!A1</f>
        <v>0</v>
      </c>
    </row>
    <row r="2" spans="1:7">
      <c r="A2" s="13" t="s">
        <v>101</v>
      </c>
    </row>
    <row r="3" spans="1:7">
      <c r="A3" s="13" t="s">
        <v>179</v>
      </c>
    </row>
    <row r="4" spans="1:7">
      <c r="A4" s="53" t="s">
        <v>102</v>
      </c>
      <c r="B4" s="589" t="s">
        <v>103</v>
      </c>
      <c r="C4" s="590"/>
      <c r="D4" s="591"/>
      <c r="E4" s="53" t="s">
        <v>104</v>
      </c>
      <c r="F4" s="54" t="s">
        <v>105</v>
      </c>
      <c r="G4" s="53" t="s">
        <v>106</v>
      </c>
    </row>
    <row r="5" spans="1:7">
      <c r="A5" s="19"/>
      <c r="B5" s="55"/>
      <c r="C5" s="56"/>
      <c r="D5" s="57"/>
      <c r="E5" s="37"/>
      <c r="F5" s="58"/>
      <c r="G5" s="59"/>
    </row>
    <row r="6" spans="1:7">
      <c r="A6" s="37">
        <v>1</v>
      </c>
      <c r="B6" s="60" t="s">
        <v>168</v>
      </c>
      <c r="C6" s="61"/>
      <c r="D6" s="62"/>
      <c r="E6" s="37"/>
      <c r="F6" s="63">
        <v>1780800</v>
      </c>
      <c r="G6" s="64"/>
    </row>
    <row r="7" spans="1:7">
      <c r="A7" s="37"/>
      <c r="B7" s="65"/>
      <c r="C7" s="66" t="s">
        <v>169</v>
      </c>
      <c r="D7" s="67"/>
      <c r="E7" s="37"/>
      <c r="F7" s="63"/>
      <c r="G7" s="64">
        <v>1780800</v>
      </c>
    </row>
    <row r="8" spans="1:7">
      <c r="A8" s="68"/>
      <c r="B8" s="65"/>
      <c r="C8" s="66"/>
      <c r="D8" s="67"/>
      <c r="E8" s="68"/>
      <c r="F8" s="69"/>
      <c r="G8" s="70"/>
    </row>
    <row r="9" spans="1:7">
      <c r="A9" s="33"/>
      <c r="B9" s="21"/>
      <c r="C9" s="22"/>
      <c r="D9" s="23"/>
      <c r="E9" s="33"/>
      <c r="F9" s="71"/>
      <c r="G9" s="72"/>
    </row>
    <row r="10" spans="1:7">
      <c r="A10" s="68"/>
      <c r="B10" s="65"/>
      <c r="C10" s="66"/>
      <c r="D10" s="67"/>
      <c r="E10" s="68"/>
      <c r="F10" s="69"/>
      <c r="G10" s="70"/>
    </row>
    <row r="11" spans="1:7">
      <c r="A11" s="68"/>
      <c r="B11" s="65"/>
      <c r="C11" s="66"/>
      <c r="D11" s="67"/>
      <c r="E11" s="68"/>
      <c r="F11" s="69"/>
      <c r="G11" s="70"/>
    </row>
    <row r="12" spans="1:7">
      <c r="A12" s="68"/>
      <c r="B12" s="65"/>
      <c r="C12" s="66"/>
      <c r="D12" s="67"/>
      <c r="E12" s="68"/>
      <c r="F12" s="69"/>
      <c r="G12" s="70"/>
    </row>
    <row r="13" spans="1:7">
      <c r="A13" s="33"/>
      <c r="B13" s="21"/>
      <c r="C13" s="22"/>
      <c r="D13" s="23"/>
      <c r="E13" s="33"/>
      <c r="F13" s="71"/>
      <c r="G13" s="72"/>
    </row>
    <row r="14" spans="1:7">
      <c r="A14" s="20"/>
      <c r="B14" s="56"/>
      <c r="C14" s="56"/>
      <c r="D14" s="56"/>
      <c r="E14" s="20"/>
      <c r="F14" s="58"/>
      <c r="G14" s="58"/>
    </row>
    <row r="15" spans="1:7">
      <c r="E15" s="20"/>
    </row>
    <row r="16" spans="1:7">
      <c r="F16" s="18">
        <f>SUM(F5:F15)</f>
        <v>1780800</v>
      </c>
      <c r="G16" s="18">
        <f>SUM(G5:G15)</f>
        <v>1780800</v>
      </c>
    </row>
  </sheetData>
  <mergeCells count="1">
    <mergeCell ref="B4:D4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pageSetUpPr fitToPage="1"/>
  </sheetPr>
  <dimension ref="A1:H59"/>
  <sheetViews>
    <sheetView showGridLines="0" zoomScaleNormal="100" workbookViewId="0">
      <pane xSplit="3" ySplit="6" topLeftCell="D40" activePane="bottomRight" state="frozen"/>
      <selection pane="topRight" activeCell="E1" sqref="E1"/>
      <selection pane="bottomLeft" activeCell="A7" sqref="A7"/>
      <selection pane="bottomRight" activeCell="A3" sqref="A3"/>
    </sheetView>
  </sheetViews>
  <sheetFormatPr baseColWidth="10" defaultColWidth="9.19921875" defaultRowHeight="21"/>
  <cols>
    <col min="1" max="1" width="44.19921875" style="118" bestFit="1" customWidth="1"/>
    <col min="2" max="2" width="5.796875" style="121" customWidth="1"/>
    <col min="3" max="3" width="14.796875" style="38" bestFit="1" customWidth="1"/>
    <col min="4" max="5" width="12.796875" style="38" customWidth="1"/>
    <col min="6" max="6" width="14.796875" style="38" bestFit="1" customWidth="1"/>
    <col min="7" max="7" width="14.796875" style="36" bestFit="1" customWidth="1"/>
    <col min="8" max="8" width="12" style="118" customWidth="1"/>
    <col min="9" max="9" width="7" style="118" customWidth="1"/>
    <col min="10" max="11" width="9.19921875" style="118" customWidth="1"/>
    <col min="12" max="16384" width="9.19921875" style="118"/>
  </cols>
  <sheetData>
    <row r="1" spans="1:7" s="1" customFormat="1" ht="19.5" customHeight="1">
      <c r="A1" s="13">
        <f>+'C1'!A1</f>
        <v>0</v>
      </c>
      <c r="C1" s="40"/>
      <c r="D1" s="40"/>
      <c r="E1" s="13" t="s">
        <v>9</v>
      </c>
      <c r="F1" s="113"/>
      <c r="G1" s="174" t="s">
        <v>50</v>
      </c>
    </row>
    <row r="2" spans="1:7" s="1" customFormat="1" ht="19.5" customHeight="1">
      <c r="A2" s="13" t="s">
        <v>16</v>
      </c>
      <c r="C2" s="40"/>
      <c r="D2" s="40"/>
      <c r="E2" s="13" t="s">
        <v>10</v>
      </c>
      <c r="F2" s="76" t="s">
        <v>12</v>
      </c>
      <c r="G2" s="40"/>
    </row>
    <row r="3" spans="1:7" s="1" customFormat="1" ht="19.5" customHeight="1">
      <c r="A3" s="13" t="str">
        <f>+'C1'!A3</f>
        <v>As of December 31, 2022</v>
      </c>
      <c r="C3" s="40"/>
      <c r="D3" s="40"/>
      <c r="E3" s="13" t="s">
        <v>11</v>
      </c>
      <c r="F3" s="76" t="s">
        <v>12</v>
      </c>
      <c r="G3" s="36"/>
    </row>
    <row r="4" spans="1:7" s="1" customFormat="1" ht="6.75" customHeight="1">
      <c r="A4" s="13"/>
      <c r="C4" s="40"/>
      <c r="D4" s="40"/>
      <c r="E4" s="113"/>
      <c r="F4" s="113"/>
      <c r="G4" s="36"/>
    </row>
    <row r="5" spans="1:7" s="1" customFormat="1" ht="19.5" customHeight="1">
      <c r="A5" s="212" t="s">
        <v>8</v>
      </c>
      <c r="B5" s="212" t="s">
        <v>20</v>
      </c>
      <c r="C5" s="213" t="s">
        <v>21</v>
      </c>
      <c r="D5" s="626" t="s">
        <v>22</v>
      </c>
      <c r="E5" s="627"/>
      <c r="F5" s="213" t="s">
        <v>23</v>
      </c>
      <c r="G5" s="213" t="s">
        <v>70</v>
      </c>
    </row>
    <row r="6" spans="1:7" s="1" customFormat="1" ht="19.5" customHeight="1">
      <c r="A6" s="214" t="s">
        <v>165</v>
      </c>
      <c r="B6" s="215"/>
      <c r="C6" s="216" t="s">
        <v>1190</v>
      </c>
      <c r="D6" s="217" t="s">
        <v>24</v>
      </c>
      <c r="E6" s="216" t="s">
        <v>25</v>
      </c>
      <c r="F6" s="216" t="s">
        <v>1190</v>
      </c>
      <c r="G6" s="216" t="s">
        <v>1156</v>
      </c>
    </row>
    <row r="7" spans="1:7" s="1" customFormat="1" ht="19.5" customHeight="1">
      <c r="A7" s="114" t="s">
        <v>41</v>
      </c>
      <c r="B7" s="77"/>
      <c r="C7" s="105"/>
      <c r="D7" s="105"/>
      <c r="E7" s="105"/>
      <c r="F7" s="105"/>
      <c r="G7" s="81"/>
    </row>
    <row r="8" spans="1:7" s="1" customFormat="1" ht="19.5" customHeight="1">
      <c r="A8" s="115" t="s">
        <v>40</v>
      </c>
      <c r="B8" s="77"/>
      <c r="C8" s="81"/>
      <c r="D8" s="105"/>
      <c r="E8" s="105"/>
      <c r="F8" s="105"/>
      <c r="G8" s="116"/>
    </row>
    <row r="9" spans="1:7" ht="19.5" customHeight="1">
      <c r="A9" s="117" t="s">
        <v>6</v>
      </c>
      <c r="B9" s="79" t="s">
        <v>30</v>
      </c>
      <c r="C9" s="105" t="e">
        <f>'C1'!D12</f>
        <v>#REF!</v>
      </c>
      <c r="D9" s="105"/>
      <c r="E9" s="105"/>
      <c r="F9" s="105" t="e">
        <f>SUM(C9+D9-E9)</f>
        <v>#REF!</v>
      </c>
      <c r="G9" s="105" t="e">
        <f>'C1'!H12</f>
        <v>#REF!</v>
      </c>
    </row>
    <row r="10" spans="1:7" ht="19.5" customHeight="1">
      <c r="A10" s="117" t="s">
        <v>82</v>
      </c>
      <c r="B10" s="79" t="s">
        <v>31</v>
      </c>
      <c r="C10" s="105" t="e">
        <f>'C2'!D11</f>
        <v>#REF!</v>
      </c>
      <c r="D10" s="105"/>
      <c r="E10" s="105"/>
      <c r="F10" s="105" t="e">
        <f>SUM(C10+D10-E10)</f>
        <v>#REF!</v>
      </c>
      <c r="G10" s="105" t="e">
        <f>'C2'!H11</f>
        <v>#REF!</v>
      </c>
    </row>
    <row r="11" spans="1:7" ht="19.5" customHeight="1">
      <c r="A11" s="117" t="s">
        <v>98</v>
      </c>
      <c r="B11" s="79" t="s">
        <v>32</v>
      </c>
      <c r="C11" s="105" t="e">
        <f>'C3'!D10</f>
        <v>#REF!</v>
      </c>
      <c r="D11" s="105"/>
      <c r="E11" s="105"/>
      <c r="F11" s="105" t="e">
        <f>SUM(C11+D11-E11)</f>
        <v>#REF!</v>
      </c>
      <c r="G11" s="105" t="e">
        <f>'C3'!H10</f>
        <v>#REF!</v>
      </c>
    </row>
    <row r="12" spans="1:7" ht="19.5" customHeight="1">
      <c r="A12" s="117" t="s">
        <v>45</v>
      </c>
      <c r="B12" s="79" t="s">
        <v>33</v>
      </c>
      <c r="C12" s="105" t="e">
        <f>'C4'!D16</f>
        <v>#REF!</v>
      </c>
      <c r="D12" s="105"/>
      <c r="E12" s="105"/>
      <c r="F12" s="105" t="e">
        <f>SUM(C12+D12-E12)</f>
        <v>#REF!</v>
      </c>
      <c r="G12" s="105" t="e">
        <f>'C4'!H16</f>
        <v>#REF!</v>
      </c>
    </row>
    <row r="13" spans="1:7" ht="19.5" customHeight="1">
      <c r="A13" s="224" t="s">
        <v>39</v>
      </c>
      <c r="B13" s="79"/>
      <c r="C13" s="107" t="e">
        <f>SUM(C9:C12)</f>
        <v>#REF!</v>
      </c>
      <c r="D13" s="107">
        <f>SUM(D9:D12)</f>
        <v>0</v>
      </c>
      <c r="E13" s="107">
        <f>SUM(E9:E12)</f>
        <v>0</v>
      </c>
      <c r="F13" s="107" t="e">
        <f>SUM(F9:F12)</f>
        <v>#REF!</v>
      </c>
      <c r="G13" s="107" t="e">
        <f>SUM(G9:G12)</f>
        <v>#REF!</v>
      </c>
    </row>
    <row r="14" spans="1:7" ht="19.5" customHeight="1">
      <c r="A14" s="115" t="s">
        <v>79</v>
      </c>
      <c r="B14" s="180"/>
      <c r="C14" s="122"/>
      <c r="D14" s="105"/>
      <c r="E14" s="105"/>
      <c r="F14" s="122"/>
      <c r="G14" s="94"/>
    </row>
    <row r="15" spans="1:7" ht="19.5" customHeight="1">
      <c r="A15" s="123" t="s">
        <v>118</v>
      </c>
      <c r="B15" s="79" t="s">
        <v>34</v>
      </c>
      <c r="C15" s="105" t="e">
        <f>+'C5'!G20</f>
        <v>#REF!</v>
      </c>
      <c r="D15" s="105"/>
      <c r="E15" s="105"/>
      <c r="F15" s="105" t="e">
        <f>SUM(C15+D15-E15)</f>
        <v>#REF!</v>
      </c>
      <c r="G15" s="105" t="e">
        <f>+'C5'!H20</f>
        <v>#REF!</v>
      </c>
    </row>
    <row r="16" spans="1:7" ht="19.5" customHeight="1">
      <c r="A16" s="123" t="s">
        <v>80</v>
      </c>
      <c r="B16" s="79" t="s">
        <v>35</v>
      </c>
      <c r="C16" s="106" t="e">
        <f>+'C6'!G11</f>
        <v>#REF!</v>
      </c>
      <c r="D16" s="106"/>
      <c r="E16" s="106"/>
      <c r="F16" s="106" t="e">
        <f>SUM(C16+D16-E16)</f>
        <v>#REF!</v>
      </c>
      <c r="G16" s="106" t="e">
        <f>+'C6'!H11</f>
        <v>#REF!</v>
      </c>
    </row>
    <row r="17" spans="1:7" ht="19.5" customHeight="1">
      <c r="A17" s="224" t="s">
        <v>81</v>
      </c>
      <c r="B17" s="79"/>
      <c r="C17" s="107" t="e">
        <f>SUM(C15:C16)</f>
        <v>#REF!</v>
      </c>
      <c r="D17" s="107">
        <f>SUM(D15:D16)</f>
        <v>0</v>
      </c>
      <c r="E17" s="107">
        <f>SUM(E15:E16)</f>
        <v>0</v>
      </c>
      <c r="F17" s="107" t="e">
        <f>SUM(F15:F16)</f>
        <v>#REF!</v>
      </c>
      <c r="G17" s="107" t="e">
        <f>SUM(G15:G16)</f>
        <v>#REF!</v>
      </c>
    </row>
    <row r="18" spans="1:7" ht="19.5" customHeight="1" thickBot="1">
      <c r="A18" s="224" t="s">
        <v>44</v>
      </c>
      <c r="B18" s="79"/>
      <c r="C18" s="104" t="e">
        <f>SUM(C13+C17)</f>
        <v>#REF!</v>
      </c>
      <c r="D18" s="104">
        <f>SUM(D13+D17)</f>
        <v>0</v>
      </c>
      <c r="E18" s="104">
        <f>SUM(E13+E17)</f>
        <v>0</v>
      </c>
      <c r="F18" s="104" t="e">
        <f>SUM(F13+F17)</f>
        <v>#REF!</v>
      </c>
      <c r="G18" s="124" t="e">
        <f>SUM(G13+G17)</f>
        <v>#REF!</v>
      </c>
    </row>
    <row r="19" spans="1:7" ht="19.5" customHeight="1" thickTop="1">
      <c r="A19" s="79"/>
      <c r="B19" s="79"/>
      <c r="C19" s="108"/>
      <c r="D19" s="105"/>
      <c r="E19" s="105"/>
      <c r="F19" s="108"/>
      <c r="G19" s="111"/>
    </row>
    <row r="20" spans="1:7" ht="19.5" customHeight="1">
      <c r="A20" s="125" t="s">
        <v>43</v>
      </c>
      <c r="B20" s="79"/>
      <c r="C20" s="105"/>
      <c r="D20" s="105"/>
      <c r="E20" s="105"/>
      <c r="F20" s="105"/>
      <c r="G20" s="81"/>
    </row>
    <row r="21" spans="1:7" ht="19.5" customHeight="1">
      <c r="A21" s="126" t="s">
        <v>42</v>
      </c>
      <c r="B21" s="79"/>
      <c r="C21" s="105"/>
      <c r="D21" s="105"/>
      <c r="E21" s="105"/>
      <c r="F21" s="105"/>
      <c r="G21" s="105"/>
    </row>
    <row r="22" spans="1:7" ht="19.5" customHeight="1">
      <c r="A22" s="123" t="s">
        <v>75</v>
      </c>
      <c r="B22" s="79" t="s">
        <v>76</v>
      </c>
      <c r="C22" s="105" t="e">
        <f>+'C8'!G11</f>
        <v>#REF!</v>
      </c>
      <c r="D22" s="105"/>
      <c r="E22" s="105"/>
      <c r="F22" s="105" t="e">
        <f>SUM(C22-D22+E22)</f>
        <v>#REF!</v>
      </c>
      <c r="G22" s="105" t="e">
        <f>+'C8'!H11</f>
        <v>#REF!</v>
      </c>
    </row>
    <row r="23" spans="1:7" ht="19.5" customHeight="1">
      <c r="A23" s="123" t="s">
        <v>67</v>
      </c>
      <c r="B23" s="79" t="s">
        <v>78</v>
      </c>
      <c r="C23" s="106" t="e">
        <f>+'C10'!G25</f>
        <v>#REF!</v>
      </c>
      <c r="D23" s="106"/>
      <c r="E23" s="106"/>
      <c r="F23" s="59" t="e">
        <f>SUM(C23-D23+E23)</f>
        <v>#REF!</v>
      </c>
      <c r="G23" s="106" t="e">
        <f>+'C10'!H25</f>
        <v>#REF!</v>
      </c>
    </row>
    <row r="24" spans="1:7" ht="19.5" customHeight="1">
      <c r="A24" s="224" t="s">
        <v>63</v>
      </c>
      <c r="B24" s="79"/>
      <c r="C24" s="107" t="e">
        <f>SUM(C22:C23)</f>
        <v>#REF!</v>
      </c>
      <c r="D24" s="107">
        <f>SUM(D22:D23)</f>
        <v>0</v>
      </c>
      <c r="E24" s="107">
        <f>SUM(E22:E23)</f>
        <v>0</v>
      </c>
      <c r="F24" s="107" t="e">
        <f>SUM(F22:F23)</f>
        <v>#REF!</v>
      </c>
      <c r="G24" s="107" t="e">
        <f>SUM(G22:G23)</f>
        <v>#REF!</v>
      </c>
    </row>
    <row r="25" spans="1:7" ht="19.5" customHeight="1">
      <c r="A25" s="126" t="s">
        <v>107</v>
      </c>
      <c r="B25" s="79"/>
      <c r="C25" s="109"/>
      <c r="D25" s="109"/>
      <c r="E25" s="127"/>
      <c r="F25" s="109"/>
      <c r="G25" s="112"/>
    </row>
    <row r="26" spans="1:7" ht="19.5" customHeight="1">
      <c r="A26" s="123" t="s">
        <v>167</v>
      </c>
      <c r="B26" s="79" t="s">
        <v>51</v>
      </c>
      <c r="C26" s="105">
        <f>+'C7'!G10</f>
        <v>0</v>
      </c>
      <c r="D26" s="105">
        <f>+'C10'!E25</f>
        <v>0</v>
      </c>
      <c r="E26" s="105">
        <f>+'C10'!I25</f>
        <v>0</v>
      </c>
      <c r="F26" s="105">
        <f>SUM(C26-D26+E26)</f>
        <v>0</v>
      </c>
      <c r="G26" s="81">
        <f>+'C11'!H10</f>
        <v>0</v>
      </c>
    </row>
    <row r="27" spans="1:7" ht="19.5" customHeight="1">
      <c r="A27" s="224" t="s">
        <v>112</v>
      </c>
      <c r="B27" s="79"/>
      <c r="C27" s="107">
        <f>SUM(C26)</f>
        <v>0</v>
      </c>
      <c r="D27" s="107">
        <f>SUM(D26)</f>
        <v>0</v>
      </c>
      <c r="E27" s="107">
        <f>SUM(E26)</f>
        <v>0</v>
      </c>
      <c r="F27" s="107">
        <f>SUM(F26)</f>
        <v>0</v>
      </c>
      <c r="G27" s="107">
        <f>SUM(G26)</f>
        <v>0</v>
      </c>
    </row>
    <row r="28" spans="1:7" ht="19.5" customHeight="1">
      <c r="A28" s="224" t="s">
        <v>46</v>
      </c>
      <c r="B28" s="79"/>
      <c r="C28" s="107" t="e">
        <f>SUM(C24,C27)</f>
        <v>#REF!</v>
      </c>
      <c r="D28" s="107">
        <f>SUM(D24,D27)</f>
        <v>0</v>
      </c>
      <c r="E28" s="107">
        <f>SUM(E24,E27)</f>
        <v>0</v>
      </c>
      <c r="F28" s="107" t="e">
        <f>SUM(F24,F27)</f>
        <v>#REF!</v>
      </c>
      <c r="G28" s="107" t="e">
        <f>SUM(G24,G27)</f>
        <v>#REF!</v>
      </c>
    </row>
    <row r="29" spans="1:7" ht="19.5" customHeight="1">
      <c r="A29" s="119"/>
      <c r="B29" s="79"/>
      <c r="C29" s="128"/>
      <c r="D29" s="128"/>
      <c r="E29" s="128"/>
      <c r="F29" s="128"/>
      <c r="G29" s="128"/>
    </row>
    <row r="30" spans="1:7" ht="19.5" customHeight="1">
      <c r="A30" s="129" t="s">
        <v>57</v>
      </c>
      <c r="B30" s="79"/>
      <c r="C30" s="105"/>
      <c r="D30" s="105"/>
      <c r="E30" s="105"/>
      <c r="F30" s="105"/>
      <c r="G30" s="81"/>
    </row>
    <row r="31" spans="1:7" ht="19.5" customHeight="1" thickBot="1">
      <c r="A31" s="117" t="s">
        <v>55</v>
      </c>
      <c r="B31" s="79" t="s">
        <v>90</v>
      </c>
      <c r="C31" s="130" t="e">
        <f>'C12'!D8</f>
        <v>#REF!</v>
      </c>
      <c r="D31" s="105"/>
      <c r="E31" s="105"/>
      <c r="F31" s="131" t="e">
        <f>SUM(C31-D31+E31)</f>
        <v>#REF!</v>
      </c>
      <c r="G31" s="132" t="e">
        <f>'C12'!H8</f>
        <v>#REF!</v>
      </c>
    </row>
    <row r="32" spans="1:7" ht="19.5" customHeight="1" thickTop="1">
      <c r="A32" s="117" t="s">
        <v>58</v>
      </c>
      <c r="B32" s="79" t="s">
        <v>90</v>
      </c>
      <c r="C32" s="248" t="e">
        <f>+C31</f>
        <v>#REF!</v>
      </c>
      <c r="D32" s="249"/>
      <c r="E32" s="249"/>
      <c r="F32" s="248" t="e">
        <f>SUM(C32-D32+E32)</f>
        <v>#REF!</v>
      </c>
      <c r="G32" s="250" t="e">
        <f>+G31</f>
        <v>#REF!</v>
      </c>
    </row>
    <row r="33" spans="1:8" ht="19.5" customHeight="1">
      <c r="A33" s="117" t="s">
        <v>59</v>
      </c>
      <c r="B33" s="79" t="s">
        <v>90</v>
      </c>
      <c r="C33" s="105" t="e">
        <f>'C12'!H9</f>
        <v>#REF!</v>
      </c>
      <c r="D33" s="105"/>
      <c r="E33" s="105"/>
      <c r="F33" s="105" t="e">
        <f>SUM(C33-D33+E33)</f>
        <v>#REF!</v>
      </c>
      <c r="G33" s="105" t="e">
        <f>'C12'!H9</f>
        <v>#REF!</v>
      </c>
    </row>
    <row r="34" spans="1:8" ht="19.5" customHeight="1">
      <c r="A34" s="117" t="s">
        <v>72</v>
      </c>
      <c r="B34" s="79"/>
      <c r="C34" s="133" t="e">
        <f>C48</f>
        <v>#REF!</v>
      </c>
      <c r="D34" s="133">
        <f>D48</f>
        <v>0</v>
      </c>
      <c r="E34" s="133">
        <f>E48</f>
        <v>0</v>
      </c>
      <c r="F34" s="133" t="e">
        <f>F48</f>
        <v>#REF!</v>
      </c>
      <c r="G34" s="133" t="e">
        <f>G48</f>
        <v>#REF!</v>
      </c>
      <c r="H34" s="134"/>
    </row>
    <row r="35" spans="1:8" ht="19.5" customHeight="1">
      <c r="A35" s="224" t="s">
        <v>60</v>
      </c>
      <c r="B35" s="79"/>
      <c r="C35" s="133" t="e">
        <f>SUM(C32:C34)</f>
        <v>#REF!</v>
      </c>
      <c r="D35" s="105">
        <f>SUM(D32:D34)</f>
        <v>0</v>
      </c>
      <c r="E35" s="105">
        <f>SUM(E32:E34)</f>
        <v>0</v>
      </c>
      <c r="F35" s="135" t="e">
        <f>SUM(F32:F34)</f>
        <v>#REF!</v>
      </c>
      <c r="G35" s="120" t="e">
        <f>SUM(G32:G34)</f>
        <v>#REF!</v>
      </c>
    </row>
    <row r="36" spans="1:8" ht="19.5" customHeight="1" thickBot="1">
      <c r="A36" s="224" t="s">
        <v>61</v>
      </c>
      <c r="B36" s="79"/>
      <c r="C36" s="104" t="e">
        <f>SUM(C28+C35)</f>
        <v>#REF!</v>
      </c>
      <c r="D36" s="104">
        <f>SUM(D28+D35)</f>
        <v>0</v>
      </c>
      <c r="E36" s="104">
        <f>SUM(E28+E35)</f>
        <v>0</v>
      </c>
      <c r="F36" s="104" t="e">
        <f>SUM(F28+F35)</f>
        <v>#REF!</v>
      </c>
      <c r="G36" s="104" t="e">
        <f>SUM(G28+G35)</f>
        <v>#REF!</v>
      </c>
    </row>
    <row r="37" spans="1:8" ht="19.5" customHeight="1" thickTop="1">
      <c r="A37" s="117"/>
      <c r="B37" s="79"/>
      <c r="C37" s="136"/>
      <c r="D37" s="108">
        <f>SUM(-D36+D18)</f>
        <v>0</v>
      </c>
      <c r="E37" s="108">
        <f>SUM(-E36+E18)</f>
        <v>0</v>
      </c>
      <c r="F37" s="108" t="e">
        <f>SUM(-F36+F18)</f>
        <v>#REF!</v>
      </c>
      <c r="G37" s="108" t="e">
        <f>SUM(G18-G36)</f>
        <v>#REF!</v>
      </c>
    </row>
    <row r="38" spans="1:8" ht="19.5" customHeight="1">
      <c r="A38" s="125" t="s">
        <v>36</v>
      </c>
      <c r="B38" s="79"/>
      <c r="C38" s="105"/>
      <c r="D38" s="105"/>
      <c r="E38" s="105"/>
      <c r="F38" s="105"/>
      <c r="G38" s="105"/>
    </row>
    <row r="39" spans="1:8" ht="19.5" customHeight="1">
      <c r="A39" s="117" t="s">
        <v>210</v>
      </c>
      <c r="B39" s="79" t="s">
        <v>91</v>
      </c>
      <c r="C39" s="105" t="e">
        <f>+'C13'!G11</f>
        <v>#REF!</v>
      </c>
      <c r="D39" s="105">
        <f>'C13'!E11</f>
        <v>0</v>
      </c>
      <c r="E39" s="105">
        <f>'C13'!F11</f>
        <v>0</v>
      </c>
      <c r="F39" s="106" t="e">
        <f>SUM(C39-D39+E39)</f>
        <v>#REF!</v>
      </c>
      <c r="G39" s="105" t="e">
        <f>'C13'!H11</f>
        <v>#REF!</v>
      </c>
    </row>
    <row r="40" spans="1:8" ht="19.5" customHeight="1">
      <c r="A40" s="117" t="s">
        <v>68</v>
      </c>
      <c r="B40" s="79" t="s">
        <v>96</v>
      </c>
      <c r="C40" s="59" t="e">
        <f>+'C14'!G12</f>
        <v>#REF!</v>
      </c>
      <c r="D40" s="59">
        <f>'C14'!E12</f>
        <v>0</v>
      </c>
      <c r="E40" s="59">
        <f>'C14'!F12</f>
        <v>0</v>
      </c>
      <c r="F40" s="106" t="e">
        <f>SUM(C40-D40+E40)</f>
        <v>#REF!</v>
      </c>
      <c r="G40" s="105" t="e">
        <f>'C14'!H12</f>
        <v>#REF!</v>
      </c>
    </row>
    <row r="41" spans="1:8" ht="19.5" customHeight="1" thickBot="1">
      <c r="A41" s="224" t="s">
        <v>47</v>
      </c>
      <c r="B41" s="79"/>
      <c r="C41" s="104" t="e">
        <f>SUM(C39:C40)</f>
        <v>#REF!</v>
      </c>
      <c r="D41" s="104">
        <f>SUM(D39:D40)</f>
        <v>0</v>
      </c>
      <c r="E41" s="104">
        <f>SUM(E39:E40)</f>
        <v>0</v>
      </c>
      <c r="F41" s="104" t="e">
        <f>SUM(F39:F40)</f>
        <v>#REF!</v>
      </c>
      <c r="G41" s="124" t="e">
        <f>SUM(G39:G40)</f>
        <v>#REF!</v>
      </c>
    </row>
    <row r="42" spans="1:8" ht="19.5" customHeight="1" thickTop="1">
      <c r="A42" s="125" t="s">
        <v>48</v>
      </c>
      <c r="B42" s="79"/>
      <c r="C42" s="108"/>
      <c r="D42" s="105"/>
      <c r="E42" s="105"/>
      <c r="F42" s="108"/>
      <c r="G42" s="93"/>
    </row>
    <row r="43" spans="1:8" ht="19.5" customHeight="1">
      <c r="A43" s="123" t="s">
        <v>62</v>
      </c>
      <c r="B43" s="79" t="s">
        <v>116</v>
      </c>
      <c r="C43" s="105" t="e">
        <f>+'C15'!G12</f>
        <v>#REF!</v>
      </c>
      <c r="D43" s="105">
        <f>'C15'!E12</f>
        <v>0</v>
      </c>
      <c r="E43" s="105">
        <f>'C15'!F12</f>
        <v>0</v>
      </c>
      <c r="F43" s="105" t="e">
        <f>C43+D43-E43</f>
        <v>#REF!</v>
      </c>
      <c r="G43" s="105" t="e">
        <f>'C15'!H12</f>
        <v>#REF!</v>
      </c>
    </row>
    <row r="44" spans="1:8" ht="19.5" customHeight="1">
      <c r="A44" s="137" t="s">
        <v>0</v>
      </c>
      <c r="B44" s="79" t="s">
        <v>120</v>
      </c>
      <c r="C44" s="138">
        <f>+'C16'!G9</f>
        <v>0</v>
      </c>
      <c r="D44" s="138"/>
      <c r="E44" s="138"/>
      <c r="F44" s="105">
        <f>C44+D44-E44</f>
        <v>0</v>
      </c>
      <c r="G44" s="105">
        <f>'C16'!H9</f>
        <v>0</v>
      </c>
    </row>
    <row r="45" spans="1:8" ht="19.5" customHeight="1">
      <c r="A45" s="137" t="s">
        <v>1</v>
      </c>
      <c r="B45" s="79" t="s">
        <v>130</v>
      </c>
      <c r="C45" s="138" t="e">
        <f>+'C17'!G62</f>
        <v>#REF!</v>
      </c>
      <c r="D45" s="138"/>
      <c r="E45" s="138">
        <f>'C16'!F9</f>
        <v>0</v>
      </c>
      <c r="F45" s="105" t="e">
        <f>C45+D45-E45</f>
        <v>#REF!</v>
      </c>
      <c r="G45" s="105" t="e">
        <f>'C17'!H62</f>
        <v>#REF!</v>
      </c>
    </row>
    <row r="46" spans="1:8" ht="19.5" customHeight="1">
      <c r="A46" s="137" t="s">
        <v>7</v>
      </c>
      <c r="B46" s="79" t="s">
        <v>87</v>
      </c>
      <c r="C46" s="139">
        <f>'C11'!G10</f>
        <v>0</v>
      </c>
      <c r="D46" s="139"/>
      <c r="E46" s="139"/>
      <c r="F46" s="105">
        <f>C46+D46-E46</f>
        <v>0</v>
      </c>
      <c r="G46" s="59"/>
    </row>
    <row r="47" spans="1:8" ht="19.5" customHeight="1">
      <c r="A47" s="223" t="s">
        <v>49</v>
      </c>
      <c r="B47" s="79"/>
      <c r="C47" s="107" t="e">
        <f>SUM(C43:C46)</f>
        <v>#REF!</v>
      </c>
      <c r="D47" s="107">
        <f>SUM(D43:D46)</f>
        <v>0</v>
      </c>
      <c r="E47" s="107">
        <f>SUM(E43:E46)</f>
        <v>0</v>
      </c>
      <c r="F47" s="107" t="e">
        <f>SUM(F43:F46)</f>
        <v>#REF!</v>
      </c>
      <c r="G47" s="107" t="e">
        <f>SUM(G43:G46)</f>
        <v>#REF!</v>
      </c>
    </row>
    <row r="48" spans="1:8" ht="19.5" customHeight="1" thickBot="1">
      <c r="A48" s="223" t="s">
        <v>227</v>
      </c>
      <c r="B48" s="79"/>
      <c r="C48" s="104" t="e">
        <f>SUM(C41-C47)</f>
        <v>#REF!</v>
      </c>
      <c r="D48" s="104">
        <f>SUM(D41-D47)</f>
        <v>0</v>
      </c>
      <c r="E48" s="104">
        <f>SUM(E41-E47)</f>
        <v>0</v>
      </c>
      <c r="F48" s="104" t="e">
        <f>SUM(F41-F47)</f>
        <v>#REF!</v>
      </c>
      <c r="G48" s="104" t="e">
        <f>SUM(G41-G47)</f>
        <v>#REF!</v>
      </c>
    </row>
    <row r="49" spans="1:7" ht="22" thickTop="1">
      <c r="A49" s="140"/>
      <c r="B49" s="206"/>
      <c r="C49" s="141"/>
      <c r="D49" s="142"/>
      <c r="E49" s="110"/>
      <c r="F49" s="133"/>
      <c r="G49" s="143"/>
    </row>
    <row r="50" spans="1:7">
      <c r="C50" s="144"/>
      <c r="D50" s="144"/>
      <c r="E50" s="144"/>
      <c r="F50" s="144"/>
    </row>
    <row r="51" spans="1:7">
      <c r="A51" s="118" t="s">
        <v>93</v>
      </c>
      <c r="C51" s="38" t="e">
        <f>C48</f>
        <v>#REF!</v>
      </c>
      <c r="D51" s="144" t="e">
        <f>F48</f>
        <v>#REF!</v>
      </c>
    </row>
    <row r="52" spans="1:7">
      <c r="A52" s="145" t="s">
        <v>110</v>
      </c>
      <c r="C52" s="38">
        <v>0</v>
      </c>
    </row>
    <row r="53" spans="1:7">
      <c r="A53" s="118" t="s">
        <v>109</v>
      </c>
      <c r="B53" s="121" t="s">
        <v>316</v>
      </c>
      <c r="C53" s="146" t="e">
        <f>'C20'!G14</f>
        <v>#REF!</v>
      </c>
      <c r="D53" s="146" t="e">
        <f>SUM(C52:C53)</f>
        <v>#REF!</v>
      </c>
      <c r="F53" s="39"/>
      <c r="G53" s="40"/>
    </row>
    <row r="54" spans="1:7">
      <c r="A54" s="118" t="s">
        <v>108</v>
      </c>
      <c r="C54" s="38">
        <v>0</v>
      </c>
      <c r="D54" s="147" t="e">
        <f>SUM(D51:D53)</f>
        <v>#REF!</v>
      </c>
      <c r="F54" s="39"/>
      <c r="G54" s="40"/>
    </row>
    <row r="55" spans="1:7">
      <c r="A55" s="118" t="s">
        <v>306</v>
      </c>
      <c r="C55" s="38">
        <v>0</v>
      </c>
      <c r="D55" s="262" t="e">
        <f>IF(D54&lt;0,0,SUM(D54-300000)*15%)</f>
        <v>#REF!</v>
      </c>
      <c r="F55" s="39"/>
      <c r="G55" s="40"/>
    </row>
    <row r="56" spans="1:7">
      <c r="A56" s="145" t="s">
        <v>111</v>
      </c>
      <c r="C56" s="38">
        <v>16715.419999999998</v>
      </c>
      <c r="D56" s="58"/>
      <c r="F56" s="39"/>
      <c r="G56" s="40"/>
    </row>
    <row r="57" spans="1:7">
      <c r="A57" s="118" t="s">
        <v>117</v>
      </c>
      <c r="C57" s="146"/>
      <c r="D57" s="58">
        <f>SUM(C56:C57)</f>
        <v>16715.419999999998</v>
      </c>
      <c r="F57" s="39"/>
      <c r="G57" s="40"/>
    </row>
    <row r="58" spans="1:7" ht="22" thickBot="1">
      <c r="A58" s="118" t="s">
        <v>95</v>
      </c>
      <c r="D58" s="263" t="e">
        <f>SUM(D55-D57)</f>
        <v>#REF!</v>
      </c>
      <c r="E58" s="148"/>
      <c r="F58" s="39"/>
      <c r="G58" s="40"/>
    </row>
    <row r="59" spans="1:7" ht="22" thickTop="1"/>
  </sheetData>
  <mergeCells count="1">
    <mergeCell ref="D5:E5"/>
  </mergeCells>
  <phoneticPr fontId="0" type="noConversion"/>
  <printOptions horizontalCentered="1"/>
  <pageMargins left="0.47244094488188981" right="0.35433070866141736" top="0.63" bottom="0.48" header="0.38" footer="0.15748031496062992"/>
  <pageSetup paperSize="9" fitToHeight="0" orientation="landscape" horizontalDpi="4294967293" verticalDpi="180" r:id="rId1"/>
  <headerFooter alignWithMargins="0"/>
  <rowBreaks count="1" manualBreakCount="1">
    <brk id="5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tabColor indexed="47"/>
    <pageSetUpPr fitToPage="1"/>
  </sheetPr>
  <dimension ref="A1:J14"/>
  <sheetViews>
    <sheetView showGridLines="0" zoomScaleNormal="100" workbookViewId="0">
      <pane xSplit="3" ySplit="6" topLeftCell="D7" activePane="bottomRight" state="frozen"/>
      <selection activeCell="F11" sqref="F11"/>
      <selection pane="topRight" activeCell="F11" sqref="F11"/>
      <selection pane="bottomLeft" activeCell="F11" sqref="F11"/>
      <selection pane="bottomRight" activeCell="H7" sqref="H7"/>
    </sheetView>
  </sheetViews>
  <sheetFormatPr baseColWidth="10" defaultColWidth="9.19921875" defaultRowHeight="21"/>
  <cols>
    <col min="1" max="1" width="28.796875" style="1" customWidth="1"/>
    <col min="2" max="2" width="9.796875" style="1" customWidth="1"/>
    <col min="3" max="3" width="6.19921875" style="1" customWidth="1"/>
    <col min="4" max="4" width="12.796875" style="1" customWidth="1"/>
    <col min="5" max="5" width="11.59765625" style="1" customWidth="1"/>
    <col min="6" max="6" width="12.19921875" style="1" customWidth="1"/>
    <col min="7" max="8" width="14" style="1" customWidth="1"/>
    <col min="9" max="9" width="9.796875" style="36" bestFit="1" customWidth="1"/>
    <col min="10" max="10" width="12" style="1" bestFit="1" customWidth="1"/>
    <col min="11" max="16384" width="9.19921875" style="1"/>
  </cols>
  <sheetData>
    <row r="1" spans="1:10">
      <c r="A1" s="13">
        <f>'TB12'!A1</f>
        <v>0</v>
      </c>
      <c r="F1" s="13" t="s">
        <v>9</v>
      </c>
      <c r="H1" s="76" t="s">
        <v>30</v>
      </c>
    </row>
    <row r="2" spans="1:10">
      <c r="A2" s="13" t="s">
        <v>13</v>
      </c>
      <c r="F2" s="13" t="s">
        <v>10</v>
      </c>
      <c r="G2" s="76" t="s">
        <v>12</v>
      </c>
    </row>
    <row r="3" spans="1:10">
      <c r="A3" s="13" t="s">
        <v>1212</v>
      </c>
      <c r="F3" s="13" t="s">
        <v>11</v>
      </c>
      <c r="G3" s="76" t="s">
        <v>12</v>
      </c>
    </row>
    <row r="4" spans="1:10" ht="7.5" customHeight="1">
      <c r="F4" s="14"/>
      <c r="G4" s="15"/>
    </row>
    <row r="5" spans="1:10" s="13" customFormat="1">
      <c r="A5" s="212" t="s">
        <v>8</v>
      </c>
      <c r="B5" s="212" t="s">
        <v>164</v>
      </c>
      <c r="C5" s="218" t="s">
        <v>171</v>
      </c>
      <c r="D5" s="212" t="s">
        <v>21</v>
      </c>
      <c r="E5" s="628" t="s">
        <v>22</v>
      </c>
      <c r="F5" s="629"/>
      <c r="G5" s="212" t="s">
        <v>23</v>
      </c>
      <c r="H5" s="212" t="s">
        <v>163</v>
      </c>
      <c r="I5" s="89"/>
    </row>
    <row r="6" spans="1:10" s="13" customFormat="1">
      <c r="A6" s="214" t="s">
        <v>14</v>
      </c>
      <c r="B6" s="215"/>
      <c r="C6" s="219"/>
      <c r="D6" s="220" t="s">
        <v>1214</v>
      </c>
      <c r="E6" s="221" t="s">
        <v>24</v>
      </c>
      <c r="F6" s="214" t="s">
        <v>25</v>
      </c>
      <c r="G6" s="220" t="s">
        <v>1214</v>
      </c>
      <c r="H6" s="220" t="s">
        <v>1190</v>
      </c>
      <c r="I6" s="89"/>
    </row>
    <row r="7" spans="1:10">
      <c r="A7" s="2"/>
      <c r="B7" s="2"/>
      <c r="C7" s="25"/>
      <c r="D7" s="2"/>
      <c r="E7" s="25"/>
      <c r="F7" s="2"/>
      <c r="G7" s="2"/>
      <c r="H7" s="16"/>
    </row>
    <row r="8" spans="1:10">
      <c r="A8" s="77" t="e">
        <f>'TB12'!#REF!</f>
        <v>#REF!</v>
      </c>
      <c r="B8" s="78" t="e">
        <f>'TB12'!#REF!</f>
        <v>#REF!</v>
      </c>
      <c r="C8" s="79"/>
      <c r="D8" s="88" t="e">
        <f>'TB12'!#REF!</f>
        <v>#REF!</v>
      </c>
      <c r="E8" s="82"/>
      <c r="F8" s="83"/>
      <c r="G8" s="83" t="e">
        <f>SUM(D8+E8-F8)</f>
        <v>#REF!</v>
      </c>
      <c r="H8" s="88" t="e">
        <f>'TB12'!#REF!</f>
        <v>#REF!</v>
      </c>
      <c r="J8" s="36"/>
    </row>
    <row r="9" spans="1:10">
      <c r="A9" s="77" t="e">
        <f>'TB12'!#REF!</f>
        <v>#REF!</v>
      </c>
      <c r="B9" s="78" t="e">
        <f>'TB12'!#REF!</f>
        <v>#REF!</v>
      </c>
      <c r="C9" s="79"/>
      <c r="D9" s="88" t="e">
        <f>'TB12'!#REF!</f>
        <v>#REF!</v>
      </c>
      <c r="E9" s="82"/>
      <c r="F9" s="83"/>
      <c r="G9" s="83" t="e">
        <f>SUM(D9+E9-F9)</f>
        <v>#REF!</v>
      </c>
      <c r="H9" s="88" t="e">
        <f>'TB12'!#REF!</f>
        <v>#REF!</v>
      </c>
      <c r="J9" s="30"/>
    </row>
    <row r="10" spans="1:10">
      <c r="A10" s="77" t="e">
        <f>'TB12'!#REF!</f>
        <v>#REF!</v>
      </c>
      <c r="B10" s="78" t="e">
        <f>'TB12'!#REF!</f>
        <v>#REF!</v>
      </c>
      <c r="C10" s="79"/>
      <c r="D10" s="88" t="e">
        <f>'TB12'!#REF!</f>
        <v>#REF!</v>
      </c>
      <c r="E10" s="82"/>
      <c r="F10" s="83"/>
      <c r="G10" s="83" t="e">
        <f>SUM(D10+E10-F10)</f>
        <v>#REF!</v>
      </c>
      <c r="H10" s="88" t="e">
        <f>'TB12'!#REF!</f>
        <v>#REF!</v>
      </c>
      <c r="J10" s="30"/>
    </row>
    <row r="11" spans="1:10">
      <c r="A11" s="77" t="e">
        <f>'TB12'!#REF!</f>
        <v>#REF!</v>
      </c>
      <c r="B11" s="78" t="e">
        <f>'TB12'!#REF!</f>
        <v>#REF!</v>
      </c>
      <c r="C11" s="79"/>
      <c r="D11" s="88" t="e">
        <f>'TB12'!#REF!</f>
        <v>#REF!</v>
      </c>
      <c r="E11" s="82"/>
      <c r="F11" s="83"/>
      <c r="G11" s="83" t="e">
        <f>SUM(D11+E11-F11)</f>
        <v>#REF!</v>
      </c>
      <c r="H11" s="88" t="e">
        <f>'TB12'!#REF!</f>
        <v>#REF!</v>
      </c>
      <c r="J11" s="36"/>
    </row>
    <row r="12" spans="1:10" s="13" customFormat="1" ht="23.25" customHeight="1">
      <c r="A12" s="628" t="s">
        <v>182</v>
      </c>
      <c r="B12" s="629"/>
      <c r="C12" s="84"/>
      <c r="D12" s="85" t="e">
        <f>SUM(D8:D11)</f>
        <v>#REF!</v>
      </c>
      <c r="E12" s="85">
        <f>SUM(E8:E11)</f>
        <v>0</v>
      </c>
      <c r="F12" s="85">
        <f>SUM(F8:F11)</f>
        <v>0</v>
      </c>
      <c r="G12" s="85" t="e">
        <f>SUM(G8:G11)</f>
        <v>#REF!</v>
      </c>
      <c r="H12" s="85" t="e">
        <f>SUM(H8:H11)</f>
        <v>#REF!</v>
      </c>
      <c r="I12" s="89"/>
    </row>
    <row r="13" spans="1:10">
      <c r="G13" s="46"/>
      <c r="H13" s="18"/>
    </row>
    <row r="14" spans="1:10">
      <c r="G14" s="46"/>
      <c r="H14" s="18"/>
    </row>
  </sheetData>
  <mergeCells count="2">
    <mergeCell ref="E5:F5"/>
    <mergeCell ref="A12:B12"/>
  </mergeCells>
  <phoneticPr fontId="0" type="noConversion"/>
  <pageMargins left="0.5" right="0.38" top="0.66" bottom="1.17" header="0.5" footer="0.5"/>
  <pageSetup paperSize="9" scale="94" fitToHeight="0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tabColor indexed="47"/>
    <pageSetUpPr fitToPage="1"/>
  </sheetPr>
  <dimension ref="A1:J11"/>
  <sheetViews>
    <sheetView showGridLines="0" zoomScaleNormal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D6" sqref="D6"/>
    </sheetView>
  </sheetViews>
  <sheetFormatPr baseColWidth="10" defaultColWidth="9.19921875" defaultRowHeight="21"/>
  <cols>
    <col min="1" max="1" width="21" style="1" customWidth="1"/>
    <col min="2" max="2" width="10.796875" style="1" customWidth="1"/>
    <col min="3" max="3" width="5.59765625" style="1" customWidth="1"/>
    <col min="4" max="4" width="13.3984375" style="1" customWidth="1"/>
    <col min="5" max="5" width="10" style="1" customWidth="1"/>
    <col min="6" max="6" width="11.3984375" style="1" customWidth="1"/>
    <col min="7" max="7" width="12.796875" style="1" customWidth="1"/>
    <col min="8" max="8" width="16.796875" style="1" customWidth="1"/>
    <col min="9" max="9" width="9.19921875" style="1"/>
    <col min="10" max="10" width="10.796875" style="1" bestFit="1" customWidth="1"/>
    <col min="11" max="16384" width="9.19921875" style="1"/>
  </cols>
  <sheetData>
    <row r="1" spans="1:10">
      <c r="A1" s="13">
        <f>+'C1'!A1</f>
        <v>0</v>
      </c>
      <c r="F1" s="1" t="str">
        <f>'C1'!F1</f>
        <v>Document No.</v>
      </c>
      <c r="H1" s="76" t="s">
        <v>31</v>
      </c>
    </row>
    <row r="2" spans="1:10">
      <c r="A2" s="13" t="s">
        <v>322</v>
      </c>
      <c r="F2" s="1" t="str">
        <f>'C1'!F2</f>
        <v>Prepared By :</v>
      </c>
      <c r="G2" s="15" t="str">
        <f>'C1'!G2</f>
        <v>Date :</v>
      </c>
    </row>
    <row r="3" spans="1:10">
      <c r="A3" s="13" t="str">
        <f>+'C1'!A3</f>
        <v>As of December 31, 2022</v>
      </c>
      <c r="F3" s="1" t="str">
        <f>'C1'!F3</f>
        <v>Verify By :</v>
      </c>
      <c r="G3" s="15" t="str">
        <f>'C1'!G3</f>
        <v>Date :</v>
      </c>
    </row>
    <row r="4" spans="1:10" ht="9.75" customHeight="1">
      <c r="F4" s="14"/>
      <c r="G4" s="15"/>
    </row>
    <row r="5" spans="1:10" s="13" customFormat="1">
      <c r="A5" s="212" t="str">
        <f>'C1'!A5</f>
        <v>Account Name</v>
      </c>
      <c r="B5" s="212" t="str">
        <f>'C1'!B5</f>
        <v>Code</v>
      </c>
      <c r="C5" s="218" t="str">
        <f>'C1'!C5</f>
        <v>Ref.</v>
      </c>
      <c r="D5" s="218" t="str">
        <f>'C1'!D5</f>
        <v>Per Book</v>
      </c>
      <c r="E5" s="628" t="str">
        <f>'C1'!E5:F5</f>
        <v>Adjust &amp; Reclassify</v>
      </c>
      <c r="F5" s="629"/>
      <c r="G5" s="212" t="str">
        <f>'C1'!G5</f>
        <v>Per Audit</v>
      </c>
      <c r="H5" s="212" t="str">
        <f>'C1'!H5</f>
        <v>Year</v>
      </c>
    </row>
    <row r="6" spans="1:10" s="13" customFormat="1">
      <c r="A6" s="214" t="str">
        <f>'C1'!A6</f>
        <v>( In Thai )</v>
      </c>
      <c r="B6" s="215"/>
      <c r="C6" s="219"/>
      <c r="D6" s="214" t="str">
        <f>+'C1'!D6</f>
        <v>2022</v>
      </c>
      <c r="E6" s="221" t="str">
        <f>'C1'!E6</f>
        <v>Dr</v>
      </c>
      <c r="F6" s="255" t="str">
        <f>'C1'!F6</f>
        <v>Cr</v>
      </c>
      <c r="G6" s="214" t="str">
        <f>D6</f>
        <v>2022</v>
      </c>
      <c r="H6" s="214" t="str">
        <f>+'C1'!H6</f>
        <v>2021</v>
      </c>
    </row>
    <row r="7" spans="1:10">
      <c r="A7" s="226"/>
      <c r="B7" s="227"/>
      <c r="C7" s="228"/>
      <c r="D7" s="227"/>
      <c r="E7" s="228"/>
      <c r="F7" s="227"/>
      <c r="G7" s="227"/>
      <c r="H7" s="227"/>
    </row>
    <row r="8" spans="1:10">
      <c r="A8" s="77" t="e">
        <f>'TB12'!#REF!</f>
        <v>#REF!</v>
      </c>
      <c r="B8" s="78" t="e">
        <f>'TB12'!#REF!</f>
        <v>#REF!</v>
      </c>
      <c r="C8" s="79"/>
      <c r="D8" s="229" t="e">
        <f>'TB12'!#REF!</f>
        <v>#REF!</v>
      </c>
      <c r="E8" s="82"/>
      <c r="F8" s="83"/>
      <c r="G8" s="83" t="e">
        <f>SUM(D8+E8-F8)</f>
        <v>#REF!</v>
      </c>
      <c r="H8" s="229" t="e">
        <f>'TB12'!#REF!</f>
        <v>#REF!</v>
      </c>
    </row>
    <row r="9" spans="1:10">
      <c r="A9" s="77" t="e">
        <f>'TB12'!#REF!</f>
        <v>#REF!</v>
      </c>
      <c r="B9" s="78" t="e">
        <f>'TB12'!#REF!</f>
        <v>#REF!</v>
      </c>
      <c r="C9" s="79"/>
      <c r="D9" s="229" t="e">
        <f>'TB12'!#REF!</f>
        <v>#REF!</v>
      </c>
      <c r="E9" s="82"/>
      <c r="F9" s="83"/>
      <c r="G9" s="83" t="e">
        <f>SUM(D9+E9-F9)</f>
        <v>#REF!</v>
      </c>
      <c r="H9" s="229" t="e">
        <f>'TB12'!#REF!</f>
        <v>#REF!</v>
      </c>
      <c r="J9" s="91"/>
    </row>
    <row r="10" spans="1:10">
      <c r="A10" s="77"/>
      <c r="B10" s="78"/>
      <c r="C10" s="102"/>
      <c r="D10" s="229"/>
      <c r="E10" s="82"/>
      <c r="F10" s="83"/>
      <c r="G10" s="83">
        <f>SUM(D10+E10-F10)</f>
        <v>0</v>
      </c>
      <c r="H10" s="229"/>
      <c r="J10" s="91"/>
    </row>
    <row r="11" spans="1:10" s="13" customFormat="1">
      <c r="A11" s="628" t="s">
        <v>183</v>
      </c>
      <c r="B11" s="629"/>
      <c r="C11" s="84"/>
      <c r="D11" s="85" t="e">
        <f>SUM(D8:D10)</f>
        <v>#REF!</v>
      </c>
      <c r="E11" s="85">
        <f>SUM(E8:E10)</f>
        <v>0</v>
      </c>
      <c r="F11" s="85">
        <f>SUM(F8:F10)</f>
        <v>0</v>
      </c>
      <c r="G11" s="85" t="e">
        <f>SUM(G8:G10)</f>
        <v>#REF!</v>
      </c>
      <c r="H11" s="85" t="e">
        <f>SUM(H8:H10)</f>
        <v>#REF!</v>
      </c>
    </row>
  </sheetData>
  <mergeCells count="2">
    <mergeCell ref="E5:F5"/>
    <mergeCell ref="A11:B11"/>
  </mergeCells>
  <phoneticPr fontId="0" type="noConversion"/>
  <pageMargins left="0.57999999999999996" right="0.25" top="0.64" bottom="1" header="0.5" footer="0.5"/>
  <pageSetup paperSize="9" fitToHeight="0" orientation="portrait" horizontalDpi="180" verticalDpi="18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>
    <pageSetUpPr fitToPage="1"/>
  </sheetPr>
  <dimension ref="A1:K17"/>
  <sheetViews>
    <sheetView showGridLines="0" zoomScaleNormal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H1" sqref="H1"/>
    </sheetView>
  </sheetViews>
  <sheetFormatPr baseColWidth="10" defaultColWidth="9.19921875" defaultRowHeight="21"/>
  <cols>
    <col min="1" max="1" width="23.796875" style="1" bestFit="1" customWidth="1"/>
    <col min="2" max="2" width="11.59765625" style="20" customWidth="1"/>
    <col min="3" max="3" width="4" style="1" bestFit="1" customWidth="1"/>
    <col min="4" max="4" width="13.59765625" style="1" customWidth="1"/>
    <col min="5" max="5" width="11.796875" style="1" customWidth="1"/>
    <col min="6" max="6" width="12.19921875" style="1" customWidth="1"/>
    <col min="7" max="7" width="13.59765625" style="1" customWidth="1"/>
    <col min="8" max="8" width="15" style="1" customWidth="1"/>
    <col min="9" max="9" width="12.3984375" style="1" bestFit="1" customWidth="1"/>
    <col min="10" max="10" width="12" style="1" bestFit="1" customWidth="1"/>
    <col min="11" max="16384" width="9.19921875" style="1"/>
  </cols>
  <sheetData>
    <row r="1" spans="1:11">
      <c r="A1" s="13">
        <f>+'C1'!A1</f>
        <v>0</v>
      </c>
      <c r="F1" s="1" t="s">
        <v>26</v>
      </c>
      <c r="H1" s="76" t="s">
        <v>32</v>
      </c>
    </row>
    <row r="2" spans="1:11">
      <c r="A2" s="13" t="s">
        <v>94</v>
      </c>
      <c r="F2" s="14" t="s">
        <v>27</v>
      </c>
      <c r="G2" s="15" t="s">
        <v>28</v>
      </c>
    </row>
    <row r="3" spans="1:11">
      <c r="A3" s="13" t="str">
        <f>+'C1'!A3</f>
        <v>As of December 31, 2022</v>
      </c>
      <c r="F3" s="14" t="s">
        <v>29</v>
      </c>
      <c r="G3" s="15" t="s">
        <v>28</v>
      </c>
    </row>
    <row r="4" spans="1:11" ht="9" customHeight="1">
      <c r="F4" s="14"/>
      <c r="G4" s="15"/>
    </row>
    <row r="5" spans="1:11" s="13" customFormat="1">
      <c r="A5" s="212" t="str">
        <f>'C1'!A5</f>
        <v>Account Name</v>
      </c>
      <c r="B5" s="212" t="str">
        <f>'C1'!B5</f>
        <v>Code</v>
      </c>
      <c r="C5" s="218" t="str">
        <f>'C1'!C5</f>
        <v>Ref.</v>
      </c>
      <c r="D5" s="218" t="str">
        <f>'C1'!D5</f>
        <v>Per Book</v>
      </c>
      <c r="E5" s="628" t="str">
        <f>'C1'!E5:F5</f>
        <v>Adjust &amp; Reclassify</v>
      </c>
      <c r="F5" s="629"/>
      <c r="G5" s="212" t="str">
        <f>'C1'!G5</f>
        <v>Per Audit</v>
      </c>
      <c r="H5" s="212" t="str">
        <f>'C1'!H5</f>
        <v>Year</v>
      </c>
      <c r="I5" s="44"/>
      <c r="J5" s="44"/>
      <c r="K5" s="44"/>
    </row>
    <row r="6" spans="1:11" s="13" customFormat="1">
      <c r="A6" s="214" t="str">
        <f>'C1'!A6</f>
        <v>( In Thai )</v>
      </c>
      <c r="B6" s="215"/>
      <c r="C6" s="219"/>
      <c r="D6" s="214" t="str">
        <f>+'C1'!D6</f>
        <v>2022</v>
      </c>
      <c r="E6" s="221" t="str">
        <f>'C1'!E6</f>
        <v>Dr</v>
      </c>
      <c r="F6" s="221" t="str">
        <f>'C1'!F6</f>
        <v>Cr</v>
      </c>
      <c r="G6" s="214" t="str">
        <f>D6</f>
        <v>2022</v>
      </c>
      <c r="H6" s="214" t="str">
        <f>+'C1'!H6</f>
        <v>2021</v>
      </c>
    </row>
    <row r="7" spans="1:11">
      <c r="A7" s="2"/>
      <c r="B7" s="3"/>
      <c r="C7" s="25"/>
      <c r="D7" s="2"/>
      <c r="E7" s="25"/>
      <c r="F7" s="2"/>
      <c r="G7" s="2"/>
      <c r="H7" s="16"/>
    </row>
    <row r="8" spans="1:11">
      <c r="A8" s="31" t="e">
        <f>'TB12'!#REF!</f>
        <v>#REF!</v>
      </c>
      <c r="B8" s="234" t="e">
        <f>'TB12'!#REF!</f>
        <v>#REF!</v>
      </c>
      <c r="C8" s="97"/>
      <c r="D8" s="27" t="e">
        <f>'TB12'!#REF!</f>
        <v>#REF!</v>
      </c>
      <c r="E8" s="27"/>
      <c r="F8" s="27"/>
      <c r="G8" s="45" t="e">
        <f>SUM(D8+E8-F8)</f>
        <v>#REF!</v>
      </c>
      <c r="H8" s="27" t="e">
        <f>'TB12'!#REF!</f>
        <v>#REF!</v>
      </c>
      <c r="I8" s="36"/>
      <c r="J8" s="36"/>
    </row>
    <row r="9" spans="1:11">
      <c r="A9" s="16"/>
      <c r="B9" s="19"/>
      <c r="D9" s="17"/>
      <c r="E9" s="46"/>
      <c r="F9" s="17"/>
      <c r="G9" s="45"/>
      <c r="H9" s="4"/>
    </row>
    <row r="10" spans="1:11" s="13" customFormat="1">
      <c r="A10" s="628" t="s">
        <v>184</v>
      </c>
      <c r="B10" s="629"/>
      <c r="C10" s="84"/>
      <c r="D10" s="85" t="e">
        <f>SUM(D8:D9)</f>
        <v>#REF!</v>
      </c>
      <c r="E10" s="85">
        <f>SUM(E8:E9)</f>
        <v>0</v>
      </c>
      <c r="F10" s="85">
        <f>SUM(F8:F9)</f>
        <v>0</v>
      </c>
      <c r="G10" s="85" t="e">
        <f>SUM(G8:G9)</f>
        <v>#REF!</v>
      </c>
      <c r="H10" s="85" t="e">
        <f>SUM(H8:H9)</f>
        <v>#REF!</v>
      </c>
      <c r="I10" s="205"/>
    </row>
    <row r="11" spans="1:11">
      <c r="H11" s="46"/>
    </row>
    <row r="12" spans="1:11">
      <c r="D12" s="18"/>
      <c r="E12" s="28"/>
      <c r="F12" s="30"/>
    </row>
    <row r="13" spans="1:11">
      <c r="D13" s="18"/>
      <c r="E13" s="28"/>
      <c r="F13" s="30"/>
    </row>
    <row r="14" spans="1:11">
      <c r="D14" s="18"/>
      <c r="E14" s="28"/>
      <c r="F14" s="30"/>
    </row>
    <row r="15" spans="1:11">
      <c r="D15" s="18"/>
      <c r="E15" s="28"/>
      <c r="F15" s="30"/>
    </row>
    <row r="16" spans="1:11">
      <c r="D16" s="18"/>
      <c r="E16" s="28"/>
      <c r="F16" s="30"/>
    </row>
    <row r="17" spans="4:6">
      <c r="D17" s="18"/>
      <c r="E17" s="28"/>
      <c r="F17" s="30"/>
    </row>
  </sheetData>
  <mergeCells count="2">
    <mergeCell ref="E5:F5"/>
    <mergeCell ref="A10:B10"/>
  </mergeCells>
  <phoneticPr fontId="0" type="noConversion"/>
  <pageMargins left="0.5" right="0.25" top="1" bottom="1" header="0.5" footer="0.5"/>
  <pageSetup paperSize="9" scale="99" fitToHeight="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pageSetUpPr fitToPage="1"/>
  </sheetPr>
  <dimension ref="A1:K16"/>
  <sheetViews>
    <sheetView showGridLines="0" zoomScaleNormal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D15" sqref="D15"/>
    </sheetView>
  </sheetViews>
  <sheetFormatPr baseColWidth="10" defaultColWidth="9.19921875" defaultRowHeight="21"/>
  <cols>
    <col min="1" max="1" width="40.59765625" style="1" customWidth="1"/>
    <col min="2" max="2" width="11.19921875" style="20" customWidth="1"/>
    <col min="3" max="3" width="6.19921875" style="1" customWidth="1"/>
    <col min="4" max="4" width="14" style="1" customWidth="1"/>
    <col min="5" max="5" width="10" style="1" customWidth="1"/>
    <col min="6" max="6" width="11.3984375" style="1" customWidth="1"/>
    <col min="7" max="7" width="13.796875" style="1" customWidth="1"/>
    <col min="8" max="8" width="14" style="1" customWidth="1"/>
    <col min="9" max="10" width="12" style="36" bestFit="1" customWidth="1"/>
    <col min="11" max="16384" width="9.19921875" style="1"/>
  </cols>
  <sheetData>
    <row r="1" spans="1:11">
      <c r="A1" s="13">
        <f>+'C1'!A1</f>
        <v>0</v>
      </c>
      <c r="F1" s="1" t="s">
        <v>26</v>
      </c>
      <c r="H1" s="76" t="s">
        <v>33</v>
      </c>
    </row>
    <row r="2" spans="1:11">
      <c r="A2" s="13" t="s">
        <v>83</v>
      </c>
      <c r="F2" s="14" t="s">
        <v>27</v>
      </c>
      <c r="G2" s="15" t="s">
        <v>28</v>
      </c>
    </row>
    <row r="3" spans="1:11">
      <c r="A3" s="13" t="str">
        <f>+'C1'!A3</f>
        <v>As of December 31, 2022</v>
      </c>
      <c r="F3" s="14" t="s">
        <v>29</v>
      </c>
      <c r="G3" s="15" t="s">
        <v>28</v>
      </c>
    </row>
    <row r="4" spans="1:11" ht="9.75" customHeight="1">
      <c r="A4" s="13"/>
      <c r="F4" s="14"/>
      <c r="G4" s="15"/>
    </row>
    <row r="5" spans="1:11">
      <c r="A5" s="212" t="str">
        <f>'C1'!A5</f>
        <v>Account Name</v>
      </c>
      <c r="B5" s="212" t="str">
        <f>'C1'!B5</f>
        <v>Code</v>
      </c>
      <c r="C5" s="218" t="str">
        <f>'C1'!C5</f>
        <v>Ref.</v>
      </c>
      <c r="D5" s="218" t="str">
        <f>'C1'!D5</f>
        <v>Per Book</v>
      </c>
      <c r="E5" s="628" t="str">
        <f>'C1'!E5:F5</f>
        <v>Adjust &amp; Reclassify</v>
      </c>
      <c r="F5" s="629"/>
      <c r="G5" s="212" t="str">
        <f>'C1'!G5</f>
        <v>Per Audit</v>
      </c>
      <c r="H5" s="212" t="str">
        <f>'C1'!H5</f>
        <v>Year</v>
      </c>
      <c r="I5" s="38"/>
      <c r="J5" s="38"/>
      <c r="K5" s="20"/>
    </row>
    <row r="6" spans="1:11">
      <c r="A6" s="214" t="str">
        <f>'C1'!A6</f>
        <v>( In Thai )</v>
      </c>
      <c r="B6" s="215"/>
      <c r="C6" s="219"/>
      <c r="D6" s="214" t="str">
        <f>+'C1'!D6</f>
        <v>2022</v>
      </c>
      <c r="E6" s="221" t="str">
        <f>'C1'!E6</f>
        <v>Dr</v>
      </c>
      <c r="F6" s="221" t="str">
        <f>'C1'!F6</f>
        <v>Cr</v>
      </c>
      <c r="G6" s="214" t="str">
        <f>D6</f>
        <v>2022</v>
      </c>
      <c r="H6" s="214" t="str">
        <f>+'C1'!H6</f>
        <v>2021</v>
      </c>
    </row>
    <row r="7" spans="1:11">
      <c r="A7" s="2"/>
      <c r="B7" s="3"/>
      <c r="C7" s="25"/>
      <c r="D7" s="2"/>
      <c r="E7" s="25"/>
      <c r="F7" s="2"/>
      <c r="G7" s="2"/>
      <c r="H7" s="16"/>
    </row>
    <row r="8" spans="1:11">
      <c r="A8" s="77" t="e">
        <f>'TB12'!#REF!</f>
        <v>#REF!</v>
      </c>
      <c r="B8" s="171" t="e">
        <f>'TB12'!#REF!</f>
        <v>#REF!</v>
      </c>
      <c r="C8" s="80"/>
      <c r="D8" s="203" t="e">
        <f>'TB12'!#REF!</f>
        <v>#REF!</v>
      </c>
      <c r="E8" s="204"/>
      <c r="F8" s="81"/>
      <c r="G8" s="81" t="e">
        <f t="shared" ref="G8:G15" si="0">SUM(D8+E8-F8)</f>
        <v>#REF!</v>
      </c>
      <c r="H8" s="81" t="e">
        <f>'TB12'!#REF!</f>
        <v>#REF!</v>
      </c>
    </row>
    <row r="9" spans="1:11">
      <c r="A9" s="77" t="e">
        <f>'TB12'!#REF!</f>
        <v>#REF!</v>
      </c>
      <c r="B9" s="171" t="e">
        <f>'TB12'!#REF!</f>
        <v>#REF!</v>
      </c>
      <c r="C9" s="80"/>
      <c r="D9" s="203" t="e">
        <f>'TB12'!#REF!</f>
        <v>#REF!</v>
      </c>
      <c r="E9" s="204"/>
      <c r="F9" s="81"/>
      <c r="G9" s="81" t="e">
        <f t="shared" si="0"/>
        <v>#REF!</v>
      </c>
      <c r="H9" s="81" t="e">
        <f>'TB12'!#REF!</f>
        <v>#REF!</v>
      </c>
    </row>
    <row r="10" spans="1:11">
      <c r="A10" s="77" t="e">
        <f>'TB12'!#REF!</f>
        <v>#REF!</v>
      </c>
      <c r="B10" s="171" t="e">
        <f>'TB12'!#REF!</f>
        <v>#REF!</v>
      </c>
      <c r="C10" s="80"/>
      <c r="D10" s="203" t="e">
        <f>'TB12'!#REF!</f>
        <v>#REF!</v>
      </c>
      <c r="E10" s="204"/>
      <c r="F10" s="81"/>
      <c r="G10" s="81" t="e">
        <f t="shared" si="0"/>
        <v>#REF!</v>
      </c>
      <c r="H10" s="81" t="e">
        <f>'TB12'!#REF!</f>
        <v>#REF!</v>
      </c>
    </row>
    <row r="11" spans="1:11">
      <c r="A11" s="77" t="e">
        <f>'TB12'!#REF!</f>
        <v>#REF!</v>
      </c>
      <c r="B11" s="171" t="e">
        <f>'TB12'!#REF!</f>
        <v>#REF!</v>
      </c>
      <c r="C11" s="77"/>
      <c r="D11" s="203" t="e">
        <f>'TB12'!#REF!</f>
        <v>#REF!</v>
      </c>
      <c r="E11" s="81"/>
      <c r="F11" s="81"/>
      <c r="G11" s="81" t="e">
        <f t="shared" si="0"/>
        <v>#REF!</v>
      </c>
      <c r="H11" s="81" t="e">
        <f>'TB12'!#REF!</f>
        <v>#REF!</v>
      </c>
    </row>
    <row r="12" spans="1:11">
      <c r="A12" s="77" t="e">
        <f>'TB12'!#REF!</f>
        <v>#REF!</v>
      </c>
      <c r="B12" s="171" t="e">
        <f>'TB12'!#REF!</f>
        <v>#REF!</v>
      </c>
      <c r="C12" s="80"/>
      <c r="D12" s="203" t="e">
        <f>'TB12'!#REF!</f>
        <v>#REF!</v>
      </c>
      <c r="E12" s="204"/>
      <c r="F12" s="81"/>
      <c r="G12" s="81" t="e">
        <f t="shared" si="0"/>
        <v>#REF!</v>
      </c>
      <c r="H12" s="81" t="e">
        <f>'TB12'!#REF!</f>
        <v>#REF!</v>
      </c>
    </row>
    <row r="13" spans="1:11">
      <c r="A13" s="77" t="e">
        <f>'TB12'!#REF!</f>
        <v>#REF!</v>
      </c>
      <c r="B13" s="171" t="e">
        <f>'TB12'!#REF!</f>
        <v>#REF!</v>
      </c>
      <c r="C13" s="80"/>
      <c r="D13" s="203" t="e">
        <f>'TB12'!#REF!</f>
        <v>#REF!</v>
      </c>
      <c r="E13" s="204"/>
      <c r="F13" s="81"/>
      <c r="G13" s="81" t="e">
        <f t="shared" si="0"/>
        <v>#REF!</v>
      </c>
      <c r="H13" s="81" t="e">
        <f>'TB12'!#REF!</f>
        <v>#REF!</v>
      </c>
    </row>
    <row r="14" spans="1:11">
      <c r="A14" s="77" t="e">
        <f>'TB12'!#REF!</f>
        <v>#REF!</v>
      </c>
      <c r="B14" s="171" t="e">
        <f>'TB12'!#REF!</f>
        <v>#REF!</v>
      </c>
      <c r="C14" s="80"/>
      <c r="D14" s="203" t="e">
        <f>'TB12'!#REF!</f>
        <v>#REF!</v>
      </c>
      <c r="E14" s="204"/>
      <c r="F14" s="81"/>
      <c r="G14" s="81" t="e">
        <f t="shared" si="0"/>
        <v>#REF!</v>
      </c>
      <c r="H14" s="81" t="e">
        <f>'TB12'!#REF!</f>
        <v>#REF!</v>
      </c>
    </row>
    <row r="15" spans="1:11">
      <c r="A15" s="230" t="e">
        <f>'TB12'!#REF!</f>
        <v>#REF!</v>
      </c>
      <c r="B15" s="199" t="e">
        <f>'TB12'!#REF!</f>
        <v>#REF!</v>
      </c>
      <c r="C15" s="231"/>
      <c r="D15" s="232" t="e">
        <f>'TB12'!#REF!</f>
        <v>#REF!</v>
      </c>
      <c r="E15" s="233"/>
      <c r="F15" s="232"/>
      <c r="G15" s="81" t="e">
        <f t="shared" si="0"/>
        <v>#REF!</v>
      </c>
      <c r="H15" s="81" t="e">
        <f>'TB12'!#REF!</f>
        <v>#REF!</v>
      </c>
    </row>
    <row r="16" spans="1:11">
      <c r="A16" s="628" t="s">
        <v>185</v>
      </c>
      <c r="B16" s="629"/>
      <c r="C16" s="29"/>
      <c r="D16" s="85" t="e">
        <f>SUM(D8:D15)</f>
        <v>#REF!</v>
      </c>
      <c r="E16" s="85">
        <f>SUM(E8:E15)</f>
        <v>0</v>
      </c>
      <c r="F16" s="85">
        <f>SUM(F8:F15)</f>
        <v>0</v>
      </c>
      <c r="G16" s="85" t="e">
        <f>SUM(G8:G15)</f>
        <v>#REF!</v>
      </c>
      <c r="H16" s="85" t="e">
        <f>SUM(H8:H15)</f>
        <v>#REF!</v>
      </c>
    </row>
  </sheetData>
  <mergeCells count="2">
    <mergeCell ref="E5:F5"/>
    <mergeCell ref="A16:B16"/>
  </mergeCells>
  <phoneticPr fontId="0" type="noConversion"/>
  <pageMargins left="0.5" right="0.45" top="0.5" bottom="1" header="0.5" footer="0.5"/>
  <pageSetup paperSize="9" scale="83" fitToHeight="0" orientation="portrait" verticalDpi="18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indexed="47"/>
    <pageSetUpPr fitToPage="1"/>
  </sheetPr>
  <dimension ref="A1:M25"/>
  <sheetViews>
    <sheetView showGridLines="0" zoomScaleNormal="100" workbookViewId="0">
      <pane xSplit="3" ySplit="6" topLeftCell="D12" activePane="bottomRight" state="frozen"/>
      <selection activeCell="H7" sqref="H7"/>
      <selection pane="topRight" activeCell="H7" sqref="H7"/>
      <selection pane="bottomLeft" activeCell="H7" sqref="H7"/>
      <selection pane="bottomRight" activeCell="G20" sqref="G20"/>
    </sheetView>
  </sheetViews>
  <sheetFormatPr baseColWidth="10" defaultColWidth="9.19921875" defaultRowHeight="21"/>
  <cols>
    <col min="1" max="1" width="37.19921875" style="1" bestFit="1" customWidth="1"/>
    <col min="2" max="2" width="10.796875" style="1" customWidth="1"/>
    <col min="3" max="3" width="6.19921875" style="1" customWidth="1"/>
    <col min="4" max="4" width="13.796875" style="28" customWidth="1"/>
    <col min="5" max="5" width="12.59765625" style="1" customWidth="1"/>
    <col min="6" max="6" width="11.3984375" style="1" customWidth="1"/>
    <col min="7" max="8" width="13.796875" style="1" customWidth="1"/>
    <col min="9" max="9" width="0" style="1" hidden="1" customWidth="1"/>
    <col min="10" max="10" width="0.19921875" style="1" customWidth="1"/>
    <col min="11" max="11" width="14.3984375" style="36" customWidth="1"/>
    <col min="12" max="12" width="11.19921875" style="36" hidden="1" customWidth="1"/>
    <col min="13" max="13" width="9.796875" style="1" hidden="1" customWidth="1"/>
    <col min="14" max="16384" width="9.19921875" style="1"/>
  </cols>
  <sheetData>
    <row r="1" spans="1:13">
      <c r="A1" s="13">
        <f>+'C1'!A1</f>
        <v>0</v>
      </c>
      <c r="F1" s="1" t="s">
        <v>26</v>
      </c>
      <c r="H1" s="76" t="s">
        <v>34</v>
      </c>
    </row>
    <row r="2" spans="1:13">
      <c r="A2" s="13" t="s">
        <v>113</v>
      </c>
      <c r="F2" s="14" t="s">
        <v>27</v>
      </c>
      <c r="G2" s="15" t="s">
        <v>28</v>
      </c>
    </row>
    <row r="3" spans="1:13">
      <c r="A3" s="13" t="str">
        <f>+'C1'!A3</f>
        <v>As of December 31, 2022</v>
      </c>
      <c r="F3" s="14" t="s">
        <v>29</v>
      </c>
      <c r="G3" s="15" t="s">
        <v>28</v>
      </c>
    </row>
    <row r="4" spans="1:13" ht="9" customHeight="1">
      <c r="A4" s="13"/>
      <c r="F4" s="14"/>
      <c r="G4" s="15"/>
    </row>
    <row r="5" spans="1:13">
      <c r="A5" s="212" t="str">
        <f>'C1'!A5</f>
        <v>Account Name</v>
      </c>
      <c r="B5" s="212" t="str">
        <f>'C1'!B5</f>
        <v>Code</v>
      </c>
      <c r="C5" s="218" t="str">
        <f>'C1'!C5</f>
        <v>Ref.</v>
      </c>
      <c r="D5" s="259" t="str">
        <f>'C1'!D5</f>
        <v>Per Book</v>
      </c>
      <c r="E5" s="628" t="str">
        <f>'C1'!E5:F5</f>
        <v>Adjust &amp; Reclassify</v>
      </c>
      <c r="F5" s="629"/>
      <c r="G5" s="212" t="str">
        <f>'C1'!G5</f>
        <v>Per Audit</v>
      </c>
      <c r="H5" s="212" t="str">
        <f>'C1'!H5</f>
        <v>Year</v>
      </c>
      <c r="M5" s="20"/>
    </row>
    <row r="6" spans="1:13">
      <c r="A6" s="214" t="str">
        <f>'C1'!A6</f>
        <v>( In Thai )</v>
      </c>
      <c r="B6" s="215"/>
      <c r="C6" s="219"/>
      <c r="D6" s="260" t="str">
        <f>+'C1'!D6</f>
        <v>2022</v>
      </c>
      <c r="E6" s="221" t="str">
        <f>'C1'!E6</f>
        <v>Dr</v>
      </c>
      <c r="F6" s="221" t="str">
        <f>'C1'!F6</f>
        <v>Cr</v>
      </c>
      <c r="G6" s="214" t="str">
        <f>D6</f>
        <v>2022</v>
      </c>
      <c r="H6" s="214" t="str">
        <f>+'C1'!H6</f>
        <v>2021</v>
      </c>
    </row>
    <row r="7" spans="1:13" s="268" customFormat="1">
      <c r="A7" s="264" t="s">
        <v>84</v>
      </c>
      <c r="B7" s="265"/>
      <c r="C7" s="266"/>
      <c r="D7" s="377"/>
      <c r="E7" s="266"/>
      <c r="F7" s="265"/>
      <c r="G7" s="265"/>
      <c r="H7" s="267"/>
      <c r="K7" s="269"/>
      <c r="L7" s="269"/>
    </row>
    <row r="8" spans="1:13" s="268" customFormat="1">
      <c r="A8" s="270" t="e">
        <f>'TB12'!#REF!</f>
        <v>#REF!</v>
      </c>
      <c r="B8" s="271" t="e">
        <f>'TB12'!#REF!</f>
        <v>#REF!</v>
      </c>
      <c r="C8" s="272"/>
      <c r="D8" s="282" t="e">
        <f>'TB12'!#REF!</f>
        <v>#REF!</v>
      </c>
      <c r="E8" s="380"/>
      <c r="F8" s="275"/>
      <c r="G8" s="275" t="e">
        <f>SUM(D8+E8-F8)</f>
        <v>#REF!</v>
      </c>
      <c r="H8" s="273" t="e">
        <f>'TB12'!#REF!</f>
        <v>#REF!</v>
      </c>
      <c r="J8" s="276" t="e">
        <f>SUM(G8-H8)</f>
        <v>#REF!</v>
      </c>
      <c r="K8" s="269" t="e">
        <f>+G8-H8</f>
        <v>#REF!</v>
      </c>
      <c r="L8" s="269"/>
    </row>
    <row r="9" spans="1:13" s="268" customFormat="1">
      <c r="A9" s="270" t="e">
        <f>'TB12'!#REF!</f>
        <v>#REF!</v>
      </c>
      <c r="B9" s="271" t="e">
        <f>'TB12'!#REF!</f>
        <v>#REF!</v>
      </c>
      <c r="C9" s="272"/>
      <c r="D9" s="282" t="e">
        <f>'TB12'!#REF!</f>
        <v>#REF!</v>
      </c>
      <c r="E9" s="274"/>
      <c r="F9" s="275"/>
      <c r="G9" s="275" t="e">
        <f>SUM(D9+E9-F9)</f>
        <v>#REF!</v>
      </c>
      <c r="H9" s="273" t="e">
        <f>'TB12'!#REF!</f>
        <v>#REF!</v>
      </c>
      <c r="J9" s="276" t="e">
        <f>SUM(G9-H9)</f>
        <v>#REF!</v>
      </c>
      <c r="K9" s="269" t="e">
        <f t="shared" ref="K9:K20" si="0">+G9-H9</f>
        <v>#REF!</v>
      </c>
      <c r="L9" s="269"/>
    </row>
    <row r="10" spans="1:13" s="268" customFormat="1">
      <c r="A10" s="270" t="e">
        <f>'TB12'!#REF!</f>
        <v>#REF!</v>
      </c>
      <c r="B10" s="271" t="e">
        <f>'TB12'!#REF!</f>
        <v>#REF!</v>
      </c>
      <c r="C10" s="272"/>
      <c r="D10" s="282" t="e">
        <f>'TB12'!#REF!</f>
        <v>#REF!</v>
      </c>
      <c r="E10" s="274"/>
      <c r="F10" s="275"/>
      <c r="G10" s="275" t="e">
        <f>SUM(D10+E10-F10)</f>
        <v>#REF!</v>
      </c>
      <c r="H10" s="273" t="e">
        <f>'TB12'!#REF!</f>
        <v>#REF!</v>
      </c>
      <c r="J10" s="276" t="e">
        <f>SUM(G10-H10)</f>
        <v>#REF!</v>
      </c>
      <c r="K10" s="269" t="e">
        <f t="shared" si="0"/>
        <v>#REF!</v>
      </c>
      <c r="L10" s="269"/>
    </row>
    <row r="11" spans="1:13" s="268" customFormat="1">
      <c r="A11" s="270" t="e">
        <f>'TB12'!#REF!</f>
        <v>#REF!</v>
      </c>
      <c r="B11" s="271" t="e">
        <f>'TB12'!#REF!</f>
        <v>#REF!</v>
      </c>
      <c r="C11" s="272"/>
      <c r="D11" s="378" t="e">
        <f>'TB12'!#REF!</f>
        <v>#REF!</v>
      </c>
      <c r="E11" s="276"/>
      <c r="F11" s="288"/>
      <c r="G11" s="275" t="e">
        <f>SUM(D11+E11-F11)</f>
        <v>#REF!</v>
      </c>
      <c r="H11" s="273" t="e">
        <f>'TB12'!#REF!</f>
        <v>#REF!</v>
      </c>
      <c r="J11" s="276"/>
      <c r="K11" s="269"/>
      <c r="L11" s="269"/>
    </row>
    <row r="12" spans="1:13" s="278" customFormat="1">
      <c r="A12" s="289"/>
      <c r="B12" s="294"/>
      <c r="C12" s="295"/>
      <c r="D12" s="379" t="e">
        <f>SUM(D8:D11)</f>
        <v>#REF!</v>
      </c>
      <c r="E12" s="277">
        <f>SUM(E8:E10)</f>
        <v>0</v>
      </c>
      <c r="F12" s="277">
        <f>SUM(F8:F10)</f>
        <v>0</v>
      </c>
      <c r="G12" s="277" t="e">
        <f>SUM(G8:G11)</f>
        <v>#REF!</v>
      </c>
      <c r="H12" s="277" t="e">
        <f>SUM(H8:H11)</f>
        <v>#REF!</v>
      </c>
      <c r="J12" s="279" t="e">
        <f>SUM(G12-H12)</f>
        <v>#REF!</v>
      </c>
      <c r="K12" s="293" t="e">
        <f t="shared" si="0"/>
        <v>#REF!</v>
      </c>
      <c r="L12" s="293"/>
    </row>
    <row r="13" spans="1:13" s="268" customFormat="1">
      <c r="A13" s="280" t="s">
        <v>85</v>
      </c>
      <c r="B13" s="271"/>
      <c r="C13" s="272"/>
      <c r="D13" s="282"/>
      <c r="E13" s="274"/>
      <c r="F13" s="275"/>
      <c r="G13" s="281"/>
      <c r="H13" s="282"/>
      <c r="J13" s="276"/>
      <c r="K13" s="269">
        <f t="shared" si="0"/>
        <v>0</v>
      </c>
      <c r="L13" s="269"/>
    </row>
    <row r="14" spans="1:13" s="268" customFormat="1">
      <c r="A14" s="270" t="e">
        <f>'TB12'!#REF!</f>
        <v>#REF!</v>
      </c>
      <c r="B14" s="271" t="e">
        <f>'TB12'!#REF!</f>
        <v>#REF!</v>
      </c>
      <c r="C14" s="272"/>
      <c r="D14" s="282" t="e">
        <f>-'TB12'!#REF!</f>
        <v>#REF!</v>
      </c>
      <c r="E14" s="283"/>
      <c r="F14" s="284"/>
      <c r="G14" s="284" t="e">
        <f>SUM(D14+F14-E14)</f>
        <v>#REF!</v>
      </c>
      <c r="H14" s="285" t="e">
        <f>'TB12'!#REF!</f>
        <v>#REF!</v>
      </c>
      <c r="J14" s="276" t="e">
        <f>SUM(G14-H14)</f>
        <v>#REF!</v>
      </c>
      <c r="K14" s="269" t="e">
        <f t="shared" si="0"/>
        <v>#REF!</v>
      </c>
      <c r="L14" s="269"/>
    </row>
    <row r="15" spans="1:13" s="268" customFormat="1">
      <c r="A15" s="270" t="e">
        <f>'TB12'!#REF!</f>
        <v>#REF!</v>
      </c>
      <c r="B15" s="271" t="e">
        <f>'TB12'!#REF!</f>
        <v>#REF!</v>
      </c>
      <c r="C15" s="272"/>
      <c r="D15" s="282" t="e">
        <f>-'TB12'!#REF!</f>
        <v>#REF!</v>
      </c>
      <c r="E15" s="283"/>
      <c r="F15" s="284"/>
      <c r="G15" s="284" t="e">
        <f>SUM(D15+F15-E15)</f>
        <v>#REF!</v>
      </c>
      <c r="H15" s="285" t="e">
        <f>'TB12'!#REF!</f>
        <v>#REF!</v>
      </c>
      <c r="J15" s="276"/>
      <c r="K15" s="269" t="e">
        <f t="shared" si="0"/>
        <v>#REF!</v>
      </c>
      <c r="L15" s="269"/>
    </row>
    <row r="16" spans="1:13" s="268" customFormat="1">
      <c r="A16" s="270" t="e">
        <f>'TB12'!#REF!</f>
        <v>#REF!</v>
      </c>
      <c r="B16" s="271" t="e">
        <f>'TB12'!#REF!</f>
        <v>#REF!</v>
      </c>
      <c r="C16" s="272"/>
      <c r="D16" s="282" t="e">
        <f>-'TB12'!#REF!</f>
        <v>#REF!</v>
      </c>
      <c r="E16" s="283"/>
      <c r="F16" s="284"/>
      <c r="G16" s="284" t="e">
        <f>SUM(D16+F16-E16)</f>
        <v>#REF!</v>
      </c>
      <c r="H16" s="285" t="e">
        <f>'TB12'!#REF!</f>
        <v>#REF!</v>
      </c>
      <c r="J16" s="276"/>
      <c r="K16" s="269" t="e">
        <f t="shared" si="0"/>
        <v>#REF!</v>
      </c>
      <c r="L16" s="269"/>
    </row>
    <row r="17" spans="1:12" s="268" customFormat="1">
      <c r="A17" s="270" t="e">
        <f>'TB12'!#REF!</f>
        <v>#REF!</v>
      </c>
      <c r="B17" s="271" t="e">
        <f>'TB12'!#REF!</f>
        <v>#REF!</v>
      </c>
      <c r="C17" s="272"/>
      <c r="D17" s="282" t="e">
        <f>-'TB12'!#REF!</f>
        <v>#REF!</v>
      </c>
      <c r="E17" s="367"/>
      <c r="F17" s="366"/>
      <c r="G17" s="284" t="e">
        <f>SUM(D17+F17-E17)</f>
        <v>#REF!</v>
      </c>
      <c r="H17" s="285" t="e">
        <f>'TB12'!#REF!</f>
        <v>#REF!</v>
      </c>
      <c r="J17" s="276"/>
      <c r="K17" s="269"/>
      <c r="L17" s="269"/>
    </row>
    <row r="18" spans="1:12" s="278" customFormat="1">
      <c r="A18" s="289"/>
      <c r="B18" s="290"/>
      <c r="C18" s="291"/>
      <c r="D18" s="379" t="e">
        <f>SUM(D14:D17)</f>
        <v>#REF!</v>
      </c>
      <c r="E18" s="292">
        <f t="shared" ref="E18:J18" si="1">SUM(E14:E16)</f>
        <v>0</v>
      </c>
      <c r="F18" s="292">
        <f t="shared" si="1"/>
        <v>0</v>
      </c>
      <c r="G18" s="292" t="e">
        <f>SUM(G14:G17)</f>
        <v>#REF!</v>
      </c>
      <c r="H18" s="292" t="e">
        <f t="shared" si="1"/>
        <v>#REF!</v>
      </c>
      <c r="I18" s="292">
        <f t="shared" si="1"/>
        <v>0</v>
      </c>
      <c r="J18" s="292" t="e">
        <f t="shared" si="1"/>
        <v>#REF!</v>
      </c>
      <c r="K18" s="293" t="e">
        <f t="shared" si="0"/>
        <v>#REF!</v>
      </c>
      <c r="L18" s="293"/>
    </row>
    <row r="19" spans="1:12" s="268" customFormat="1">
      <c r="A19" s="286"/>
      <c r="B19" s="286"/>
      <c r="C19" s="287"/>
      <c r="D19" s="378"/>
      <c r="E19" s="276"/>
      <c r="F19" s="288"/>
      <c r="G19" s="288"/>
      <c r="H19" s="267"/>
      <c r="J19" s="276"/>
      <c r="K19" s="269">
        <f t="shared" si="0"/>
        <v>0</v>
      </c>
      <c r="L19" s="269"/>
    </row>
    <row r="20" spans="1:12">
      <c r="A20" s="628" t="s">
        <v>186</v>
      </c>
      <c r="B20" s="629"/>
      <c r="C20" s="29"/>
      <c r="D20" s="120" t="e">
        <f>+D12-D18</f>
        <v>#REF!</v>
      </c>
      <c r="E20" s="85">
        <f>+E12-E18</f>
        <v>0</v>
      </c>
      <c r="F20" s="85">
        <f>+F12-F18</f>
        <v>0</v>
      </c>
      <c r="G20" s="368" t="e">
        <f>+G12-G18</f>
        <v>#REF!</v>
      </c>
      <c r="H20" s="85" t="e">
        <f>+H12-H18</f>
        <v>#REF!</v>
      </c>
      <c r="I20" s="85">
        <f>SUM(I12-I18)</f>
        <v>0</v>
      </c>
      <c r="J20" s="85" t="e">
        <f>SUM(J12-J18)</f>
        <v>#REF!</v>
      </c>
      <c r="K20" s="120" t="e">
        <f t="shared" si="0"/>
        <v>#REF!</v>
      </c>
    </row>
    <row r="21" spans="1:12">
      <c r="D21" s="36"/>
    </row>
    <row r="22" spans="1:12">
      <c r="D22" s="36"/>
    </row>
    <row r="23" spans="1:12">
      <c r="D23" s="36"/>
    </row>
    <row r="24" spans="1:12">
      <c r="D24" s="36"/>
    </row>
    <row r="25" spans="1:12">
      <c r="D25" s="36"/>
    </row>
  </sheetData>
  <mergeCells count="2">
    <mergeCell ref="E5:F5"/>
    <mergeCell ref="A20:B20"/>
  </mergeCells>
  <phoneticPr fontId="0" type="noConversion"/>
  <pageMargins left="0.5" right="0.18" top="0.5" bottom="1" header="0.5" footer="0.5"/>
  <pageSetup paperSize="9" scale="78" fitToHeight="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pageSetUpPr fitToPage="1"/>
  </sheetPr>
  <dimension ref="A1:H13"/>
  <sheetViews>
    <sheetView showGridLines="0" zoomScaleNormal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H1" sqref="H1"/>
    </sheetView>
  </sheetViews>
  <sheetFormatPr baseColWidth="10" defaultColWidth="9.19921875" defaultRowHeight="21"/>
  <cols>
    <col min="1" max="1" width="25.59765625" style="1" bestFit="1" customWidth="1"/>
    <col min="2" max="2" width="8.19921875" style="1" customWidth="1"/>
    <col min="3" max="3" width="6.19921875" style="1" customWidth="1"/>
    <col min="4" max="4" width="12.59765625" style="1" customWidth="1"/>
    <col min="5" max="5" width="10" style="1" customWidth="1"/>
    <col min="6" max="6" width="11.3984375" style="1" customWidth="1"/>
    <col min="7" max="7" width="12.796875" style="1" customWidth="1"/>
    <col min="8" max="8" width="17.19921875" style="1" customWidth="1"/>
    <col min="9" max="16384" width="9.19921875" style="1"/>
  </cols>
  <sheetData>
    <row r="1" spans="1:8">
      <c r="A1" s="13">
        <f>+'C1'!A1</f>
        <v>0</v>
      </c>
      <c r="F1" s="1" t="s">
        <v>26</v>
      </c>
      <c r="H1" s="76" t="s">
        <v>35</v>
      </c>
    </row>
    <row r="2" spans="1:8">
      <c r="A2" s="13" t="s">
        <v>100</v>
      </c>
      <c r="F2" s="1" t="s">
        <v>27</v>
      </c>
      <c r="G2" s="15" t="s">
        <v>28</v>
      </c>
    </row>
    <row r="3" spans="1:8">
      <c r="A3" s="13" t="str">
        <f>+'C1'!A3</f>
        <v>As of December 31, 2022</v>
      </c>
      <c r="F3" s="1" t="s">
        <v>29</v>
      </c>
      <c r="G3" s="15" t="s">
        <v>28</v>
      </c>
    </row>
    <row r="4" spans="1:8" ht="9" customHeight="1">
      <c r="F4" s="14"/>
      <c r="G4" s="15"/>
    </row>
    <row r="5" spans="1:8">
      <c r="A5" s="212" t="str">
        <f>'C1'!A5</f>
        <v>Account Name</v>
      </c>
      <c r="B5" s="212" t="str">
        <f>'C1'!B5</f>
        <v>Code</v>
      </c>
      <c r="C5" s="218" t="str">
        <f>'C1'!C5</f>
        <v>Ref.</v>
      </c>
      <c r="D5" s="218" t="str">
        <f>'C1'!D5</f>
        <v>Per Book</v>
      </c>
      <c r="E5" s="628" t="str">
        <f>'C1'!E5:F5</f>
        <v>Adjust &amp; Reclassify</v>
      </c>
      <c r="F5" s="629"/>
      <c r="G5" s="212" t="str">
        <f>'C1'!G5</f>
        <v>Per Audit</v>
      </c>
      <c r="H5" s="212" t="str">
        <f>'C1'!H5</f>
        <v>Year</v>
      </c>
    </row>
    <row r="6" spans="1:8">
      <c r="A6" s="214" t="str">
        <f>'C1'!A6</f>
        <v>( In Thai )</v>
      </c>
      <c r="B6" s="215"/>
      <c r="C6" s="219"/>
      <c r="D6" s="214" t="str">
        <f>+'C1'!D6</f>
        <v>2022</v>
      </c>
      <c r="E6" s="221" t="str">
        <f>'C1'!E6</f>
        <v>Dr</v>
      </c>
      <c r="F6" s="221" t="str">
        <f>'C1'!F6</f>
        <v>Cr</v>
      </c>
      <c r="G6" s="214" t="str">
        <f>D6</f>
        <v>2022</v>
      </c>
      <c r="H6" s="214" t="str">
        <f>+'C1'!H6</f>
        <v>2021</v>
      </c>
    </row>
    <row r="7" spans="1:8">
      <c r="A7" s="2"/>
      <c r="B7" s="3"/>
      <c r="C7" s="25"/>
      <c r="D7" s="103"/>
      <c r="E7" s="25"/>
      <c r="F7" s="2"/>
      <c r="G7" s="90"/>
      <c r="H7" s="16"/>
    </row>
    <row r="8" spans="1:8">
      <c r="A8" s="77" t="e">
        <f>'TB12'!#REF!</f>
        <v>#REF!</v>
      </c>
      <c r="B8" s="171" t="e">
        <f>'TB12'!#REF!</f>
        <v>#REF!</v>
      </c>
      <c r="C8" s="80"/>
      <c r="D8" s="83" t="e">
        <f>'TB12'!#REF!</f>
        <v>#REF!</v>
      </c>
      <c r="E8" s="82"/>
      <c r="F8" s="83"/>
      <c r="G8" s="83" t="e">
        <f>SUM(D8+E8-F8)</f>
        <v>#REF!</v>
      </c>
      <c r="H8" s="81" t="e">
        <f>'TB12'!#REF!</f>
        <v>#REF!</v>
      </c>
    </row>
    <row r="9" spans="1:8">
      <c r="A9" s="77"/>
      <c r="B9" s="171"/>
      <c r="C9" s="80"/>
      <c r="D9" s="83"/>
      <c r="E9" s="82"/>
      <c r="F9" s="83"/>
      <c r="G9" s="83"/>
      <c r="H9" s="81"/>
    </row>
    <row r="10" spans="1:8">
      <c r="A10" s="16"/>
      <c r="B10" s="19"/>
      <c r="D10" s="17"/>
      <c r="E10" s="46"/>
      <c r="F10" s="17"/>
      <c r="G10" s="17"/>
      <c r="H10" s="17"/>
    </row>
    <row r="11" spans="1:8">
      <c r="A11" s="628" t="s">
        <v>187</v>
      </c>
      <c r="B11" s="629"/>
      <c r="C11" s="29"/>
      <c r="D11" s="85" t="e">
        <f>SUM(D8:D10)</f>
        <v>#REF!</v>
      </c>
      <c r="E11" s="85">
        <f>SUM(E8:E10)</f>
        <v>0</v>
      </c>
      <c r="F11" s="85">
        <f>SUM(F8:F10)</f>
        <v>0</v>
      </c>
      <c r="G11" s="85" t="e">
        <f>SUM(G8:G10)</f>
        <v>#REF!</v>
      </c>
      <c r="H11" s="85" t="e">
        <f>SUM(H8:H10)</f>
        <v>#REF!</v>
      </c>
    </row>
    <row r="13" spans="1:8">
      <c r="H13" s="28"/>
    </row>
  </sheetData>
  <mergeCells count="2">
    <mergeCell ref="E5:F5"/>
    <mergeCell ref="A11:B11"/>
  </mergeCells>
  <phoneticPr fontId="0" type="noConversion"/>
  <pageMargins left="0.75" right="0.75" top="1" bottom="1" header="0.5" footer="0.5"/>
  <pageSetup paperSize="9" scale="90" fitToHeight="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>
    <pageSetUpPr fitToPage="1"/>
  </sheetPr>
  <dimension ref="A1:J10"/>
  <sheetViews>
    <sheetView showGridLines="0" zoomScaleNormal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H1" sqref="H1"/>
    </sheetView>
  </sheetViews>
  <sheetFormatPr baseColWidth="10" defaultColWidth="9.19921875" defaultRowHeight="21"/>
  <cols>
    <col min="1" max="1" width="32.19921875" style="1" customWidth="1"/>
    <col min="2" max="2" width="10.19921875" style="1" customWidth="1"/>
    <col min="3" max="3" width="6.19921875" style="1" customWidth="1"/>
    <col min="4" max="4" width="14.796875" style="1" bestFit="1" customWidth="1"/>
    <col min="5" max="5" width="11.59765625" style="1" customWidth="1"/>
    <col min="6" max="6" width="11.3984375" style="1" customWidth="1"/>
    <col min="7" max="7" width="14" style="1" customWidth="1"/>
    <col min="8" max="8" width="16.3984375" style="1" customWidth="1"/>
    <col min="9" max="9" width="9.19921875" style="1"/>
    <col min="10" max="10" width="9.796875" style="1" bestFit="1" customWidth="1"/>
    <col min="11" max="16384" width="9.19921875" style="1"/>
  </cols>
  <sheetData>
    <row r="1" spans="1:10">
      <c r="A1" s="13" t="s">
        <v>99</v>
      </c>
      <c r="F1" s="1" t="s">
        <v>26</v>
      </c>
      <c r="H1" s="76" t="s">
        <v>51</v>
      </c>
    </row>
    <row r="2" spans="1:10">
      <c r="A2" s="13" t="s">
        <v>114</v>
      </c>
      <c r="F2" s="14" t="s">
        <v>27</v>
      </c>
      <c r="G2" s="15" t="s">
        <v>28</v>
      </c>
    </row>
    <row r="3" spans="1:10">
      <c r="A3" s="13" t="str">
        <f>+'C1'!A3</f>
        <v>As of December 31, 2022</v>
      </c>
      <c r="F3" s="14" t="s">
        <v>29</v>
      </c>
      <c r="G3" s="15" t="s">
        <v>28</v>
      </c>
    </row>
    <row r="4" spans="1:10" ht="10.5" customHeight="1">
      <c r="A4" s="13"/>
      <c r="F4" s="14"/>
      <c r="G4" s="15"/>
    </row>
    <row r="5" spans="1:10">
      <c r="A5" s="212" t="str">
        <f>'C1'!A5</f>
        <v>Account Name</v>
      </c>
      <c r="B5" s="212" t="str">
        <f>'C1'!B5</f>
        <v>Code</v>
      </c>
      <c r="C5" s="218" t="str">
        <f>'C1'!C5</f>
        <v>Ref.</v>
      </c>
      <c r="D5" s="218" t="str">
        <f>'C1'!D5</f>
        <v>Per Book</v>
      </c>
      <c r="E5" s="628" t="str">
        <f>'C1'!E5:F5</f>
        <v>Adjust &amp; Reclassify</v>
      </c>
      <c r="F5" s="629"/>
      <c r="G5" s="212" t="str">
        <f>'C1'!G5</f>
        <v>Per Audit</v>
      </c>
      <c r="H5" s="212" t="str">
        <f>'C1'!H5</f>
        <v>Year</v>
      </c>
    </row>
    <row r="6" spans="1:10">
      <c r="A6" s="214" t="str">
        <f>'C1'!A6</f>
        <v>( In Thai )</v>
      </c>
      <c r="B6" s="215"/>
      <c r="C6" s="219"/>
      <c r="D6" s="214" t="str">
        <f>+'C1'!D6</f>
        <v>2022</v>
      </c>
      <c r="E6" s="221" t="str">
        <f>'C1'!E6</f>
        <v>Dr</v>
      </c>
      <c r="F6" s="221" t="str">
        <f>'C1'!F6</f>
        <v>Cr</v>
      </c>
      <c r="G6" s="214" t="str">
        <f>D6</f>
        <v>2022</v>
      </c>
      <c r="H6" s="214" t="str">
        <f>+'C1'!H6</f>
        <v>2021</v>
      </c>
    </row>
    <row r="7" spans="1:10">
      <c r="A7" s="227"/>
      <c r="B7" s="227"/>
      <c r="C7" s="228"/>
      <c r="D7" s="227"/>
      <c r="E7" s="228"/>
      <c r="F7" s="227"/>
      <c r="G7" s="227"/>
      <c r="H7" s="227"/>
    </row>
    <row r="8" spans="1:10">
      <c r="A8" s="77"/>
      <c r="B8" s="78"/>
      <c r="C8" s="79"/>
      <c r="D8" s="88"/>
      <c r="E8" s="239"/>
      <c r="F8" s="240"/>
      <c r="G8" s="83"/>
      <c r="H8" s="88"/>
      <c r="J8" s="36"/>
    </row>
    <row r="9" spans="1:10">
      <c r="A9" s="230"/>
      <c r="B9" s="199"/>
      <c r="C9" s="231"/>
      <c r="D9" s="238"/>
      <c r="E9" s="231"/>
      <c r="F9" s="230"/>
      <c r="G9" s="232">
        <f>SUM(D9-E9+F9)</f>
        <v>0</v>
      </c>
      <c r="H9" s="238"/>
    </row>
    <row r="10" spans="1:10">
      <c r="A10" s="628" t="s">
        <v>188</v>
      </c>
      <c r="B10" s="629"/>
      <c r="C10" s="29"/>
      <c r="D10" s="85">
        <f>SUM(D8:D9)</f>
        <v>0</v>
      </c>
      <c r="E10" s="85">
        <f>SUM(E8:E9)</f>
        <v>0</v>
      </c>
      <c r="F10" s="85">
        <f>SUM(F8:F9)</f>
        <v>0</v>
      </c>
      <c r="G10" s="85">
        <f>SUM(G8:G9)</f>
        <v>0</v>
      </c>
      <c r="H10" s="85">
        <f>SUM(H8:H9)</f>
        <v>0</v>
      </c>
    </row>
  </sheetData>
  <mergeCells count="2">
    <mergeCell ref="E5:F5"/>
    <mergeCell ref="A10:B10"/>
  </mergeCells>
  <phoneticPr fontId="0" type="noConversion"/>
  <pageMargins left="0.5" right="0.17" top="1" bottom="1" header="0.5" footer="0.5"/>
  <pageSetup paperSize="9" scale="90" fitToHeight="0" orientation="portrait" horizontalDpi="180" verticalDpi="18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pageSetUpPr fitToPage="1"/>
  </sheetPr>
  <dimension ref="A1:H14"/>
  <sheetViews>
    <sheetView showGridLines="0" zoomScaleNormal="100" zoomScaleSheetLayoutView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H1" sqref="H1"/>
    </sheetView>
  </sheetViews>
  <sheetFormatPr baseColWidth="10" defaultColWidth="9.19921875" defaultRowHeight="21"/>
  <cols>
    <col min="1" max="1" width="26.59765625" style="1" customWidth="1"/>
    <col min="2" max="2" width="6.796875" style="1" bestFit="1" customWidth="1"/>
    <col min="3" max="3" width="6.19921875" style="1" customWidth="1"/>
    <col min="4" max="4" width="13.796875" style="1" customWidth="1"/>
    <col min="5" max="5" width="11.796875" style="1" bestFit="1" customWidth="1"/>
    <col min="6" max="6" width="11.3984375" style="1" customWidth="1"/>
    <col min="7" max="8" width="13.796875" style="1" customWidth="1"/>
    <col min="9" max="16384" width="9.19921875" style="1"/>
  </cols>
  <sheetData>
    <row r="1" spans="1:8">
      <c r="A1" s="13">
        <f>+'C1'!A1</f>
        <v>0</v>
      </c>
      <c r="F1" s="1" t="s">
        <v>26</v>
      </c>
      <c r="H1" s="76" t="s">
        <v>76</v>
      </c>
    </row>
    <row r="2" spans="1:8">
      <c r="A2" s="13" t="s">
        <v>74</v>
      </c>
      <c r="F2" s="14" t="s">
        <v>27</v>
      </c>
      <c r="G2" s="15" t="s">
        <v>28</v>
      </c>
    </row>
    <row r="3" spans="1:8">
      <c r="A3" s="13" t="str">
        <f>+'C1'!A3</f>
        <v>As of December 31, 2022</v>
      </c>
      <c r="F3" s="14" t="s">
        <v>29</v>
      </c>
      <c r="G3" s="15" t="s">
        <v>28</v>
      </c>
    </row>
    <row r="4" spans="1:8" ht="9" customHeight="1">
      <c r="F4" s="14"/>
      <c r="G4" s="15"/>
    </row>
    <row r="5" spans="1:8">
      <c r="A5" s="212" t="str">
        <f>'C1'!A5</f>
        <v>Account Name</v>
      </c>
      <c r="B5" s="212" t="str">
        <f>'C1'!B5</f>
        <v>Code</v>
      </c>
      <c r="C5" s="218" t="str">
        <f>'C1'!C5</f>
        <v>Ref.</v>
      </c>
      <c r="D5" s="218" t="str">
        <f>'C1'!D5</f>
        <v>Per Book</v>
      </c>
      <c r="E5" s="628" t="str">
        <f>'C1'!E5:F5</f>
        <v>Adjust &amp; Reclassify</v>
      </c>
      <c r="F5" s="629"/>
      <c r="G5" s="212" t="str">
        <f>'C1'!G5</f>
        <v>Per Audit</v>
      </c>
      <c r="H5" s="212" t="str">
        <f>'C1'!H5</f>
        <v>Year</v>
      </c>
    </row>
    <row r="6" spans="1:8">
      <c r="A6" s="214" t="str">
        <f>'C1'!A6</f>
        <v>( In Thai )</v>
      </c>
      <c r="B6" s="215"/>
      <c r="C6" s="219"/>
      <c r="D6" s="214" t="str">
        <f>+'C1'!D6</f>
        <v>2022</v>
      </c>
      <c r="E6" s="221" t="str">
        <f>'C1'!E6</f>
        <v>Dr</v>
      </c>
      <c r="F6" s="221" t="str">
        <f>'C1'!F6</f>
        <v>Cr</v>
      </c>
      <c r="G6" s="214" t="str">
        <f>D6</f>
        <v>2022</v>
      </c>
      <c r="H6" s="214" t="str">
        <f>+'C1'!H6</f>
        <v>2021</v>
      </c>
    </row>
    <row r="7" spans="1:8">
      <c r="A7" s="226"/>
      <c r="B7" s="227"/>
      <c r="C7" s="228"/>
      <c r="D7" s="227"/>
      <c r="E7" s="228"/>
      <c r="F7" s="227"/>
      <c r="G7" s="227"/>
      <c r="H7" s="227"/>
    </row>
    <row r="8" spans="1:8">
      <c r="A8" s="296" t="e">
        <f>'TB12'!#REF!</f>
        <v>#REF!</v>
      </c>
      <c r="B8" s="78" t="e">
        <f>'TB12'!#REF!</f>
        <v>#REF!</v>
      </c>
      <c r="C8" s="79"/>
      <c r="D8" s="229" t="e">
        <f>-'TB12'!#REF!</f>
        <v>#REF!</v>
      </c>
      <c r="E8" s="82"/>
      <c r="F8" s="83"/>
      <c r="G8" s="83" t="e">
        <f>SUM(D8-E8+F8)</f>
        <v>#REF!</v>
      </c>
      <c r="H8" s="81" t="e">
        <f>'TB12'!#REF!</f>
        <v>#REF!</v>
      </c>
    </row>
    <row r="9" spans="1:8">
      <c r="A9" s="77"/>
      <c r="B9" s="78"/>
      <c r="C9" s="102"/>
      <c r="D9" s="229"/>
      <c r="E9" s="82"/>
      <c r="F9" s="83"/>
      <c r="G9" s="83"/>
      <c r="H9" s="81"/>
    </row>
    <row r="10" spans="1:8">
      <c r="A10" s="230"/>
      <c r="B10" s="230"/>
      <c r="C10" s="231"/>
      <c r="D10" s="232"/>
      <c r="E10" s="233"/>
      <c r="F10" s="232"/>
      <c r="G10" s="232"/>
      <c r="H10" s="230"/>
    </row>
    <row r="11" spans="1:8">
      <c r="A11" s="628" t="s">
        <v>189</v>
      </c>
      <c r="B11" s="629"/>
      <c r="C11" s="29"/>
      <c r="D11" s="85" t="e">
        <f>SUM(D8:D10)</f>
        <v>#REF!</v>
      </c>
      <c r="E11" s="85">
        <f>SUM(E8:E10)</f>
        <v>0</v>
      </c>
      <c r="F11" s="85">
        <f>SUM(F8:F10)</f>
        <v>0</v>
      </c>
      <c r="G11" s="85" t="e">
        <f>SUM(G8:G10)</f>
        <v>#REF!</v>
      </c>
      <c r="H11" s="85" t="e">
        <f>SUM(H8:H10)</f>
        <v>#REF!</v>
      </c>
    </row>
    <row r="13" spans="1:8">
      <c r="H13" s="36"/>
    </row>
    <row r="14" spans="1:8">
      <c r="H14" s="18"/>
    </row>
  </sheetData>
  <mergeCells count="2">
    <mergeCell ref="E5:F5"/>
    <mergeCell ref="A11:B11"/>
  </mergeCells>
  <phoneticPr fontId="0" type="noConversion"/>
  <pageMargins left="0.7" right="0.7" top="0.75" bottom="0.75" header="0.3" footer="0.3"/>
  <pageSetup paperSize="9" scale="91" fitToHeight="0" orientation="portrait" horizontalDpi="180" verticalDpi="18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>
    <pageSetUpPr fitToPage="1"/>
  </sheetPr>
  <dimension ref="A1:K10"/>
  <sheetViews>
    <sheetView showGridLines="0" zoomScaleNormal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D8" sqref="D8"/>
    </sheetView>
  </sheetViews>
  <sheetFormatPr baseColWidth="10" defaultColWidth="9.19921875" defaultRowHeight="21"/>
  <cols>
    <col min="1" max="1" width="28.59765625" style="1" customWidth="1"/>
    <col min="2" max="2" width="10.59765625" style="1" customWidth="1"/>
    <col min="3" max="3" width="6.19921875" style="1" customWidth="1"/>
    <col min="4" max="4" width="13.59765625" style="1" customWidth="1"/>
    <col min="5" max="5" width="11.59765625" style="1" customWidth="1"/>
    <col min="6" max="6" width="11.3984375" style="1" customWidth="1"/>
    <col min="7" max="7" width="14" style="1" customWidth="1"/>
    <col min="8" max="8" width="13.19921875" style="1" customWidth="1"/>
    <col min="9" max="10" width="11.3984375" style="36" customWidth="1"/>
    <col min="11" max="11" width="11.19921875" style="36" bestFit="1" customWidth="1"/>
    <col min="12" max="16384" width="9.19921875" style="1"/>
  </cols>
  <sheetData>
    <row r="1" spans="1:10">
      <c r="A1" s="13">
        <f>+'C1'!A1</f>
        <v>0</v>
      </c>
      <c r="F1" s="1" t="s">
        <v>26</v>
      </c>
      <c r="H1" s="76" t="s">
        <v>77</v>
      </c>
    </row>
    <row r="2" spans="1:10">
      <c r="A2" s="13" t="s">
        <v>206</v>
      </c>
      <c r="F2" s="1" t="s">
        <v>27</v>
      </c>
      <c r="G2" s="15" t="s">
        <v>28</v>
      </c>
    </row>
    <row r="3" spans="1:10">
      <c r="A3" s="13" t="str">
        <f>+'C1'!A3</f>
        <v>As of December 31, 2022</v>
      </c>
      <c r="F3" s="1" t="s">
        <v>29</v>
      </c>
      <c r="G3" s="15" t="s">
        <v>28</v>
      </c>
    </row>
    <row r="4" spans="1:10" ht="10.5" customHeight="1">
      <c r="F4" s="14"/>
      <c r="G4" s="15"/>
    </row>
    <row r="5" spans="1:10">
      <c r="A5" s="212" t="str">
        <f>'C1'!A5</f>
        <v>Account Name</v>
      </c>
      <c r="B5" s="212" t="str">
        <f>'C1'!B5</f>
        <v>Code</v>
      </c>
      <c r="C5" s="218" t="str">
        <f>'C1'!C5</f>
        <v>Ref.</v>
      </c>
      <c r="D5" s="218" t="str">
        <f>'C1'!D5</f>
        <v>Per Book</v>
      </c>
      <c r="E5" s="628" t="str">
        <f>'C1'!E5:F5</f>
        <v>Adjust &amp; Reclassify</v>
      </c>
      <c r="F5" s="629"/>
      <c r="G5" s="212" t="str">
        <f>'C1'!G5</f>
        <v>Per Audit</v>
      </c>
      <c r="H5" s="212" t="str">
        <f>'C1'!H5</f>
        <v>Year</v>
      </c>
      <c r="I5" s="38"/>
      <c r="J5" s="38"/>
    </row>
    <row r="6" spans="1:10">
      <c r="A6" s="214" t="str">
        <f>'C1'!A6</f>
        <v>( In Thai )</v>
      </c>
      <c r="B6" s="215"/>
      <c r="C6" s="219"/>
      <c r="D6" s="214" t="str">
        <f>+'C1'!D6</f>
        <v>2022</v>
      </c>
      <c r="E6" s="221" t="str">
        <f>'C1'!E6</f>
        <v>Dr</v>
      </c>
      <c r="F6" s="221" t="str">
        <f>'C1'!F6</f>
        <v>Cr</v>
      </c>
      <c r="G6" s="214" t="str">
        <f>D6</f>
        <v>2022</v>
      </c>
      <c r="H6" s="214" t="str">
        <f>+'C1'!H6</f>
        <v>2021</v>
      </c>
    </row>
    <row r="7" spans="1:10">
      <c r="A7" s="227"/>
      <c r="B7" s="227"/>
      <c r="C7" s="228"/>
      <c r="D7" s="227"/>
      <c r="E7" s="228"/>
      <c r="F7" s="227"/>
      <c r="G7" s="227"/>
      <c r="H7" s="227"/>
    </row>
    <row r="8" spans="1:10">
      <c r="A8" s="77" t="str">
        <f>'wps&amp;wpl'!A58</f>
        <v>ภาษีเงินได้นิติบุคคลค้างจ่าย</v>
      </c>
      <c r="B8" s="171"/>
      <c r="C8" s="80"/>
      <c r="D8" s="81" t="e">
        <f>'wps&amp;wpl'!D58</f>
        <v>#REF!</v>
      </c>
      <c r="E8" s="80"/>
      <c r="F8" s="77"/>
      <c r="G8" s="81" t="e">
        <f>SUM(D8-E8+F8)</f>
        <v>#REF!</v>
      </c>
      <c r="H8" s="81">
        <v>0</v>
      </c>
    </row>
    <row r="9" spans="1:10">
      <c r="A9" s="230"/>
      <c r="B9" s="199"/>
      <c r="C9" s="231"/>
      <c r="D9" s="238"/>
      <c r="E9" s="233"/>
      <c r="F9" s="232"/>
      <c r="G9" s="238">
        <f>SUM(D9-E9+F9)</f>
        <v>0</v>
      </c>
      <c r="H9" s="238"/>
    </row>
    <row r="10" spans="1:10">
      <c r="A10" s="628" t="s">
        <v>205</v>
      </c>
      <c r="B10" s="629"/>
      <c r="C10" s="29"/>
      <c r="D10" s="85" t="e">
        <f>SUM(D8:D9)</f>
        <v>#REF!</v>
      </c>
      <c r="E10" s="85">
        <f>SUM(E8:E9)</f>
        <v>0</v>
      </c>
      <c r="F10" s="85">
        <f>SUM(F8:F9)</f>
        <v>0</v>
      </c>
      <c r="G10" s="85" t="e">
        <f>SUM(G8:G9)</f>
        <v>#REF!</v>
      </c>
      <c r="H10" s="85">
        <f>SUM(H8:H9)</f>
        <v>0</v>
      </c>
    </row>
  </sheetData>
  <mergeCells count="2">
    <mergeCell ref="E5:F5"/>
    <mergeCell ref="A10:B10"/>
  </mergeCells>
  <phoneticPr fontId="0" type="noConversion"/>
  <pageMargins left="0.5" right="0.38" top="0.46" bottom="1" header="0.5" footer="0.5"/>
  <pageSetup paperSize="9" scale="94" fitToHeight="0" orientation="portrait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48"/>
  <sheetViews>
    <sheetView showGridLines="0" zoomScale="90" zoomScaleNormal="90" workbookViewId="0">
      <pane xSplit="5" ySplit="5" topLeftCell="F6" activePane="bottomRight" state="frozen"/>
      <selection pane="topRight" activeCell="F1" sqref="F1"/>
      <selection pane="bottomLeft" activeCell="A5" sqref="A5"/>
      <selection pane="bottomRight" activeCell="K17" sqref="K17"/>
    </sheetView>
  </sheetViews>
  <sheetFormatPr baseColWidth="10" defaultColWidth="9.19921875" defaultRowHeight="21"/>
  <cols>
    <col min="1" max="1" width="9.19921875" style="1"/>
    <col min="2" max="2" width="7.796875" style="1" customWidth="1"/>
    <col min="3" max="3" width="28.796875" style="1" customWidth="1"/>
    <col min="4" max="4" width="33.3984375" style="1" customWidth="1"/>
    <col min="5" max="5" width="14.19921875" style="1" customWidth="1"/>
    <col min="6" max="7" width="18.796875" style="1" customWidth="1"/>
    <col min="8" max="8" width="3.59765625" style="1" customWidth="1"/>
    <col min="9" max="16384" width="9.19921875" style="1"/>
  </cols>
  <sheetData>
    <row r="1" spans="1:7">
      <c r="A1" s="13">
        <f>'TB12'!A1</f>
        <v>0</v>
      </c>
    </row>
    <row r="2" spans="1:7">
      <c r="A2" s="13" t="s">
        <v>15</v>
      </c>
    </row>
    <row r="3" spans="1:7" ht="21.75" customHeight="1">
      <c r="A3" s="13" t="str">
        <f>'C1'!A3</f>
        <v>As of December 31, 2022</v>
      </c>
      <c r="F3" s="595"/>
      <c r="G3" s="595"/>
    </row>
    <row r="4" spans="1:7" ht="6" customHeight="1">
      <c r="F4" s="596"/>
      <c r="G4" s="596"/>
    </row>
    <row r="5" spans="1:7" ht="25.5" customHeight="1">
      <c r="A5" s="256" t="s">
        <v>102</v>
      </c>
      <c r="B5" s="592" t="s">
        <v>103</v>
      </c>
      <c r="C5" s="593"/>
      <c r="D5" s="594"/>
      <c r="E5" s="256" t="s">
        <v>104</v>
      </c>
      <c r="F5" s="257" t="s">
        <v>105</v>
      </c>
      <c r="G5" s="256" t="s">
        <v>106</v>
      </c>
    </row>
    <row r="6" spans="1:7">
      <c r="A6" s="372"/>
      <c r="B6" s="373"/>
      <c r="C6" s="374"/>
      <c r="D6" s="375"/>
      <c r="E6" s="200"/>
      <c r="F6" s="201"/>
      <c r="G6" s="376"/>
    </row>
    <row r="7" spans="1:7">
      <c r="A7" s="86"/>
      <c r="B7" s="185"/>
      <c r="C7" s="186"/>
      <c r="D7" s="187"/>
      <c r="E7" s="86"/>
      <c r="F7" s="188"/>
      <c r="G7" s="189"/>
    </row>
    <row r="8" spans="1:7">
      <c r="A8" s="86"/>
      <c r="B8" s="185"/>
      <c r="C8" s="186"/>
      <c r="D8" s="187"/>
      <c r="E8" s="86"/>
      <c r="F8" s="188"/>
      <c r="G8" s="189"/>
    </row>
    <row r="9" spans="1:7">
      <c r="A9" s="185"/>
      <c r="B9" s="185"/>
      <c r="C9" s="186"/>
      <c r="D9" s="187"/>
      <c r="E9" s="86"/>
      <c r="F9" s="188"/>
      <c r="G9" s="105"/>
    </row>
    <row r="10" spans="1:7">
      <c r="A10" s="86"/>
      <c r="B10" s="185"/>
      <c r="C10" s="186"/>
      <c r="D10" s="187"/>
      <c r="E10" s="86"/>
      <c r="F10" s="190"/>
      <c r="G10" s="105"/>
    </row>
    <row r="11" spans="1:7">
      <c r="A11" s="86"/>
      <c r="B11" s="185"/>
      <c r="C11" s="186"/>
      <c r="D11" s="187"/>
      <c r="E11" s="86"/>
      <c r="F11" s="190"/>
      <c r="G11" s="105"/>
    </row>
    <row r="12" spans="1:7">
      <c r="A12" s="86"/>
      <c r="B12" s="185"/>
      <c r="C12" s="186"/>
      <c r="D12" s="187"/>
      <c r="E12" s="86"/>
      <c r="F12" s="190"/>
      <c r="G12" s="105"/>
    </row>
    <row r="13" spans="1:7">
      <c r="A13" s="86"/>
      <c r="B13" s="185"/>
      <c r="C13" s="186"/>
      <c r="D13" s="187"/>
      <c r="E13" s="86"/>
      <c r="F13" s="190"/>
      <c r="G13" s="105"/>
    </row>
    <row r="14" spans="1:7">
      <c r="A14" s="86"/>
      <c r="B14" s="185"/>
      <c r="C14" s="186"/>
      <c r="D14" s="187"/>
      <c r="E14" s="86"/>
      <c r="F14" s="190"/>
      <c r="G14" s="105"/>
    </row>
    <row r="15" spans="1:7">
      <c r="A15" s="86"/>
      <c r="B15" s="185"/>
      <c r="C15" s="186"/>
      <c r="D15" s="187"/>
      <c r="E15" s="86"/>
      <c r="F15" s="190"/>
      <c r="G15" s="105"/>
    </row>
    <row r="16" spans="1:7">
      <c r="A16" s="86"/>
      <c r="B16" s="185"/>
      <c r="C16" s="186"/>
      <c r="D16" s="187"/>
      <c r="E16" s="86"/>
      <c r="F16" s="190"/>
      <c r="G16" s="105"/>
    </row>
    <row r="17" spans="1:7">
      <c r="A17" s="86"/>
      <c r="B17" s="185"/>
      <c r="C17" s="186"/>
      <c r="D17" s="187"/>
      <c r="E17" s="86"/>
      <c r="F17" s="190"/>
      <c r="G17" s="105"/>
    </row>
    <row r="18" spans="1:7">
      <c r="A18" s="86"/>
      <c r="B18" s="185"/>
      <c r="C18" s="186"/>
      <c r="D18" s="187"/>
      <c r="E18" s="86"/>
      <c r="F18" s="190"/>
      <c r="G18" s="105"/>
    </row>
    <row r="19" spans="1:7">
      <c r="A19" s="86"/>
      <c r="B19" s="185"/>
      <c r="C19" s="186"/>
      <c r="D19" s="187"/>
      <c r="E19" s="86"/>
      <c r="F19" s="190"/>
      <c r="G19" s="105"/>
    </row>
    <row r="20" spans="1:7">
      <c r="A20" s="86"/>
      <c r="B20" s="185"/>
      <c r="C20" s="186"/>
      <c r="D20" s="187"/>
      <c r="E20" s="86"/>
      <c r="F20" s="190"/>
      <c r="G20" s="105"/>
    </row>
    <row r="21" spans="1:7">
      <c r="A21" s="86"/>
      <c r="B21" s="185"/>
      <c r="C21" s="186"/>
      <c r="D21" s="187"/>
      <c r="E21" s="86"/>
      <c r="F21" s="190"/>
      <c r="G21" s="105"/>
    </row>
    <row r="22" spans="1:7">
      <c r="A22" s="86"/>
      <c r="B22" s="185"/>
      <c r="C22" s="186"/>
      <c r="D22" s="187"/>
      <c r="E22" s="86"/>
      <c r="F22" s="190"/>
      <c r="G22" s="105"/>
    </row>
    <row r="23" spans="1:7">
      <c r="A23" s="86"/>
      <c r="B23" s="185"/>
      <c r="C23" s="186"/>
      <c r="D23" s="187"/>
      <c r="E23" s="86"/>
      <c r="F23" s="190"/>
      <c r="G23" s="105"/>
    </row>
    <row r="24" spans="1:7">
      <c r="A24" s="86"/>
      <c r="B24" s="185"/>
      <c r="C24" s="186"/>
      <c r="D24" s="187"/>
      <c r="E24" s="86"/>
      <c r="F24" s="190"/>
      <c r="G24" s="105"/>
    </row>
    <row r="25" spans="1:7">
      <c r="A25" s="86"/>
      <c r="B25" s="185"/>
      <c r="C25" s="186"/>
      <c r="D25" s="187"/>
      <c r="E25" s="86"/>
      <c r="F25" s="190"/>
      <c r="G25" s="105"/>
    </row>
    <row r="26" spans="1:7">
      <c r="A26" s="86"/>
      <c r="B26" s="185"/>
      <c r="C26" s="186"/>
      <c r="D26" s="187"/>
      <c r="E26" s="86"/>
      <c r="F26" s="190"/>
      <c r="G26" s="105"/>
    </row>
    <row r="27" spans="1:7">
      <c r="A27" s="86"/>
      <c r="B27" s="185"/>
      <c r="C27" s="186"/>
      <c r="D27" s="187"/>
      <c r="E27" s="86"/>
      <c r="F27" s="190"/>
      <c r="G27" s="105"/>
    </row>
    <row r="28" spans="1:7">
      <c r="A28" s="86"/>
      <c r="B28" s="185"/>
      <c r="C28" s="186"/>
      <c r="D28" s="187"/>
      <c r="E28" s="86"/>
      <c r="F28" s="190"/>
      <c r="G28" s="105"/>
    </row>
    <row r="29" spans="1:7">
      <c r="A29" s="86"/>
      <c r="B29" s="185"/>
      <c r="C29" s="186"/>
      <c r="D29" s="187"/>
      <c r="E29" s="86"/>
      <c r="F29" s="190"/>
      <c r="G29" s="105"/>
    </row>
    <row r="30" spans="1:7">
      <c r="A30" s="86"/>
      <c r="B30" s="185"/>
      <c r="C30" s="186"/>
      <c r="D30" s="187"/>
      <c r="E30" s="86"/>
      <c r="F30" s="190"/>
      <c r="G30" s="105"/>
    </row>
    <row r="31" spans="1:7">
      <c r="A31" s="86"/>
      <c r="B31" s="185"/>
      <c r="C31" s="186"/>
      <c r="D31" s="187"/>
      <c r="E31" s="86"/>
      <c r="F31" s="190"/>
      <c r="G31" s="105"/>
    </row>
    <row r="32" spans="1:7">
      <c r="A32" s="86"/>
      <c r="B32" s="185"/>
      <c r="C32" s="186"/>
      <c r="D32" s="187"/>
      <c r="E32" s="86"/>
      <c r="F32" s="190"/>
      <c r="G32" s="105"/>
    </row>
    <row r="33" spans="1:7">
      <c r="A33" s="86"/>
      <c r="B33" s="185"/>
      <c r="C33" s="186"/>
      <c r="D33" s="187"/>
      <c r="E33" s="86"/>
      <c r="F33" s="190"/>
      <c r="G33" s="105"/>
    </row>
    <row r="34" spans="1:7">
      <c r="A34" s="86"/>
      <c r="B34" s="185"/>
      <c r="C34" s="186"/>
      <c r="D34" s="187"/>
      <c r="E34" s="86"/>
      <c r="F34" s="190"/>
      <c r="G34" s="105"/>
    </row>
    <row r="35" spans="1:7">
      <c r="A35" s="86"/>
      <c r="B35" s="185"/>
      <c r="C35" s="186"/>
      <c r="D35" s="187"/>
      <c r="E35" s="86"/>
      <c r="F35" s="190"/>
      <c r="G35" s="105"/>
    </row>
    <row r="36" spans="1:7">
      <c r="A36" s="86"/>
      <c r="B36" s="185"/>
      <c r="C36" s="186"/>
      <c r="D36" s="187"/>
      <c r="E36" s="86"/>
      <c r="F36" s="190"/>
      <c r="G36" s="105"/>
    </row>
    <row r="37" spans="1:7">
      <c r="A37" s="86"/>
      <c r="B37" s="185"/>
      <c r="C37" s="186"/>
      <c r="D37" s="187"/>
      <c r="E37" s="86"/>
      <c r="F37" s="190"/>
      <c r="G37" s="105"/>
    </row>
    <row r="38" spans="1:7">
      <c r="A38" s="86"/>
      <c r="B38" s="185"/>
      <c r="C38" s="186"/>
      <c r="D38" s="187"/>
      <c r="E38" s="86"/>
      <c r="F38" s="190"/>
      <c r="G38" s="105"/>
    </row>
    <row r="39" spans="1:7">
      <c r="A39" s="86"/>
      <c r="B39" s="185"/>
      <c r="C39" s="186"/>
      <c r="D39" s="187"/>
      <c r="E39" s="86"/>
      <c r="F39" s="188"/>
      <c r="G39" s="189"/>
    </row>
    <row r="40" spans="1:7">
      <c r="A40" s="86"/>
      <c r="B40" s="191"/>
      <c r="C40" s="186"/>
      <c r="D40" s="187"/>
      <c r="E40" s="86"/>
      <c r="F40" s="188"/>
      <c r="G40" s="189"/>
    </row>
    <row r="41" spans="1:7">
      <c r="A41" s="86"/>
      <c r="B41" s="191"/>
      <c r="C41" s="186"/>
      <c r="D41" s="187"/>
      <c r="E41" s="86"/>
      <c r="F41" s="188"/>
      <c r="G41" s="189"/>
    </row>
    <row r="42" spans="1:7">
      <c r="A42" s="86"/>
      <c r="B42" s="185"/>
      <c r="C42" s="186"/>
      <c r="D42" s="187"/>
      <c r="E42" s="86"/>
      <c r="F42" s="188"/>
      <c r="G42" s="189"/>
    </row>
    <row r="43" spans="1:7">
      <c r="A43" s="86"/>
      <c r="B43" s="185"/>
      <c r="C43" s="186"/>
      <c r="D43" s="187"/>
      <c r="E43" s="86"/>
      <c r="F43" s="188"/>
      <c r="G43" s="189"/>
    </row>
    <row r="44" spans="1:7">
      <c r="A44" s="192"/>
      <c r="B44" s="185"/>
      <c r="C44" s="186"/>
      <c r="D44" s="187"/>
      <c r="E44" s="86"/>
      <c r="F44" s="188"/>
      <c r="G44" s="189"/>
    </row>
    <row r="45" spans="1:7">
      <c r="A45" s="193"/>
      <c r="B45" s="194"/>
      <c r="C45" s="195"/>
      <c r="D45" s="196"/>
      <c r="E45" s="193"/>
      <c r="F45" s="197"/>
      <c r="G45" s="198"/>
    </row>
    <row r="46" spans="1:7">
      <c r="A46" s="33"/>
      <c r="B46" s="21"/>
      <c r="C46" s="22"/>
      <c r="D46" s="23"/>
      <c r="E46" s="33"/>
      <c r="F46" s="34"/>
      <c r="G46" s="35"/>
    </row>
    <row r="47" spans="1:7" ht="4.5" customHeight="1">
      <c r="E47" s="20"/>
    </row>
    <row r="48" spans="1:7">
      <c r="F48" s="258">
        <f>SUM(F6:F47)</f>
        <v>0</v>
      </c>
      <c r="G48" s="258">
        <f>SUM(G6:G47)</f>
        <v>0</v>
      </c>
    </row>
  </sheetData>
  <mergeCells count="2">
    <mergeCell ref="B5:D5"/>
    <mergeCell ref="F3:G4"/>
  </mergeCells>
  <phoneticPr fontId="0" type="noConversion"/>
  <printOptions horizontalCentered="1"/>
  <pageMargins left="0.37" right="0.24" top="0.8" bottom="0.48" header="0.51181102362204722" footer="0.2"/>
  <pageSetup paperSize="9" scale="81" fitToHeight="0" orientation="portrait" horizontalDpi="4294967293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pageSetUpPr fitToPage="1"/>
  </sheetPr>
  <dimension ref="A1:H25"/>
  <sheetViews>
    <sheetView showGridLines="0" zoomScaleNormal="100" workbookViewId="0">
      <pane xSplit="3" ySplit="6" topLeftCell="D19" activePane="bottomRight" state="frozen"/>
      <selection activeCell="H7" sqref="H7"/>
      <selection pane="topRight" activeCell="H7" sqref="H7"/>
      <selection pane="bottomLeft" activeCell="H7" sqref="H7"/>
      <selection pane="bottomRight" activeCell="H1" sqref="H1"/>
    </sheetView>
  </sheetViews>
  <sheetFormatPr baseColWidth="10" defaultColWidth="9.19921875" defaultRowHeight="21"/>
  <cols>
    <col min="1" max="1" width="31.19921875" style="1" customWidth="1"/>
    <col min="2" max="2" width="6.796875" style="1" bestFit="1" customWidth="1"/>
    <col min="3" max="3" width="6.19921875" style="1" customWidth="1"/>
    <col min="4" max="4" width="12" style="28" bestFit="1" customWidth="1"/>
    <col min="5" max="5" width="10.3984375" style="1" customWidth="1"/>
    <col min="6" max="6" width="11.3984375" style="1" customWidth="1"/>
    <col min="7" max="7" width="12" style="1" bestFit="1" customWidth="1"/>
    <col min="8" max="8" width="13.19921875" style="28" customWidth="1"/>
    <col min="9" max="16384" width="9.19921875" style="1"/>
  </cols>
  <sheetData>
    <row r="1" spans="1:8">
      <c r="A1" s="13">
        <f>+'C1'!A1</f>
        <v>0</v>
      </c>
      <c r="F1" s="1" t="s">
        <v>26</v>
      </c>
      <c r="H1" s="370" t="s">
        <v>78</v>
      </c>
    </row>
    <row r="2" spans="1:8">
      <c r="A2" s="13" t="s">
        <v>86</v>
      </c>
      <c r="F2" s="14" t="s">
        <v>27</v>
      </c>
      <c r="G2" s="15" t="s">
        <v>28</v>
      </c>
    </row>
    <row r="3" spans="1:8">
      <c r="A3" s="13" t="str">
        <f>+'C1'!A3</f>
        <v>As of December 31, 2022</v>
      </c>
      <c r="F3" s="14" t="s">
        <v>29</v>
      </c>
      <c r="G3" s="15" t="s">
        <v>28</v>
      </c>
    </row>
    <row r="4" spans="1:8" ht="17.25" customHeight="1">
      <c r="F4" s="14"/>
      <c r="G4" s="15"/>
    </row>
    <row r="5" spans="1:8">
      <c r="A5" s="212" t="str">
        <f>'C1'!A5</f>
        <v>Account Name</v>
      </c>
      <c r="B5" s="212" t="str">
        <f>'C1'!B5</f>
        <v>Code</v>
      </c>
      <c r="C5" s="218" t="str">
        <f>'C1'!C5</f>
        <v>Ref.</v>
      </c>
      <c r="D5" s="259" t="str">
        <f>'C1'!D5</f>
        <v>Per Book</v>
      </c>
      <c r="E5" s="628" t="str">
        <f>'C1'!E5:F5</f>
        <v>Adjust &amp; Reclassify</v>
      </c>
      <c r="F5" s="629"/>
      <c r="G5" s="212" t="str">
        <f>'C1'!G5</f>
        <v>Per Audit</v>
      </c>
      <c r="H5" s="213" t="str">
        <f>'C1'!H5</f>
        <v>Year</v>
      </c>
    </row>
    <row r="6" spans="1:8">
      <c r="A6" s="214" t="str">
        <f>'C1'!A6</f>
        <v>( In Thai )</v>
      </c>
      <c r="B6" s="215"/>
      <c r="C6" s="219"/>
      <c r="D6" s="260" t="str">
        <f>+'C1'!D6</f>
        <v>2022</v>
      </c>
      <c r="E6" s="221" t="str">
        <f>'C1'!E6</f>
        <v>Dr</v>
      </c>
      <c r="F6" s="221" t="str">
        <f>'C1'!F6</f>
        <v>Cr</v>
      </c>
      <c r="G6" s="214" t="str">
        <f>D6</f>
        <v>2022</v>
      </c>
      <c r="H6" s="260" t="str">
        <f>+'C1'!H6</f>
        <v>2021</v>
      </c>
    </row>
    <row r="7" spans="1:8">
      <c r="A7" s="77" t="e">
        <f>'TB12'!#REF!</f>
        <v>#REF!</v>
      </c>
      <c r="B7" s="236" t="e">
        <f>'TB12'!#REF!</f>
        <v>#REF!</v>
      </c>
      <c r="C7" s="102"/>
      <c r="D7" s="237" t="e">
        <f>-'TB12'!#REF!</f>
        <v>#REF!</v>
      </c>
      <c r="E7" s="82"/>
      <c r="F7" s="83"/>
      <c r="G7" s="81" t="e">
        <f t="shared" ref="G7:G22" si="0">SUM(D7-E7+F7)</f>
        <v>#REF!</v>
      </c>
      <c r="H7" s="237" t="e">
        <f>'TB12'!#REF!</f>
        <v>#REF!</v>
      </c>
    </row>
    <row r="8" spans="1:8">
      <c r="A8" s="77" t="e">
        <f>'TB12'!#REF!</f>
        <v>#REF!</v>
      </c>
      <c r="B8" s="236" t="e">
        <f>'TB12'!#REF!</f>
        <v>#REF!</v>
      </c>
      <c r="C8" s="102"/>
      <c r="D8" s="237" t="e">
        <f>-'TB12'!#REF!</f>
        <v>#REF!</v>
      </c>
      <c r="E8" s="82"/>
      <c r="F8" s="83"/>
      <c r="G8" s="81" t="e">
        <f t="shared" si="0"/>
        <v>#REF!</v>
      </c>
      <c r="H8" s="237" t="e">
        <f>'TB12'!#REF!</f>
        <v>#REF!</v>
      </c>
    </row>
    <row r="9" spans="1:8">
      <c r="A9" s="77" t="e">
        <f>'TB12'!#REF!</f>
        <v>#REF!</v>
      </c>
      <c r="B9" s="236" t="e">
        <f>'TB12'!#REF!</f>
        <v>#REF!</v>
      </c>
      <c r="C9" s="102"/>
      <c r="D9" s="237" t="e">
        <f>-'TB12'!#REF!</f>
        <v>#REF!</v>
      </c>
      <c r="E9" s="82"/>
      <c r="F9" s="83"/>
      <c r="G9" s="81" t="e">
        <f t="shared" si="0"/>
        <v>#REF!</v>
      </c>
      <c r="H9" s="237" t="e">
        <f>'TB12'!#REF!</f>
        <v>#REF!</v>
      </c>
    </row>
    <row r="10" spans="1:8">
      <c r="A10" s="77" t="e">
        <f>'TB12'!#REF!</f>
        <v>#REF!</v>
      </c>
      <c r="B10" s="236" t="e">
        <f>'TB12'!#REF!</f>
        <v>#REF!</v>
      </c>
      <c r="C10" s="102"/>
      <c r="D10" s="237" t="e">
        <f>-'TB12'!#REF!</f>
        <v>#REF!</v>
      </c>
      <c r="E10" s="82"/>
      <c r="F10" s="83"/>
      <c r="G10" s="81" t="e">
        <f t="shared" si="0"/>
        <v>#REF!</v>
      </c>
      <c r="H10" s="237" t="e">
        <f>'TB12'!#REF!</f>
        <v>#REF!</v>
      </c>
    </row>
    <row r="11" spans="1:8">
      <c r="A11" s="77" t="e">
        <f>'TB12'!#REF!</f>
        <v>#REF!</v>
      </c>
      <c r="B11" s="236" t="e">
        <f>'TB12'!#REF!</f>
        <v>#REF!</v>
      </c>
      <c r="C11" s="102"/>
      <c r="D11" s="237" t="e">
        <f>-'TB12'!#REF!</f>
        <v>#REF!</v>
      </c>
      <c r="E11" s="82"/>
      <c r="F11" s="83"/>
      <c r="G11" s="81" t="e">
        <f t="shared" si="0"/>
        <v>#REF!</v>
      </c>
      <c r="H11" s="237" t="e">
        <f>'TB12'!#REF!</f>
        <v>#REF!</v>
      </c>
    </row>
    <row r="12" spans="1:8">
      <c r="A12" s="77" t="e">
        <f>'TB12'!#REF!</f>
        <v>#REF!</v>
      </c>
      <c r="B12" s="236" t="e">
        <f>'TB12'!#REF!</f>
        <v>#REF!</v>
      </c>
      <c r="C12" s="102"/>
      <c r="D12" s="237" t="e">
        <f>-'TB12'!#REF!</f>
        <v>#REF!</v>
      </c>
      <c r="E12" s="82"/>
      <c r="F12" s="83"/>
      <c r="G12" s="81" t="e">
        <f t="shared" si="0"/>
        <v>#REF!</v>
      </c>
      <c r="H12" s="237" t="e">
        <f>'TB12'!#REF!</f>
        <v>#REF!</v>
      </c>
    </row>
    <row r="13" spans="1:8">
      <c r="A13" s="77" t="e">
        <f>'TB12'!#REF!</f>
        <v>#REF!</v>
      </c>
      <c r="B13" s="236" t="e">
        <f>'TB12'!#REF!</f>
        <v>#REF!</v>
      </c>
      <c r="C13" s="102"/>
      <c r="D13" s="237" t="e">
        <f>-'TB12'!#REF!</f>
        <v>#REF!</v>
      </c>
      <c r="E13" s="82"/>
      <c r="F13" s="83"/>
      <c r="G13" s="81" t="e">
        <f t="shared" si="0"/>
        <v>#REF!</v>
      </c>
      <c r="H13" s="237" t="e">
        <f>'TB12'!#REF!</f>
        <v>#REF!</v>
      </c>
    </row>
    <row r="14" spans="1:8">
      <c r="A14" s="77" t="e">
        <f>'TB12'!#REF!</f>
        <v>#REF!</v>
      </c>
      <c r="B14" s="236" t="e">
        <f>'TB12'!#REF!</f>
        <v>#REF!</v>
      </c>
      <c r="C14" s="102"/>
      <c r="D14" s="237" t="e">
        <f>-'TB12'!#REF!</f>
        <v>#REF!</v>
      </c>
      <c r="E14" s="82"/>
      <c r="F14" s="83"/>
      <c r="G14" s="81" t="e">
        <f t="shared" si="0"/>
        <v>#REF!</v>
      </c>
      <c r="H14" s="237" t="e">
        <f>'TB12'!#REF!</f>
        <v>#REF!</v>
      </c>
    </row>
    <row r="15" spans="1:8">
      <c r="A15" s="77" t="e">
        <f>'TB12'!#REF!</f>
        <v>#REF!</v>
      </c>
      <c r="B15" s="236" t="e">
        <f>'TB12'!#REF!</f>
        <v>#REF!</v>
      </c>
      <c r="C15" s="102"/>
      <c r="D15" s="237" t="e">
        <f>-'TB12'!#REF!</f>
        <v>#REF!</v>
      </c>
      <c r="E15" s="82"/>
      <c r="F15" s="83"/>
      <c r="G15" s="81" t="e">
        <f t="shared" si="0"/>
        <v>#REF!</v>
      </c>
      <c r="H15" s="237" t="e">
        <f>'TB12'!#REF!</f>
        <v>#REF!</v>
      </c>
    </row>
    <row r="16" spans="1:8">
      <c r="A16" s="77" t="e">
        <f>'TB12'!#REF!</f>
        <v>#REF!</v>
      </c>
      <c r="B16" s="236" t="e">
        <f>'TB12'!#REF!</f>
        <v>#REF!</v>
      </c>
      <c r="C16" s="102"/>
      <c r="D16" s="237" t="e">
        <f>-'TB12'!#REF!</f>
        <v>#REF!</v>
      </c>
      <c r="E16" s="82"/>
      <c r="F16" s="83"/>
      <c r="G16" s="81" t="e">
        <f t="shared" si="0"/>
        <v>#REF!</v>
      </c>
      <c r="H16" s="237" t="e">
        <f>'TB12'!#REF!</f>
        <v>#REF!</v>
      </c>
    </row>
    <row r="17" spans="1:8">
      <c r="A17" s="77" t="e">
        <f>'TB12'!#REF!</f>
        <v>#REF!</v>
      </c>
      <c r="B17" s="236" t="e">
        <f>'TB12'!#REF!</f>
        <v>#REF!</v>
      </c>
      <c r="C17" s="102"/>
      <c r="D17" s="237" t="e">
        <f>-'TB12'!#REF!</f>
        <v>#REF!</v>
      </c>
      <c r="E17" s="82"/>
      <c r="F17" s="83"/>
      <c r="G17" s="81" t="e">
        <f t="shared" si="0"/>
        <v>#REF!</v>
      </c>
      <c r="H17" s="237" t="e">
        <f>'TB12'!#REF!</f>
        <v>#REF!</v>
      </c>
    </row>
    <row r="18" spans="1:8">
      <c r="A18" s="77" t="e">
        <f>'TB12'!#REF!</f>
        <v>#REF!</v>
      </c>
      <c r="B18" s="236" t="e">
        <f>'TB12'!#REF!</f>
        <v>#REF!</v>
      </c>
      <c r="C18" s="297"/>
      <c r="D18" s="237" t="e">
        <f>-'TB12'!#REF!</f>
        <v>#REF!</v>
      </c>
      <c r="E18" s="298"/>
      <c r="F18" s="299"/>
      <c r="G18" s="81" t="e">
        <f t="shared" si="0"/>
        <v>#REF!</v>
      </c>
      <c r="H18" s="237" t="e">
        <f>'TB12'!#REF!</f>
        <v>#REF!</v>
      </c>
    </row>
    <row r="19" spans="1:8">
      <c r="A19" s="77" t="e">
        <f>'TB12'!#REF!</f>
        <v>#REF!</v>
      </c>
      <c r="B19" s="236" t="e">
        <f>'TB12'!#REF!</f>
        <v>#REF!</v>
      </c>
      <c r="C19" s="297"/>
      <c r="D19" s="237" t="e">
        <f>-'TB12'!#REF!</f>
        <v>#REF!</v>
      </c>
      <c r="E19" s="298"/>
      <c r="F19" s="299"/>
      <c r="G19" s="81" t="e">
        <f t="shared" si="0"/>
        <v>#REF!</v>
      </c>
      <c r="H19" s="237" t="e">
        <f>'TB12'!#REF!</f>
        <v>#REF!</v>
      </c>
    </row>
    <row r="20" spans="1:8">
      <c r="A20" s="77" t="e">
        <f>'TB12'!#REF!</f>
        <v>#REF!</v>
      </c>
      <c r="B20" s="236" t="e">
        <f>'TB12'!#REF!</f>
        <v>#REF!</v>
      </c>
      <c r="C20" s="297"/>
      <c r="D20" s="237" t="e">
        <f>-'TB12'!#REF!</f>
        <v>#REF!</v>
      </c>
      <c r="E20" s="298"/>
      <c r="F20" s="299"/>
      <c r="G20" s="81" t="e">
        <f t="shared" si="0"/>
        <v>#REF!</v>
      </c>
      <c r="H20" s="237" t="e">
        <f>'TB12'!#REF!</f>
        <v>#REF!</v>
      </c>
    </row>
    <row r="21" spans="1:8">
      <c r="A21" s="77" t="e">
        <f>'TB12'!#REF!</f>
        <v>#REF!</v>
      </c>
      <c r="B21" s="236" t="e">
        <f>'TB12'!#REF!</f>
        <v>#REF!</v>
      </c>
      <c r="C21" s="191"/>
      <c r="D21" s="237" t="e">
        <f>-'TB12'!#REF!</f>
        <v>#REF!</v>
      </c>
      <c r="E21" s="82"/>
      <c r="F21" s="83"/>
      <c r="G21" s="81" t="e">
        <f t="shared" si="0"/>
        <v>#REF!</v>
      </c>
      <c r="H21" s="237" t="e">
        <f>'TB12'!#REF!</f>
        <v>#REF!</v>
      </c>
    </row>
    <row r="22" spans="1:8">
      <c r="A22" s="77" t="e">
        <f>'TB12'!#REF!</f>
        <v>#REF!</v>
      </c>
      <c r="B22" s="236" t="e">
        <f>'TB12'!#REF!</f>
        <v>#REF!</v>
      </c>
      <c r="C22" s="361"/>
      <c r="D22" s="237" t="e">
        <f>-'TB12'!#REF!</f>
        <v>#REF!</v>
      </c>
      <c r="E22" s="362"/>
      <c r="F22" s="363"/>
      <c r="G22" s="81" t="e">
        <f t="shared" si="0"/>
        <v>#REF!</v>
      </c>
      <c r="H22" s="237" t="e">
        <f>'TB12'!#REF!</f>
        <v>#REF!</v>
      </c>
    </row>
    <row r="23" spans="1:8">
      <c r="A23" s="77"/>
      <c r="B23" s="236"/>
      <c r="C23" s="80"/>
      <c r="D23" s="237"/>
      <c r="E23" s="82"/>
      <c r="F23" s="83"/>
      <c r="G23" s="81"/>
      <c r="H23" s="237"/>
    </row>
    <row r="24" spans="1:8">
      <c r="A24" s="230"/>
      <c r="B24" s="364"/>
      <c r="C24" s="231"/>
      <c r="D24" s="365"/>
      <c r="E24" s="233"/>
      <c r="F24" s="232"/>
      <c r="G24" s="238"/>
      <c r="H24" s="365"/>
    </row>
    <row r="25" spans="1:8">
      <c r="A25" s="261" t="s">
        <v>220</v>
      </c>
      <c r="B25" s="26"/>
      <c r="C25" s="29"/>
      <c r="D25" s="235" t="e">
        <f>SUM(D7:D22)</f>
        <v>#REF!</v>
      </c>
      <c r="E25" s="235">
        <f>SUM(E7:E21)</f>
        <v>0</v>
      </c>
      <c r="F25" s="235">
        <f>SUM(F7:F21)</f>
        <v>0</v>
      </c>
      <c r="G25" s="235" t="e">
        <f>SUM(G7:G22)</f>
        <v>#REF!</v>
      </c>
      <c r="H25" s="235" t="e">
        <f>SUM(H7:H21)</f>
        <v>#REF!</v>
      </c>
    </row>
  </sheetData>
  <mergeCells count="1">
    <mergeCell ref="E5:F5"/>
  </mergeCells>
  <phoneticPr fontId="0" type="noConversion"/>
  <pageMargins left="0.5" right="0.19" top="1" bottom="1" header="0.5" footer="0.5"/>
  <pageSetup paperSize="9" fitToHeight="0" orientation="portrait" horizontalDpi="180" verticalDpi="18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0">
    <pageSetUpPr fitToPage="1"/>
  </sheetPr>
  <dimension ref="A1:H10"/>
  <sheetViews>
    <sheetView showGridLines="0" zoomScaleNormal="100" workbookViewId="0">
      <pane xSplit="1" ySplit="6" topLeftCell="B7" activePane="bottomRight" state="frozen"/>
      <selection pane="topRight" activeCell="C1" sqref="C1"/>
      <selection pane="bottomLeft" activeCell="A7" sqref="A7"/>
      <selection pane="bottomRight" activeCell="D8" sqref="D8"/>
    </sheetView>
  </sheetViews>
  <sheetFormatPr baseColWidth="10" defaultColWidth="9.19921875" defaultRowHeight="21"/>
  <cols>
    <col min="1" max="1" width="37.59765625" style="1" customWidth="1"/>
    <col min="2" max="2" width="11.796875" style="20" bestFit="1" customWidth="1"/>
    <col min="3" max="3" width="6.59765625" style="1" bestFit="1" customWidth="1"/>
    <col min="4" max="4" width="12.59765625" style="1" bestFit="1" customWidth="1"/>
    <col min="5" max="5" width="11.59765625" style="1" customWidth="1"/>
    <col min="6" max="6" width="10.59765625" style="1" customWidth="1"/>
    <col min="7" max="7" width="12.59765625" style="1" bestFit="1" customWidth="1"/>
    <col min="8" max="8" width="13" style="1" bestFit="1" customWidth="1"/>
    <col min="9" max="16384" width="9.19921875" style="1"/>
  </cols>
  <sheetData>
    <row r="1" spans="1:8">
      <c r="A1" s="13">
        <f>+'C1'!A1</f>
        <v>0</v>
      </c>
      <c r="F1" s="1" t="s">
        <v>26</v>
      </c>
      <c r="H1" s="76" t="s">
        <v>87</v>
      </c>
    </row>
    <row r="2" spans="1:8">
      <c r="A2" s="13" t="s">
        <v>309</v>
      </c>
      <c r="F2" s="14" t="s">
        <v>27</v>
      </c>
      <c r="G2" s="15" t="s">
        <v>28</v>
      </c>
    </row>
    <row r="3" spans="1:8">
      <c r="A3" s="13" t="str">
        <f>+'C1'!A3</f>
        <v>As of December 31, 2022</v>
      </c>
      <c r="F3" s="14" t="s">
        <v>29</v>
      </c>
      <c r="G3" s="15" t="s">
        <v>28</v>
      </c>
    </row>
    <row r="4" spans="1:8">
      <c r="F4" s="14"/>
      <c r="G4" s="15"/>
    </row>
    <row r="5" spans="1:8">
      <c r="A5" s="212" t="s">
        <v>152</v>
      </c>
      <c r="B5" s="212" t="s">
        <v>38</v>
      </c>
      <c r="C5" s="218" t="s">
        <v>20</v>
      </c>
      <c r="D5" s="212" t="s">
        <v>21</v>
      </c>
      <c r="E5" s="628" t="s">
        <v>22</v>
      </c>
      <c r="F5" s="629"/>
      <c r="G5" s="212" t="s">
        <v>23</v>
      </c>
      <c r="H5" s="212" t="s">
        <v>70</v>
      </c>
    </row>
    <row r="6" spans="1:8">
      <c r="A6" s="215"/>
      <c r="B6" s="214"/>
      <c r="C6" s="219"/>
      <c r="D6" s="214" t="str">
        <f>+'C1'!D6</f>
        <v>2022</v>
      </c>
      <c r="E6" s="214" t="str">
        <f>+'C1'!E6</f>
        <v>Dr</v>
      </c>
      <c r="F6" s="214" t="str">
        <f>+'C1'!F6</f>
        <v>Cr</v>
      </c>
      <c r="G6" s="214" t="str">
        <f>+'C1'!G6</f>
        <v>2022</v>
      </c>
      <c r="H6" s="214" t="str">
        <f>+'C1'!H6</f>
        <v>2021</v>
      </c>
    </row>
    <row r="7" spans="1:8">
      <c r="A7" s="241"/>
      <c r="B7" s="200"/>
      <c r="C7" s="228"/>
      <c r="D7" s="112"/>
      <c r="E7" s="112"/>
      <c r="F7" s="112"/>
      <c r="G7" s="112"/>
      <c r="H7" s="112"/>
    </row>
    <row r="8" spans="1:8">
      <c r="A8" s="95" t="e">
        <f>'TB12'!#REF!</f>
        <v>#REF!</v>
      </c>
      <c r="B8" s="171" t="e">
        <f>'TB12'!#REF!</f>
        <v>#REF!</v>
      </c>
      <c r="C8" s="80"/>
      <c r="D8" s="83"/>
      <c r="E8" s="83"/>
      <c r="F8" s="83"/>
      <c r="G8" s="81">
        <f>SUM(D8-E8+F8)</f>
        <v>0</v>
      </c>
      <c r="H8" s="83"/>
    </row>
    <row r="9" spans="1:8">
      <c r="A9" s="95"/>
      <c r="B9" s="171"/>
      <c r="C9" s="80"/>
      <c r="D9" s="83"/>
      <c r="E9" s="83"/>
      <c r="F9" s="83"/>
      <c r="G9" s="81"/>
      <c r="H9" s="83"/>
    </row>
    <row r="10" spans="1:8">
      <c r="A10" s="255" t="s">
        <v>221</v>
      </c>
      <c r="B10" s="98"/>
      <c r="C10" s="96"/>
      <c r="D10" s="120">
        <f>SUM(D7:D9)</f>
        <v>0</v>
      </c>
      <c r="E10" s="120">
        <f>SUM(E7:E9)</f>
        <v>0</v>
      </c>
      <c r="F10" s="120">
        <f>SUM(F7:F9)</f>
        <v>0</v>
      </c>
      <c r="G10" s="120">
        <f>SUM(G7:G9)</f>
        <v>0</v>
      </c>
      <c r="H10" s="120">
        <f>SUM(H7:H9)</f>
        <v>0</v>
      </c>
    </row>
  </sheetData>
  <mergeCells count="1">
    <mergeCell ref="E5:F5"/>
  </mergeCells>
  <phoneticPr fontId="0" type="noConversion"/>
  <pageMargins left="0.37" right="0.16" top="1" bottom="1" header="0.5" footer="0.5"/>
  <pageSetup paperSize="9" scale="92" fitToHeight="0" orientation="portrait" horizontalDpi="180" verticalDpi="18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>
    <pageSetUpPr fitToPage="1"/>
  </sheetPr>
  <dimension ref="A1:H11"/>
  <sheetViews>
    <sheetView showGridLines="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H6" sqref="H6"/>
    </sheetView>
  </sheetViews>
  <sheetFormatPr baseColWidth="10" defaultColWidth="9.19921875" defaultRowHeight="21"/>
  <cols>
    <col min="1" max="1" width="30.59765625" style="1" customWidth="1"/>
    <col min="2" max="2" width="11" style="1" bestFit="1" customWidth="1"/>
    <col min="3" max="3" width="6.19921875" style="1" customWidth="1"/>
    <col min="4" max="4" width="13.796875" style="1" customWidth="1"/>
    <col min="5" max="5" width="11.59765625" style="1" customWidth="1"/>
    <col min="6" max="6" width="11.3984375" style="1" customWidth="1"/>
    <col min="7" max="7" width="13.796875" style="1" customWidth="1"/>
    <col min="8" max="8" width="13" style="1" customWidth="1"/>
    <col min="9" max="16384" width="9.19921875" style="1"/>
  </cols>
  <sheetData>
    <row r="1" spans="1:8">
      <c r="A1" s="13">
        <f>+'C1'!A1</f>
        <v>0</v>
      </c>
      <c r="F1" s="1" t="s">
        <v>26</v>
      </c>
      <c r="H1" s="76" t="s">
        <v>90</v>
      </c>
    </row>
    <row r="2" spans="1:8">
      <c r="A2" s="13" t="s">
        <v>71</v>
      </c>
      <c r="F2" s="14" t="s">
        <v>27</v>
      </c>
      <c r="G2" s="15" t="s">
        <v>28</v>
      </c>
    </row>
    <row r="3" spans="1:8">
      <c r="A3" s="13" t="str">
        <f>+'C1'!A3</f>
        <v>As of December 31, 2022</v>
      </c>
      <c r="F3" s="14" t="s">
        <v>29</v>
      </c>
      <c r="G3" s="15" t="s">
        <v>28</v>
      </c>
    </row>
    <row r="4" spans="1:8">
      <c r="F4" s="14"/>
      <c r="G4" s="15"/>
    </row>
    <row r="5" spans="1:8">
      <c r="A5" s="212" t="s">
        <v>152</v>
      </c>
      <c r="B5" s="212" t="s">
        <v>38</v>
      </c>
      <c r="C5" s="218" t="s">
        <v>20</v>
      </c>
      <c r="D5" s="212" t="s">
        <v>21</v>
      </c>
      <c r="E5" s="628" t="s">
        <v>22</v>
      </c>
      <c r="F5" s="629"/>
      <c r="G5" s="212" t="s">
        <v>23</v>
      </c>
      <c r="H5" s="212" t="s">
        <v>70</v>
      </c>
    </row>
    <row r="6" spans="1:8">
      <c r="A6" s="215"/>
      <c r="B6" s="215"/>
      <c r="C6" s="219"/>
      <c r="D6" s="220" t="str">
        <f>'C1'!D6</f>
        <v>2022</v>
      </c>
      <c r="E6" s="221" t="s">
        <v>24</v>
      </c>
      <c r="F6" s="214" t="s">
        <v>25</v>
      </c>
      <c r="G6" s="220" t="str">
        <f>'C1'!G6</f>
        <v>2022</v>
      </c>
      <c r="H6" s="214" t="str">
        <f>+'C1'!H6</f>
        <v>2021</v>
      </c>
    </row>
    <row r="7" spans="1:8">
      <c r="A7" s="227"/>
      <c r="B7" s="227"/>
      <c r="C7" s="228"/>
      <c r="D7" s="227"/>
      <c r="E7" s="228"/>
      <c r="F7" s="227"/>
      <c r="G7" s="227"/>
      <c r="H7" s="227"/>
    </row>
    <row r="8" spans="1:8">
      <c r="A8" s="77" t="e">
        <f>'TB12'!#REF!</f>
        <v>#REF!</v>
      </c>
      <c r="B8" s="171" t="e">
        <f>'TB12'!#REF!</f>
        <v>#REF!</v>
      </c>
      <c r="C8" s="80"/>
      <c r="D8" s="88" t="e">
        <f>-'TB12'!#REF!</f>
        <v>#REF!</v>
      </c>
      <c r="E8" s="80"/>
      <c r="F8" s="77"/>
      <c r="G8" s="83" t="e">
        <f>SUM(D8+F8-E8)</f>
        <v>#REF!</v>
      </c>
      <c r="H8" s="88" t="e">
        <f>'TB12'!#REF!</f>
        <v>#REF!</v>
      </c>
    </row>
    <row r="9" spans="1:8">
      <c r="A9" s="77" t="e">
        <f>'TB12'!#REF!</f>
        <v>#REF!</v>
      </c>
      <c r="B9" s="171" t="e">
        <f>'TB12'!#REF!</f>
        <v>#REF!</v>
      </c>
      <c r="C9" s="79"/>
      <c r="D9" s="88" t="e">
        <f>'TB12'!#REF!</f>
        <v>#REF!</v>
      </c>
      <c r="E9" s="82"/>
      <c r="F9" s="83"/>
      <c r="G9" s="83" t="e">
        <f>SUM(D9+F9-E9)</f>
        <v>#REF!</v>
      </c>
      <c r="H9" s="88" t="e">
        <f>'TB12'!#REF!</f>
        <v>#REF!</v>
      </c>
    </row>
    <row r="10" spans="1:8">
      <c r="A10" s="230"/>
      <c r="B10" s="230"/>
      <c r="C10" s="231"/>
      <c r="D10" s="232"/>
      <c r="E10" s="233"/>
      <c r="F10" s="232"/>
      <c r="G10" s="232"/>
      <c r="H10" s="238"/>
    </row>
    <row r="11" spans="1:8">
      <c r="A11" s="261" t="s">
        <v>60</v>
      </c>
      <c r="B11" s="26"/>
      <c r="C11" s="29"/>
      <c r="D11" s="120" t="e">
        <f>SUM(D8:D10)</f>
        <v>#REF!</v>
      </c>
      <c r="E11" s="120">
        <f>SUM(E8:E10)</f>
        <v>0</v>
      </c>
      <c r="F11" s="120">
        <f>SUM(F8:F10)</f>
        <v>0</v>
      </c>
      <c r="G11" s="120" t="e">
        <f>SUM(G8:G10)</f>
        <v>#REF!</v>
      </c>
      <c r="H11" s="120" t="e">
        <f>SUM(H8:H10)</f>
        <v>#REF!</v>
      </c>
    </row>
  </sheetData>
  <mergeCells count="1">
    <mergeCell ref="E5:F5"/>
  </mergeCells>
  <phoneticPr fontId="0" type="noConversion"/>
  <pageMargins left="0.5" right="0.25" top="0.5" bottom="1" header="0.5" footer="0.5"/>
  <pageSetup paperSize="9" scale="94" fitToHeight="0" orientation="portrait" horizontalDpi="180" verticalDpi="18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pageSetUpPr fitToPage="1"/>
  </sheetPr>
  <dimension ref="A1:H11"/>
  <sheetViews>
    <sheetView showGridLines="0" zoomScaleNormal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H6" sqref="H6"/>
    </sheetView>
  </sheetViews>
  <sheetFormatPr baseColWidth="10" defaultColWidth="9.19921875" defaultRowHeight="21"/>
  <cols>
    <col min="1" max="1" width="31" style="1" customWidth="1"/>
    <col min="2" max="2" width="13.796875" style="1" customWidth="1"/>
    <col min="3" max="3" width="6.19921875" style="1" customWidth="1"/>
    <col min="4" max="4" width="13.796875" style="1" customWidth="1"/>
    <col min="5" max="5" width="11.59765625" style="1" customWidth="1"/>
    <col min="6" max="6" width="11.3984375" style="1" customWidth="1"/>
    <col min="7" max="7" width="13.796875" style="1" customWidth="1"/>
    <col min="8" max="8" width="16" style="1" customWidth="1"/>
    <col min="9" max="16384" width="9.19921875" style="1"/>
  </cols>
  <sheetData>
    <row r="1" spans="1:8">
      <c r="A1" s="13">
        <f>+'C1'!A1</f>
        <v>0</v>
      </c>
      <c r="F1" s="1" t="s">
        <v>26</v>
      </c>
      <c r="H1" s="76" t="s">
        <v>91</v>
      </c>
    </row>
    <row r="2" spans="1:8">
      <c r="A2" s="13" t="s">
        <v>323</v>
      </c>
      <c r="F2" s="14" t="s">
        <v>27</v>
      </c>
      <c r="G2" s="15" t="s">
        <v>28</v>
      </c>
    </row>
    <row r="3" spans="1:8">
      <c r="A3" s="13" t="str">
        <f>+'C1'!A3</f>
        <v>As of December 31, 2022</v>
      </c>
      <c r="F3" s="14" t="s">
        <v>29</v>
      </c>
      <c r="G3" s="15" t="s">
        <v>28</v>
      </c>
    </row>
    <row r="4" spans="1:8">
      <c r="F4" s="14"/>
      <c r="G4" s="15"/>
    </row>
    <row r="5" spans="1:8">
      <c r="A5" s="212" t="s">
        <v>152</v>
      </c>
      <c r="B5" s="212" t="s">
        <v>38</v>
      </c>
      <c r="C5" s="218" t="s">
        <v>20</v>
      </c>
      <c r="D5" s="212" t="s">
        <v>21</v>
      </c>
      <c r="E5" s="628" t="s">
        <v>22</v>
      </c>
      <c r="F5" s="629"/>
      <c r="G5" s="212" t="s">
        <v>23</v>
      </c>
      <c r="H5" s="212" t="s">
        <v>70</v>
      </c>
    </row>
    <row r="6" spans="1:8">
      <c r="A6" s="215"/>
      <c r="B6" s="215"/>
      <c r="C6" s="219"/>
      <c r="D6" s="220" t="str">
        <f>'C1'!D6</f>
        <v>2022</v>
      </c>
      <c r="E6" s="221" t="s">
        <v>24</v>
      </c>
      <c r="F6" s="214" t="s">
        <v>25</v>
      </c>
      <c r="G6" s="220" t="str">
        <f>'C1'!G6</f>
        <v>2022</v>
      </c>
      <c r="H6" s="214" t="str">
        <f>+'C1'!H6</f>
        <v>2021</v>
      </c>
    </row>
    <row r="7" spans="1:8">
      <c r="A7" s="227"/>
      <c r="B7" s="227"/>
      <c r="C7" s="228"/>
      <c r="D7" s="227"/>
      <c r="E7" s="228"/>
      <c r="F7" s="227"/>
      <c r="G7" s="227"/>
      <c r="H7" s="227"/>
    </row>
    <row r="8" spans="1:8">
      <c r="A8" s="77" t="e">
        <f>'TB12'!#REF!</f>
        <v>#REF!</v>
      </c>
      <c r="B8" s="78" t="e">
        <f>'TB12'!#REF!</f>
        <v>#REF!</v>
      </c>
      <c r="C8" s="79"/>
      <c r="D8" s="88" t="e">
        <f>-'TB12'!#REF!</f>
        <v>#REF!</v>
      </c>
      <c r="E8" s="82"/>
      <c r="F8" s="83"/>
      <c r="G8" s="83" t="e">
        <f>SUM(D8-E8+F8)</f>
        <v>#REF!</v>
      </c>
      <c r="H8" s="81" t="e">
        <f>'TB12'!#REF!</f>
        <v>#REF!</v>
      </c>
    </row>
    <row r="9" spans="1:8">
      <c r="A9" s="77" t="e">
        <f>'TB12'!#REF!</f>
        <v>#REF!</v>
      </c>
      <c r="B9" s="78" t="e">
        <f>'TB12'!#REF!</f>
        <v>#REF!</v>
      </c>
      <c r="C9" s="297"/>
      <c r="D9" s="88" t="e">
        <f>-'TB12'!#REF!</f>
        <v>#REF!</v>
      </c>
      <c r="E9" s="298"/>
      <c r="F9" s="299"/>
      <c r="G9" s="83" t="e">
        <f>SUM(D9-E9+F9)</f>
        <v>#REF!</v>
      </c>
      <c r="H9" s="81" t="e">
        <f>'TB12'!#REF!</f>
        <v>#REF!</v>
      </c>
    </row>
    <row r="10" spans="1:8">
      <c r="A10" s="77"/>
      <c r="B10" s="78"/>
      <c r="C10" s="297"/>
      <c r="D10" s="88"/>
      <c r="E10" s="233"/>
      <c r="F10" s="232"/>
      <c r="G10" s="83"/>
      <c r="H10" s="238"/>
    </row>
    <row r="11" spans="1:8">
      <c r="A11" s="255" t="s">
        <v>222</v>
      </c>
      <c r="B11" s="74"/>
      <c r="C11" s="84"/>
      <c r="D11" s="85" t="e">
        <f>SUM(D8:D10)</f>
        <v>#REF!</v>
      </c>
      <c r="E11" s="85">
        <f>SUM(E8:E10)</f>
        <v>0</v>
      </c>
      <c r="F11" s="85">
        <f>SUM(F8:F10)</f>
        <v>0</v>
      </c>
      <c r="G11" s="85" t="e">
        <f>SUM(G8:G10)</f>
        <v>#REF!</v>
      </c>
      <c r="H11" s="85" t="e">
        <f>SUM(H8:H10)</f>
        <v>#REF!</v>
      </c>
    </row>
  </sheetData>
  <mergeCells count="1">
    <mergeCell ref="E5:F5"/>
  </mergeCells>
  <phoneticPr fontId="0" type="noConversion"/>
  <pageMargins left="0.28999999999999998" right="0.38" top="0.5" bottom="1" header="0.5" footer="0.5"/>
  <pageSetup paperSize="9" scale="90" fitToHeight="0" orientation="portrait" horizontalDpi="180" verticalDpi="18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3">
    <pageSetUpPr fitToPage="1"/>
  </sheetPr>
  <dimension ref="A1:H14"/>
  <sheetViews>
    <sheetView showGridLines="0" zoomScaleNormal="100" workbookViewId="0">
      <pane xSplit="2" ySplit="6" topLeftCell="C7" activePane="bottomRight" state="frozen"/>
      <selection activeCell="H7" sqref="H7"/>
      <selection pane="topRight" activeCell="H7" sqref="H7"/>
      <selection pane="bottomLeft" activeCell="H7" sqref="H7"/>
      <selection pane="bottomRight" activeCell="H18" sqref="H18"/>
    </sheetView>
  </sheetViews>
  <sheetFormatPr baseColWidth="10" defaultColWidth="9.19921875" defaultRowHeight="21"/>
  <cols>
    <col min="1" max="1" width="28.3984375" style="1" customWidth="1"/>
    <col min="2" max="2" width="13.796875" style="1" customWidth="1"/>
    <col min="3" max="3" width="6.19921875" style="1" customWidth="1"/>
    <col min="4" max="4" width="13.796875" style="1" customWidth="1"/>
    <col min="5" max="5" width="11.59765625" style="1" customWidth="1"/>
    <col min="6" max="6" width="11.3984375" style="1" customWidth="1"/>
    <col min="7" max="8" width="13.796875" style="1" customWidth="1"/>
    <col min="9" max="16384" width="9.19921875" style="1"/>
  </cols>
  <sheetData>
    <row r="1" spans="1:8">
      <c r="A1" s="13">
        <f>+'C1'!A1</f>
        <v>0</v>
      </c>
      <c r="F1" s="1" t="s">
        <v>26</v>
      </c>
      <c r="H1" s="76" t="s">
        <v>96</v>
      </c>
    </row>
    <row r="2" spans="1:8">
      <c r="A2" s="13" t="s">
        <v>88</v>
      </c>
      <c r="F2" s="14" t="s">
        <v>27</v>
      </c>
      <c r="G2" s="15" t="s">
        <v>28</v>
      </c>
    </row>
    <row r="3" spans="1:8">
      <c r="A3" s="13" t="str">
        <f>+'C1'!A3</f>
        <v>As of December 31, 2022</v>
      </c>
      <c r="F3" s="14" t="s">
        <v>29</v>
      </c>
      <c r="G3" s="15" t="s">
        <v>28</v>
      </c>
    </row>
    <row r="4" spans="1:8">
      <c r="F4" s="14"/>
      <c r="G4" s="15"/>
    </row>
    <row r="5" spans="1:8">
      <c r="A5" s="212" t="s">
        <v>152</v>
      </c>
      <c r="B5" s="212" t="s">
        <v>38</v>
      </c>
      <c r="C5" s="218" t="s">
        <v>20</v>
      </c>
      <c r="D5" s="212" t="s">
        <v>21</v>
      </c>
      <c r="E5" s="628" t="s">
        <v>22</v>
      </c>
      <c r="F5" s="629"/>
      <c r="G5" s="212" t="s">
        <v>23</v>
      </c>
      <c r="H5" s="212" t="s">
        <v>70</v>
      </c>
    </row>
    <row r="6" spans="1:8">
      <c r="A6" s="215"/>
      <c r="B6" s="215"/>
      <c r="C6" s="219"/>
      <c r="D6" s="214" t="str">
        <f>+'C1'!D6</f>
        <v>2022</v>
      </c>
      <c r="E6" s="214" t="str">
        <f>+'C1'!E6</f>
        <v>Dr</v>
      </c>
      <c r="F6" s="214" t="str">
        <f>+'C1'!F6</f>
        <v>Cr</v>
      </c>
      <c r="G6" s="214" t="str">
        <f>+'C1'!G6</f>
        <v>2022</v>
      </c>
      <c r="H6" s="214" t="str">
        <f>+'C1'!H6</f>
        <v>2021</v>
      </c>
    </row>
    <row r="7" spans="1:8">
      <c r="A7" s="227"/>
      <c r="B7" s="227"/>
      <c r="C7" s="228"/>
      <c r="D7" s="243"/>
      <c r="E7" s="228"/>
      <c r="F7" s="227"/>
      <c r="G7" s="244"/>
      <c r="H7" s="243"/>
    </row>
    <row r="8" spans="1:8">
      <c r="A8" s="77" t="e">
        <f>'TB12'!#REF!</f>
        <v>#REF!</v>
      </c>
      <c r="B8" s="78" t="e">
        <f>'TB12'!#REF!</f>
        <v>#REF!</v>
      </c>
      <c r="C8" s="80"/>
      <c r="D8" s="81" t="e">
        <f>-'TB12'!#REF!</f>
        <v>#REF!</v>
      </c>
      <c r="E8" s="81"/>
      <c r="F8" s="81"/>
      <c r="G8" s="83" t="e">
        <f>SUM(D8-E8+F8)</f>
        <v>#REF!</v>
      </c>
      <c r="H8" s="81" t="e">
        <f>'TB12'!#REF!</f>
        <v>#REF!</v>
      </c>
    </row>
    <row r="9" spans="1:8">
      <c r="A9" s="77" t="e">
        <f>'TB12'!#REF!</f>
        <v>#REF!</v>
      </c>
      <c r="B9" s="78" t="e">
        <f>'TB12'!#REF!</f>
        <v>#REF!</v>
      </c>
      <c r="C9" s="80"/>
      <c r="D9" s="81" t="e">
        <f>-'TB12'!#REF!</f>
        <v>#REF!</v>
      </c>
      <c r="E9" s="81"/>
      <c r="F9" s="81"/>
      <c r="G9" s="83" t="e">
        <f t="shared" ref="G9:G10" si="0">SUM(D9-E9+F9)</f>
        <v>#REF!</v>
      </c>
      <c r="H9" s="81"/>
    </row>
    <row r="10" spans="1:8">
      <c r="A10" s="77" t="e">
        <f>'TB12'!#REF!</f>
        <v>#REF!</v>
      </c>
      <c r="B10" s="78" t="e">
        <f>'TB12'!#REF!</f>
        <v>#REF!</v>
      </c>
      <c r="C10" s="80"/>
      <c r="D10" s="81" t="e">
        <f>-'TB12'!#REF!</f>
        <v>#REF!</v>
      </c>
      <c r="E10" s="81"/>
      <c r="F10" s="81"/>
      <c r="G10" s="83" t="e">
        <f t="shared" si="0"/>
        <v>#REF!</v>
      </c>
      <c r="H10" s="81" t="e">
        <f>'TB12'!#REF!</f>
        <v>#REF!</v>
      </c>
    </row>
    <row r="11" spans="1:8">
      <c r="A11" s="77" t="e">
        <f>'TB12'!#REF!</f>
        <v>#REF!</v>
      </c>
      <c r="B11" s="78" t="e">
        <f>'TB12'!#REF!</f>
        <v>#REF!</v>
      </c>
      <c r="C11" s="297"/>
      <c r="D11" s="88" t="e">
        <f>-'TB12'!#REF!</f>
        <v>#REF!</v>
      </c>
      <c r="E11" s="233"/>
      <c r="F11" s="232"/>
      <c r="G11" s="83" t="e">
        <f>SUM(D11-E11+F11)</f>
        <v>#REF!</v>
      </c>
      <c r="H11" s="238"/>
    </row>
    <row r="12" spans="1:8">
      <c r="A12" s="255" t="s">
        <v>68</v>
      </c>
      <c r="B12" s="26"/>
      <c r="C12" s="29"/>
      <c r="D12" s="85" t="e">
        <f>SUM(D8:D11)</f>
        <v>#REF!</v>
      </c>
      <c r="E12" s="85">
        <f>SUM(E7:E11)</f>
        <v>0</v>
      </c>
      <c r="F12" s="85">
        <f>SUM(F7:F11)</f>
        <v>0</v>
      </c>
      <c r="G12" s="85" t="e">
        <f>SUM(G7:G11)</f>
        <v>#REF!</v>
      </c>
      <c r="H12" s="85" t="e">
        <f>SUM(H7:H11)</f>
        <v>#REF!</v>
      </c>
    </row>
    <row r="14" spans="1:8">
      <c r="D14" s="18"/>
    </row>
  </sheetData>
  <mergeCells count="1">
    <mergeCell ref="E5:F5"/>
  </mergeCells>
  <phoneticPr fontId="0" type="noConversion"/>
  <pageMargins left="0.5" right="0.25" top="0.5" bottom="1" header="0.5" footer="0.5"/>
  <pageSetup paperSize="9" scale="92" fitToHeight="0" orientation="portrait" horizontalDpi="180" verticalDpi="18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>
    <pageSetUpPr fitToPage="1"/>
  </sheetPr>
  <dimension ref="A1:H149"/>
  <sheetViews>
    <sheetView showGridLines="0" zoomScaleNormal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D12" sqref="D12"/>
    </sheetView>
  </sheetViews>
  <sheetFormatPr baseColWidth="10" defaultColWidth="9.19921875" defaultRowHeight="21"/>
  <cols>
    <col min="1" max="1" width="35.19921875" style="1" customWidth="1"/>
    <col min="2" max="2" width="9.19921875" style="20"/>
    <col min="3" max="3" width="6.19921875" style="1" customWidth="1"/>
    <col min="4" max="4" width="13.19921875" style="1" customWidth="1"/>
    <col min="5" max="5" width="11.59765625" style="1" customWidth="1"/>
    <col min="6" max="6" width="11.3984375" style="1" customWidth="1"/>
    <col min="7" max="7" width="16.19921875" style="1" customWidth="1"/>
    <col min="8" max="8" width="14.796875" style="1" customWidth="1"/>
    <col min="9" max="16384" width="9.19921875" style="1"/>
  </cols>
  <sheetData>
    <row r="1" spans="1:8">
      <c r="A1" s="13">
        <f>+'C1'!A1</f>
        <v>0</v>
      </c>
      <c r="F1" s="1" t="s">
        <v>26</v>
      </c>
      <c r="H1" s="76" t="s">
        <v>116</v>
      </c>
    </row>
    <row r="2" spans="1:8">
      <c r="A2" s="13" t="s">
        <v>92</v>
      </c>
      <c r="F2" s="14" t="s">
        <v>27</v>
      </c>
      <c r="G2" s="15" t="s">
        <v>28</v>
      </c>
    </row>
    <row r="3" spans="1:8">
      <c r="A3" s="13" t="str">
        <f>+'C1'!A3</f>
        <v>As of December 31, 2022</v>
      </c>
      <c r="F3" s="14" t="s">
        <v>29</v>
      </c>
      <c r="G3" s="15" t="s">
        <v>28</v>
      </c>
    </row>
    <row r="4" spans="1:8">
      <c r="F4" s="14"/>
      <c r="G4" s="15"/>
    </row>
    <row r="5" spans="1:8">
      <c r="A5" s="212" t="s">
        <v>152</v>
      </c>
      <c r="B5" s="212" t="s">
        <v>38</v>
      </c>
      <c r="C5" s="218" t="s">
        <v>20</v>
      </c>
      <c r="D5" s="212" t="s">
        <v>21</v>
      </c>
      <c r="E5" s="628" t="s">
        <v>22</v>
      </c>
      <c r="F5" s="629"/>
      <c r="G5" s="212" t="s">
        <v>23</v>
      </c>
      <c r="H5" s="212" t="s">
        <v>70</v>
      </c>
    </row>
    <row r="6" spans="1:8">
      <c r="A6" s="215"/>
      <c r="B6" s="214"/>
      <c r="C6" s="219"/>
      <c r="D6" s="214" t="str">
        <f>+'C1'!D6</f>
        <v>2022</v>
      </c>
      <c r="E6" s="214" t="str">
        <f>+'C1'!E6</f>
        <v>Dr</v>
      </c>
      <c r="F6" s="214" t="str">
        <f>+'C1'!F6</f>
        <v>Cr</v>
      </c>
      <c r="G6" s="214" t="str">
        <f>+'C1'!G6</f>
        <v>2022</v>
      </c>
      <c r="H6" s="214" t="str">
        <f>+'C1'!H6</f>
        <v>2021</v>
      </c>
    </row>
    <row r="7" spans="1:8">
      <c r="A7" s="42" t="e">
        <f>'TB12'!#REF!</f>
        <v>#REF!</v>
      </c>
      <c r="B7" s="234" t="e">
        <f>'TB12'!#REF!</f>
        <v>#REF!</v>
      </c>
      <c r="C7" s="32"/>
      <c r="D7" s="43" t="e">
        <f>'TB12'!#REF!</f>
        <v>#REF!</v>
      </c>
      <c r="E7" s="43"/>
      <c r="F7" s="43"/>
      <c r="G7" s="43" t="e">
        <f>D7+E7-F7</f>
        <v>#REF!</v>
      </c>
      <c r="H7" s="43" t="e">
        <f>'TB12'!#REF!</f>
        <v>#REF!</v>
      </c>
    </row>
    <row r="8" spans="1:8">
      <c r="A8" s="42" t="e">
        <f>'TB12'!#REF!</f>
        <v>#REF!</v>
      </c>
      <c r="B8" s="234" t="e">
        <f>'TB12'!#REF!</f>
        <v>#REF!</v>
      </c>
      <c r="C8" s="31"/>
      <c r="D8" s="43" t="e">
        <f>'TB12'!#REF!</f>
        <v>#REF!</v>
      </c>
      <c r="E8" s="43"/>
      <c r="F8" s="43"/>
      <c r="G8" s="43" t="e">
        <f>D8+E8-F8</f>
        <v>#REF!</v>
      </c>
      <c r="H8" s="43" t="e">
        <f>'TB12'!#REF!</f>
        <v>#REF!</v>
      </c>
    </row>
    <row r="9" spans="1:8">
      <c r="A9" s="350" t="s">
        <v>586</v>
      </c>
      <c r="B9" s="351" t="s">
        <v>585</v>
      </c>
      <c r="C9" s="352"/>
      <c r="D9" s="353" t="e">
        <f>'TB12'!#REF!</f>
        <v>#REF!</v>
      </c>
      <c r="E9" s="353"/>
      <c r="F9" s="353"/>
      <c r="G9" s="43" t="e">
        <f>D9+E9-F9</f>
        <v>#REF!</v>
      </c>
      <c r="H9" s="43" t="e">
        <f>'TB12'!#REF!</f>
        <v>#REF!</v>
      </c>
    </row>
    <row r="10" spans="1:8">
      <c r="A10" s="95" t="s">
        <v>262</v>
      </c>
      <c r="B10" s="171" t="s">
        <v>261</v>
      </c>
      <c r="C10" s="354"/>
      <c r="D10" s="355" t="e">
        <f>'TB12'!#REF!</f>
        <v>#REF!</v>
      </c>
      <c r="E10" s="355"/>
      <c r="F10" s="355"/>
      <c r="G10" s="43" t="e">
        <f>D10+E10-F10</f>
        <v>#REF!</v>
      </c>
      <c r="H10" s="43" t="e">
        <f>'TB12'!#REF!</f>
        <v>#REF!</v>
      </c>
    </row>
    <row r="11" spans="1:8">
      <c r="A11" s="356" t="s">
        <v>588</v>
      </c>
      <c r="B11" s="199" t="s">
        <v>587</v>
      </c>
      <c r="C11" s="230"/>
      <c r="D11" s="357" t="e">
        <f>'TB12'!#REF!</f>
        <v>#REF!</v>
      </c>
      <c r="E11" s="357"/>
      <c r="F11" s="357"/>
      <c r="G11" s="43" t="e">
        <f>D11+E11-F11</f>
        <v>#REF!</v>
      </c>
      <c r="H11" s="43" t="e">
        <f>'TB12'!#REF!</f>
        <v>#REF!</v>
      </c>
    </row>
    <row r="12" spans="1:8">
      <c r="A12" s="255" t="s">
        <v>73</v>
      </c>
      <c r="B12" s="149"/>
      <c r="C12" s="150"/>
      <c r="D12" s="222" t="e">
        <f>SUM(D7:D11)</f>
        <v>#REF!</v>
      </c>
      <c r="E12" s="222">
        <f>SUM(E7:E11)</f>
        <v>0</v>
      </c>
      <c r="F12" s="222">
        <f>SUM(F7:F11)</f>
        <v>0</v>
      </c>
      <c r="G12" s="222" t="e">
        <f>SUM(G7:G11)</f>
        <v>#REF!</v>
      </c>
      <c r="H12" s="222" t="e">
        <f>SUM(H7:H11)</f>
        <v>#REF!</v>
      </c>
    </row>
    <row r="13" spans="1:8">
      <c r="D13" s="92"/>
      <c r="E13" s="92"/>
      <c r="F13" s="92"/>
      <c r="G13" s="92"/>
      <c r="H13" s="92"/>
    </row>
    <row r="14" spans="1:8">
      <c r="D14" s="92"/>
      <c r="E14" s="92"/>
      <c r="F14" s="92"/>
      <c r="G14" s="92"/>
      <c r="H14" s="92"/>
    </row>
    <row r="15" spans="1:8">
      <c r="D15" s="92"/>
      <c r="E15" s="92"/>
      <c r="F15" s="92"/>
      <c r="G15" s="92"/>
      <c r="H15" s="92"/>
    </row>
    <row r="16" spans="1:8">
      <c r="D16" s="92"/>
      <c r="E16" s="92"/>
      <c r="F16" s="92"/>
      <c r="G16" s="92"/>
      <c r="H16" s="92"/>
    </row>
    <row r="17" spans="4:8">
      <c r="D17" s="92"/>
      <c r="E17" s="92"/>
      <c r="F17" s="92"/>
      <c r="G17" s="92"/>
      <c r="H17" s="92"/>
    </row>
    <row r="18" spans="4:8">
      <c r="D18" s="92"/>
      <c r="E18" s="92"/>
      <c r="F18" s="92"/>
      <c r="G18" s="92"/>
      <c r="H18" s="92"/>
    </row>
    <row r="19" spans="4:8">
      <c r="D19" s="92"/>
      <c r="E19" s="92"/>
      <c r="F19" s="92"/>
      <c r="G19" s="92"/>
      <c r="H19" s="92"/>
    </row>
    <row r="20" spans="4:8">
      <c r="D20" s="92"/>
      <c r="E20" s="92"/>
      <c r="F20" s="92"/>
      <c r="G20" s="92"/>
      <c r="H20" s="92"/>
    </row>
    <row r="21" spans="4:8">
      <c r="D21" s="92"/>
      <c r="E21" s="92"/>
      <c r="F21" s="92"/>
      <c r="G21" s="92"/>
      <c r="H21" s="92"/>
    </row>
    <row r="22" spans="4:8">
      <c r="D22" s="92"/>
      <c r="E22" s="92"/>
      <c r="F22" s="92"/>
      <c r="G22" s="92"/>
      <c r="H22" s="92"/>
    </row>
    <row r="23" spans="4:8">
      <c r="D23" s="92"/>
      <c r="E23" s="92"/>
      <c r="F23" s="92"/>
      <c r="G23" s="92"/>
      <c r="H23" s="92"/>
    </row>
    <row r="24" spans="4:8">
      <c r="D24" s="92"/>
      <c r="E24" s="92"/>
      <c r="F24" s="92"/>
      <c r="G24" s="92"/>
      <c r="H24" s="92"/>
    </row>
    <row r="25" spans="4:8">
      <c r="D25" s="92"/>
      <c r="E25" s="92"/>
      <c r="F25" s="92"/>
      <c r="G25" s="92"/>
      <c r="H25" s="92"/>
    </row>
    <row r="26" spans="4:8">
      <c r="D26" s="92"/>
      <c r="E26" s="92"/>
      <c r="F26" s="92"/>
      <c r="G26" s="92"/>
      <c r="H26" s="92"/>
    </row>
    <row r="27" spans="4:8">
      <c r="D27" s="92"/>
      <c r="E27" s="92"/>
      <c r="F27" s="92"/>
      <c r="G27" s="92"/>
      <c r="H27" s="92"/>
    </row>
    <row r="28" spans="4:8">
      <c r="D28" s="92"/>
      <c r="E28" s="92"/>
      <c r="F28" s="92"/>
      <c r="G28" s="92"/>
      <c r="H28" s="92"/>
    </row>
    <row r="29" spans="4:8">
      <c r="D29" s="92"/>
      <c r="E29" s="92"/>
      <c r="F29" s="92"/>
      <c r="G29" s="92"/>
      <c r="H29" s="92"/>
    </row>
    <row r="30" spans="4:8">
      <c r="D30" s="92"/>
      <c r="E30" s="92"/>
      <c r="F30" s="92"/>
      <c r="G30" s="92"/>
      <c r="H30" s="92"/>
    </row>
    <row r="31" spans="4:8">
      <c r="D31" s="92"/>
      <c r="E31" s="92"/>
      <c r="F31" s="92"/>
      <c r="G31" s="92"/>
      <c r="H31" s="92"/>
    </row>
    <row r="32" spans="4:8">
      <c r="D32" s="92"/>
      <c r="E32" s="92"/>
      <c r="F32" s="92"/>
      <c r="G32" s="92"/>
      <c r="H32" s="92"/>
    </row>
    <row r="33" spans="4:8">
      <c r="D33" s="92"/>
      <c r="E33" s="92"/>
      <c r="F33" s="92"/>
      <c r="G33" s="92"/>
      <c r="H33" s="92"/>
    </row>
    <row r="34" spans="4:8">
      <c r="D34" s="92"/>
      <c r="E34" s="92"/>
      <c r="F34" s="92"/>
      <c r="G34" s="92"/>
      <c r="H34" s="92"/>
    </row>
    <row r="35" spans="4:8">
      <c r="D35" s="92"/>
      <c r="E35" s="92"/>
      <c r="F35" s="92"/>
      <c r="G35" s="92"/>
      <c r="H35" s="92"/>
    </row>
    <row r="36" spans="4:8">
      <c r="D36" s="92"/>
      <c r="E36" s="92"/>
      <c r="F36" s="92"/>
      <c r="G36" s="92"/>
      <c r="H36" s="92"/>
    </row>
    <row r="37" spans="4:8">
      <c r="D37" s="92"/>
      <c r="E37" s="92"/>
      <c r="F37" s="92"/>
      <c r="G37" s="92"/>
      <c r="H37" s="92"/>
    </row>
    <row r="38" spans="4:8">
      <c r="D38" s="92"/>
      <c r="E38" s="92"/>
      <c r="F38" s="92"/>
      <c r="G38" s="92"/>
      <c r="H38" s="92"/>
    </row>
    <row r="39" spans="4:8">
      <c r="D39" s="92"/>
      <c r="E39" s="92"/>
      <c r="F39" s="92"/>
      <c r="G39" s="92"/>
      <c r="H39" s="92"/>
    </row>
    <row r="40" spans="4:8">
      <c r="D40" s="92"/>
      <c r="E40" s="92"/>
      <c r="F40" s="92"/>
      <c r="G40" s="92"/>
      <c r="H40" s="92"/>
    </row>
    <row r="41" spans="4:8">
      <c r="D41" s="92"/>
      <c r="E41" s="92"/>
      <c r="F41" s="92"/>
      <c r="G41" s="92"/>
      <c r="H41" s="92"/>
    </row>
    <row r="42" spans="4:8">
      <c r="D42" s="92"/>
      <c r="E42" s="92"/>
      <c r="F42" s="92"/>
      <c r="G42" s="92"/>
      <c r="H42" s="92"/>
    </row>
    <row r="43" spans="4:8">
      <c r="D43" s="92"/>
      <c r="E43" s="92"/>
      <c r="F43" s="92"/>
      <c r="G43" s="92"/>
      <c r="H43" s="92"/>
    </row>
    <row r="44" spans="4:8">
      <c r="D44" s="92"/>
      <c r="E44" s="92"/>
      <c r="F44" s="92"/>
      <c r="G44" s="92"/>
      <c r="H44" s="92"/>
    </row>
    <row r="45" spans="4:8">
      <c r="D45" s="92"/>
      <c r="E45" s="92"/>
      <c r="F45" s="92"/>
      <c r="G45" s="92"/>
      <c r="H45" s="92"/>
    </row>
    <row r="46" spans="4:8">
      <c r="D46" s="92"/>
      <c r="E46" s="92"/>
      <c r="F46" s="92"/>
      <c r="G46" s="92"/>
      <c r="H46" s="92"/>
    </row>
    <row r="47" spans="4:8">
      <c r="D47" s="92"/>
      <c r="E47" s="92"/>
      <c r="F47" s="92"/>
      <c r="G47" s="92"/>
      <c r="H47" s="92"/>
    </row>
    <row r="48" spans="4:8">
      <c r="D48" s="92"/>
      <c r="E48" s="92"/>
      <c r="F48" s="92"/>
      <c r="G48" s="92"/>
      <c r="H48" s="92"/>
    </row>
    <row r="49" spans="4:8">
      <c r="D49" s="92"/>
      <c r="E49" s="92"/>
      <c r="F49" s="92"/>
      <c r="G49" s="92"/>
      <c r="H49" s="92"/>
    </row>
    <row r="50" spans="4:8">
      <c r="D50" s="92"/>
      <c r="E50" s="92"/>
      <c r="F50" s="92"/>
      <c r="G50" s="92"/>
      <c r="H50" s="92"/>
    </row>
    <row r="51" spans="4:8">
      <c r="D51" s="92"/>
      <c r="E51" s="92"/>
      <c r="F51" s="92"/>
      <c r="G51" s="92"/>
      <c r="H51" s="92"/>
    </row>
    <row r="52" spans="4:8">
      <c r="D52" s="92"/>
      <c r="E52" s="92"/>
      <c r="F52" s="92"/>
      <c r="G52" s="92"/>
      <c r="H52" s="92"/>
    </row>
    <row r="53" spans="4:8">
      <c r="D53" s="92"/>
      <c r="E53" s="92"/>
      <c r="F53" s="92"/>
      <c r="G53" s="92"/>
      <c r="H53" s="92"/>
    </row>
    <row r="54" spans="4:8">
      <c r="D54" s="92"/>
      <c r="E54" s="92"/>
      <c r="F54" s="92"/>
      <c r="G54" s="92"/>
      <c r="H54" s="92"/>
    </row>
    <row r="55" spans="4:8">
      <c r="D55" s="92"/>
      <c r="E55" s="92"/>
      <c r="F55" s="92"/>
      <c r="G55" s="92"/>
      <c r="H55" s="92"/>
    </row>
    <row r="56" spans="4:8">
      <c r="D56" s="92"/>
      <c r="E56" s="92"/>
      <c r="F56" s="92"/>
      <c r="G56" s="92"/>
      <c r="H56" s="92"/>
    </row>
    <row r="57" spans="4:8">
      <c r="D57" s="92"/>
      <c r="E57" s="92"/>
      <c r="F57" s="92"/>
      <c r="G57" s="92"/>
      <c r="H57" s="92"/>
    </row>
    <row r="58" spans="4:8">
      <c r="D58" s="92"/>
      <c r="E58" s="92"/>
      <c r="F58" s="92"/>
      <c r="G58" s="92"/>
      <c r="H58" s="92"/>
    </row>
    <row r="59" spans="4:8">
      <c r="D59" s="92"/>
      <c r="E59" s="92"/>
      <c r="F59" s="92"/>
      <c r="G59" s="92"/>
      <c r="H59" s="92"/>
    </row>
    <row r="60" spans="4:8">
      <c r="D60" s="92"/>
      <c r="E60" s="92"/>
      <c r="F60" s="92"/>
      <c r="G60" s="92"/>
      <c r="H60" s="92"/>
    </row>
    <row r="61" spans="4:8">
      <c r="D61" s="92"/>
      <c r="E61" s="92"/>
      <c r="F61" s="92"/>
      <c r="G61" s="92"/>
      <c r="H61" s="92"/>
    </row>
    <row r="62" spans="4:8">
      <c r="D62" s="92"/>
      <c r="E62" s="92"/>
      <c r="F62" s="92"/>
      <c r="G62" s="92"/>
      <c r="H62" s="92"/>
    </row>
    <row r="63" spans="4:8">
      <c r="D63" s="92"/>
      <c r="E63" s="92"/>
      <c r="F63" s="92"/>
      <c r="G63" s="92"/>
      <c r="H63" s="92"/>
    </row>
    <row r="64" spans="4:8">
      <c r="D64" s="92"/>
      <c r="E64" s="92"/>
      <c r="F64" s="92"/>
      <c r="G64" s="92"/>
      <c r="H64" s="92"/>
    </row>
    <row r="65" spans="4:8">
      <c r="D65" s="92"/>
      <c r="E65" s="92"/>
      <c r="F65" s="92"/>
      <c r="G65" s="92"/>
      <c r="H65" s="92"/>
    </row>
    <row r="66" spans="4:8">
      <c r="D66" s="92"/>
      <c r="E66" s="92"/>
      <c r="F66" s="92"/>
      <c r="G66" s="92"/>
      <c r="H66" s="92"/>
    </row>
    <row r="67" spans="4:8">
      <c r="D67" s="92"/>
      <c r="E67" s="92"/>
      <c r="F67" s="92"/>
      <c r="G67" s="92"/>
      <c r="H67" s="92"/>
    </row>
    <row r="68" spans="4:8">
      <c r="D68" s="92"/>
      <c r="E68" s="92"/>
      <c r="F68" s="92"/>
      <c r="G68" s="92"/>
      <c r="H68" s="92"/>
    </row>
    <row r="69" spans="4:8">
      <c r="D69" s="92"/>
      <c r="E69" s="92"/>
      <c r="F69" s="92"/>
      <c r="G69" s="92"/>
      <c r="H69" s="92"/>
    </row>
    <row r="70" spans="4:8">
      <c r="D70" s="92"/>
      <c r="E70" s="92"/>
      <c r="F70" s="92"/>
      <c r="G70" s="92"/>
      <c r="H70" s="92"/>
    </row>
    <row r="71" spans="4:8">
      <c r="D71" s="92"/>
      <c r="E71" s="92"/>
      <c r="F71" s="92"/>
      <c r="G71" s="92"/>
      <c r="H71" s="92"/>
    </row>
    <row r="72" spans="4:8">
      <c r="D72" s="92"/>
      <c r="E72" s="92"/>
      <c r="F72" s="92"/>
      <c r="G72" s="92"/>
      <c r="H72" s="92"/>
    </row>
    <row r="73" spans="4:8">
      <c r="D73" s="92"/>
      <c r="E73" s="92"/>
      <c r="F73" s="92"/>
      <c r="G73" s="92"/>
      <c r="H73" s="92"/>
    </row>
    <row r="74" spans="4:8">
      <c r="D74" s="92"/>
      <c r="E74" s="92"/>
      <c r="F74" s="92"/>
      <c r="G74" s="92"/>
      <c r="H74" s="92"/>
    </row>
    <row r="75" spans="4:8">
      <c r="D75" s="92"/>
      <c r="E75" s="92"/>
      <c r="F75" s="92"/>
      <c r="G75" s="92"/>
      <c r="H75" s="92"/>
    </row>
    <row r="76" spans="4:8">
      <c r="D76" s="92"/>
      <c r="E76" s="92"/>
      <c r="F76" s="92"/>
      <c r="G76" s="92"/>
      <c r="H76" s="92"/>
    </row>
    <row r="77" spans="4:8">
      <c r="D77" s="92"/>
      <c r="E77" s="92"/>
      <c r="F77" s="92"/>
      <c r="G77" s="92"/>
      <c r="H77" s="92"/>
    </row>
    <row r="78" spans="4:8">
      <c r="D78" s="92"/>
      <c r="E78" s="92"/>
      <c r="F78" s="92"/>
      <c r="G78" s="92"/>
      <c r="H78" s="92"/>
    </row>
    <row r="79" spans="4:8">
      <c r="D79" s="92"/>
      <c r="E79" s="92"/>
      <c r="F79" s="92"/>
      <c r="G79" s="92"/>
      <c r="H79" s="92"/>
    </row>
    <row r="80" spans="4:8">
      <c r="D80" s="92"/>
      <c r="E80" s="92"/>
      <c r="F80" s="92"/>
      <c r="G80" s="92"/>
      <c r="H80" s="92"/>
    </row>
    <row r="81" spans="4:8">
      <c r="D81" s="92"/>
      <c r="E81" s="92"/>
      <c r="F81" s="92"/>
      <c r="G81" s="92"/>
      <c r="H81" s="92"/>
    </row>
    <row r="82" spans="4:8">
      <c r="D82" s="92"/>
      <c r="E82" s="92"/>
      <c r="F82" s="92"/>
      <c r="G82" s="92"/>
      <c r="H82" s="92"/>
    </row>
    <row r="83" spans="4:8">
      <c r="D83" s="92"/>
      <c r="E83" s="92"/>
      <c r="F83" s="92"/>
      <c r="G83" s="92"/>
      <c r="H83" s="92"/>
    </row>
    <row r="84" spans="4:8">
      <c r="D84" s="92"/>
      <c r="E84" s="92"/>
      <c r="F84" s="92"/>
      <c r="G84" s="92"/>
      <c r="H84" s="92"/>
    </row>
    <row r="85" spans="4:8">
      <c r="D85" s="92"/>
      <c r="E85" s="92"/>
      <c r="F85" s="92"/>
      <c r="G85" s="92"/>
      <c r="H85" s="92"/>
    </row>
    <row r="86" spans="4:8">
      <c r="D86" s="92"/>
      <c r="E86" s="92"/>
      <c r="F86" s="92"/>
      <c r="G86" s="92"/>
      <c r="H86" s="92"/>
    </row>
    <row r="87" spans="4:8">
      <c r="D87" s="92"/>
      <c r="E87" s="92"/>
      <c r="F87" s="92"/>
      <c r="G87" s="92"/>
      <c r="H87" s="92"/>
    </row>
    <row r="88" spans="4:8">
      <c r="D88" s="92"/>
      <c r="E88" s="92"/>
      <c r="F88" s="92"/>
      <c r="G88" s="92"/>
      <c r="H88" s="92"/>
    </row>
    <row r="89" spans="4:8">
      <c r="D89" s="92"/>
      <c r="E89" s="92"/>
      <c r="F89" s="92"/>
      <c r="G89" s="92"/>
      <c r="H89" s="92"/>
    </row>
    <row r="90" spans="4:8">
      <c r="D90" s="92"/>
      <c r="E90" s="92"/>
      <c r="F90" s="92"/>
      <c r="G90" s="92"/>
      <c r="H90" s="92"/>
    </row>
    <row r="91" spans="4:8">
      <c r="D91" s="92"/>
      <c r="E91" s="92"/>
      <c r="F91" s="92"/>
      <c r="G91" s="92"/>
      <c r="H91" s="92"/>
    </row>
    <row r="92" spans="4:8">
      <c r="D92" s="92"/>
      <c r="E92" s="92"/>
      <c r="F92" s="92"/>
      <c r="G92" s="92"/>
      <c r="H92" s="92"/>
    </row>
    <row r="93" spans="4:8">
      <c r="D93" s="92"/>
      <c r="E93" s="92"/>
      <c r="F93" s="92"/>
      <c r="G93" s="92"/>
      <c r="H93" s="92"/>
    </row>
    <row r="94" spans="4:8">
      <c r="D94" s="92"/>
      <c r="E94" s="92"/>
      <c r="F94" s="92"/>
      <c r="G94" s="92"/>
      <c r="H94" s="92"/>
    </row>
    <row r="95" spans="4:8">
      <c r="D95" s="92"/>
      <c r="E95" s="92"/>
      <c r="F95" s="92"/>
      <c r="G95" s="92"/>
      <c r="H95" s="92"/>
    </row>
    <row r="96" spans="4:8">
      <c r="D96" s="92"/>
      <c r="E96" s="92"/>
      <c r="F96" s="92"/>
      <c r="G96" s="92"/>
      <c r="H96" s="92"/>
    </row>
    <row r="97" spans="4:8">
      <c r="D97" s="92"/>
      <c r="E97" s="92"/>
      <c r="F97" s="92"/>
      <c r="G97" s="92"/>
      <c r="H97" s="92"/>
    </row>
    <row r="98" spans="4:8">
      <c r="D98" s="92"/>
      <c r="E98" s="92"/>
      <c r="F98" s="92"/>
      <c r="G98" s="92"/>
      <c r="H98" s="92"/>
    </row>
    <row r="99" spans="4:8">
      <c r="D99" s="92"/>
      <c r="E99" s="92"/>
      <c r="F99" s="92"/>
      <c r="G99" s="92"/>
      <c r="H99" s="92"/>
    </row>
    <row r="100" spans="4:8">
      <c r="D100" s="92"/>
      <c r="E100" s="92"/>
      <c r="F100" s="92"/>
      <c r="G100" s="92"/>
      <c r="H100" s="92"/>
    </row>
    <row r="101" spans="4:8">
      <c r="D101" s="92"/>
      <c r="E101" s="92"/>
      <c r="F101" s="92"/>
      <c r="G101" s="92"/>
      <c r="H101" s="92"/>
    </row>
    <row r="102" spans="4:8">
      <c r="D102" s="92"/>
      <c r="E102" s="92"/>
      <c r="F102" s="92"/>
      <c r="G102" s="92"/>
      <c r="H102" s="92"/>
    </row>
    <row r="103" spans="4:8">
      <c r="D103" s="92"/>
      <c r="E103" s="92"/>
      <c r="F103" s="92"/>
      <c r="G103" s="92"/>
      <c r="H103" s="92"/>
    </row>
    <row r="104" spans="4:8">
      <c r="D104" s="92"/>
      <c r="E104" s="92"/>
      <c r="F104" s="92"/>
      <c r="G104" s="92"/>
      <c r="H104" s="92"/>
    </row>
    <row r="105" spans="4:8">
      <c r="D105" s="92"/>
      <c r="E105" s="92"/>
      <c r="F105" s="92"/>
      <c r="G105" s="92"/>
      <c r="H105" s="92"/>
    </row>
    <row r="106" spans="4:8">
      <c r="D106" s="92"/>
      <c r="E106" s="92"/>
      <c r="F106" s="92"/>
      <c r="G106" s="92"/>
      <c r="H106" s="92"/>
    </row>
    <row r="107" spans="4:8">
      <c r="D107" s="92"/>
      <c r="E107" s="92"/>
      <c r="F107" s="92"/>
      <c r="G107" s="92"/>
      <c r="H107" s="92"/>
    </row>
    <row r="108" spans="4:8">
      <c r="D108" s="92"/>
      <c r="E108" s="92"/>
      <c r="F108" s="92"/>
      <c r="G108" s="92"/>
      <c r="H108" s="92"/>
    </row>
    <row r="109" spans="4:8">
      <c r="D109" s="92"/>
      <c r="E109" s="92"/>
      <c r="F109" s="92"/>
      <c r="G109" s="92"/>
      <c r="H109" s="92"/>
    </row>
    <row r="110" spans="4:8">
      <c r="D110" s="92"/>
      <c r="E110" s="92"/>
      <c r="F110" s="92"/>
      <c r="G110" s="92"/>
      <c r="H110" s="92"/>
    </row>
    <row r="111" spans="4:8">
      <c r="D111" s="92"/>
      <c r="E111" s="92"/>
      <c r="F111" s="92"/>
      <c r="G111" s="92"/>
      <c r="H111" s="92"/>
    </row>
    <row r="112" spans="4:8">
      <c r="D112" s="92"/>
      <c r="E112" s="92"/>
      <c r="F112" s="92"/>
      <c r="G112" s="92"/>
      <c r="H112" s="92"/>
    </row>
    <row r="113" spans="4:8">
      <c r="D113" s="92"/>
      <c r="E113" s="92"/>
      <c r="F113" s="92"/>
      <c r="G113" s="92"/>
      <c r="H113" s="92"/>
    </row>
    <row r="114" spans="4:8">
      <c r="D114" s="92"/>
      <c r="E114" s="92"/>
      <c r="F114" s="92"/>
      <c r="G114" s="92"/>
      <c r="H114" s="92"/>
    </row>
    <row r="115" spans="4:8">
      <c r="D115" s="92"/>
      <c r="E115" s="92"/>
      <c r="F115" s="92"/>
      <c r="G115" s="92"/>
      <c r="H115" s="92"/>
    </row>
    <row r="116" spans="4:8">
      <c r="D116" s="92"/>
      <c r="E116" s="92"/>
      <c r="F116" s="92"/>
      <c r="G116" s="92"/>
      <c r="H116" s="92"/>
    </row>
    <row r="117" spans="4:8">
      <c r="D117" s="92"/>
      <c r="E117" s="92"/>
      <c r="F117" s="92"/>
      <c r="G117" s="92"/>
      <c r="H117" s="92"/>
    </row>
    <row r="118" spans="4:8">
      <c r="D118" s="92"/>
      <c r="E118" s="92"/>
      <c r="F118" s="92"/>
      <c r="G118" s="92"/>
      <c r="H118" s="92"/>
    </row>
    <row r="119" spans="4:8">
      <c r="D119" s="92"/>
      <c r="E119" s="92"/>
      <c r="F119" s="92"/>
      <c r="G119" s="92"/>
      <c r="H119" s="92"/>
    </row>
    <row r="120" spans="4:8">
      <c r="D120" s="92"/>
      <c r="E120" s="92"/>
      <c r="F120" s="92"/>
      <c r="G120" s="92"/>
      <c r="H120" s="92"/>
    </row>
    <row r="121" spans="4:8">
      <c r="D121" s="92"/>
      <c r="E121" s="92"/>
      <c r="F121" s="92"/>
      <c r="G121" s="92"/>
      <c r="H121" s="92"/>
    </row>
    <row r="122" spans="4:8">
      <c r="D122" s="92"/>
      <c r="E122" s="92"/>
      <c r="F122" s="92"/>
      <c r="G122" s="92"/>
      <c r="H122" s="92"/>
    </row>
    <row r="123" spans="4:8">
      <c r="D123" s="92"/>
      <c r="E123" s="92"/>
      <c r="F123" s="92"/>
      <c r="G123" s="92"/>
      <c r="H123" s="92"/>
    </row>
    <row r="124" spans="4:8">
      <c r="D124" s="92"/>
      <c r="E124" s="92"/>
      <c r="F124" s="92"/>
      <c r="G124" s="92"/>
      <c r="H124" s="92"/>
    </row>
    <row r="125" spans="4:8">
      <c r="D125" s="92"/>
      <c r="E125" s="92"/>
      <c r="F125" s="92"/>
      <c r="G125" s="92"/>
      <c r="H125" s="92"/>
    </row>
    <row r="126" spans="4:8">
      <c r="D126" s="92"/>
      <c r="E126" s="92"/>
      <c r="F126" s="92"/>
      <c r="G126" s="92"/>
      <c r="H126" s="92"/>
    </row>
    <row r="127" spans="4:8">
      <c r="D127" s="92"/>
      <c r="E127" s="92"/>
      <c r="F127" s="92"/>
      <c r="G127" s="92"/>
      <c r="H127" s="92"/>
    </row>
    <row r="128" spans="4:8">
      <c r="D128" s="92"/>
      <c r="E128" s="92"/>
      <c r="F128" s="92"/>
      <c r="G128" s="92"/>
      <c r="H128" s="92"/>
    </row>
    <row r="129" spans="4:8">
      <c r="D129" s="92"/>
      <c r="E129" s="92"/>
      <c r="F129" s="92"/>
      <c r="G129" s="92"/>
      <c r="H129" s="92"/>
    </row>
    <row r="130" spans="4:8">
      <c r="D130" s="92"/>
      <c r="E130" s="92"/>
      <c r="F130" s="92"/>
      <c r="G130" s="92"/>
      <c r="H130" s="92"/>
    </row>
    <row r="131" spans="4:8">
      <c r="D131" s="92"/>
      <c r="E131" s="92"/>
      <c r="F131" s="92"/>
      <c r="G131" s="92"/>
      <c r="H131" s="92"/>
    </row>
    <row r="132" spans="4:8">
      <c r="D132" s="92"/>
      <c r="E132" s="92"/>
      <c r="F132" s="92"/>
      <c r="G132" s="92"/>
      <c r="H132" s="92"/>
    </row>
    <row r="133" spans="4:8">
      <c r="D133" s="92"/>
      <c r="E133" s="92"/>
      <c r="F133" s="92"/>
      <c r="G133" s="92"/>
      <c r="H133" s="92"/>
    </row>
    <row r="134" spans="4:8">
      <c r="D134" s="92"/>
      <c r="E134" s="92"/>
      <c r="F134" s="92"/>
      <c r="G134" s="92"/>
      <c r="H134" s="92"/>
    </row>
    <row r="135" spans="4:8">
      <c r="D135" s="92"/>
      <c r="E135" s="92"/>
      <c r="F135" s="92"/>
      <c r="G135" s="92"/>
      <c r="H135" s="92"/>
    </row>
    <row r="136" spans="4:8">
      <c r="D136" s="92"/>
      <c r="E136" s="92"/>
      <c r="F136" s="92"/>
      <c r="G136" s="92"/>
      <c r="H136" s="92"/>
    </row>
    <row r="137" spans="4:8">
      <c r="D137" s="92"/>
      <c r="E137" s="92"/>
      <c r="F137" s="92"/>
      <c r="G137" s="92"/>
      <c r="H137" s="92"/>
    </row>
    <row r="138" spans="4:8">
      <c r="D138" s="92"/>
      <c r="E138" s="92"/>
      <c r="F138" s="92"/>
      <c r="G138" s="92"/>
      <c r="H138" s="92"/>
    </row>
    <row r="139" spans="4:8">
      <c r="D139" s="92"/>
      <c r="E139" s="92"/>
      <c r="F139" s="92"/>
      <c r="G139" s="92"/>
      <c r="H139" s="92"/>
    </row>
    <row r="140" spans="4:8">
      <c r="D140" s="92"/>
      <c r="E140" s="92"/>
      <c r="F140" s="92"/>
      <c r="G140" s="92"/>
      <c r="H140" s="92"/>
    </row>
    <row r="141" spans="4:8">
      <c r="D141" s="92"/>
      <c r="E141" s="92"/>
      <c r="F141" s="92"/>
      <c r="G141" s="92"/>
      <c r="H141" s="92"/>
    </row>
    <row r="142" spans="4:8">
      <c r="D142" s="92"/>
      <c r="E142" s="92"/>
      <c r="F142" s="92"/>
      <c r="G142" s="92"/>
      <c r="H142" s="92"/>
    </row>
    <row r="143" spans="4:8">
      <c r="D143" s="92"/>
      <c r="E143" s="92"/>
      <c r="F143" s="92"/>
      <c r="G143" s="92"/>
      <c r="H143" s="92"/>
    </row>
    <row r="144" spans="4:8">
      <c r="D144" s="92"/>
      <c r="E144" s="92"/>
      <c r="F144" s="92"/>
      <c r="G144" s="92"/>
      <c r="H144" s="92"/>
    </row>
    <row r="145" spans="4:8">
      <c r="D145" s="92"/>
      <c r="E145" s="92"/>
      <c r="F145" s="92"/>
      <c r="G145" s="92"/>
      <c r="H145" s="92"/>
    </row>
    <row r="146" spans="4:8">
      <c r="D146" s="92"/>
      <c r="E146" s="92"/>
      <c r="F146" s="92"/>
      <c r="G146" s="92"/>
      <c r="H146" s="92"/>
    </row>
    <row r="147" spans="4:8">
      <c r="D147" s="92"/>
      <c r="E147" s="92"/>
      <c r="F147" s="92"/>
      <c r="G147" s="92"/>
      <c r="H147" s="92"/>
    </row>
    <row r="148" spans="4:8">
      <c r="D148" s="92"/>
      <c r="E148" s="92"/>
      <c r="F148" s="92"/>
      <c r="G148" s="92"/>
      <c r="H148" s="92"/>
    </row>
    <row r="149" spans="4:8">
      <c r="D149" s="92"/>
      <c r="E149" s="92"/>
      <c r="F149" s="92"/>
      <c r="G149" s="92"/>
      <c r="H149" s="92"/>
    </row>
  </sheetData>
  <mergeCells count="1">
    <mergeCell ref="E5:F5"/>
  </mergeCells>
  <phoneticPr fontId="0" type="noConversion"/>
  <pageMargins left="0.5" right="0.25" top="0.5" bottom="1" header="0.5" footer="0.5"/>
  <pageSetup paperSize="9" scale="88" fitToHeight="0" orientation="portrait" horizontalDpi="180" verticalDpi="18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pageSetUpPr fitToPage="1"/>
  </sheetPr>
  <dimension ref="A1:H14"/>
  <sheetViews>
    <sheetView showGridLines="0" zoomScaleNormal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F22" sqref="F22"/>
    </sheetView>
  </sheetViews>
  <sheetFormatPr baseColWidth="10" defaultColWidth="9.19921875" defaultRowHeight="21"/>
  <cols>
    <col min="1" max="1" width="29.796875" style="1" customWidth="1"/>
    <col min="2" max="2" width="12.796875" style="1" bestFit="1" customWidth="1"/>
    <col min="3" max="3" width="6.59765625" style="1" customWidth="1"/>
    <col min="4" max="4" width="13.3984375" style="1" bestFit="1" customWidth="1"/>
    <col min="5" max="5" width="11.59765625" style="1" customWidth="1"/>
    <col min="6" max="6" width="11.3984375" style="1" customWidth="1"/>
    <col min="7" max="7" width="14" style="1" customWidth="1"/>
    <col min="8" max="8" width="13.3984375" style="1" bestFit="1" customWidth="1"/>
    <col min="9" max="16384" width="9.19921875" style="1"/>
  </cols>
  <sheetData>
    <row r="1" spans="1:8">
      <c r="A1" s="13">
        <f>+'C1'!A1</f>
        <v>0</v>
      </c>
      <c r="F1" s="1" t="s">
        <v>26</v>
      </c>
      <c r="H1" s="76" t="s">
        <v>120</v>
      </c>
    </row>
    <row r="2" spans="1:8">
      <c r="A2" s="13" t="s">
        <v>4</v>
      </c>
      <c r="F2" s="1" t="s">
        <v>27</v>
      </c>
      <c r="G2" s="15" t="s">
        <v>28</v>
      </c>
    </row>
    <row r="3" spans="1:8">
      <c r="A3" s="13" t="str">
        <f>+'C1'!A3</f>
        <v>As of December 31, 2022</v>
      </c>
      <c r="F3" s="1" t="s">
        <v>29</v>
      </c>
      <c r="G3" s="15" t="s">
        <v>28</v>
      </c>
    </row>
    <row r="4" spans="1:8" ht="11.25" customHeight="1">
      <c r="F4" s="14"/>
      <c r="G4" s="15"/>
    </row>
    <row r="5" spans="1:8">
      <c r="A5" s="212" t="s">
        <v>152</v>
      </c>
      <c r="B5" s="212" t="s">
        <v>38</v>
      </c>
      <c r="C5" s="218" t="s">
        <v>20</v>
      </c>
      <c r="D5" s="212" t="s">
        <v>21</v>
      </c>
      <c r="E5" s="628" t="s">
        <v>22</v>
      </c>
      <c r="F5" s="629"/>
      <c r="G5" s="212" t="s">
        <v>23</v>
      </c>
      <c r="H5" s="212" t="s">
        <v>70</v>
      </c>
    </row>
    <row r="6" spans="1:8">
      <c r="A6" s="215"/>
      <c r="B6" s="215"/>
      <c r="C6" s="219"/>
      <c r="D6" s="214" t="str">
        <f>+'C1'!D6</f>
        <v>2022</v>
      </c>
      <c r="E6" s="214" t="str">
        <f>+'C1'!E6</f>
        <v>Dr</v>
      </c>
      <c r="F6" s="214" t="str">
        <f>+'C1'!F6</f>
        <v>Cr</v>
      </c>
      <c r="G6" s="214" t="str">
        <f>+'C1'!G6</f>
        <v>2022</v>
      </c>
      <c r="H6" s="214" t="str">
        <f>+'C1'!H6</f>
        <v>2021</v>
      </c>
    </row>
    <row r="7" spans="1:8">
      <c r="A7" s="300" t="s">
        <v>226</v>
      </c>
      <c r="B7" s="301" t="s">
        <v>263</v>
      </c>
      <c r="C7" s="300"/>
      <c r="D7" s="108"/>
      <c r="E7" s="300"/>
      <c r="F7" s="300"/>
      <c r="G7" s="311">
        <f>D7+E7-F7</f>
        <v>0</v>
      </c>
      <c r="H7" s="111">
        <v>0</v>
      </c>
    </row>
    <row r="8" spans="1:8">
      <c r="A8" s="245"/>
      <c r="B8" s="246"/>
      <c r="C8" s="206"/>
      <c r="D8" s="238"/>
      <c r="E8" s="232"/>
      <c r="F8" s="232"/>
      <c r="G8" s="247"/>
      <c r="H8" s="238"/>
    </row>
    <row r="9" spans="1:8" s="13" customFormat="1">
      <c r="A9" s="628" t="s">
        <v>5</v>
      </c>
      <c r="B9" s="629"/>
      <c r="C9" s="74"/>
      <c r="D9" s="75">
        <f>SUM(D7:D7)</f>
        <v>0</v>
      </c>
      <c r="E9" s="75">
        <f>SUM(E7:E7)</f>
        <v>0</v>
      </c>
      <c r="F9" s="75">
        <f>SUM(F7:F7)</f>
        <v>0</v>
      </c>
      <c r="G9" s="75">
        <f>SUM(G7:G7)</f>
        <v>0</v>
      </c>
      <c r="H9" s="75">
        <f>SUM(H7:H7)</f>
        <v>0</v>
      </c>
    </row>
    <row r="10" spans="1:8">
      <c r="D10" s="41"/>
      <c r="H10" s="41"/>
    </row>
    <row r="11" spans="1:8">
      <c r="D11" s="18"/>
      <c r="G11" s="18"/>
      <c r="H11" s="36"/>
    </row>
    <row r="12" spans="1:8">
      <c r="D12" s="18"/>
      <c r="F12" s="18"/>
      <c r="G12" s="18"/>
    </row>
    <row r="13" spans="1:8">
      <c r="G13" s="18"/>
    </row>
    <row r="14" spans="1:8">
      <c r="G14" s="18"/>
    </row>
  </sheetData>
  <mergeCells count="2">
    <mergeCell ref="E5:F5"/>
    <mergeCell ref="A9:B9"/>
  </mergeCells>
  <phoneticPr fontId="0" type="noConversion"/>
  <pageMargins left="0.56999999999999995" right="0.3" top="0.5" bottom="0.49" header="7.8740157480315001E-2" footer="0.47244094488188998"/>
  <pageSetup paperSize="9" scale="91" fitToHeight="0" orientation="portrait" horizontalDpi="180" verticalDpi="18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6">
    <pageSetUpPr fitToPage="1"/>
  </sheetPr>
  <dimension ref="A1:H67"/>
  <sheetViews>
    <sheetView showGridLines="0" zoomScaleNormal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D7" sqref="D7"/>
    </sheetView>
  </sheetViews>
  <sheetFormatPr baseColWidth="10" defaultColWidth="9.19921875" defaultRowHeight="21"/>
  <cols>
    <col min="1" max="1" width="38.59765625" style="1" customWidth="1"/>
    <col min="2" max="2" width="12.796875" style="1" bestFit="1" customWidth="1"/>
    <col min="3" max="3" width="6.59765625" style="1" customWidth="1"/>
    <col min="4" max="4" width="13.3984375" style="36" bestFit="1" customWidth="1"/>
    <col min="5" max="5" width="11.59765625" style="36" customWidth="1"/>
    <col min="6" max="6" width="11.3984375" style="36" customWidth="1"/>
    <col min="7" max="7" width="14" style="36" customWidth="1"/>
    <col min="8" max="8" width="13.796875" style="36" bestFit="1" customWidth="1"/>
    <col min="9" max="16384" width="9.19921875" style="1"/>
  </cols>
  <sheetData>
    <row r="1" spans="1:8">
      <c r="A1" s="13">
        <f>+'C1'!A1</f>
        <v>0</v>
      </c>
      <c r="F1" s="36" t="s">
        <v>26</v>
      </c>
      <c r="H1" s="371" t="s">
        <v>130</v>
      </c>
    </row>
    <row r="2" spans="1:8">
      <c r="A2" s="13" t="s">
        <v>2</v>
      </c>
      <c r="F2" s="202" t="s">
        <v>27</v>
      </c>
      <c r="G2" s="144" t="s">
        <v>28</v>
      </c>
    </row>
    <row r="3" spans="1:8">
      <c r="A3" s="13" t="str">
        <f>+'C1'!A3</f>
        <v>As of December 31, 2022</v>
      </c>
      <c r="F3" s="202" t="s">
        <v>29</v>
      </c>
      <c r="G3" s="144" t="s">
        <v>28</v>
      </c>
    </row>
    <row r="4" spans="1:8" ht="9" customHeight="1">
      <c r="A4" s="13"/>
      <c r="F4" s="202"/>
      <c r="G4" s="144"/>
    </row>
    <row r="5" spans="1:8">
      <c r="A5" s="212" t="s">
        <v>152</v>
      </c>
      <c r="B5" s="212" t="s">
        <v>38</v>
      </c>
      <c r="C5" s="218" t="s">
        <v>20</v>
      </c>
      <c r="D5" s="213" t="s">
        <v>21</v>
      </c>
      <c r="E5" s="626" t="s">
        <v>22</v>
      </c>
      <c r="F5" s="627"/>
      <c r="G5" s="213" t="s">
        <v>23</v>
      </c>
      <c r="H5" s="213" t="s">
        <v>70</v>
      </c>
    </row>
    <row r="6" spans="1:8">
      <c r="A6" s="215"/>
      <c r="B6" s="215"/>
      <c r="C6" s="219"/>
      <c r="D6" s="260" t="str">
        <f>+'C1'!D6</f>
        <v>2022</v>
      </c>
      <c r="E6" s="260" t="str">
        <f>+'C1'!E6</f>
        <v>Dr</v>
      </c>
      <c r="F6" s="260" t="str">
        <f>+'C1'!F6</f>
        <v>Cr</v>
      </c>
      <c r="G6" s="260" t="str">
        <f>+'C1'!G6</f>
        <v>2022</v>
      </c>
      <c r="H6" s="260" t="str">
        <f>+'C1'!H6</f>
        <v>2021</v>
      </c>
    </row>
    <row r="7" spans="1:8" s="268" customFormat="1">
      <c r="A7" s="442" t="e">
        <f>'TB12'!#REF!</f>
        <v>#REF!</v>
      </c>
      <c r="B7" s="443" t="e">
        <f>'TB12'!#REF!</f>
        <v>#REF!</v>
      </c>
      <c r="C7" s="439"/>
      <c r="D7" s="440" t="e">
        <f>'TB12'!#REF!</f>
        <v>#REF!</v>
      </c>
      <c r="E7" s="444"/>
      <c r="F7" s="444"/>
      <c r="G7" s="112" t="e">
        <f t="shared" ref="G7:G59" si="0">D7+E7-F7</f>
        <v>#REF!</v>
      </c>
      <c r="H7" s="444">
        <v>0</v>
      </c>
    </row>
    <row r="8" spans="1:8">
      <c r="A8" s="445" t="e">
        <f>'TB12'!#REF!</f>
        <v>#REF!</v>
      </c>
      <c r="B8" s="446" t="e">
        <f>'TB12'!#REF!</f>
        <v>#REF!</v>
      </c>
      <c r="C8" s="77"/>
      <c r="D8" s="441" t="e">
        <f>'TB12'!#REF!</f>
        <v>#REF!</v>
      </c>
      <c r="E8" s="81"/>
      <c r="F8" s="81"/>
      <c r="G8" s="81" t="e">
        <f t="shared" si="0"/>
        <v>#REF!</v>
      </c>
      <c r="H8" s="81" t="e">
        <f>'TB12'!#REF!</f>
        <v>#REF!</v>
      </c>
    </row>
    <row r="9" spans="1:8">
      <c r="A9" s="445" t="e">
        <f>'TB12'!#REF!</f>
        <v>#REF!</v>
      </c>
      <c r="B9" s="446" t="e">
        <f>'TB12'!#REF!</f>
        <v>#REF!</v>
      </c>
      <c r="C9" s="77"/>
      <c r="D9" s="441" t="e">
        <f>'TB12'!#REF!</f>
        <v>#REF!</v>
      </c>
      <c r="E9" s="81"/>
      <c r="F9" s="81"/>
      <c r="G9" s="81" t="e">
        <f t="shared" si="0"/>
        <v>#REF!</v>
      </c>
      <c r="H9" s="81" t="e">
        <f>'TB12'!#REF!</f>
        <v>#REF!</v>
      </c>
    </row>
    <row r="10" spans="1:8">
      <c r="A10" s="445" t="e">
        <f>'TB12'!#REF!</f>
        <v>#REF!</v>
      </c>
      <c r="B10" s="446" t="e">
        <f>'TB12'!#REF!</f>
        <v>#REF!</v>
      </c>
      <c r="C10" s="77"/>
      <c r="D10" s="441" t="e">
        <f>'TB12'!#REF!</f>
        <v>#REF!</v>
      </c>
      <c r="E10" s="81"/>
      <c r="F10" s="81"/>
      <c r="G10" s="81" t="e">
        <f t="shared" si="0"/>
        <v>#REF!</v>
      </c>
      <c r="H10" s="81" t="e">
        <f>'TB12'!#REF!</f>
        <v>#REF!</v>
      </c>
    </row>
    <row r="11" spans="1:8">
      <c r="A11" s="445" t="e">
        <f>'TB12'!#REF!</f>
        <v>#REF!</v>
      </c>
      <c r="B11" s="446" t="e">
        <f>'TB12'!#REF!</f>
        <v>#REF!</v>
      </c>
      <c r="C11" s="77"/>
      <c r="D11" s="441" t="e">
        <f>'TB12'!#REF!</f>
        <v>#REF!</v>
      </c>
      <c r="E11" s="81"/>
      <c r="F11" s="81"/>
      <c r="G11" s="81" t="e">
        <f t="shared" si="0"/>
        <v>#REF!</v>
      </c>
      <c r="H11" s="81" t="e">
        <f>'TB12'!#REF!</f>
        <v>#REF!</v>
      </c>
    </row>
    <row r="12" spans="1:8">
      <c r="A12" s="445" t="e">
        <f>'TB12'!#REF!</f>
        <v>#REF!</v>
      </c>
      <c r="B12" s="446" t="e">
        <f>'TB12'!#REF!</f>
        <v>#REF!</v>
      </c>
      <c r="C12" s="77"/>
      <c r="D12" s="441" t="e">
        <f>'TB12'!#REF!</f>
        <v>#REF!</v>
      </c>
      <c r="E12" s="81"/>
      <c r="F12" s="81"/>
      <c r="G12" s="81" t="e">
        <f t="shared" si="0"/>
        <v>#REF!</v>
      </c>
      <c r="H12" s="81" t="e">
        <f>'TB12'!#REF!</f>
        <v>#REF!</v>
      </c>
    </row>
    <row r="13" spans="1:8">
      <c r="A13" s="445" t="e">
        <f>'TB12'!#REF!</f>
        <v>#REF!</v>
      </c>
      <c r="B13" s="446" t="e">
        <f>'TB12'!#REF!</f>
        <v>#REF!</v>
      </c>
      <c r="C13" s="77"/>
      <c r="D13" s="441" t="e">
        <f>'TB12'!#REF!</f>
        <v>#REF!</v>
      </c>
      <c r="E13" s="81"/>
      <c r="F13" s="81"/>
      <c r="G13" s="81" t="e">
        <f t="shared" si="0"/>
        <v>#REF!</v>
      </c>
      <c r="H13" s="81" t="e">
        <f>'TB12'!#REF!</f>
        <v>#REF!</v>
      </c>
    </row>
    <row r="14" spans="1:8">
      <c r="A14" s="445" t="e">
        <f>'TB12'!#REF!</f>
        <v>#REF!</v>
      </c>
      <c r="B14" s="446" t="e">
        <f>'TB12'!#REF!</f>
        <v>#REF!</v>
      </c>
      <c r="C14" s="77"/>
      <c r="D14" s="441" t="e">
        <f>'TB12'!#REF!</f>
        <v>#REF!</v>
      </c>
      <c r="E14" s="81"/>
      <c r="F14" s="81"/>
      <c r="G14" s="81" t="e">
        <f t="shared" si="0"/>
        <v>#REF!</v>
      </c>
      <c r="H14" s="81" t="e">
        <f>'TB12'!#REF!</f>
        <v>#REF!</v>
      </c>
    </row>
    <row r="15" spans="1:8">
      <c r="A15" s="445" t="e">
        <f>'TB12'!#REF!</f>
        <v>#REF!</v>
      </c>
      <c r="B15" s="446" t="e">
        <f>'TB12'!#REF!</f>
        <v>#REF!</v>
      </c>
      <c r="C15" s="77"/>
      <c r="D15" s="441" t="e">
        <f>'TB12'!#REF!</f>
        <v>#REF!</v>
      </c>
      <c r="E15" s="81"/>
      <c r="F15" s="81"/>
      <c r="G15" s="81" t="e">
        <f t="shared" si="0"/>
        <v>#REF!</v>
      </c>
      <c r="H15" s="81" t="e">
        <f>'TB12'!#REF!</f>
        <v>#REF!</v>
      </c>
    </row>
    <row r="16" spans="1:8">
      <c r="A16" s="445" t="e">
        <f>'TB12'!#REF!</f>
        <v>#REF!</v>
      </c>
      <c r="B16" s="446" t="e">
        <f>'TB12'!#REF!</f>
        <v>#REF!</v>
      </c>
      <c r="C16" s="77"/>
      <c r="D16" s="441" t="e">
        <f>'TB12'!#REF!</f>
        <v>#REF!</v>
      </c>
      <c r="E16" s="81"/>
      <c r="F16" s="81"/>
      <c r="G16" s="81" t="e">
        <f t="shared" si="0"/>
        <v>#REF!</v>
      </c>
      <c r="H16" s="81" t="e">
        <f>'TB12'!#REF!</f>
        <v>#REF!</v>
      </c>
    </row>
    <row r="17" spans="1:8">
      <c r="A17" s="445" t="e">
        <f>'TB12'!#REF!</f>
        <v>#REF!</v>
      </c>
      <c r="B17" s="446" t="e">
        <f>'TB12'!#REF!</f>
        <v>#REF!</v>
      </c>
      <c r="C17" s="77"/>
      <c r="D17" s="441" t="e">
        <f>'TB12'!#REF!</f>
        <v>#REF!</v>
      </c>
      <c r="E17" s="81"/>
      <c r="F17" s="81"/>
      <c r="G17" s="81" t="e">
        <f t="shared" si="0"/>
        <v>#REF!</v>
      </c>
      <c r="H17" s="81" t="e">
        <f>'TB12'!#REF!</f>
        <v>#REF!</v>
      </c>
    </row>
    <row r="18" spans="1:8">
      <c r="A18" s="445" t="e">
        <f>'TB12'!#REF!</f>
        <v>#REF!</v>
      </c>
      <c r="B18" s="446" t="e">
        <f>'TB12'!#REF!</f>
        <v>#REF!</v>
      </c>
      <c r="C18" s="77"/>
      <c r="D18" s="441" t="e">
        <f>'TB12'!#REF!</f>
        <v>#REF!</v>
      </c>
      <c r="E18" s="81"/>
      <c r="F18" s="81"/>
      <c r="G18" s="81" t="e">
        <f t="shared" si="0"/>
        <v>#REF!</v>
      </c>
      <c r="H18" s="81" t="e">
        <f>'TB12'!#REF!</f>
        <v>#REF!</v>
      </c>
    </row>
    <row r="19" spans="1:8">
      <c r="A19" s="445" t="e">
        <f>'TB12'!#REF!</f>
        <v>#REF!</v>
      </c>
      <c r="B19" s="446" t="e">
        <f>'TB12'!#REF!</f>
        <v>#REF!</v>
      </c>
      <c r="C19" s="77"/>
      <c r="D19" s="441" t="e">
        <f>'TB12'!#REF!</f>
        <v>#REF!</v>
      </c>
      <c r="E19" s="81"/>
      <c r="F19" s="81"/>
      <c r="G19" s="81" t="e">
        <f t="shared" si="0"/>
        <v>#REF!</v>
      </c>
      <c r="H19" s="81" t="e">
        <f>'TB12'!#REF!</f>
        <v>#REF!</v>
      </c>
    </row>
    <row r="20" spans="1:8">
      <c r="A20" s="445" t="e">
        <f>'TB12'!#REF!</f>
        <v>#REF!</v>
      </c>
      <c r="B20" s="446" t="e">
        <f>'TB12'!#REF!</f>
        <v>#REF!</v>
      </c>
      <c r="C20" s="77"/>
      <c r="D20" s="441" t="e">
        <f>'TB12'!#REF!</f>
        <v>#REF!</v>
      </c>
      <c r="E20" s="81"/>
      <c r="F20" s="81"/>
      <c r="G20" s="81" t="e">
        <f t="shared" si="0"/>
        <v>#REF!</v>
      </c>
      <c r="H20" s="81" t="e">
        <f>'TB12'!#REF!</f>
        <v>#REF!</v>
      </c>
    </row>
    <row r="21" spans="1:8">
      <c r="A21" s="445" t="e">
        <f>'TB12'!#REF!</f>
        <v>#REF!</v>
      </c>
      <c r="B21" s="446" t="e">
        <f>'TB12'!#REF!</f>
        <v>#REF!</v>
      </c>
      <c r="C21" s="77"/>
      <c r="D21" s="441" t="e">
        <f>'TB12'!#REF!</f>
        <v>#REF!</v>
      </c>
      <c r="E21" s="81"/>
      <c r="F21" s="81"/>
      <c r="G21" s="81" t="e">
        <f t="shared" si="0"/>
        <v>#REF!</v>
      </c>
      <c r="H21" s="81" t="e">
        <f>'TB12'!#REF!</f>
        <v>#REF!</v>
      </c>
    </row>
    <row r="22" spans="1:8">
      <c r="A22" s="445" t="e">
        <f>'TB12'!#REF!</f>
        <v>#REF!</v>
      </c>
      <c r="B22" s="446" t="e">
        <f>'TB12'!#REF!</f>
        <v>#REF!</v>
      </c>
      <c r="C22" s="77"/>
      <c r="D22" s="441" t="e">
        <f>'TB12'!#REF!</f>
        <v>#REF!</v>
      </c>
      <c r="E22" s="81"/>
      <c r="F22" s="81"/>
      <c r="G22" s="81" t="e">
        <f t="shared" si="0"/>
        <v>#REF!</v>
      </c>
      <c r="H22" s="81" t="e">
        <f>'TB12'!#REF!</f>
        <v>#REF!</v>
      </c>
    </row>
    <row r="23" spans="1:8">
      <c r="A23" s="445" t="e">
        <f>'TB12'!#REF!</f>
        <v>#REF!</v>
      </c>
      <c r="B23" s="446" t="e">
        <f>'TB12'!#REF!</f>
        <v>#REF!</v>
      </c>
      <c r="C23" s="77"/>
      <c r="D23" s="441" t="e">
        <f>'TB12'!#REF!</f>
        <v>#REF!</v>
      </c>
      <c r="E23" s="81"/>
      <c r="F23" s="81"/>
      <c r="G23" s="81" t="e">
        <f t="shared" si="0"/>
        <v>#REF!</v>
      </c>
      <c r="H23" s="81" t="e">
        <f>'TB12'!#REF!</f>
        <v>#REF!</v>
      </c>
    </row>
    <row r="24" spans="1:8">
      <c r="A24" s="445" t="e">
        <f>'TB12'!#REF!</f>
        <v>#REF!</v>
      </c>
      <c r="B24" s="446" t="e">
        <f>'TB12'!#REF!</f>
        <v>#REF!</v>
      </c>
      <c r="C24" s="77"/>
      <c r="D24" s="441" t="e">
        <f>'TB12'!#REF!</f>
        <v>#REF!</v>
      </c>
      <c r="E24" s="81"/>
      <c r="F24" s="81"/>
      <c r="G24" s="81" t="e">
        <f t="shared" si="0"/>
        <v>#REF!</v>
      </c>
      <c r="H24" s="81" t="e">
        <f>'TB12'!#REF!</f>
        <v>#REF!</v>
      </c>
    </row>
    <row r="25" spans="1:8">
      <c r="A25" s="445" t="e">
        <f>'TB12'!#REF!</f>
        <v>#REF!</v>
      </c>
      <c r="B25" s="446" t="e">
        <f>'TB12'!#REF!</f>
        <v>#REF!</v>
      </c>
      <c r="C25" s="77"/>
      <c r="D25" s="441" t="e">
        <f>'TB12'!#REF!</f>
        <v>#REF!</v>
      </c>
      <c r="E25" s="81"/>
      <c r="F25" s="81"/>
      <c r="G25" s="81" t="e">
        <f t="shared" si="0"/>
        <v>#REF!</v>
      </c>
      <c r="H25" s="81" t="e">
        <f>'TB12'!#REF!</f>
        <v>#REF!</v>
      </c>
    </row>
    <row r="26" spans="1:8">
      <c r="A26" s="445" t="e">
        <f>'TB12'!#REF!</f>
        <v>#REF!</v>
      </c>
      <c r="B26" s="446" t="e">
        <f>'TB12'!#REF!</f>
        <v>#REF!</v>
      </c>
      <c r="C26" s="77"/>
      <c r="D26" s="441" t="e">
        <f>'TB12'!#REF!</f>
        <v>#REF!</v>
      </c>
      <c r="E26" s="81"/>
      <c r="F26" s="81"/>
      <c r="G26" s="81" t="e">
        <f t="shared" si="0"/>
        <v>#REF!</v>
      </c>
      <c r="H26" s="81" t="e">
        <f>'TB12'!#REF!</f>
        <v>#REF!</v>
      </c>
    </row>
    <row r="27" spans="1:8">
      <c r="A27" s="445" t="e">
        <f>'TB12'!#REF!</f>
        <v>#REF!</v>
      </c>
      <c r="B27" s="446" t="e">
        <f>'TB12'!#REF!</f>
        <v>#REF!</v>
      </c>
      <c r="C27" s="77"/>
      <c r="D27" s="441" t="e">
        <f>'TB12'!#REF!</f>
        <v>#REF!</v>
      </c>
      <c r="E27" s="81"/>
      <c r="F27" s="81"/>
      <c r="G27" s="81" t="e">
        <f t="shared" si="0"/>
        <v>#REF!</v>
      </c>
      <c r="H27" s="81" t="e">
        <f>'TB12'!#REF!</f>
        <v>#REF!</v>
      </c>
    </row>
    <row r="28" spans="1:8">
      <c r="A28" s="445" t="e">
        <f>'TB12'!#REF!</f>
        <v>#REF!</v>
      </c>
      <c r="B28" s="446" t="e">
        <f>'TB12'!#REF!</f>
        <v>#REF!</v>
      </c>
      <c r="C28" s="77"/>
      <c r="D28" s="441" t="e">
        <f>'TB12'!#REF!</f>
        <v>#REF!</v>
      </c>
      <c r="E28" s="81"/>
      <c r="F28" s="81"/>
      <c r="G28" s="81" t="e">
        <f t="shared" si="0"/>
        <v>#REF!</v>
      </c>
      <c r="H28" s="81" t="e">
        <f>'TB12'!#REF!</f>
        <v>#REF!</v>
      </c>
    </row>
    <row r="29" spans="1:8">
      <c r="A29" s="445" t="e">
        <f>'TB12'!#REF!</f>
        <v>#REF!</v>
      </c>
      <c r="B29" s="446" t="e">
        <f>'TB12'!#REF!</f>
        <v>#REF!</v>
      </c>
      <c r="C29" s="77"/>
      <c r="D29" s="441" t="e">
        <f>'TB12'!#REF!</f>
        <v>#REF!</v>
      </c>
      <c r="E29" s="81"/>
      <c r="F29" s="81"/>
      <c r="G29" s="81" t="e">
        <f t="shared" si="0"/>
        <v>#REF!</v>
      </c>
      <c r="H29" s="81" t="e">
        <f>'TB12'!#REF!</f>
        <v>#REF!</v>
      </c>
    </row>
    <row r="30" spans="1:8">
      <c r="A30" s="445" t="e">
        <f>'TB12'!#REF!</f>
        <v>#REF!</v>
      </c>
      <c r="B30" s="446" t="e">
        <f>'TB12'!#REF!</f>
        <v>#REF!</v>
      </c>
      <c r="C30" s="77"/>
      <c r="D30" s="441" t="e">
        <f>'TB12'!#REF!</f>
        <v>#REF!</v>
      </c>
      <c r="E30" s="81"/>
      <c r="F30" s="81"/>
      <c r="G30" s="81" t="e">
        <f t="shared" si="0"/>
        <v>#REF!</v>
      </c>
      <c r="H30" s="81" t="e">
        <f>'TB12'!#REF!</f>
        <v>#REF!</v>
      </c>
    </row>
    <row r="31" spans="1:8">
      <c r="A31" s="445" t="e">
        <f>'TB12'!#REF!</f>
        <v>#REF!</v>
      </c>
      <c r="B31" s="446" t="e">
        <f>'TB12'!#REF!</f>
        <v>#REF!</v>
      </c>
      <c r="C31" s="77"/>
      <c r="D31" s="441" t="e">
        <f>'TB12'!#REF!</f>
        <v>#REF!</v>
      </c>
      <c r="E31" s="81"/>
      <c r="F31" s="81"/>
      <c r="G31" s="81" t="e">
        <f t="shared" si="0"/>
        <v>#REF!</v>
      </c>
      <c r="H31" s="81" t="e">
        <f>'TB12'!#REF!</f>
        <v>#REF!</v>
      </c>
    </row>
    <row r="32" spans="1:8">
      <c r="A32" s="445" t="e">
        <f>'TB12'!#REF!</f>
        <v>#REF!</v>
      </c>
      <c r="B32" s="446" t="e">
        <f>'TB12'!#REF!</f>
        <v>#REF!</v>
      </c>
      <c r="C32" s="77"/>
      <c r="D32" s="441" t="e">
        <f>'TB12'!#REF!</f>
        <v>#REF!</v>
      </c>
      <c r="E32" s="81"/>
      <c r="F32" s="81"/>
      <c r="G32" s="81" t="e">
        <f t="shared" si="0"/>
        <v>#REF!</v>
      </c>
      <c r="H32" s="81" t="e">
        <f>'TB12'!#REF!</f>
        <v>#REF!</v>
      </c>
    </row>
    <row r="33" spans="1:8">
      <c r="A33" s="445" t="e">
        <f>'TB12'!#REF!</f>
        <v>#REF!</v>
      </c>
      <c r="B33" s="446" t="e">
        <f>'TB12'!#REF!</f>
        <v>#REF!</v>
      </c>
      <c r="C33" s="77"/>
      <c r="D33" s="441" t="e">
        <f>'TB12'!#REF!</f>
        <v>#REF!</v>
      </c>
      <c r="E33" s="81"/>
      <c r="F33" s="81"/>
      <c r="G33" s="81" t="e">
        <f t="shared" si="0"/>
        <v>#REF!</v>
      </c>
      <c r="H33" s="81" t="e">
        <f>'TB12'!#REF!</f>
        <v>#REF!</v>
      </c>
    </row>
    <row r="34" spans="1:8">
      <c r="A34" s="445" t="e">
        <f>'TB12'!#REF!</f>
        <v>#REF!</v>
      </c>
      <c r="B34" s="446" t="e">
        <f>'TB12'!#REF!</f>
        <v>#REF!</v>
      </c>
      <c r="C34" s="77"/>
      <c r="D34" s="441" t="e">
        <f>'TB12'!#REF!</f>
        <v>#REF!</v>
      </c>
      <c r="E34" s="81"/>
      <c r="F34" s="81"/>
      <c r="G34" s="81" t="e">
        <f t="shared" si="0"/>
        <v>#REF!</v>
      </c>
      <c r="H34" s="81" t="e">
        <f>'TB12'!#REF!</f>
        <v>#REF!</v>
      </c>
    </row>
    <row r="35" spans="1:8">
      <c r="A35" s="445" t="e">
        <f>'TB12'!#REF!</f>
        <v>#REF!</v>
      </c>
      <c r="B35" s="446" t="e">
        <f>'TB12'!#REF!</f>
        <v>#REF!</v>
      </c>
      <c r="C35" s="77"/>
      <c r="D35" s="441" t="e">
        <f>'TB12'!#REF!</f>
        <v>#REF!</v>
      </c>
      <c r="E35" s="81"/>
      <c r="F35" s="81"/>
      <c r="G35" s="81" t="e">
        <f t="shared" si="0"/>
        <v>#REF!</v>
      </c>
      <c r="H35" s="81" t="e">
        <f>'TB12'!#REF!</f>
        <v>#REF!</v>
      </c>
    </row>
    <row r="36" spans="1:8">
      <c r="A36" s="445" t="e">
        <f>'TB12'!#REF!</f>
        <v>#REF!</v>
      </c>
      <c r="B36" s="446" t="e">
        <f>'TB12'!#REF!</f>
        <v>#REF!</v>
      </c>
      <c r="C36" s="77"/>
      <c r="D36" s="441" t="e">
        <f>'TB12'!#REF!</f>
        <v>#REF!</v>
      </c>
      <c r="E36" s="81"/>
      <c r="F36" s="81"/>
      <c r="G36" s="81" t="e">
        <f t="shared" si="0"/>
        <v>#REF!</v>
      </c>
      <c r="H36" s="81" t="e">
        <f>'TB12'!#REF!</f>
        <v>#REF!</v>
      </c>
    </row>
    <row r="37" spans="1:8">
      <c r="A37" s="445" t="e">
        <f>'TB12'!#REF!</f>
        <v>#REF!</v>
      </c>
      <c r="B37" s="446" t="e">
        <f>'TB12'!#REF!</f>
        <v>#REF!</v>
      </c>
      <c r="C37" s="77"/>
      <c r="D37" s="441" t="e">
        <f>'TB12'!#REF!</f>
        <v>#REF!</v>
      </c>
      <c r="E37" s="81"/>
      <c r="F37" s="81"/>
      <c r="G37" s="81" t="e">
        <f t="shared" si="0"/>
        <v>#REF!</v>
      </c>
      <c r="H37" s="81" t="e">
        <f>'TB12'!#REF!</f>
        <v>#REF!</v>
      </c>
    </row>
    <row r="38" spans="1:8">
      <c r="A38" s="445" t="e">
        <f>'TB12'!#REF!</f>
        <v>#REF!</v>
      </c>
      <c r="B38" s="446" t="e">
        <f>'TB12'!#REF!</f>
        <v>#REF!</v>
      </c>
      <c r="C38" s="77"/>
      <c r="D38" s="441" t="e">
        <f>'TB12'!#REF!</f>
        <v>#REF!</v>
      </c>
      <c r="E38" s="81"/>
      <c r="F38" s="81"/>
      <c r="G38" s="81" t="e">
        <f t="shared" si="0"/>
        <v>#REF!</v>
      </c>
      <c r="H38" s="81" t="e">
        <f>'TB12'!#REF!</f>
        <v>#REF!</v>
      </c>
    </row>
    <row r="39" spans="1:8">
      <c r="A39" s="445" t="e">
        <f>'TB12'!#REF!</f>
        <v>#REF!</v>
      </c>
      <c r="B39" s="446" t="e">
        <f>'TB12'!#REF!</f>
        <v>#REF!</v>
      </c>
      <c r="C39" s="77"/>
      <c r="D39" s="441" t="e">
        <f>'TB12'!#REF!</f>
        <v>#REF!</v>
      </c>
      <c r="E39" s="81"/>
      <c r="F39" s="81"/>
      <c r="G39" s="81" t="e">
        <f t="shared" si="0"/>
        <v>#REF!</v>
      </c>
      <c r="H39" s="81" t="e">
        <f>'TB12'!#REF!</f>
        <v>#REF!</v>
      </c>
    </row>
    <row r="40" spans="1:8">
      <c r="A40" s="445" t="e">
        <f>'TB12'!#REF!</f>
        <v>#REF!</v>
      </c>
      <c r="B40" s="446" t="e">
        <f>'TB12'!#REF!</f>
        <v>#REF!</v>
      </c>
      <c r="C40" s="77"/>
      <c r="D40" s="441" t="e">
        <f>'TB12'!#REF!</f>
        <v>#REF!</v>
      </c>
      <c r="E40" s="81"/>
      <c r="F40" s="81"/>
      <c r="G40" s="81" t="e">
        <f t="shared" si="0"/>
        <v>#REF!</v>
      </c>
      <c r="H40" s="81" t="e">
        <f>'TB12'!#REF!</f>
        <v>#REF!</v>
      </c>
    </row>
    <row r="41" spans="1:8">
      <c r="A41" s="445" t="e">
        <f>'TB12'!#REF!</f>
        <v>#REF!</v>
      </c>
      <c r="B41" s="446" t="e">
        <f>'TB12'!#REF!</f>
        <v>#REF!</v>
      </c>
      <c r="C41" s="77"/>
      <c r="D41" s="441" t="e">
        <f>'TB12'!#REF!</f>
        <v>#REF!</v>
      </c>
      <c r="E41" s="81"/>
      <c r="F41" s="81"/>
      <c r="G41" s="81" t="e">
        <f t="shared" si="0"/>
        <v>#REF!</v>
      </c>
      <c r="H41" s="81" t="e">
        <f>'TB12'!#REF!</f>
        <v>#REF!</v>
      </c>
    </row>
    <row r="42" spans="1:8">
      <c r="A42" s="445" t="e">
        <f>'TB12'!#REF!</f>
        <v>#REF!</v>
      </c>
      <c r="B42" s="446" t="e">
        <f>'TB12'!#REF!</f>
        <v>#REF!</v>
      </c>
      <c r="C42" s="77"/>
      <c r="D42" s="441" t="e">
        <f>'TB12'!#REF!</f>
        <v>#REF!</v>
      </c>
      <c r="E42" s="81"/>
      <c r="F42" s="81"/>
      <c r="G42" s="81" t="e">
        <f t="shared" si="0"/>
        <v>#REF!</v>
      </c>
      <c r="H42" s="81"/>
    </row>
    <row r="43" spans="1:8">
      <c r="A43" s="445" t="e">
        <f>'TB12'!#REF!</f>
        <v>#REF!</v>
      </c>
      <c r="B43" s="446" t="e">
        <f>'TB12'!#REF!</f>
        <v>#REF!</v>
      </c>
      <c r="C43" s="77"/>
      <c r="D43" s="441" t="e">
        <f>'TB12'!#REF!</f>
        <v>#REF!</v>
      </c>
      <c r="E43" s="81"/>
      <c r="F43" s="81"/>
      <c r="G43" s="81" t="e">
        <f t="shared" si="0"/>
        <v>#REF!</v>
      </c>
      <c r="H43" s="81"/>
    </row>
    <row r="44" spans="1:8">
      <c r="A44" s="445" t="e">
        <f>'TB12'!#REF!</f>
        <v>#REF!</v>
      </c>
      <c r="B44" s="446" t="e">
        <f>'TB12'!#REF!</f>
        <v>#REF!</v>
      </c>
      <c r="C44" s="77"/>
      <c r="D44" s="441" t="e">
        <f>'TB12'!#REF!</f>
        <v>#REF!</v>
      </c>
      <c r="E44" s="81"/>
      <c r="F44" s="81"/>
      <c r="G44" s="81" t="e">
        <f t="shared" si="0"/>
        <v>#REF!</v>
      </c>
      <c r="H44" s="81"/>
    </row>
    <row r="45" spans="1:8">
      <c r="A45" s="445" t="e">
        <f>'TB12'!#REF!</f>
        <v>#REF!</v>
      </c>
      <c r="B45" s="446" t="e">
        <f>'TB12'!#REF!</f>
        <v>#REF!</v>
      </c>
      <c r="C45" s="77"/>
      <c r="D45" s="441" t="e">
        <f>'TB12'!#REF!</f>
        <v>#REF!</v>
      </c>
      <c r="E45" s="81"/>
      <c r="F45" s="81"/>
      <c r="G45" s="81" t="e">
        <f t="shared" si="0"/>
        <v>#REF!</v>
      </c>
      <c r="H45" s="81"/>
    </row>
    <row r="46" spans="1:8">
      <c r="A46" s="445" t="e">
        <f>'TB12'!#REF!</f>
        <v>#REF!</v>
      </c>
      <c r="B46" s="446" t="e">
        <f>'TB12'!#REF!</f>
        <v>#REF!</v>
      </c>
      <c r="C46" s="77"/>
      <c r="D46" s="441" t="e">
        <f>'TB12'!#REF!</f>
        <v>#REF!</v>
      </c>
      <c r="E46" s="81"/>
      <c r="F46" s="81"/>
      <c r="G46" s="81" t="e">
        <f t="shared" si="0"/>
        <v>#REF!</v>
      </c>
      <c r="H46" s="81"/>
    </row>
    <row r="47" spans="1:8">
      <c r="A47" s="445" t="e">
        <f>'TB12'!#REF!</f>
        <v>#REF!</v>
      </c>
      <c r="B47" s="446" t="e">
        <f>'TB12'!#REF!</f>
        <v>#REF!</v>
      </c>
      <c r="C47" s="77"/>
      <c r="D47" s="441" t="e">
        <f>'TB12'!#REF!</f>
        <v>#REF!</v>
      </c>
      <c r="E47" s="81"/>
      <c r="F47" s="81"/>
      <c r="G47" s="81" t="e">
        <f t="shared" si="0"/>
        <v>#REF!</v>
      </c>
      <c r="H47" s="81"/>
    </row>
    <row r="48" spans="1:8">
      <c r="A48" s="445" t="e">
        <f>'TB12'!#REF!</f>
        <v>#REF!</v>
      </c>
      <c r="B48" s="446" t="e">
        <f>'TB12'!#REF!</f>
        <v>#REF!</v>
      </c>
      <c r="C48" s="77"/>
      <c r="D48" s="441" t="e">
        <f>'TB12'!#REF!</f>
        <v>#REF!</v>
      </c>
      <c r="E48" s="81"/>
      <c r="F48" s="81"/>
      <c r="G48" s="81" t="e">
        <f t="shared" si="0"/>
        <v>#REF!</v>
      </c>
      <c r="H48" s="81"/>
    </row>
    <row r="49" spans="1:8">
      <c r="A49" s="445" t="e">
        <f>'TB12'!#REF!</f>
        <v>#REF!</v>
      </c>
      <c r="B49" s="446" t="e">
        <f>'TB12'!#REF!</f>
        <v>#REF!</v>
      </c>
      <c r="C49" s="77"/>
      <c r="D49" s="441" t="e">
        <f>'TB12'!#REF!</f>
        <v>#REF!</v>
      </c>
      <c r="E49" s="81"/>
      <c r="F49" s="81"/>
      <c r="G49" s="81" t="e">
        <f t="shared" si="0"/>
        <v>#REF!</v>
      </c>
      <c r="H49" s="81"/>
    </row>
    <row r="50" spans="1:8">
      <c r="A50" s="445" t="e">
        <f>'TB12'!#REF!</f>
        <v>#REF!</v>
      </c>
      <c r="B50" s="446" t="e">
        <f>'TB12'!#REF!</f>
        <v>#REF!</v>
      </c>
      <c r="C50" s="77"/>
      <c r="D50" s="441" t="e">
        <f>'TB12'!#REF!</f>
        <v>#REF!</v>
      </c>
      <c r="E50" s="81"/>
      <c r="F50" s="81"/>
      <c r="G50" s="81" t="e">
        <f t="shared" si="0"/>
        <v>#REF!</v>
      </c>
      <c r="H50" s="81"/>
    </row>
    <row r="51" spans="1:8">
      <c r="A51" s="445" t="e">
        <f>'TB12'!#REF!</f>
        <v>#REF!</v>
      </c>
      <c r="B51" s="446" t="e">
        <f>'TB12'!#REF!</f>
        <v>#REF!</v>
      </c>
      <c r="C51" s="77"/>
      <c r="D51" s="441" t="e">
        <f>'TB12'!#REF!</f>
        <v>#REF!</v>
      </c>
      <c r="E51" s="81"/>
      <c r="F51" s="81"/>
      <c r="G51" s="81" t="e">
        <f t="shared" si="0"/>
        <v>#REF!</v>
      </c>
      <c r="H51" s="81"/>
    </row>
    <row r="52" spans="1:8">
      <c r="A52" s="445" t="e">
        <f>'TB12'!#REF!</f>
        <v>#REF!</v>
      </c>
      <c r="B52" s="446" t="e">
        <f>'TB12'!#REF!</f>
        <v>#REF!</v>
      </c>
      <c r="C52" s="77"/>
      <c r="D52" s="441" t="e">
        <f>'TB12'!#REF!</f>
        <v>#REF!</v>
      </c>
      <c r="E52" s="81"/>
      <c r="F52" s="81"/>
      <c r="G52" s="81" t="e">
        <f t="shared" si="0"/>
        <v>#REF!</v>
      </c>
      <c r="H52" s="81"/>
    </row>
    <row r="53" spans="1:8">
      <c r="A53" s="445" t="e">
        <f>'TB12'!#REF!</f>
        <v>#REF!</v>
      </c>
      <c r="B53" s="446" t="e">
        <f>'TB12'!#REF!</f>
        <v>#REF!</v>
      </c>
      <c r="C53" s="77"/>
      <c r="D53" s="441" t="e">
        <f>'TB12'!#REF!</f>
        <v>#REF!</v>
      </c>
      <c r="E53" s="81"/>
      <c r="F53" s="81"/>
      <c r="G53" s="81" t="e">
        <f t="shared" si="0"/>
        <v>#REF!</v>
      </c>
      <c r="H53" s="81"/>
    </row>
    <row r="54" spans="1:8">
      <c r="A54" s="445" t="e">
        <f>'TB12'!#REF!</f>
        <v>#REF!</v>
      </c>
      <c r="B54" s="446" t="e">
        <f>'TB12'!#REF!</f>
        <v>#REF!</v>
      </c>
      <c r="C54" s="77"/>
      <c r="D54" s="441" t="e">
        <f>'TB12'!#REF!</f>
        <v>#REF!</v>
      </c>
      <c r="E54" s="81"/>
      <c r="F54" s="81"/>
      <c r="G54" s="81" t="e">
        <f t="shared" si="0"/>
        <v>#REF!</v>
      </c>
      <c r="H54" s="81"/>
    </row>
    <row r="55" spans="1:8">
      <c r="A55" s="445" t="e">
        <f>'TB12'!#REF!</f>
        <v>#REF!</v>
      </c>
      <c r="B55" s="446" t="e">
        <f>'TB12'!#REF!</f>
        <v>#REF!</v>
      </c>
      <c r="C55" s="77"/>
      <c r="D55" s="441" t="e">
        <f>'TB12'!#REF!</f>
        <v>#REF!</v>
      </c>
      <c r="E55" s="81"/>
      <c r="F55" s="81"/>
      <c r="G55" s="81" t="e">
        <f t="shared" si="0"/>
        <v>#REF!</v>
      </c>
      <c r="H55" s="81"/>
    </row>
    <row r="56" spans="1:8">
      <c r="A56" s="445" t="e">
        <f>'TB12'!#REF!</f>
        <v>#REF!</v>
      </c>
      <c r="B56" s="446" t="e">
        <f>'TB12'!#REF!</f>
        <v>#REF!</v>
      </c>
      <c r="C56" s="77"/>
      <c r="D56" s="441" t="e">
        <f>'TB12'!#REF!</f>
        <v>#REF!</v>
      </c>
      <c r="E56" s="81"/>
      <c r="F56" s="81"/>
      <c r="G56" s="81" t="e">
        <f t="shared" si="0"/>
        <v>#REF!</v>
      </c>
      <c r="H56" s="81"/>
    </row>
    <row r="57" spans="1:8">
      <c r="A57" s="445" t="e">
        <f>'TB12'!#REF!</f>
        <v>#REF!</v>
      </c>
      <c r="B57" s="446" t="e">
        <f>'TB12'!#REF!</f>
        <v>#REF!</v>
      </c>
      <c r="C57" s="77"/>
      <c r="D57" s="441" t="e">
        <f>'TB12'!#REF!</f>
        <v>#REF!</v>
      </c>
      <c r="E57" s="81"/>
      <c r="F57" s="81"/>
      <c r="G57" s="81" t="e">
        <f t="shared" si="0"/>
        <v>#REF!</v>
      </c>
      <c r="H57" s="81"/>
    </row>
    <row r="58" spans="1:8">
      <c r="A58" s="445" t="e">
        <f>'TB12'!#REF!</f>
        <v>#REF!</v>
      </c>
      <c r="B58" s="446" t="e">
        <f>'TB12'!#REF!</f>
        <v>#REF!</v>
      </c>
      <c r="C58" s="77"/>
      <c r="D58" s="441" t="e">
        <f>'TB12'!#REF!</f>
        <v>#REF!</v>
      </c>
      <c r="E58" s="81"/>
      <c r="F58" s="81"/>
      <c r="G58" s="81" t="e">
        <f t="shared" si="0"/>
        <v>#REF!</v>
      </c>
      <c r="H58" s="81"/>
    </row>
    <row r="59" spans="1:8">
      <c r="A59" s="445" t="e">
        <f>'TB12'!#REF!</f>
        <v>#REF!</v>
      </c>
      <c r="B59" s="446" t="e">
        <f>'TB12'!#REF!</f>
        <v>#REF!</v>
      </c>
      <c r="C59" s="77"/>
      <c r="D59" s="441" t="e">
        <f>'TB12'!#REF!</f>
        <v>#REF!</v>
      </c>
      <c r="E59" s="81"/>
      <c r="F59" s="81"/>
      <c r="G59" s="81" t="e">
        <f t="shared" si="0"/>
        <v>#REF!</v>
      </c>
      <c r="H59" s="81"/>
    </row>
    <row r="60" spans="1:8">
      <c r="A60" s="445"/>
      <c r="B60" s="171"/>
      <c r="C60" s="77"/>
      <c r="D60" s="441"/>
      <c r="E60" s="81"/>
      <c r="F60" s="81"/>
      <c r="G60" s="81"/>
      <c r="H60" s="81"/>
    </row>
    <row r="61" spans="1:8">
      <c r="A61" s="267"/>
      <c r="B61" s="359"/>
      <c r="C61" s="358"/>
      <c r="D61" s="369"/>
      <c r="E61" s="360"/>
      <c r="F61" s="360"/>
      <c r="G61" s="81"/>
      <c r="H61" s="81"/>
    </row>
    <row r="62" spans="1:8" s="13" customFormat="1">
      <c r="A62" s="628" t="s">
        <v>3</v>
      </c>
      <c r="B62" s="629"/>
      <c r="C62" s="74"/>
      <c r="D62" s="120" t="e">
        <f>SUM(D7:D61)</f>
        <v>#REF!</v>
      </c>
      <c r="E62" s="120">
        <f>SUM(E8:E61)</f>
        <v>0</v>
      </c>
      <c r="F62" s="120">
        <f>SUM(F8:F61)</f>
        <v>0</v>
      </c>
      <c r="G62" s="120" t="e">
        <f>SUM(G7:G61)</f>
        <v>#REF!</v>
      </c>
      <c r="H62" s="120" t="e">
        <f>SUM(H8:H61)</f>
        <v>#REF!</v>
      </c>
    </row>
    <row r="64" spans="1:8">
      <c r="G64" s="40"/>
    </row>
    <row r="65" spans="7:7">
      <c r="G65" s="40"/>
    </row>
    <row r="66" spans="7:7">
      <c r="G66" s="40"/>
    </row>
    <row r="67" spans="7:7">
      <c r="G67" s="40"/>
    </row>
  </sheetData>
  <mergeCells count="2">
    <mergeCell ref="E5:F5"/>
    <mergeCell ref="A62:B62"/>
  </mergeCells>
  <phoneticPr fontId="23" type="noConversion"/>
  <pageMargins left="0.56999999999999995" right="0.3" top="0.5" bottom="0.49" header="7.8740157480315001E-2" footer="0.47244094488188998"/>
  <pageSetup paperSize="9" scale="84" fitToHeight="0" orientation="portrait" horizontalDpi="180" verticalDpi="18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7">
    <pageSetUpPr fitToPage="1"/>
  </sheetPr>
  <dimension ref="A1:H15"/>
  <sheetViews>
    <sheetView showGridLines="0" zoomScaleNormal="100" workbookViewId="0">
      <pane xSplit="3" ySplit="6" topLeftCell="D7" activePane="bottomRight" state="frozen"/>
      <selection activeCell="D38" sqref="D38"/>
      <selection pane="topRight" activeCell="D38" sqref="D38"/>
      <selection pane="bottomLeft" activeCell="D38" sqref="D38"/>
      <selection pane="bottomRight" activeCell="H1" sqref="H1"/>
    </sheetView>
  </sheetViews>
  <sheetFormatPr baseColWidth="10" defaultColWidth="9.19921875" defaultRowHeight="21"/>
  <cols>
    <col min="1" max="1" width="29.796875" style="1" customWidth="1"/>
    <col min="2" max="2" width="9.796875" style="1" customWidth="1"/>
    <col min="3" max="3" width="6.59765625" style="1" customWidth="1"/>
    <col min="4" max="4" width="12.796875" style="1" customWidth="1"/>
    <col min="5" max="5" width="11.59765625" style="1" customWidth="1"/>
    <col min="6" max="6" width="11.3984375" style="1" customWidth="1"/>
    <col min="7" max="7" width="14" style="1" customWidth="1"/>
    <col min="8" max="8" width="13.3984375" style="1" bestFit="1" customWidth="1"/>
    <col min="9" max="16384" width="9.19921875" style="1"/>
  </cols>
  <sheetData>
    <row r="1" spans="1:8">
      <c r="A1" s="13">
        <f>+'C1'!A1</f>
        <v>0</v>
      </c>
      <c r="F1" s="1" t="s">
        <v>26</v>
      </c>
      <c r="H1" s="76" t="s">
        <v>129</v>
      </c>
    </row>
    <row r="2" spans="1:8">
      <c r="A2" s="13" t="s">
        <v>128</v>
      </c>
      <c r="F2" s="14" t="s">
        <v>27</v>
      </c>
      <c r="G2" s="15" t="s">
        <v>28</v>
      </c>
    </row>
    <row r="3" spans="1:8">
      <c r="A3" s="13" t="str">
        <f>+'C1'!A3</f>
        <v>As of December 31, 2022</v>
      </c>
      <c r="F3" s="14" t="s">
        <v>29</v>
      </c>
      <c r="G3" s="15" t="s">
        <v>28</v>
      </c>
    </row>
    <row r="4" spans="1:8">
      <c r="F4" s="14"/>
      <c r="G4" s="15"/>
    </row>
    <row r="5" spans="1:8">
      <c r="A5" s="212" t="s">
        <v>152</v>
      </c>
      <c r="B5" s="212" t="s">
        <v>38</v>
      </c>
      <c r="C5" s="218" t="s">
        <v>20</v>
      </c>
      <c r="D5" s="212" t="s">
        <v>21</v>
      </c>
      <c r="E5" s="628" t="s">
        <v>22</v>
      </c>
      <c r="F5" s="629"/>
      <c r="G5" s="212" t="s">
        <v>23</v>
      </c>
      <c r="H5" s="212" t="s">
        <v>70</v>
      </c>
    </row>
    <row r="6" spans="1:8">
      <c r="A6" s="215"/>
      <c r="B6" s="215"/>
      <c r="C6" s="219"/>
      <c r="D6" s="214" t="str">
        <f>+'C1'!D6</f>
        <v>2022</v>
      </c>
      <c r="E6" s="214" t="str">
        <f>+'C1'!E6</f>
        <v>Dr</v>
      </c>
      <c r="F6" s="214" t="str">
        <f>+'C1'!F6</f>
        <v>Cr</v>
      </c>
      <c r="G6" s="214" t="str">
        <f>+'C1'!G6</f>
        <v>2022</v>
      </c>
      <c r="H6" s="214" t="str">
        <f>+'C1'!H6</f>
        <v>2021</v>
      </c>
    </row>
    <row r="7" spans="1:8">
      <c r="A7" s="227"/>
      <c r="B7" s="227"/>
      <c r="C7" s="227"/>
      <c r="D7" s="112"/>
      <c r="E7" s="227"/>
      <c r="F7" s="227"/>
      <c r="G7" s="243"/>
      <c r="H7" s="112"/>
    </row>
    <row r="8" spans="1:8">
      <c r="A8" s="77"/>
      <c r="B8" s="171"/>
      <c r="C8" s="77"/>
      <c r="D8" s="229"/>
      <c r="E8" s="229"/>
      <c r="F8" s="229"/>
      <c r="G8" s="229"/>
      <c r="H8" s="229"/>
    </row>
    <row r="9" spans="1:8">
      <c r="A9" s="230"/>
      <c r="B9" s="242"/>
      <c r="C9" s="206"/>
      <c r="D9" s="238"/>
      <c r="E9" s="232"/>
      <c r="F9" s="232"/>
      <c r="G9" s="247">
        <f>D9+E9-F9</f>
        <v>0</v>
      </c>
      <c r="H9" s="238"/>
    </row>
    <row r="10" spans="1:8">
      <c r="A10" s="255" t="s">
        <v>223</v>
      </c>
      <c r="B10" s="74"/>
      <c r="C10" s="74"/>
      <c r="D10" s="75">
        <f>SUM(D8:D9)</f>
        <v>0</v>
      </c>
      <c r="E10" s="75">
        <f>SUM(E8:E9)</f>
        <v>0</v>
      </c>
      <c r="F10" s="75">
        <f>SUM(F8:F9)</f>
        <v>0</v>
      </c>
      <c r="G10" s="75">
        <f>SUM(G8:G9)</f>
        <v>0</v>
      </c>
      <c r="H10" s="75">
        <f>SUM(H8:H9)</f>
        <v>0</v>
      </c>
    </row>
    <row r="11" spans="1:8">
      <c r="D11" s="41"/>
    </row>
    <row r="12" spans="1:8">
      <c r="D12" s="18"/>
      <c r="G12" s="18"/>
      <c r="H12" s="36"/>
    </row>
    <row r="13" spans="1:8">
      <c r="F13" s="18"/>
      <c r="G13" s="18"/>
    </row>
    <row r="14" spans="1:8">
      <c r="G14" s="18"/>
    </row>
    <row r="15" spans="1:8">
      <c r="G15" s="18"/>
    </row>
  </sheetData>
  <mergeCells count="1">
    <mergeCell ref="E5:F5"/>
  </mergeCells>
  <phoneticPr fontId="0" type="noConversion"/>
  <pageMargins left="0.33" right="0.39" top="1" bottom="1" header="0.5" footer="0.5"/>
  <pageSetup paperSize="9" scale="96" fitToHeight="0" orientation="portrait" horizontalDpi="180" verticalDpi="18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8"/>
  <dimension ref="A1:H15"/>
  <sheetViews>
    <sheetView showGridLines="0" zoomScaleNormal="100" workbookViewId="0">
      <pane xSplit="1" ySplit="6" topLeftCell="B7" activePane="bottomRight" state="frozen"/>
      <selection activeCell="D38" sqref="D38"/>
      <selection pane="topRight" activeCell="D38" sqref="D38"/>
      <selection pane="bottomLeft" activeCell="D38" sqref="D38"/>
      <selection pane="bottomRight" activeCell="H1" sqref="H1"/>
    </sheetView>
  </sheetViews>
  <sheetFormatPr baseColWidth="10" defaultColWidth="9.19921875" defaultRowHeight="21"/>
  <cols>
    <col min="1" max="1" width="26.19921875" style="1" customWidth="1"/>
    <col min="2" max="2" width="11" style="1" bestFit="1" customWidth="1"/>
    <col min="3" max="3" width="6.59765625" style="1" customWidth="1"/>
    <col min="4" max="4" width="12.796875" style="1" customWidth="1"/>
    <col min="5" max="5" width="11.59765625" style="1" customWidth="1"/>
    <col min="6" max="6" width="11.3984375" style="1" customWidth="1"/>
    <col min="7" max="7" width="14" style="1" customWidth="1"/>
    <col min="8" max="8" width="11.59765625" style="1" customWidth="1"/>
    <col min="9" max="16384" width="9.19921875" style="1"/>
  </cols>
  <sheetData>
    <row r="1" spans="1:8">
      <c r="A1" s="278">
        <f>+'C1'!A1</f>
        <v>0</v>
      </c>
      <c r="F1" s="1" t="s">
        <v>26</v>
      </c>
      <c r="H1" s="76" t="s">
        <v>564</v>
      </c>
    </row>
    <row r="2" spans="1:8">
      <c r="A2" s="278" t="s">
        <v>131</v>
      </c>
      <c r="F2" s="14" t="s">
        <v>27</v>
      </c>
      <c r="G2" s="15" t="s">
        <v>28</v>
      </c>
    </row>
    <row r="3" spans="1:8">
      <c r="A3" s="278" t="str">
        <f>+'C1'!A3</f>
        <v>As of December 31, 2022</v>
      </c>
      <c r="F3" s="14" t="s">
        <v>29</v>
      </c>
      <c r="G3" s="15" t="s">
        <v>28</v>
      </c>
    </row>
    <row r="4" spans="1:8">
      <c r="F4" s="14"/>
      <c r="G4" s="15"/>
    </row>
    <row r="5" spans="1:8">
      <c r="A5" s="212" t="s">
        <v>152</v>
      </c>
      <c r="B5" s="212" t="s">
        <v>38</v>
      </c>
      <c r="C5" s="218" t="s">
        <v>20</v>
      </c>
      <c r="D5" s="212" t="s">
        <v>21</v>
      </c>
      <c r="E5" s="628" t="s">
        <v>22</v>
      </c>
      <c r="F5" s="629"/>
      <c r="G5" s="212" t="s">
        <v>23</v>
      </c>
      <c r="H5" s="212" t="s">
        <v>70</v>
      </c>
    </row>
    <row r="6" spans="1:8">
      <c r="A6" s="215"/>
      <c r="B6" s="215"/>
      <c r="C6" s="219"/>
      <c r="D6" s="214" t="str">
        <f>+'C1'!D6</f>
        <v>2022</v>
      </c>
      <c r="E6" s="214" t="str">
        <f>+'C1'!E6</f>
        <v>Dr</v>
      </c>
      <c r="F6" s="214" t="str">
        <f>+'C1'!F6</f>
        <v>Cr</v>
      </c>
      <c r="G6" s="214" t="str">
        <f>+'C1'!G6</f>
        <v>2022</v>
      </c>
      <c r="H6" s="214" t="str">
        <f>+'C1'!H6</f>
        <v>2021</v>
      </c>
    </row>
    <row r="7" spans="1:8">
      <c r="A7" s="227"/>
      <c r="B7" s="227"/>
      <c r="C7" s="227"/>
      <c r="D7" s="112"/>
      <c r="E7" s="227"/>
      <c r="F7" s="227"/>
      <c r="G7" s="243"/>
      <c r="H7" s="112"/>
    </row>
    <row r="8" spans="1:8">
      <c r="A8" s="77"/>
      <c r="B8" s="171"/>
      <c r="C8" s="77"/>
      <c r="D8" s="229"/>
      <c r="E8" s="229"/>
      <c r="F8" s="229"/>
      <c r="G8" s="229"/>
      <c r="H8" s="229"/>
    </row>
    <row r="9" spans="1:8">
      <c r="A9" s="230"/>
      <c r="B9" s="242"/>
      <c r="C9" s="206"/>
      <c r="D9" s="238"/>
      <c r="E9" s="232"/>
      <c r="F9" s="232"/>
      <c r="G9" s="247">
        <f>D9+E9-F9</f>
        <v>0</v>
      </c>
      <c r="H9" s="238"/>
    </row>
    <row r="10" spans="1:8">
      <c r="A10" s="628" t="s">
        <v>224</v>
      </c>
      <c r="B10" s="629"/>
      <c r="C10" s="74"/>
      <c r="D10" s="75">
        <f>SUM(D8:D9)</f>
        <v>0</v>
      </c>
      <c r="E10" s="75">
        <f>SUM(E8:E9)</f>
        <v>0</v>
      </c>
      <c r="F10" s="75">
        <f>SUM(F8:F9)</f>
        <v>0</v>
      </c>
      <c r="G10" s="75">
        <f>SUM(G8:G9)</f>
        <v>0</v>
      </c>
      <c r="H10" s="75">
        <f>SUM(H8:H9)</f>
        <v>0</v>
      </c>
    </row>
    <row r="11" spans="1:8">
      <c r="D11" s="41"/>
    </row>
    <row r="12" spans="1:8">
      <c r="D12" s="18"/>
      <c r="G12" s="18"/>
      <c r="H12" s="36"/>
    </row>
    <row r="13" spans="1:8">
      <c r="F13" s="18"/>
      <c r="G13" s="18"/>
    </row>
    <row r="14" spans="1:8">
      <c r="G14" s="18"/>
    </row>
    <row r="15" spans="1:8">
      <c r="G15" s="18"/>
    </row>
  </sheetData>
  <mergeCells count="2">
    <mergeCell ref="E5:F5"/>
    <mergeCell ref="A10:B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75"/>
  <sheetViews>
    <sheetView zoomScaleNormal="100" workbookViewId="0">
      <pane ySplit="5" topLeftCell="A33" activePane="bottomLeft" state="frozen"/>
      <selection pane="bottomLeft" activeCell="B43" sqref="B43"/>
    </sheetView>
  </sheetViews>
  <sheetFormatPr baseColWidth="10" defaultColWidth="9.19921875" defaultRowHeight="15"/>
  <cols>
    <col min="1" max="1" width="9.19921875" style="383"/>
    <col min="2" max="2" width="41" style="382" customWidth="1"/>
    <col min="3" max="3" width="40.19921875" style="382" customWidth="1"/>
    <col min="4" max="4" width="9.796875" style="383" customWidth="1"/>
    <col min="5" max="16384" width="9.19921875" style="382"/>
  </cols>
  <sheetData>
    <row r="1" spans="1:5">
      <c r="A1" s="381" t="s">
        <v>798</v>
      </c>
      <c r="D1" s="382"/>
    </row>
    <row r="2" spans="1:5">
      <c r="A2" s="381" t="s">
        <v>799</v>
      </c>
    </row>
    <row r="4" spans="1:5">
      <c r="A4" s="383" t="s">
        <v>800</v>
      </c>
      <c r="B4" s="383" t="s">
        <v>801</v>
      </c>
      <c r="C4" s="383" t="s">
        <v>801</v>
      </c>
    </row>
    <row r="5" spans="1:5">
      <c r="A5" s="383" t="s">
        <v>802</v>
      </c>
      <c r="B5" s="383" t="s">
        <v>803</v>
      </c>
    </row>
    <row r="6" spans="1:5">
      <c r="A6" s="384" t="s">
        <v>804</v>
      </c>
      <c r="B6" s="385" t="s">
        <v>805</v>
      </c>
      <c r="C6" s="385" t="s">
        <v>40</v>
      </c>
      <c r="D6" s="384" t="s">
        <v>41</v>
      </c>
      <c r="E6" s="386"/>
    </row>
    <row r="7" spans="1:5">
      <c r="A7" s="383" t="s">
        <v>132</v>
      </c>
      <c r="B7" s="382" t="s">
        <v>806</v>
      </c>
      <c r="C7" s="382" t="s">
        <v>807</v>
      </c>
      <c r="D7" s="383" t="s">
        <v>41</v>
      </c>
    </row>
    <row r="8" spans="1:5">
      <c r="A8" s="383" t="s">
        <v>133</v>
      </c>
      <c r="B8" s="382" t="s">
        <v>808</v>
      </c>
      <c r="C8" s="382" t="s">
        <v>809</v>
      </c>
      <c r="D8" s="383" t="s">
        <v>41</v>
      </c>
    </row>
    <row r="9" spans="1:5">
      <c r="A9" s="383" t="s">
        <v>173</v>
      </c>
      <c r="B9" s="583" t="s">
        <v>794</v>
      </c>
      <c r="C9" s="382" t="s">
        <v>794</v>
      </c>
      <c r="D9" s="383" t="s">
        <v>41</v>
      </c>
    </row>
    <row r="10" spans="1:5">
      <c r="A10" s="383" t="s">
        <v>810</v>
      </c>
      <c r="B10" s="582" t="s">
        <v>811</v>
      </c>
      <c r="C10" s="382" t="s">
        <v>811</v>
      </c>
      <c r="D10" s="383" t="s">
        <v>41</v>
      </c>
    </row>
    <row r="11" spans="1:5">
      <c r="A11" s="383" t="s">
        <v>230</v>
      </c>
      <c r="B11" s="382" t="s">
        <v>812</v>
      </c>
      <c r="C11" s="382" t="s">
        <v>812</v>
      </c>
      <c r="D11" s="383" t="s">
        <v>41</v>
      </c>
    </row>
    <row r="12" spans="1:5">
      <c r="A12" s="383" t="s">
        <v>134</v>
      </c>
      <c r="B12" s="382" t="s">
        <v>82</v>
      </c>
      <c r="C12" s="382" t="s">
        <v>813</v>
      </c>
      <c r="D12" s="383" t="s">
        <v>41</v>
      </c>
    </row>
    <row r="13" spans="1:5">
      <c r="A13" s="383" t="s">
        <v>814</v>
      </c>
      <c r="B13" s="382" t="s">
        <v>815</v>
      </c>
      <c r="C13" s="382" t="s">
        <v>816</v>
      </c>
      <c r="D13" s="383" t="s">
        <v>41</v>
      </c>
    </row>
    <row r="14" spans="1:5">
      <c r="A14" s="383" t="s">
        <v>233</v>
      </c>
      <c r="B14" s="382" t="s">
        <v>234</v>
      </c>
      <c r="C14" s="382" t="s">
        <v>817</v>
      </c>
      <c r="D14" s="383" t="s">
        <v>41</v>
      </c>
    </row>
    <row r="15" spans="1:5">
      <c r="A15" s="383" t="s">
        <v>141</v>
      </c>
      <c r="B15" s="382" t="s">
        <v>789</v>
      </c>
      <c r="C15" s="382" t="s">
        <v>818</v>
      </c>
      <c r="D15" s="383" t="s">
        <v>41</v>
      </c>
    </row>
    <row r="16" spans="1:5">
      <c r="A16" s="383" t="s">
        <v>579</v>
      </c>
      <c r="B16" s="382" t="s">
        <v>580</v>
      </c>
      <c r="C16" s="382" t="s">
        <v>819</v>
      </c>
      <c r="D16" s="383" t="s">
        <v>41</v>
      </c>
    </row>
    <row r="17" spans="1:4">
      <c r="A17" s="383" t="s">
        <v>143</v>
      </c>
      <c r="B17" s="382" t="s">
        <v>196</v>
      </c>
      <c r="C17" s="382" t="s">
        <v>820</v>
      </c>
      <c r="D17" s="383" t="s">
        <v>41</v>
      </c>
    </row>
    <row r="18" spans="1:4">
      <c r="A18" s="383" t="s">
        <v>581</v>
      </c>
      <c r="B18" s="382" t="s">
        <v>582</v>
      </c>
      <c r="D18" s="383" t="s">
        <v>41</v>
      </c>
    </row>
    <row r="19" spans="1:4">
      <c r="A19" s="383" t="s">
        <v>236</v>
      </c>
      <c r="B19" s="382" t="s">
        <v>237</v>
      </c>
      <c r="D19" s="383" t="s">
        <v>41</v>
      </c>
    </row>
    <row r="20" spans="1:4">
      <c r="A20" s="383" t="s">
        <v>821</v>
      </c>
      <c r="B20" s="382" t="s">
        <v>124</v>
      </c>
      <c r="C20" s="382" t="s">
        <v>822</v>
      </c>
      <c r="D20" s="383" t="s">
        <v>41</v>
      </c>
    </row>
    <row r="21" spans="1:4">
      <c r="A21" s="383" t="s">
        <v>142</v>
      </c>
      <c r="B21" s="382" t="s">
        <v>823</v>
      </c>
      <c r="C21" s="382" t="s">
        <v>824</v>
      </c>
      <c r="D21" s="383" t="s">
        <v>41</v>
      </c>
    </row>
    <row r="22" spans="1:4">
      <c r="A22" s="383" t="s">
        <v>310</v>
      </c>
      <c r="B22" s="382" t="s">
        <v>825</v>
      </c>
      <c r="C22" s="382" t="s">
        <v>826</v>
      </c>
      <c r="D22" s="383" t="s">
        <v>41</v>
      </c>
    </row>
    <row r="23" spans="1:4">
      <c r="A23" s="383" t="s">
        <v>135</v>
      </c>
      <c r="B23" s="382" t="s">
        <v>181</v>
      </c>
      <c r="C23" s="382" t="s">
        <v>827</v>
      </c>
      <c r="D23" s="383" t="s">
        <v>41</v>
      </c>
    </row>
    <row r="24" spans="1:4">
      <c r="A24" s="383" t="s">
        <v>136</v>
      </c>
      <c r="B24" s="382" t="s">
        <v>828</v>
      </c>
      <c r="C24" s="382" t="s">
        <v>829</v>
      </c>
      <c r="D24" s="383" t="s">
        <v>41</v>
      </c>
    </row>
    <row r="25" spans="1:4">
      <c r="A25" s="383" t="s">
        <v>137</v>
      </c>
      <c r="B25" s="382" t="s">
        <v>240</v>
      </c>
      <c r="C25" s="382" t="s">
        <v>830</v>
      </c>
      <c r="D25" s="383" t="s">
        <v>41</v>
      </c>
    </row>
    <row r="26" spans="1:4">
      <c r="A26" s="383" t="s">
        <v>138</v>
      </c>
      <c r="B26" s="382" t="s">
        <v>659</v>
      </c>
      <c r="C26" s="382" t="s">
        <v>831</v>
      </c>
      <c r="D26" s="383" t="s">
        <v>41</v>
      </c>
    </row>
    <row r="27" spans="1:4">
      <c r="A27" s="383" t="s">
        <v>832</v>
      </c>
      <c r="B27" s="382" t="s">
        <v>833</v>
      </c>
      <c r="C27" s="382" t="s">
        <v>834</v>
      </c>
      <c r="D27" s="383" t="s">
        <v>41</v>
      </c>
    </row>
    <row r="28" spans="1:4">
      <c r="A28" s="383" t="s">
        <v>576</v>
      </c>
      <c r="B28" s="382" t="s">
        <v>571</v>
      </c>
      <c r="C28" s="382" t="s">
        <v>835</v>
      </c>
      <c r="D28" s="383" t="s">
        <v>41</v>
      </c>
    </row>
    <row r="29" spans="1:4">
      <c r="A29" s="383" t="s">
        <v>242</v>
      </c>
      <c r="B29" s="382" t="s">
        <v>197</v>
      </c>
      <c r="C29" s="382" t="s">
        <v>836</v>
      </c>
      <c r="D29" s="383" t="s">
        <v>41</v>
      </c>
    </row>
    <row r="30" spans="1:4">
      <c r="A30" s="383" t="s">
        <v>139</v>
      </c>
      <c r="B30" s="382" t="s">
        <v>837</v>
      </c>
      <c r="C30" s="382" t="s">
        <v>838</v>
      </c>
      <c r="D30" s="383" t="s">
        <v>41</v>
      </c>
    </row>
    <row r="31" spans="1:4">
      <c r="A31" s="383" t="s">
        <v>140</v>
      </c>
      <c r="B31" s="382" t="s">
        <v>839</v>
      </c>
      <c r="C31" s="382" t="s">
        <v>840</v>
      </c>
      <c r="D31" s="383" t="s">
        <v>41</v>
      </c>
    </row>
    <row r="32" spans="1:4">
      <c r="A32" s="383" t="s">
        <v>577</v>
      </c>
      <c r="B32" s="382" t="s">
        <v>578</v>
      </c>
    </row>
    <row r="33" spans="1:4">
      <c r="A33" s="383" t="s">
        <v>841</v>
      </c>
      <c r="B33" s="382" t="s">
        <v>842</v>
      </c>
      <c r="C33" s="382" t="s">
        <v>843</v>
      </c>
      <c r="D33" s="383" t="s">
        <v>41</v>
      </c>
    </row>
    <row r="34" spans="1:4">
      <c r="A34" s="383" t="s">
        <v>844</v>
      </c>
      <c r="B34" s="382" t="s">
        <v>845</v>
      </c>
      <c r="C34" s="382" t="s">
        <v>846</v>
      </c>
      <c r="D34" s="383" t="s">
        <v>41</v>
      </c>
    </row>
    <row r="35" spans="1:4">
      <c r="A35" s="383" t="s">
        <v>847</v>
      </c>
      <c r="B35" s="382" t="s">
        <v>848</v>
      </c>
      <c r="C35" s="382" t="s">
        <v>848</v>
      </c>
      <c r="D35" s="383" t="s">
        <v>41</v>
      </c>
    </row>
    <row r="36" spans="1:4">
      <c r="A36" s="388" t="s">
        <v>245</v>
      </c>
      <c r="B36" s="389" t="s">
        <v>1118</v>
      </c>
      <c r="C36" s="389" t="s">
        <v>849</v>
      </c>
      <c r="D36" s="388" t="s">
        <v>41</v>
      </c>
    </row>
    <row r="37" spans="1:4">
      <c r="A37" s="383" t="s">
        <v>850</v>
      </c>
      <c r="B37" s="382" t="s">
        <v>42</v>
      </c>
      <c r="C37" s="382" t="s">
        <v>851</v>
      </c>
      <c r="D37" s="388" t="s">
        <v>852</v>
      </c>
    </row>
    <row r="38" spans="1:4">
      <c r="A38" s="383" t="s">
        <v>144</v>
      </c>
      <c r="B38" s="382" t="s">
        <v>75</v>
      </c>
      <c r="C38" s="382" t="s">
        <v>853</v>
      </c>
      <c r="D38" s="388" t="s">
        <v>852</v>
      </c>
    </row>
    <row r="39" spans="1:4">
      <c r="A39" s="383" t="s">
        <v>854</v>
      </c>
      <c r="B39" s="382" t="s">
        <v>855</v>
      </c>
      <c r="C39" s="382" t="s">
        <v>816</v>
      </c>
      <c r="D39" s="388" t="s">
        <v>852</v>
      </c>
    </row>
    <row r="40" spans="1:4">
      <c r="A40" s="383" t="s">
        <v>856</v>
      </c>
      <c r="B40" s="382" t="s">
        <v>857</v>
      </c>
      <c r="C40" s="382" t="s">
        <v>858</v>
      </c>
      <c r="D40" s="388" t="s">
        <v>852</v>
      </c>
    </row>
    <row r="41" spans="1:4">
      <c r="A41" s="383" t="s">
        <v>246</v>
      </c>
      <c r="B41" s="382" t="s">
        <v>790</v>
      </c>
      <c r="C41" s="382" t="s">
        <v>859</v>
      </c>
      <c r="D41" s="383" t="s">
        <v>852</v>
      </c>
    </row>
    <row r="42" spans="1:4">
      <c r="A42" s="383" t="s">
        <v>248</v>
      </c>
      <c r="B42" s="382" t="s">
        <v>860</v>
      </c>
      <c r="C42" s="382" t="s">
        <v>861</v>
      </c>
      <c r="D42" s="383" t="s">
        <v>852</v>
      </c>
    </row>
    <row r="43" spans="1:4">
      <c r="A43" s="383" t="s">
        <v>360</v>
      </c>
      <c r="B43" s="382" t="s">
        <v>204</v>
      </c>
      <c r="C43" s="382" t="s">
        <v>862</v>
      </c>
      <c r="D43" s="388" t="s">
        <v>852</v>
      </c>
    </row>
    <row r="44" spans="1:4">
      <c r="A44" s="383" t="s">
        <v>145</v>
      </c>
      <c r="B44" s="382" t="s">
        <v>119</v>
      </c>
      <c r="C44" s="382" t="s">
        <v>863</v>
      </c>
      <c r="D44" s="388" t="s">
        <v>852</v>
      </c>
    </row>
    <row r="45" spans="1:4">
      <c r="A45" s="383" t="s">
        <v>147</v>
      </c>
      <c r="B45" s="382" t="s">
        <v>250</v>
      </c>
      <c r="C45" s="382" t="s">
        <v>864</v>
      </c>
      <c r="D45" s="388" t="s">
        <v>852</v>
      </c>
    </row>
    <row r="46" spans="1:4">
      <c r="A46" s="383" t="s">
        <v>148</v>
      </c>
      <c r="B46" s="382" t="s">
        <v>865</v>
      </c>
      <c r="C46" s="382" t="s">
        <v>866</v>
      </c>
      <c r="D46" s="388" t="s">
        <v>852</v>
      </c>
    </row>
    <row r="47" spans="1:4">
      <c r="A47" s="383" t="s">
        <v>324</v>
      </c>
      <c r="B47" s="382" t="s">
        <v>325</v>
      </c>
      <c r="C47" s="382" t="s">
        <v>867</v>
      </c>
      <c r="D47" s="388" t="s">
        <v>852</v>
      </c>
    </row>
    <row r="48" spans="1:4">
      <c r="A48" s="383" t="s">
        <v>868</v>
      </c>
      <c r="B48" s="382" t="s">
        <v>869</v>
      </c>
      <c r="C48" s="382" t="s">
        <v>870</v>
      </c>
      <c r="D48" s="388" t="s">
        <v>852</v>
      </c>
    </row>
    <row r="49" spans="1:4">
      <c r="A49" s="383" t="s">
        <v>871</v>
      </c>
      <c r="B49" s="382" t="s">
        <v>872</v>
      </c>
      <c r="C49" s="382" t="s">
        <v>873</v>
      </c>
      <c r="D49" s="388" t="s">
        <v>852</v>
      </c>
    </row>
    <row r="50" spans="1:4">
      <c r="A50" s="383" t="s">
        <v>174</v>
      </c>
      <c r="B50" s="382" t="s">
        <v>563</v>
      </c>
      <c r="D50" s="388"/>
    </row>
    <row r="51" spans="1:4">
      <c r="A51" s="383" t="s">
        <v>874</v>
      </c>
      <c r="B51" s="382" t="s">
        <v>875</v>
      </c>
      <c r="C51" s="382" t="s">
        <v>876</v>
      </c>
      <c r="D51" s="388" t="s">
        <v>852</v>
      </c>
    </row>
    <row r="52" spans="1:4">
      <c r="A52" s="383" t="s">
        <v>175</v>
      </c>
      <c r="B52" s="382" t="s">
        <v>877</v>
      </c>
      <c r="C52" s="382" t="s">
        <v>878</v>
      </c>
      <c r="D52" s="388" t="s">
        <v>852</v>
      </c>
    </row>
    <row r="53" spans="1:4">
      <c r="A53" s="383" t="s">
        <v>879</v>
      </c>
      <c r="B53" s="382" t="s">
        <v>880</v>
      </c>
      <c r="C53" s="382" t="s">
        <v>881</v>
      </c>
      <c r="D53" s="388" t="s">
        <v>852</v>
      </c>
    </row>
    <row r="54" spans="1:4">
      <c r="A54" s="383" t="s">
        <v>882</v>
      </c>
      <c r="B54" s="382" t="s">
        <v>883</v>
      </c>
      <c r="C54" s="382" t="s">
        <v>884</v>
      </c>
      <c r="D54" s="388" t="s">
        <v>852</v>
      </c>
    </row>
    <row r="55" spans="1:4">
      <c r="A55" s="383" t="s">
        <v>321</v>
      </c>
      <c r="B55" s="382" t="s">
        <v>358</v>
      </c>
      <c r="C55" s="382" t="s">
        <v>885</v>
      </c>
      <c r="D55" s="388" t="s">
        <v>852</v>
      </c>
    </row>
    <row r="56" spans="1:4">
      <c r="A56" s="383" t="s">
        <v>198</v>
      </c>
      <c r="B56" s="382" t="s">
        <v>886</v>
      </c>
      <c r="D56" s="388"/>
    </row>
    <row r="57" spans="1:4">
      <c r="A57" s="383" t="s">
        <v>887</v>
      </c>
      <c r="B57" s="382" t="s">
        <v>888</v>
      </c>
      <c r="C57" s="382" t="s">
        <v>889</v>
      </c>
      <c r="D57" s="388" t="s">
        <v>852</v>
      </c>
    </row>
    <row r="58" spans="1:4">
      <c r="A58" s="383" t="s">
        <v>146</v>
      </c>
      <c r="B58" s="382" t="s">
        <v>890</v>
      </c>
      <c r="C58" s="382" t="s">
        <v>891</v>
      </c>
      <c r="D58" s="388" t="s">
        <v>852</v>
      </c>
    </row>
    <row r="59" spans="1:4">
      <c r="A59" s="383" t="s">
        <v>567</v>
      </c>
      <c r="B59" s="382" t="s">
        <v>95</v>
      </c>
      <c r="C59" s="382" t="s">
        <v>892</v>
      </c>
      <c r="D59" s="388" t="s">
        <v>852</v>
      </c>
    </row>
    <row r="60" spans="1:4">
      <c r="A60" s="383" t="s">
        <v>893</v>
      </c>
      <c r="B60" s="382" t="s">
        <v>894</v>
      </c>
      <c r="C60" s="382" t="s">
        <v>895</v>
      </c>
      <c r="D60" s="388" t="s">
        <v>852</v>
      </c>
    </row>
    <row r="61" spans="1:4">
      <c r="A61" s="383" t="s">
        <v>583</v>
      </c>
      <c r="B61" s="382" t="s">
        <v>584</v>
      </c>
      <c r="C61" s="382" t="s">
        <v>896</v>
      </c>
      <c r="D61" s="388" t="s">
        <v>852</v>
      </c>
    </row>
    <row r="62" spans="1:4">
      <c r="A62" s="383" t="s">
        <v>149</v>
      </c>
      <c r="B62" s="382" t="s">
        <v>125</v>
      </c>
      <c r="C62" s="382" t="s">
        <v>897</v>
      </c>
      <c r="D62" s="388" t="s">
        <v>852</v>
      </c>
    </row>
    <row r="63" spans="1:4">
      <c r="A63" s="383" t="s">
        <v>176</v>
      </c>
      <c r="B63" s="382" t="s">
        <v>898</v>
      </c>
      <c r="C63" s="382" t="s">
        <v>899</v>
      </c>
      <c r="D63" s="388" t="s">
        <v>852</v>
      </c>
    </row>
    <row r="64" spans="1:4">
      <c r="A64" s="383" t="s">
        <v>900</v>
      </c>
      <c r="B64" s="496" t="s">
        <v>1216</v>
      </c>
      <c r="C64" s="382" t="s">
        <v>901</v>
      </c>
      <c r="D64" s="388" t="s">
        <v>852</v>
      </c>
    </row>
    <row r="65" spans="1:4">
      <c r="A65" s="383" t="s">
        <v>902</v>
      </c>
      <c r="B65" s="382" t="s">
        <v>903</v>
      </c>
      <c r="C65" s="382" t="s">
        <v>901</v>
      </c>
      <c r="D65" s="383" t="s">
        <v>852</v>
      </c>
    </row>
    <row r="66" spans="1:4">
      <c r="A66" s="383" t="s">
        <v>904</v>
      </c>
      <c r="B66" s="382" t="s">
        <v>905</v>
      </c>
      <c r="C66" s="382" t="s">
        <v>906</v>
      </c>
    </row>
    <row r="67" spans="1:4">
      <c r="A67" s="387" t="s">
        <v>907</v>
      </c>
      <c r="B67" s="386" t="s">
        <v>857</v>
      </c>
      <c r="C67" s="386" t="s">
        <v>858</v>
      </c>
      <c r="D67" s="387" t="s">
        <v>852</v>
      </c>
    </row>
    <row r="68" spans="1:4">
      <c r="A68" s="383" t="s">
        <v>908</v>
      </c>
      <c r="B68" s="382" t="s">
        <v>909</v>
      </c>
      <c r="C68" s="382" t="s">
        <v>910</v>
      </c>
      <c r="D68" s="383" t="s">
        <v>256</v>
      </c>
    </row>
    <row r="69" spans="1:4">
      <c r="A69" s="383" t="s">
        <v>911</v>
      </c>
      <c r="B69" s="382" t="s">
        <v>912</v>
      </c>
      <c r="C69" s="382" t="s">
        <v>913</v>
      </c>
      <c r="D69" s="383" t="s">
        <v>256</v>
      </c>
    </row>
    <row r="70" spans="1:4">
      <c r="A70" s="383" t="s">
        <v>914</v>
      </c>
      <c r="B70" s="382" t="s">
        <v>915</v>
      </c>
      <c r="C70" s="382" t="s">
        <v>916</v>
      </c>
      <c r="D70" s="383" t="s">
        <v>256</v>
      </c>
    </row>
    <row r="71" spans="1:4">
      <c r="A71" s="383" t="s">
        <v>917</v>
      </c>
      <c r="B71" s="382" t="s">
        <v>918</v>
      </c>
      <c r="C71" s="382" t="s">
        <v>919</v>
      </c>
      <c r="D71" s="383" t="s">
        <v>256</v>
      </c>
    </row>
    <row r="72" spans="1:4">
      <c r="A72" s="383" t="s">
        <v>199</v>
      </c>
      <c r="B72" s="382" t="s">
        <v>920</v>
      </c>
      <c r="C72" s="382" t="s">
        <v>921</v>
      </c>
      <c r="D72" s="383" t="s">
        <v>256</v>
      </c>
    </row>
    <row r="73" spans="1:4">
      <c r="A73" s="383" t="s">
        <v>922</v>
      </c>
      <c r="B73" s="382" t="s">
        <v>923</v>
      </c>
      <c r="C73" s="382" t="s">
        <v>924</v>
      </c>
      <c r="D73" s="383" t="s">
        <v>256</v>
      </c>
    </row>
    <row r="74" spans="1:4">
      <c r="A74" s="383" t="s">
        <v>925</v>
      </c>
      <c r="B74" s="382" t="s">
        <v>926</v>
      </c>
      <c r="C74" s="382" t="s">
        <v>927</v>
      </c>
      <c r="D74" s="383" t="s">
        <v>256</v>
      </c>
    </row>
    <row r="75" spans="1:4">
      <c r="A75" s="383" t="s">
        <v>257</v>
      </c>
      <c r="B75" s="382" t="s">
        <v>928</v>
      </c>
      <c r="C75" s="382" t="s">
        <v>929</v>
      </c>
      <c r="D75" s="383" t="s">
        <v>256</v>
      </c>
    </row>
    <row r="76" spans="1:4">
      <c r="A76" s="383" t="s">
        <v>930</v>
      </c>
      <c r="B76" s="382" t="s">
        <v>931</v>
      </c>
      <c r="C76" s="382" t="s">
        <v>932</v>
      </c>
      <c r="D76" s="383" t="s">
        <v>256</v>
      </c>
    </row>
    <row r="77" spans="1:4">
      <c r="A77" s="383" t="s">
        <v>933</v>
      </c>
      <c r="B77" s="382" t="s">
        <v>923</v>
      </c>
      <c r="C77" s="382" t="s">
        <v>924</v>
      </c>
      <c r="D77" s="383" t="s">
        <v>256</v>
      </c>
    </row>
    <row r="78" spans="1:4">
      <c r="A78" s="383" t="s">
        <v>934</v>
      </c>
      <c r="B78" s="382" t="s">
        <v>935</v>
      </c>
      <c r="C78" s="382" t="s">
        <v>936</v>
      </c>
      <c r="D78" s="383" t="s">
        <v>256</v>
      </c>
    </row>
    <row r="79" spans="1:4">
      <c r="A79" s="383" t="s">
        <v>200</v>
      </c>
      <c r="B79" s="382" t="s">
        <v>56</v>
      </c>
      <c r="C79" s="382" t="s">
        <v>937</v>
      </c>
      <c r="D79" s="383" t="s">
        <v>36</v>
      </c>
    </row>
    <row r="80" spans="1:4">
      <c r="A80" s="383" t="s">
        <v>307</v>
      </c>
      <c r="B80" s="382" t="s">
        <v>938</v>
      </c>
      <c r="C80" s="382" t="s">
        <v>939</v>
      </c>
      <c r="D80" s="383" t="s">
        <v>36</v>
      </c>
    </row>
    <row r="81" spans="1:4">
      <c r="A81" s="383" t="s">
        <v>940</v>
      </c>
      <c r="B81" s="382" t="s">
        <v>941</v>
      </c>
      <c r="C81" s="382" t="s">
        <v>942</v>
      </c>
      <c r="D81" s="383" t="s">
        <v>36</v>
      </c>
    </row>
    <row r="82" spans="1:4">
      <c r="A82" s="383" t="s">
        <v>258</v>
      </c>
      <c r="B82" s="382" t="s">
        <v>89</v>
      </c>
      <c r="C82" s="382" t="s">
        <v>943</v>
      </c>
      <c r="D82" s="383" t="s">
        <v>36</v>
      </c>
    </row>
    <row r="83" spans="1:4">
      <c r="A83" s="383" t="s">
        <v>944</v>
      </c>
      <c r="B83" s="437" t="s">
        <v>945</v>
      </c>
      <c r="C83" s="382" t="s">
        <v>946</v>
      </c>
      <c r="D83" s="383" t="s">
        <v>36</v>
      </c>
    </row>
    <row r="84" spans="1:4">
      <c r="A84" s="383" t="s">
        <v>259</v>
      </c>
      <c r="B84" s="382" t="s">
        <v>947</v>
      </c>
      <c r="C84" s="382" t="s">
        <v>948</v>
      </c>
      <c r="D84" s="383" t="s">
        <v>36</v>
      </c>
    </row>
    <row r="85" spans="1:4">
      <c r="A85" s="383" t="s">
        <v>949</v>
      </c>
      <c r="B85" s="382" t="s">
        <v>950</v>
      </c>
      <c r="C85" s="382" t="s">
        <v>951</v>
      </c>
      <c r="D85" s="383" t="s">
        <v>36</v>
      </c>
    </row>
    <row r="86" spans="1:4">
      <c r="A86" s="383" t="s">
        <v>312</v>
      </c>
      <c r="B86" s="382" t="s">
        <v>313</v>
      </c>
    </row>
    <row r="87" spans="1:4">
      <c r="A87" s="383" t="s">
        <v>177</v>
      </c>
      <c r="B87" s="382" t="s">
        <v>952</v>
      </c>
      <c r="C87" s="382" t="s">
        <v>953</v>
      </c>
      <c r="D87" s="383" t="s">
        <v>48</v>
      </c>
    </row>
    <row r="88" spans="1:4">
      <c r="A88" s="383" t="s">
        <v>260</v>
      </c>
      <c r="B88" s="382" t="s">
        <v>954</v>
      </c>
      <c r="C88" s="382" t="s">
        <v>955</v>
      </c>
      <c r="D88" s="383" t="s">
        <v>48</v>
      </c>
    </row>
    <row r="89" spans="1:4">
      <c r="A89" s="383" t="s">
        <v>585</v>
      </c>
      <c r="B89" s="382" t="s">
        <v>586</v>
      </c>
      <c r="C89" s="382" t="s">
        <v>956</v>
      </c>
      <c r="D89" s="383" t="s">
        <v>48</v>
      </c>
    </row>
    <row r="90" spans="1:4">
      <c r="A90" s="383" t="s">
        <v>261</v>
      </c>
      <c r="B90" s="382" t="s">
        <v>792</v>
      </c>
      <c r="C90" s="382" t="s">
        <v>957</v>
      </c>
      <c r="D90" s="383" t="s">
        <v>48</v>
      </c>
    </row>
    <row r="91" spans="1:4">
      <c r="A91" s="383" t="s">
        <v>587</v>
      </c>
      <c r="B91" s="382" t="s">
        <v>588</v>
      </c>
      <c r="C91" s="382" t="s">
        <v>958</v>
      </c>
      <c r="D91" s="383" t="s">
        <v>48</v>
      </c>
    </row>
    <row r="92" spans="1:4">
      <c r="A92" s="383" t="s">
        <v>589</v>
      </c>
      <c r="B92" s="382" t="s">
        <v>590</v>
      </c>
      <c r="C92" s="382" t="s">
        <v>959</v>
      </c>
      <c r="D92" s="383" t="s">
        <v>48</v>
      </c>
    </row>
    <row r="93" spans="1:4">
      <c r="A93" s="383" t="s">
        <v>960</v>
      </c>
      <c r="B93" s="382" t="s">
        <v>961</v>
      </c>
      <c r="C93" s="382" t="s">
        <v>962</v>
      </c>
      <c r="D93" s="383" t="s">
        <v>48</v>
      </c>
    </row>
    <row r="94" spans="1:4">
      <c r="A94" s="383" t="s">
        <v>963</v>
      </c>
      <c r="B94" s="382" t="s">
        <v>964</v>
      </c>
      <c r="C94" s="382" t="s">
        <v>965</v>
      </c>
      <c r="D94" s="383" t="s">
        <v>48</v>
      </c>
    </row>
    <row r="95" spans="1:4">
      <c r="A95" s="383" t="s">
        <v>966</v>
      </c>
      <c r="B95" s="382" t="s">
        <v>967</v>
      </c>
      <c r="C95" s="382" t="s">
        <v>968</v>
      </c>
      <c r="D95" s="383" t="s">
        <v>48</v>
      </c>
    </row>
    <row r="96" spans="1:4">
      <c r="A96" s="383" t="s">
        <v>969</v>
      </c>
      <c r="B96" s="382" t="s">
        <v>970</v>
      </c>
      <c r="C96" s="382" t="s">
        <v>971</v>
      </c>
      <c r="D96" s="383" t="s">
        <v>48</v>
      </c>
    </row>
    <row r="97" spans="1:4">
      <c r="A97" s="383" t="s">
        <v>972</v>
      </c>
      <c r="B97" s="382" t="s">
        <v>973</v>
      </c>
      <c r="C97" s="382" t="s">
        <v>974</v>
      </c>
      <c r="D97" s="383" t="s">
        <v>48</v>
      </c>
    </row>
    <row r="98" spans="1:4">
      <c r="A98" s="383" t="s">
        <v>263</v>
      </c>
      <c r="B98" s="382" t="s">
        <v>226</v>
      </c>
      <c r="C98" s="382" t="s">
        <v>975</v>
      </c>
      <c r="D98" s="383" t="s">
        <v>48</v>
      </c>
    </row>
    <row r="99" spans="1:4">
      <c r="A99" s="383" t="s">
        <v>264</v>
      </c>
      <c r="B99" s="382" t="s">
        <v>97</v>
      </c>
      <c r="C99" s="382" t="s">
        <v>976</v>
      </c>
      <c r="D99" s="383" t="s">
        <v>48</v>
      </c>
    </row>
    <row r="100" spans="1:4">
      <c r="A100" s="383" t="s">
        <v>977</v>
      </c>
      <c r="B100" s="382" t="s">
        <v>978</v>
      </c>
      <c r="C100" s="382" t="s">
        <v>979</v>
      </c>
      <c r="D100" s="383" t="s">
        <v>48</v>
      </c>
    </row>
    <row r="101" spans="1:4">
      <c r="A101" s="383" t="s">
        <v>265</v>
      </c>
      <c r="B101" s="382" t="s">
        <v>793</v>
      </c>
      <c r="C101" s="382" t="s">
        <v>980</v>
      </c>
      <c r="D101" s="383" t="s">
        <v>48</v>
      </c>
    </row>
    <row r="102" spans="1:4">
      <c r="A102" s="383" t="s">
        <v>591</v>
      </c>
      <c r="B102" s="382" t="s">
        <v>592</v>
      </c>
      <c r="C102" s="382" t="s">
        <v>981</v>
      </c>
      <c r="D102" s="383" t="s">
        <v>48</v>
      </c>
    </row>
    <row r="103" spans="1:4">
      <c r="A103" s="383" t="s">
        <v>982</v>
      </c>
      <c r="B103" s="382" t="s">
        <v>983</v>
      </c>
      <c r="C103" s="382" t="s">
        <v>984</v>
      </c>
      <c r="D103" s="383" t="s">
        <v>48</v>
      </c>
    </row>
    <row r="104" spans="1:4">
      <c r="A104" s="383" t="s">
        <v>985</v>
      </c>
      <c r="B104" s="382" t="s">
        <v>986</v>
      </c>
      <c r="C104" s="382" t="s">
        <v>987</v>
      </c>
      <c r="D104" s="383" t="s">
        <v>48</v>
      </c>
    </row>
    <row r="105" spans="1:4">
      <c r="A105" s="383" t="s">
        <v>304</v>
      </c>
      <c r="B105" s="382" t="s">
        <v>305</v>
      </c>
      <c r="D105" s="383" t="s">
        <v>48</v>
      </c>
    </row>
    <row r="106" spans="1:4">
      <c r="A106" s="383" t="s">
        <v>988</v>
      </c>
      <c r="B106" s="382" t="s">
        <v>989</v>
      </c>
      <c r="C106" s="382" t="s">
        <v>990</v>
      </c>
      <c r="D106" s="383" t="s">
        <v>48</v>
      </c>
    </row>
    <row r="107" spans="1:4">
      <c r="A107" s="383" t="s">
        <v>267</v>
      </c>
      <c r="B107" s="382" t="s">
        <v>268</v>
      </c>
      <c r="C107" s="382" t="s">
        <v>991</v>
      </c>
      <c r="D107" s="383" t="s">
        <v>48</v>
      </c>
    </row>
    <row r="108" spans="1:4">
      <c r="A108" s="383" t="s">
        <v>153</v>
      </c>
      <c r="B108" s="382" t="s">
        <v>180</v>
      </c>
      <c r="C108" s="382" t="s">
        <v>992</v>
      </c>
      <c r="D108" s="383" t="s">
        <v>48</v>
      </c>
    </row>
    <row r="109" spans="1:4">
      <c r="A109" s="383" t="s">
        <v>326</v>
      </c>
      <c r="B109" s="382" t="s">
        <v>993</v>
      </c>
      <c r="C109" s="382" t="s">
        <v>994</v>
      </c>
      <c r="D109" s="383" t="s">
        <v>48</v>
      </c>
    </row>
    <row r="110" spans="1:4">
      <c r="A110" s="383" t="s">
        <v>995</v>
      </c>
      <c r="B110" s="382" t="s">
        <v>996</v>
      </c>
      <c r="C110" s="382" t="s">
        <v>997</v>
      </c>
      <c r="D110" s="383" t="s">
        <v>48</v>
      </c>
    </row>
    <row r="111" spans="1:4">
      <c r="A111" s="383" t="s">
        <v>317</v>
      </c>
      <c r="B111" s="382" t="s">
        <v>318</v>
      </c>
      <c r="C111" s="382" t="s">
        <v>998</v>
      </c>
      <c r="D111" s="383" t="s">
        <v>48</v>
      </c>
    </row>
    <row r="112" spans="1:4">
      <c r="A112" s="383" t="s">
        <v>319</v>
      </c>
      <c r="B112" s="382" t="s">
        <v>320</v>
      </c>
      <c r="D112" s="383" t="s">
        <v>48</v>
      </c>
    </row>
    <row r="113" spans="1:4">
      <c r="A113" s="383" t="s">
        <v>999</v>
      </c>
      <c r="B113" s="382" t="s">
        <v>1000</v>
      </c>
      <c r="C113" s="382" t="s">
        <v>1001</v>
      </c>
      <c r="D113" s="383" t="s">
        <v>48</v>
      </c>
    </row>
    <row r="114" spans="1:4">
      <c r="A114" s="383" t="s">
        <v>269</v>
      </c>
      <c r="B114" s="382" t="s">
        <v>1002</v>
      </c>
      <c r="C114" s="382" t="s">
        <v>1003</v>
      </c>
      <c r="D114" s="383" t="s">
        <v>48</v>
      </c>
    </row>
    <row r="115" spans="1:4">
      <c r="A115" s="383" t="s">
        <v>178</v>
      </c>
      <c r="B115" s="382" t="s">
        <v>796</v>
      </c>
      <c r="C115" s="382" t="s">
        <v>1004</v>
      </c>
      <c r="D115" s="383" t="s">
        <v>48</v>
      </c>
    </row>
    <row r="116" spans="1:4">
      <c r="A116" s="383" t="s">
        <v>1005</v>
      </c>
      <c r="B116" s="382" t="s">
        <v>1006</v>
      </c>
      <c r="C116" s="382" t="s">
        <v>1007</v>
      </c>
      <c r="D116" s="383" t="s">
        <v>48</v>
      </c>
    </row>
    <row r="117" spans="1:4">
      <c r="A117" s="383" t="s">
        <v>1008</v>
      </c>
      <c r="B117" s="382" t="s">
        <v>1009</v>
      </c>
      <c r="C117" s="382" t="s">
        <v>1010</v>
      </c>
      <c r="D117" s="383" t="s">
        <v>48</v>
      </c>
    </row>
    <row r="118" spans="1:4">
      <c r="A118" s="383" t="s">
        <v>154</v>
      </c>
      <c r="B118" s="382" t="s">
        <v>203</v>
      </c>
      <c r="C118" s="382" t="s">
        <v>1011</v>
      </c>
      <c r="D118" s="383" t="s">
        <v>48</v>
      </c>
    </row>
    <row r="119" spans="1:4">
      <c r="A119" s="383" t="s">
        <v>1012</v>
      </c>
      <c r="B119" s="382" t="s">
        <v>1013</v>
      </c>
      <c r="C119" s="382" t="s">
        <v>1014</v>
      </c>
      <c r="D119" s="383" t="s">
        <v>48</v>
      </c>
    </row>
    <row r="120" spans="1:4">
      <c r="A120" s="383" t="s">
        <v>594</v>
      </c>
      <c r="B120" s="382" t="s">
        <v>327</v>
      </c>
      <c r="D120" s="383" t="s">
        <v>48</v>
      </c>
    </row>
    <row r="121" spans="1:4">
      <c r="A121" s="383" t="s">
        <v>595</v>
      </c>
      <c r="B121" s="437" t="s">
        <v>1153</v>
      </c>
      <c r="D121" s="383" t="s">
        <v>48</v>
      </c>
    </row>
    <row r="122" spans="1:4">
      <c r="A122" s="383" t="s">
        <v>155</v>
      </c>
      <c r="B122" s="382" t="s">
        <v>791</v>
      </c>
      <c r="C122" s="382" t="s">
        <v>1015</v>
      </c>
      <c r="D122" s="383" t="s">
        <v>48</v>
      </c>
    </row>
    <row r="123" spans="1:4">
      <c r="A123" s="383" t="s">
        <v>596</v>
      </c>
      <c r="B123" s="496" t="s">
        <v>1139</v>
      </c>
      <c r="C123" s="382" t="s">
        <v>1016</v>
      </c>
      <c r="D123" s="383" t="s">
        <v>48</v>
      </c>
    </row>
    <row r="124" spans="1:4">
      <c r="A124" s="383" t="s">
        <v>1017</v>
      </c>
      <c r="B124" s="382" t="s">
        <v>1018</v>
      </c>
      <c r="C124" s="382" t="s">
        <v>1019</v>
      </c>
      <c r="D124" s="383" t="s">
        <v>48</v>
      </c>
    </row>
    <row r="125" spans="1:4">
      <c r="A125" s="383" t="s">
        <v>273</v>
      </c>
      <c r="B125" s="382" t="s">
        <v>1020</v>
      </c>
      <c r="C125" s="382" t="s">
        <v>1021</v>
      </c>
      <c r="D125" s="383" t="s">
        <v>48</v>
      </c>
    </row>
    <row r="126" spans="1:4">
      <c r="A126" s="383" t="s">
        <v>598</v>
      </c>
      <c r="B126" s="382" t="s">
        <v>599</v>
      </c>
      <c r="C126" s="382" t="s">
        <v>1022</v>
      </c>
      <c r="D126" s="383" t="s">
        <v>48</v>
      </c>
    </row>
    <row r="127" spans="1:4">
      <c r="A127" s="383" t="s">
        <v>1023</v>
      </c>
      <c r="B127" s="382" t="s">
        <v>1024</v>
      </c>
      <c r="C127" s="382" t="s">
        <v>1025</v>
      </c>
      <c r="D127" s="383" t="s">
        <v>48</v>
      </c>
    </row>
    <row r="128" spans="1:4">
      <c r="A128" s="383" t="s">
        <v>156</v>
      </c>
      <c r="B128" s="382" t="s">
        <v>121</v>
      </c>
      <c r="C128" s="382" t="s">
        <v>1026</v>
      </c>
      <c r="D128" s="383" t="s">
        <v>48</v>
      </c>
    </row>
    <row r="129" spans="1:4">
      <c r="A129" s="383" t="s">
        <v>157</v>
      </c>
      <c r="B129" s="382" t="s">
        <v>274</v>
      </c>
      <c r="C129" s="382" t="s">
        <v>1027</v>
      </c>
      <c r="D129" s="383" t="s">
        <v>48</v>
      </c>
    </row>
    <row r="130" spans="1:4">
      <c r="A130" s="383" t="s">
        <v>158</v>
      </c>
      <c r="B130" s="382" t="s">
        <v>1028</v>
      </c>
      <c r="C130" s="382" t="s">
        <v>1029</v>
      </c>
      <c r="D130" s="383" t="s">
        <v>48</v>
      </c>
    </row>
    <row r="131" spans="1:4">
      <c r="A131" s="383" t="s">
        <v>159</v>
      </c>
      <c r="B131" s="382" t="s">
        <v>122</v>
      </c>
      <c r="C131" s="382" t="s">
        <v>1030</v>
      </c>
      <c r="D131" s="383" t="s">
        <v>48</v>
      </c>
    </row>
    <row r="132" spans="1:4">
      <c r="A132" s="383" t="s">
        <v>160</v>
      </c>
      <c r="B132" s="382" t="s">
        <v>126</v>
      </c>
      <c r="C132" s="382" t="s">
        <v>1031</v>
      </c>
      <c r="D132" s="383" t="s">
        <v>48</v>
      </c>
    </row>
    <row r="133" spans="1:4">
      <c r="A133" s="383" t="s">
        <v>275</v>
      </c>
      <c r="B133" s="382" t="s">
        <v>127</v>
      </c>
      <c r="C133" s="382" t="s">
        <v>1032</v>
      </c>
      <c r="D133" s="383" t="s">
        <v>48</v>
      </c>
    </row>
    <row r="134" spans="1:4">
      <c r="A134" s="383" t="s">
        <v>201</v>
      </c>
      <c r="B134" s="382" t="s">
        <v>276</v>
      </c>
      <c r="C134" s="382" t="s">
        <v>1033</v>
      </c>
      <c r="D134" s="383" t="s">
        <v>48</v>
      </c>
    </row>
    <row r="135" spans="1:4">
      <c r="A135" s="383" t="s">
        <v>202</v>
      </c>
      <c r="B135" s="382" t="s">
        <v>277</v>
      </c>
      <c r="C135" s="382" t="s">
        <v>1034</v>
      </c>
      <c r="D135" s="383" t="s">
        <v>48</v>
      </c>
    </row>
    <row r="136" spans="1:4">
      <c r="A136" s="383" t="s">
        <v>1035</v>
      </c>
      <c r="B136" s="382" t="s">
        <v>1036</v>
      </c>
      <c r="C136" s="382" t="s">
        <v>1037</v>
      </c>
      <c r="D136" s="383" t="s">
        <v>48</v>
      </c>
    </row>
    <row r="137" spans="1:4">
      <c r="A137" s="383" t="s">
        <v>278</v>
      </c>
      <c r="B137" s="382" t="s">
        <v>279</v>
      </c>
      <c r="C137" s="382" t="s">
        <v>1038</v>
      </c>
      <c r="D137" s="383" t="s">
        <v>48</v>
      </c>
    </row>
    <row r="138" spans="1:4">
      <c r="A138" s="383" t="s">
        <v>280</v>
      </c>
      <c r="B138" s="382" t="s">
        <v>1039</v>
      </c>
      <c r="C138" s="382" t="s">
        <v>1040</v>
      </c>
      <c r="D138" s="383" t="s">
        <v>48</v>
      </c>
    </row>
    <row r="139" spans="1:4">
      <c r="A139" s="383" t="s">
        <v>282</v>
      </c>
      <c r="B139" s="382" t="s">
        <v>1041</v>
      </c>
      <c r="C139" s="382" t="s">
        <v>1042</v>
      </c>
      <c r="D139" s="383" t="s">
        <v>48</v>
      </c>
    </row>
    <row r="140" spans="1:4">
      <c r="A140" s="383" t="s">
        <v>284</v>
      </c>
      <c r="B140" s="382" t="s">
        <v>1043</v>
      </c>
      <c r="C140" s="382" t="s">
        <v>1044</v>
      </c>
      <c r="D140" s="383" t="s">
        <v>48</v>
      </c>
    </row>
    <row r="141" spans="1:4">
      <c r="A141" s="383" t="s">
        <v>286</v>
      </c>
      <c r="B141" s="382" t="s">
        <v>638</v>
      </c>
    </row>
    <row r="142" spans="1:4">
      <c r="A142" s="383" t="s">
        <v>288</v>
      </c>
      <c r="B142" s="382" t="s">
        <v>767</v>
      </c>
      <c r="C142" s="382" t="s">
        <v>1045</v>
      </c>
      <c r="D142" s="383" t="s">
        <v>48</v>
      </c>
    </row>
    <row r="143" spans="1:4">
      <c r="A143" s="383" t="s">
        <v>150</v>
      </c>
      <c r="B143" s="382" t="s">
        <v>1046</v>
      </c>
      <c r="C143" s="382" t="s">
        <v>1047</v>
      </c>
      <c r="D143" s="383" t="s">
        <v>48</v>
      </c>
    </row>
    <row r="144" spans="1:4">
      <c r="A144" s="383" t="s">
        <v>151</v>
      </c>
      <c r="B144" s="382" t="s">
        <v>291</v>
      </c>
      <c r="C144" s="382" t="s">
        <v>1048</v>
      </c>
      <c r="D144" s="383" t="s">
        <v>48</v>
      </c>
    </row>
    <row r="145" spans="1:4">
      <c r="A145" s="383" t="s">
        <v>600</v>
      </c>
      <c r="B145" s="382" t="s">
        <v>601</v>
      </c>
    </row>
    <row r="146" spans="1:4">
      <c r="A146" s="438" t="s">
        <v>1049</v>
      </c>
      <c r="B146" s="437" t="s">
        <v>1050</v>
      </c>
      <c r="C146" s="382" t="s">
        <v>1051</v>
      </c>
      <c r="D146" s="383" t="s">
        <v>48</v>
      </c>
    </row>
    <row r="147" spans="1:4">
      <c r="A147" s="438" t="s">
        <v>602</v>
      </c>
      <c r="B147" s="382" t="s">
        <v>603</v>
      </c>
      <c r="C147" s="382" t="s">
        <v>1052</v>
      </c>
      <c r="D147" s="383" t="s">
        <v>48</v>
      </c>
    </row>
    <row r="148" spans="1:4">
      <c r="A148" s="383" t="s">
        <v>1053</v>
      </c>
      <c r="B148" s="382" t="s">
        <v>1054</v>
      </c>
      <c r="C148" s="382" t="s">
        <v>1055</v>
      </c>
      <c r="D148" s="383" t="s">
        <v>48</v>
      </c>
    </row>
    <row r="149" spans="1:4">
      <c r="A149" s="383" t="s">
        <v>1056</v>
      </c>
      <c r="B149" s="382" t="s">
        <v>1057</v>
      </c>
      <c r="C149" s="382" t="s">
        <v>1058</v>
      </c>
      <c r="D149" s="383" t="s">
        <v>48</v>
      </c>
    </row>
    <row r="150" spans="1:4">
      <c r="A150" s="383" t="s">
        <v>216</v>
      </c>
      <c r="B150" s="382" t="s">
        <v>217</v>
      </c>
      <c r="C150" s="382" t="s">
        <v>1059</v>
      </c>
      <c r="D150" s="383" t="s">
        <v>48</v>
      </c>
    </row>
    <row r="151" spans="1:4">
      <c r="A151" s="383" t="s">
        <v>1060</v>
      </c>
      <c r="B151" s="382" t="s">
        <v>1061</v>
      </c>
      <c r="C151" s="382" t="s">
        <v>1062</v>
      </c>
      <c r="D151" s="383" t="s">
        <v>48</v>
      </c>
    </row>
    <row r="152" spans="1:4">
      <c r="A152" s="383" t="s">
        <v>1063</v>
      </c>
      <c r="B152" s="382" t="s">
        <v>1064</v>
      </c>
      <c r="C152" s="382" t="s">
        <v>1065</v>
      </c>
      <c r="D152" s="383" t="s">
        <v>48</v>
      </c>
    </row>
    <row r="153" spans="1:4">
      <c r="A153" s="383" t="s">
        <v>292</v>
      </c>
      <c r="B153" s="382" t="s">
        <v>1066</v>
      </c>
      <c r="D153" s="383" t="s">
        <v>48</v>
      </c>
    </row>
    <row r="154" spans="1:4">
      <c r="A154" s="383" t="s">
        <v>162</v>
      </c>
      <c r="B154" s="382" t="s">
        <v>115</v>
      </c>
      <c r="C154" s="382" t="s">
        <v>1067</v>
      </c>
      <c r="D154" s="383" t="s">
        <v>48</v>
      </c>
    </row>
    <row r="155" spans="1:4">
      <c r="A155" s="383" t="s">
        <v>161</v>
      </c>
      <c r="B155" s="382" t="s">
        <v>293</v>
      </c>
      <c r="C155" s="382" t="s">
        <v>1068</v>
      </c>
      <c r="D155" s="383" t="s">
        <v>48</v>
      </c>
    </row>
    <row r="156" spans="1:4">
      <c r="A156" s="383" t="s">
        <v>218</v>
      </c>
      <c r="B156" s="382" t="s">
        <v>1069</v>
      </c>
      <c r="C156" s="382" t="s">
        <v>1070</v>
      </c>
      <c r="D156" s="383" t="s">
        <v>48</v>
      </c>
    </row>
    <row r="157" spans="1:4">
      <c r="A157" s="383" t="s">
        <v>219</v>
      </c>
      <c r="B157" s="382" t="s">
        <v>1071</v>
      </c>
      <c r="C157" s="382" t="s">
        <v>1072</v>
      </c>
      <c r="D157" s="383" t="s">
        <v>48</v>
      </c>
    </row>
    <row r="158" spans="1:4">
      <c r="A158" s="383" t="s">
        <v>1073</v>
      </c>
      <c r="B158" s="382" t="s">
        <v>1074</v>
      </c>
      <c r="C158" s="382" t="s">
        <v>1075</v>
      </c>
      <c r="D158" s="383" t="s">
        <v>48</v>
      </c>
    </row>
    <row r="159" spans="1:4">
      <c r="A159" s="383" t="s">
        <v>568</v>
      </c>
      <c r="B159" s="382" t="s">
        <v>569</v>
      </c>
      <c r="D159" s="383" t="s">
        <v>48</v>
      </c>
    </row>
    <row r="160" spans="1:4">
      <c r="A160" s="383" t="s">
        <v>1076</v>
      </c>
      <c r="B160" s="382" t="s">
        <v>1077</v>
      </c>
      <c r="C160" s="382" t="s">
        <v>943</v>
      </c>
      <c r="D160" s="383" t="s">
        <v>48</v>
      </c>
    </row>
    <row r="161" spans="1:4">
      <c r="A161" s="383" t="s">
        <v>1078</v>
      </c>
      <c r="B161" s="382" t="s">
        <v>1079</v>
      </c>
      <c r="C161" s="382" t="s">
        <v>1080</v>
      </c>
      <c r="D161" s="383" t="s">
        <v>48</v>
      </c>
    </row>
    <row r="162" spans="1:4">
      <c r="A162" s="383" t="s">
        <v>1081</v>
      </c>
      <c r="B162" s="382" t="s">
        <v>1082</v>
      </c>
      <c r="C162" s="382" t="s">
        <v>1083</v>
      </c>
      <c r="D162" s="383" t="s">
        <v>48</v>
      </c>
    </row>
    <row r="163" spans="1:4">
      <c r="A163" s="383" t="s">
        <v>296</v>
      </c>
      <c r="B163" s="382" t="s">
        <v>1084</v>
      </c>
      <c r="C163" s="382" t="s">
        <v>1085</v>
      </c>
      <c r="D163" s="383" t="s">
        <v>48</v>
      </c>
    </row>
    <row r="164" spans="1:4">
      <c r="A164" s="383" t="s">
        <v>1086</v>
      </c>
      <c r="B164" s="382" t="s">
        <v>1087</v>
      </c>
      <c r="C164" s="382" t="s">
        <v>1088</v>
      </c>
      <c r="D164" s="383" t="s">
        <v>48</v>
      </c>
    </row>
    <row r="165" spans="1:4">
      <c r="A165" s="383" t="s">
        <v>1089</v>
      </c>
      <c r="B165" s="382" t="s">
        <v>1090</v>
      </c>
      <c r="C165" s="382" t="s">
        <v>1091</v>
      </c>
      <c r="D165" s="383" t="s">
        <v>48</v>
      </c>
    </row>
    <row r="166" spans="1:4">
      <c r="A166" s="383" t="s">
        <v>1092</v>
      </c>
      <c r="B166" s="382" t="s">
        <v>1093</v>
      </c>
      <c r="C166" s="382" t="s">
        <v>1094</v>
      </c>
      <c r="D166" s="383" t="s">
        <v>48</v>
      </c>
    </row>
    <row r="167" spans="1:4">
      <c r="A167" s="383" t="s">
        <v>1095</v>
      </c>
      <c r="B167" s="382" t="s">
        <v>1096</v>
      </c>
      <c r="C167" s="382" t="s">
        <v>1097</v>
      </c>
      <c r="D167" s="383" t="s">
        <v>48</v>
      </c>
    </row>
    <row r="168" spans="1:4">
      <c r="A168" s="383" t="s">
        <v>1098</v>
      </c>
      <c r="B168" s="382" t="s">
        <v>1099</v>
      </c>
      <c r="C168" s="382" t="s">
        <v>1100</v>
      </c>
      <c r="D168" s="383" t="s">
        <v>48</v>
      </c>
    </row>
    <row r="169" spans="1:4">
      <c r="A169" s="383" t="s">
        <v>1101</v>
      </c>
      <c r="B169" s="382" t="s">
        <v>1102</v>
      </c>
      <c r="C169" s="382" t="s">
        <v>1103</v>
      </c>
      <c r="D169" s="383" t="s">
        <v>48</v>
      </c>
    </row>
    <row r="170" spans="1:4">
      <c r="A170" s="435" t="s">
        <v>1104</v>
      </c>
      <c r="B170" s="434" t="s">
        <v>1105</v>
      </c>
      <c r="C170" s="382" t="s">
        <v>1106</v>
      </c>
      <c r="D170" s="383" t="s">
        <v>48</v>
      </c>
    </row>
    <row r="171" spans="1:4">
      <c r="A171" s="383" t="s">
        <v>1107</v>
      </c>
      <c r="B171" s="382" t="s">
        <v>1108</v>
      </c>
      <c r="C171" s="382" t="s">
        <v>1109</v>
      </c>
      <c r="D171" s="382" t="s">
        <v>48</v>
      </c>
    </row>
    <row r="172" spans="1:4">
      <c r="A172" s="383" t="s">
        <v>604</v>
      </c>
      <c r="B172" s="382" t="s">
        <v>315</v>
      </c>
      <c r="C172" s="382" t="s">
        <v>1110</v>
      </c>
      <c r="D172" s="383" t="s">
        <v>48</v>
      </c>
    </row>
    <row r="173" spans="1:4">
      <c r="A173" s="383" t="s">
        <v>565</v>
      </c>
      <c r="B173" s="382" t="s">
        <v>566</v>
      </c>
      <c r="C173" s="382" t="s">
        <v>1111</v>
      </c>
      <c r="D173" s="383" t="s">
        <v>48</v>
      </c>
    </row>
    <row r="174" spans="1:4">
      <c r="A174" s="383" t="s">
        <v>1112</v>
      </c>
      <c r="B174" s="382" t="s">
        <v>1113</v>
      </c>
      <c r="C174" s="382" t="s">
        <v>1114</v>
      </c>
      <c r="D174" s="383" t="s">
        <v>48</v>
      </c>
    </row>
    <row r="175" spans="1:4">
      <c r="A175" s="383" t="s">
        <v>605</v>
      </c>
      <c r="B175" s="382" t="s">
        <v>606</v>
      </c>
      <c r="C175" s="382" t="s">
        <v>1115</v>
      </c>
    </row>
  </sheetData>
  <pageMargins left="0.7" right="0.7" top="0.75" bottom="0.75" header="0.3" footer="0.3"/>
  <pageSetup paperSize="9" scale="87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9"/>
  <dimension ref="A1:H19"/>
  <sheetViews>
    <sheetView showGridLines="0" zoomScaleNormal="100" workbookViewId="0">
      <pane xSplit="1" ySplit="6" topLeftCell="B7" activePane="bottomRight" state="frozen"/>
      <selection activeCell="D38" sqref="D38"/>
      <selection pane="topRight" activeCell="D38" sqref="D38"/>
      <selection pane="bottomLeft" activeCell="D38" sqref="D38"/>
      <selection pane="bottomRight" activeCell="D10" sqref="D10"/>
    </sheetView>
  </sheetViews>
  <sheetFormatPr baseColWidth="10" defaultColWidth="9.19921875" defaultRowHeight="21"/>
  <cols>
    <col min="1" max="1" width="26.19921875" style="1" customWidth="1"/>
    <col min="2" max="2" width="11" style="1" bestFit="1" customWidth="1"/>
    <col min="3" max="3" width="6.59765625" style="1" customWidth="1"/>
    <col min="4" max="4" width="12.796875" style="1" customWidth="1"/>
    <col min="5" max="5" width="11.59765625" style="1" customWidth="1"/>
    <col min="6" max="6" width="11.3984375" style="1" customWidth="1"/>
    <col min="7" max="7" width="14" style="1" customWidth="1"/>
    <col min="8" max="8" width="11.59765625" style="1" customWidth="1"/>
    <col min="9" max="16384" width="9.19921875" style="1"/>
  </cols>
  <sheetData>
    <row r="1" spans="1:8">
      <c r="A1" s="278">
        <f>+'C1'!A1</f>
        <v>0</v>
      </c>
      <c r="F1" s="1" t="s">
        <v>26</v>
      </c>
      <c r="H1" s="76" t="s">
        <v>316</v>
      </c>
    </row>
    <row r="2" spans="1:8">
      <c r="A2" s="278" t="s">
        <v>314</v>
      </c>
      <c r="F2" s="14" t="s">
        <v>27</v>
      </c>
      <c r="G2" s="15" t="s">
        <v>28</v>
      </c>
    </row>
    <row r="3" spans="1:8">
      <c r="A3" s="278" t="str">
        <f>+'C1'!A3</f>
        <v>As of December 31, 2022</v>
      </c>
      <c r="F3" s="14" t="s">
        <v>29</v>
      </c>
      <c r="G3" s="15" t="s">
        <v>28</v>
      </c>
    </row>
    <row r="4" spans="1:8">
      <c r="F4" s="14"/>
      <c r="G4" s="15"/>
    </row>
    <row r="5" spans="1:8">
      <c r="A5" s="212" t="s">
        <v>152</v>
      </c>
      <c r="B5" s="212" t="s">
        <v>38</v>
      </c>
      <c r="C5" s="218" t="s">
        <v>20</v>
      </c>
      <c r="D5" s="212" t="s">
        <v>21</v>
      </c>
      <c r="E5" s="628" t="s">
        <v>22</v>
      </c>
      <c r="F5" s="629"/>
      <c r="G5" s="212" t="s">
        <v>23</v>
      </c>
      <c r="H5" s="212" t="s">
        <v>70</v>
      </c>
    </row>
    <row r="6" spans="1:8">
      <c r="A6" s="215"/>
      <c r="B6" s="215"/>
      <c r="C6" s="219"/>
      <c r="D6" s="214" t="str">
        <f>+'C1'!D6</f>
        <v>2022</v>
      </c>
      <c r="E6" s="214" t="str">
        <f>+'C1'!E6</f>
        <v>Dr</v>
      </c>
      <c r="F6" s="214" t="str">
        <f>+'C1'!F6</f>
        <v>Cr</v>
      </c>
      <c r="G6" s="214" t="str">
        <f>+'C1'!G6</f>
        <v>2022</v>
      </c>
      <c r="H6" s="214" t="str">
        <f>+'C1'!H6</f>
        <v>2021</v>
      </c>
    </row>
    <row r="7" spans="1:8">
      <c r="A7" s="227" t="e">
        <f>'TB12'!#REF!</f>
        <v>#REF!</v>
      </c>
      <c r="B7" s="200" t="e">
        <f>'TB12'!#REF!</f>
        <v>#REF!</v>
      </c>
      <c r="C7" s="227"/>
      <c r="D7" s="112" t="e">
        <f>'TB12'!#REF!</f>
        <v>#REF!</v>
      </c>
      <c r="E7" s="227"/>
      <c r="F7" s="227"/>
      <c r="G7" s="81" t="e">
        <f t="shared" ref="G7:G13" si="0">D7+E7-F7</f>
        <v>#REF!</v>
      </c>
      <c r="H7" s="112"/>
    </row>
    <row r="8" spans="1:8">
      <c r="A8" s="300" t="e">
        <f>'TB12'!#REF!</f>
        <v>#REF!</v>
      </c>
      <c r="B8" s="301" t="e">
        <f>'TB12'!#REF!</f>
        <v>#REF!</v>
      </c>
      <c r="C8" s="300"/>
      <c r="D8" s="111" t="e">
        <f>('TB12'!#REF!*0.3/100)+'TB12'!#REF!</f>
        <v>#REF!</v>
      </c>
      <c r="E8" s="300"/>
      <c r="F8" s="300"/>
      <c r="G8" s="81" t="e">
        <f t="shared" si="0"/>
        <v>#REF!</v>
      </c>
      <c r="H8" s="111"/>
    </row>
    <row r="9" spans="1:8">
      <c r="A9" s="300" t="e">
        <f>'TB12'!#REF!</f>
        <v>#REF!</v>
      </c>
      <c r="B9" s="301" t="e">
        <f>'TB12'!#REF!</f>
        <v>#REF!</v>
      </c>
      <c r="C9" s="300"/>
      <c r="D9" s="111" t="e">
        <f>'TB12'!#REF!</f>
        <v>#REF!</v>
      </c>
      <c r="E9" s="300"/>
      <c r="F9" s="300"/>
      <c r="G9" s="81" t="e">
        <f t="shared" si="0"/>
        <v>#REF!</v>
      </c>
      <c r="H9" s="111"/>
    </row>
    <row r="10" spans="1:8">
      <c r="A10" s="300" t="s">
        <v>294</v>
      </c>
      <c r="B10" s="301" t="s">
        <v>218</v>
      </c>
      <c r="C10" s="300"/>
      <c r="D10" s="111" t="e">
        <f>'TB12'!#REF!</f>
        <v>#REF!</v>
      </c>
      <c r="E10" s="300"/>
      <c r="F10" s="300"/>
      <c r="G10" s="81" t="e">
        <f t="shared" si="0"/>
        <v>#REF!</v>
      </c>
      <c r="H10" s="111"/>
    </row>
    <row r="11" spans="1:8">
      <c r="A11" s="300"/>
      <c r="B11" s="300"/>
      <c r="C11" s="300"/>
      <c r="D11" s="111"/>
      <c r="E11" s="300"/>
      <c r="F11" s="300"/>
      <c r="G11" s="81">
        <f t="shared" si="0"/>
        <v>0</v>
      </c>
      <c r="H11" s="111"/>
    </row>
    <row r="12" spans="1:8">
      <c r="A12" s="77"/>
      <c r="B12" s="171"/>
      <c r="C12" s="77"/>
      <c r="D12" s="229"/>
      <c r="E12" s="229"/>
      <c r="F12" s="229"/>
      <c r="G12" s="81">
        <f t="shared" si="0"/>
        <v>0</v>
      </c>
      <c r="H12" s="229"/>
    </row>
    <row r="13" spans="1:8">
      <c r="A13" s="230"/>
      <c r="B13" s="242"/>
      <c r="C13" s="206"/>
      <c r="D13" s="238"/>
      <c r="E13" s="232"/>
      <c r="F13" s="232"/>
      <c r="G13" s="81">
        <f t="shared" si="0"/>
        <v>0</v>
      </c>
      <c r="H13" s="238"/>
    </row>
    <row r="14" spans="1:8">
      <c r="A14" s="628" t="s">
        <v>315</v>
      </c>
      <c r="B14" s="629"/>
      <c r="C14" s="74"/>
      <c r="D14" s="75" t="e">
        <f>SUM(D7:D13)</f>
        <v>#REF!</v>
      </c>
      <c r="E14" s="75">
        <f>SUM(E7:E13)</f>
        <v>0</v>
      </c>
      <c r="F14" s="75">
        <f>SUM(F7:F13)</f>
        <v>0</v>
      </c>
      <c r="G14" s="75" t="e">
        <f>SUM(G7:G13)</f>
        <v>#REF!</v>
      </c>
      <c r="H14" s="75">
        <f>SUM(H7:H13)</f>
        <v>0</v>
      </c>
    </row>
    <row r="15" spans="1:8">
      <c r="D15" s="41"/>
    </row>
    <row r="16" spans="1:8">
      <c r="D16" s="18"/>
      <c r="G16" s="18"/>
      <c r="H16" s="36"/>
    </row>
    <row r="17" spans="6:7">
      <c r="F17" s="18"/>
      <c r="G17" s="18"/>
    </row>
    <row r="18" spans="6:7">
      <c r="G18" s="18"/>
    </row>
    <row r="19" spans="6:7">
      <c r="G19" s="18"/>
    </row>
  </sheetData>
  <mergeCells count="2">
    <mergeCell ref="E5:F5"/>
    <mergeCell ref="A14:B14"/>
  </mergeCells>
  <pageMargins left="0.75" right="0.75" top="1" bottom="1" header="0.5" footer="0.5"/>
  <pageSetup scale="94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0">
    <tabColor rgb="FFFFFF00"/>
  </sheetPr>
  <dimension ref="A1:V98"/>
  <sheetViews>
    <sheetView zoomScale="86" zoomScaleNormal="86" workbookViewId="0">
      <pane ySplit="2" topLeftCell="A45" activePane="bottomLeft" state="frozen"/>
      <selection pane="bottomLeft" activeCell="S56" sqref="S56"/>
    </sheetView>
  </sheetViews>
  <sheetFormatPr baseColWidth="10" defaultColWidth="13.796875" defaultRowHeight="16"/>
  <cols>
    <col min="1" max="1" width="12.796875" style="390" customWidth="1"/>
    <col min="2" max="2" width="14" style="390" customWidth="1"/>
    <col min="3" max="3" width="21.796875" style="390" customWidth="1"/>
    <col min="4" max="4" width="35.796875" style="390" customWidth="1"/>
    <col min="5" max="5" width="19.19921875" style="391" customWidth="1"/>
    <col min="6" max="6" width="7.796875" style="390" customWidth="1"/>
    <col min="7" max="7" width="18" style="392" customWidth="1"/>
    <col min="8" max="8" width="19.3984375" style="393" customWidth="1"/>
    <col min="9" max="9" width="16.796875" style="392" hidden="1" customWidth="1"/>
    <col min="10" max="10" width="16.796875" style="394" hidden="1" customWidth="1"/>
    <col min="11" max="17" width="16.796875" style="392" hidden="1" customWidth="1"/>
    <col min="18" max="20" width="16.796875" style="392" customWidth="1"/>
    <col min="21" max="21" width="13.796875" style="395"/>
    <col min="22" max="16384" width="13.796875" style="390"/>
  </cols>
  <sheetData>
    <row r="1" spans="1:21" ht="33.75" customHeight="1"/>
    <row r="2" spans="1:21" ht="36" customHeight="1">
      <c r="A2" s="396" t="s">
        <v>28</v>
      </c>
      <c r="B2" s="396" t="s">
        <v>361</v>
      </c>
      <c r="C2" s="396" t="s">
        <v>362</v>
      </c>
      <c r="D2" s="396" t="s">
        <v>103</v>
      </c>
      <c r="E2" s="396" t="s">
        <v>363</v>
      </c>
      <c r="F2" s="396" t="s">
        <v>364</v>
      </c>
      <c r="G2" s="397" t="s">
        <v>41</v>
      </c>
      <c r="H2" s="398" t="s">
        <v>1192</v>
      </c>
      <c r="I2" s="397" t="s">
        <v>365</v>
      </c>
      <c r="J2" s="397" t="s">
        <v>366</v>
      </c>
      <c r="K2" s="397" t="s">
        <v>367</v>
      </c>
      <c r="L2" s="397" t="s">
        <v>368</v>
      </c>
      <c r="M2" s="397" t="s">
        <v>369</v>
      </c>
      <c r="N2" s="397" t="s">
        <v>370</v>
      </c>
      <c r="O2" s="397" t="s">
        <v>797</v>
      </c>
      <c r="P2" s="397" t="s">
        <v>1191</v>
      </c>
      <c r="Q2" s="397" t="s">
        <v>1213</v>
      </c>
      <c r="R2" s="397" t="s">
        <v>1274</v>
      </c>
      <c r="S2" s="397" t="s">
        <v>371</v>
      </c>
      <c r="T2" s="397" t="s">
        <v>372</v>
      </c>
    </row>
    <row r="3" spans="1:21" s="400" customFormat="1" ht="30" customHeight="1">
      <c r="A3" s="636" t="s">
        <v>181</v>
      </c>
      <c r="B3" s="637"/>
      <c r="C3" s="637"/>
      <c r="D3" s="637"/>
      <c r="E3" s="637"/>
      <c r="F3" s="637"/>
      <c r="G3" s="637"/>
      <c r="H3" s="637"/>
      <c r="I3" s="637"/>
      <c r="J3" s="637"/>
      <c r="K3" s="637"/>
      <c r="L3" s="637"/>
      <c r="M3" s="637"/>
      <c r="N3" s="637"/>
      <c r="O3" s="637"/>
      <c r="P3" s="637"/>
      <c r="Q3" s="637"/>
      <c r="R3" s="637"/>
      <c r="S3" s="637"/>
      <c r="T3" s="638"/>
      <c r="U3" s="399"/>
    </row>
    <row r="4" spans="1:21" ht="22.5" customHeight="1">
      <c r="A4" s="401">
        <v>41802</v>
      </c>
      <c r="B4" s="401" t="s">
        <v>373</v>
      </c>
      <c r="C4" s="402" t="s">
        <v>374</v>
      </c>
      <c r="D4" s="403" t="s">
        <v>375</v>
      </c>
      <c r="E4" s="404">
        <v>440189862</v>
      </c>
      <c r="F4" s="404" t="s">
        <v>376</v>
      </c>
      <c r="G4" s="405">
        <v>3190</v>
      </c>
      <c r="H4" s="406" t="s">
        <v>621</v>
      </c>
      <c r="I4" s="407">
        <v>354.72</v>
      </c>
      <c r="J4" s="408">
        <f>G4/5</f>
        <v>638</v>
      </c>
      <c r="K4" s="408">
        <v>638</v>
      </c>
      <c r="L4" s="408">
        <v>638</v>
      </c>
      <c r="M4" s="408">
        <v>638</v>
      </c>
      <c r="N4" s="408">
        <v>282.27999999999997</v>
      </c>
      <c r="O4" s="408">
        <v>0</v>
      </c>
      <c r="P4" s="408">
        <v>0</v>
      </c>
      <c r="Q4" s="408">
        <v>0</v>
      </c>
      <c r="R4" s="408">
        <v>0</v>
      </c>
      <c r="S4" s="405">
        <f>I4+J4+K4+L4+M4+N4+O4+P4+Q4+R4</f>
        <v>3189</v>
      </c>
      <c r="T4" s="407">
        <f t="shared" ref="T4:T35" si="0">G4-S4</f>
        <v>1</v>
      </c>
    </row>
    <row r="5" spans="1:21" ht="22.5" customHeight="1">
      <c r="A5" s="401">
        <v>41828</v>
      </c>
      <c r="B5" s="401" t="s">
        <v>377</v>
      </c>
      <c r="C5" s="409" t="s">
        <v>378</v>
      </c>
      <c r="D5" s="410" t="s">
        <v>379</v>
      </c>
      <c r="E5" s="411"/>
      <c r="F5" s="411" t="s">
        <v>380</v>
      </c>
      <c r="G5" s="407">
        <v>36000</v>
      </c>
      <c r="H5" s="406" t="s">
        <v>621</v>
      </c>
      <c r="I5" s="407">
        <v>3491.41</v>
      </c>
      <c r="J5" s="408">
        <f t="shared" ref="J5:J44" si="1">G5/5</f>
        <v>7200</v>
      </c>
      <c r="K5" s="412">
        <v>7200</v>
      </c>
      <c r="L5" s="412">
        <v>7200</v>
      </c>
      <c r="M5" s="412">
        <v>7200</v>
      </c>
      <c r="N5" s="408">
        <v>3707.59</v>
      </c>
      <c r="O5" s="408">
        <v>0</v>
      </c>
      <c r="P5" s="408">
        <v>0</v>
      </c>
      <c r="Q5" s="408">
        <v>0</v>
      </c>
      <c r="R5" s="408">
        <v>0</v>
      </c>
      <c r="S5" s="405">
        <f t="shared" ref="S5:S55" si="2">I5+J5+K5+L5+M5+N5+O5+P5+Q5+R5</f>
        <v>35999</v>
      </c>
      <c r="T5" s="407">
        <f t="shared" si="0"/>
        <v>1</v>
      </c>
    </row>
    <row r="6" spans="1:21" ht="22.5" customHeight="1">
      <c r="A6" s="401">
        <v>41941</v>
      </c>
      <c r="B6" s="401" t="s">
        <v>381</v>
      </c>
      <c r="C6" s="410" t="s">
        <v>382</v>
      </c>
      <c r="D6" s="410" t="s">
        <v>383</v>
      </c>
      <c r="E6" s="413" t="s">
        <v>384</v>
      </c>
      <c r="F6" s="411" t="s">
        <v>376</v>
      </c>
      <c r="G6" s="414">
        <v>3790.5</v>
      </c>
      <c r="H6" s="406" t="s">
        <v>621</v>
      </c>
      <c r="I6" s="407">
        <v>132.88999999999999</v>
      </c>
      <c r="J6" s="408">
        <f t="shared" si="1"/>
        <v>758.1</v>
      </c>
      <c r="K6" s="412">
        <v>758.1</v>
      </c>
      <c r="L6" s="412">
        <v>758.1</v>
      </c>
      <c r="M6" s="412">
        <v>758.1</v>
      </c>
      <c r="N6" s="408">
        <v>624.21</v>
      </c>
      <c r="O6" s="408">
        <v>0</v>
      </c>
      <c r="P6" s="408">
        <v>0</v>
      </c>
      <c r="Q6" s="408">
        <v>0</v>
      </c>
      <c r="R6" s="408">
        <v>0</v>
      </c>
      <c r="S6" s="405">
        <f t="shared" si="2"/>
        <v>3789.5</v>
      </c>
      <c r="T6" s="407">
        <f t="shared" si="0"/>
        <v>1</v>
      </c>
    </row>
    <row r="7" spans="1:21" ht="22.5" customHeight="1">
      <c r="A7" s="401">
        <v>41941</v>
      </c>
      <c r="B7" s="401" t="s">
        <v>385</v>
      </c>
      <c r="C7" s="410" t="s">
        <v>382</v>
      </c>
      <c r="D7" s="410" t="s">
        <v>386</v>
      </c>
      <c r="E7" s="413" t="s">
        <v>384</v>
      </c>
      <c r="F7" s="411" t="s">
        <v>376</v>
      </c>
      <c r="G7" s="414">
        <v>3125.5</v>
      </c>
      <c r="H7" s="406" t="s">
        <v>621</v>
      </c>
      <c r="I7" s="407">
        <v>109.57</v>
      </c>
      <c r="J7" s="408">
        <f t="shared" si="1"/>
        <v>625.1</v>
      </c>
      <c r="K7" s="412">
        <v>625.1</v>
      </c>
      <c r="L7" s="412">
        <v>625.1</v>
      </c>
      <c r="M7" s="412">
        <v>625.1</v>
      </c>
      <c r="N7" s="408">
        <v>514.53</v>
      </c>
      <c r="O7" s="408">
        <v>0</v>
      </c>
      <c r="P7" s="408">
        <v>0</v>
      </c>
      <c r="Q7" s="408">
        <v>0</v>
      </c>
      <c r="R7" s="408">
        <v>0</v>
      </c>
      <c r="S7" s="405">
        <f t="shared" si="2"/>
        <v>3124.5</v>
      </c>
      <c r="T7" s="407">
        <f t="shared" si="0"/>
        <v>1</v>
      </c>
    </row>
    <row r="8" spans="1:21" ht="22.5" customHeight="1">
      <c r="A8" s="401">
        <v>41941</v>
      </c>
      <c r="B8" s="401" t="s">
        <v>387</v>
      </c>
      <c r="C8" s="410" t="s">
        <v>382</v>
      </c>
      <c r="D8" s="410" t="s">
        <v>388</v>
      </c>
      <c r="E8" s="413" t="s">
        <v>384</v>
      </c>
      <c r="F8" s="411" t="s">
        <v>376</v>
      </c>
      <c r="G8" s="414">
        <v>3705</v>
      </c>
      <c r="H8" s="406" t="s">
        <v>621</v>
      </c>
      <c r="I8" s="407">
        <v>129.88999999999999</v>
      </c>
      <c r="J8" s="408">
        <f t="shared" si="1"/>
        <v>741</v>
      </c>
      <c r="K8" s="412">
        <v>741</v>
      </c>
      <c r="L8" s="412">
        <v>741</v>
      </c>
      <c r="M8" s="412">
        <v>741</v>
      </c>
      <c r="N8" s="408">
        <v>610.11</v>
      </c>
      <c r="O8" s="408">
        <v>0</v>
      </c>
      <c r="P8" s="408">
        <v>0</v>
      </c>
      <c r="Q8" s="408">
        <v>0</v>
      </c>
      <c r="R8" s="408">
        <v>0</v>
      </c>
      <c r="S8" s="405">
        <f t="shared" si="2"/>
        <v>3704</v>
      </c>
      <c r="T8" s="407">
        <f t="shared" si="0"/>
        <v>1</v>
      </c>
    </row>
    <row r="9" spans="1:21" ht="22.5" customHeight="1">
      <c r="A9" s="401">
        <v>41941</v>
      </c>
      <c r="B9" s="401" t="s">
        <v>389</v>
      </c>
      <c r="C9" s="410" t="s">
        <v>382</v>
      </c>
      <c r="D9" s="410" t="s">
        <v>390</v>
      </c>
      <c r="E9" s="413" t="s">
        <v>391</v>
      </c>
      <c r="F9" s="411" t="s">
        <v>392</v>
      </c>
      <c r="G9" s="414">
        <v>1314</v>
      </c>
      <c r="H9" s="406" t="s">
        <v>621</v>
      </c>
      <c r="I9" s="407">
        <v>46.04</v>
      </c>
      <c r="J9" s="408">
        <f t="shared" si="1"/>
        <v>262.8</v>
      </c>
      <c r="K9" s="412">
        <v>262.8</v>
      </c>
      <c r="L9" s="412">
        <v>262.8</v>
      </c>
      <c r="M9" s="412">
        <v>262.8</v>
      </c>
      <c r="N9" s="408">
        <v>215.76</v>
      </c>
      <c r="O9" s="408">
        <v>0</v>
      </c>
      <c r="P9" s="408">
        <v>0</v>
      </c>
      <c r="Q9" s="408">
        <v>0</v>
      </c>
      <c r="R9" s="408">
        <v>0</v>
      </c>
      <c r="S9" s="405">
        <f t="shared" si="2"/>
        <v>1313</v>
      </c>
      <c r="T9" s="407">
        <f t="shared" si="0"/>
        <v>1</v>
      </c>
    </row>
    <row r="10" spans="1:21" ht="22.5" customHeight="1">
      <c r="A10" s="401">
        <v>41941</v>
      </c>
      <c r="B10" s="401" t="s">
        <v>393</v>
      </c>
      <c r="C10" s="410" t="s">
        <v>382</v>
      </c>
      <c r="D10" s="410" t="s">
        <v>394</v>
      </c>
      <c r="E10" s="411"/>
      <c r="F10" s="411" t="s">
        <v>395</v>
      </c>
      <c r="G10" s="414">
        <v>1497</v>
      </c>
      <c r="H10" s="406" t="s">
        <v>621</v>
      </c>
      <c r="I10" s="407">
        <v>52.46</v>
      </c>
      <c r="J10" s="408">
        <f t="shared" si="1"/>
        <v>299.39999999999998</v>
      </c>
      <c r="K10" s="412">
        <v>299.39999999999998</v>
      </c>
      <c r="L10" s="412">
        <v>299.39999999999998</v>
      </c>
      <c r="M10" s="412">
        <v>299.39999999999998</v>
      </c>
      <c r="N10" s="408">
        <v>245.94</v>
      </c>
      <c r="O10" s="408">
        <v>0</v>
      </c>
      <c r="P10" s="408">
        <v>0</v>
      </c>
      <c r="Q10" s="408">
        <v>0</v>
      </c>
      <c r="R10" s="408">
        <v>0</v>
      </c>
      <c r="S10" s="405">
        <f t="shared" si="2"/>
        <v>1496</v>
      </c>
      <c r="T10" s="407">
        <f t="shared" si="0"/>
        <v>1</v>
      </c>
    </row>
    <row r="11" spans="1:21" ht="22.5" customHeight="1">
      <c r="A11" s="401">
        <v>41941</v>
      </c>
      <c r="B11" s="401" t="s">
        <v>396</v>
      </c>
      <c r="C11" s="410" t="s">
        <v>382</v>
      </c>
      <c r="D11" s="410" t="s">
        <v>397</v>
      </c>
      <c r="E11" s="411"/>
      <c r="F11" s="411" t="s">
        <v>376</v>
      </c>
      <c r="G11" s="414">
        <v>3900</v>
      </c>
      <c r="H11" s="406" t="s">
        <v>621</v>
      </c>
      <c r="I11" s="407">
        <v>136.72999999999999</v>
      </c>
      <c r="J11" s="408">
        <f t="shared" si="1"/>
        <v>780</v>
      </c>
      <c r="K11" s="412">
        <v>780</v>
      </c>
      <c r="L11" s="412">
        <v>780</v>
      </c>
      <c r="M11" s="412">
        <v>780</v>
      </c>
      <c r="N11" s="408">
        <v>642.27</v>
      </c>
      <c r="O11" s="408">
        <v>0</v>
      </c>
      <c r="P11" s="408">
        <v>0</v>
      </c>
      <c r="Q11" s="408">
        <v>0</v>
      </c>
      <c r="R11" s="408">
        <v>0</v>
      </c>
      <c r="S11" s="405">
        <f t="shared" si="2"/>
        <v>3899</v>
      </c>
      <c r="T11" s="407">
        <f t="shared" si="0"/>
        <v>1</v>
      </c>
    </row>
    <row r="12" spans="1:21" ht="22.5" customHeight="1">
      <c r="A12" s="401">
        <v>41941</v>
      </c>
      <c r="B12" s="401" t="s">
        <v>398</v>
      </c>
      <c r="C12" s="410" t="s">
        <v>382</v>
      </c>
      <c r="D12" s="410" t="s">
        <v>399</v>
      </c>
      <c r="E12" s="411" t="s">
        <v>400</v>
      </c>
      <c r="F12" s="411" t="s">
        <v>392</v>
      </c>
      <c r="G12" s="414">
        <v>894</v>
      </c>
      <c r="H12" s="406" t="s">
        <v>621</v>
      </c>
      <c r="I12" s="407">
        <v>31.32</v>
      </c>
      <c r="J12" s="408">
        <f t="shared" si="1"/>
        <v>178.8</v>
      </c>
      <c r="K12" s="412">
        <v>178.8</v>
      </c>
      <c r="L12" s="412">
        <v>178.8</v>
      </c>
      <c r="M12" s="412">
        <v>178.8</v>
      </c>
      <c r="N12" s="408">
        <v>146.47999999999999</v>
      </c>
      <c r="O12" s="408">
        <v>0</v>
      </c>
      <c r="P12" s="408">
        <v>0</v>
      </c>
      <c r="Q12" s="408">
        <v>0</v>
      </c>
      <c r="R12" s="408">
        <v>0</v>
      </c>
      <c r="S12" s="405">
        <f t="shared" si="2"/>
        <v>893</v>
      </c>
      <c r="T12" s="407">
        <f t="shared" si="0"/>
        <v>1</v>
      </c>
    </row>
    <row r="13" spans="1:21" ht="22.5" customHeight="1">
      <c r="A13" s="401">
        <v>41941</v>
      </c>
      <c r="B13" s="401" t="s">
        <v>401</v>
      </c>
      <c r="C13" s="410" t="s">
        <v>382</v>
      </c>
      <c r="D13" s="410" t="s">
        <v>402</v>
      </c>
      <c r="E13" s="411" t="s">
        <v>400</v>
      </c>
      <c r="F13" s="411" t="s">
        <v>376</v>
      </c>
      <c r="G13" s="414">
        <v>799</v>
      </c>
      <c r="H13" s="406" t="s">
        <v>621</v>
      </c>
      <c r="I13" s="407">
        <v>27.98</v>
      </c>
      <c r="J13" s="408">
        <f t="shared" si="1"/>
        <v>159.80000000000001</v>
      </c>
      <c r="K13" s="412">
        <v>159.80000000000001</v>
      </c>
      <c r="L13" s="412">
        <v>159.80000000000001</v>
      </c>
      <c r="M13" s="412">
        <v>159.80000000000001</v>
      </c>
      <c r="N13" s="408">
        <v>130.82</v>
      </c>
      <c r="O13" s="408">
        <v>0</v>
      </c>
      <c r="P13" s="408">
        <v>0</v>
      </c>
      <c r="Q13" s="408">
        <v>0</v>
      </c>
      <c r="R13" s="408">
        <v>0</v>
      </c>
      <c r="S13" s="405">
        <f t="shared" si="2"/>
        <v>798</v>
      </c>
      <c r="T13" s="407">
        <f t="shared" si="0"/>
        <v>1</v>
      </c>
    </row>
    <row r="14" spans="1:21" ht="22.5" customHeight="1">
      <c r="A14" s="401">
        <v>41941</v>
      </c>
      <c r="B14" s="401" t="s">
        <v>403</v>
      </c>
      <c r="C14" s="410" t="s">
        <v>382</v>
      </c>
      <c r="D14" s="410" t="s">
        <v>404</v>
      </c>
      <c r="E14" s="411" t="s">
        <v>400</v>
      </c>
      <c r="F14" s="411" t="s">
        <v>376</v>
      </c>
      <c r="G14" s="414">
        <v>1890</v>
      </c>
      <c r="H14" s="406" t="s">
        <v>621</v>
      </c>
      <c r="I14" s="407">
        <v>66.239999999999995</v>
      </c>
      <c r="J14" s="408">
        <f t="shared" si="1"/>
        <v>378</v>
      </c>
      <c r="K14" s="412">
        <v>378</v>
      </c>
      <c r="L14" s="412">
        <v>378</v>
      </c>
      <c r="M14" s="412">
        <v>378</v>
      </c>
      <c r="N14" s="408">
        <v>310.76</v>
      </c>
      <c r="O14" s="408">
        <v>0</v>
      </c>
      <c r="P14" s="408">
        <v>0</v>
      </c>
      <c r="Q14" s="408">
        <v>0</v>
      </c>
      <c r="R14" s="408">
        <v>0</v>
      </c>
      <c r="S14" s="405">
        <f t="shared" si="2"/>
        <v>1889</v>
      </c>
      <c r="T14" s="407">
        <f t="shared" si="0"/>
        <v>1</v>
      </c>
    </row>
    <row r="15" spans="1:21" ht="22.5" customHeight="1">
      <c r="A15" s="401">
        <v>41941</v>
      </c>
      <c r="B15" s="401" t="s">
        <v>405</v>
      </c>
      <c r="C15" s="410" t="s">
        <v>382</v>
      </c>
      <c r="D15" s="410" t="s">
        <v>406</v>
      </c>
      <c r="E15" s="411" t="s">
        <v>400</v>
      </c>
      <c r="F15" s="411" t="s">
        <v>392</v>
      </c>
      <c r="G15" s="414">
        <v>5340</v>
      </c>
      <c r="H15" s="406" t="s">
        <v>621</v>
      </c>
      <c r="I15" s="407">
        <v>187.23</v>
      </c>
      <c r="J15" s="408">
        <f t="shared" si="1"/>
        <v>1068</v>
      </c>
      <c r="K15" s="412">
        <v>1068</v>
      </c>
      <c r="L15" s="412">
        <v>1068</v>
      </c>
      <c r="M15" s="412">
        <v>1068</v>
      </c>
      <c r="N15" s="408">
        <v>879.77</v>
      </c>
      <c r="O15" s="408">
        <v>0</v>
      </c>
      <c r="P15" s="408">
        <v>0</v>
      </c>
      <c r="Q15" s="408">
        <v>0</v>
      </c>
      <c r="R15" s="408">
        <v>0</v>
      </c>
      <c r="S15" s="405">
        <f t="shared" si="2"/>
        <v>5339</v>
      </c>
      <c r="T15" s="407">
        <f t="shared" si="0"/>
        <v>1</v>
      </c>
    </row>
    <row r="16" spans="1:21" ht="22.5" customHeight="1">
      <c r="A16" s="415">
        <v>41941</v>
      </c>
      <c r="B16" s="401" t="s">
        <v>407</v>
      </c>
      <c r="C16" s="410" t="s">
        <v>382</v>
      </c>
      <c r="D16" s="410" t="s">
        <v>408</v>
      </c>
      <c r="E16" s="411" t="s">
        <v>400</v>
      </c>
      <c r="F16" s="411" t="s">
        <v>376</v>
      </c>
      <c r="G16" s="414">
        <v>7190.4</v>
      </c>
      <c r="H16" s="406" t="s">
        <v>621</v>
      </c>
      <c r="I16" s="407">
        <v>252.12</v>
      </c>
      <c r="J16" s="408">
        <f t="shared" si="1"/>
        <v>1438.08</v>
      </c>
      <c r="K16" s="412">
        <v>1438.08</v>
      </c>
      <c r="L16" s="412">
        <v>1438.08</v>
      </c>
      <c r="M16" s="412">
        <v>1438.08</v>
      </c>
      <c r="N16" s="408">
        <v>1184.96</v>
      </c>
      <c r="O16" s="408">
        <v>0</v>
      </c>
      <c r="P16" s="408">
        <v>0</v>
      </c>
      <c r="Q16" s="408">
        <v>0</v>
      </c>
      <c r="R16" s="408">
        <v>0</v>
      </c>
      <c r="S16" s="405">
        <f t="shared" si="2"/>
        <v>7189.4</v>
      </c>
      <c r="T16" s="407">
        <f t="shared" si="0"/>
        <v>1</v>
      </c>
    </row>
    <row r="17" spans="1:20" ht="22.5" customHeight="1">
      <c r="A17" s="415">
        <v>41941</v>
      </c>
      <c r="B17" s="401" t="s">
        <v>409</v>
      </c>
      <c r="C17" s="410" t="s">
        <v>382</v>
      </c>
      <c r="D17" s="410" t="s">
        <v>410</v>
      </c>
      <c r="E17" s="411" t="s">
        <v>400</v>
      </c>
      <c r="F17" s="411" t="s">
        <v>376</v>
      </c>
      <c r="G17" s="414">
        <v>2690</v>
      </c>
      <c r="H17" s="406" t="s">
        <v>621</v>
      </c>
      <c r="I17" s="407">
        <v>94.3</v>
      </c>
      <c r="J17" s="408">
        <f t="shared" si="1"/>
        <v>538</v>
      </c>
      <c r="K17" s="412">
        <v>538</v>
      </c>
      <c r="L17" s="412">
        <v>538</v>
      </c>
      <c r="M17" s="412">
        <v>538</v>
      </c>
      <c r="N17" s="408">
        <v>442.7</v>
      </c>
      <c r="O17" s="408">
        <v>0</v>
      </c>
      <c r="P17" s="408">
        <v>0</v>
      </c>
      <c r="Q17" s="408">
        <v>0</v>
      </c>
      <c r="R17" s="408">
        <v>0</v>
      </c>
      <c r="S17" s="405">
        <f t="shared" si="2"/>
        <v>2689</v>
      </c>
      <c r="T17" s="407">
        <f t="shared" si="0"/>
        <v>1</v>
      </c>
    </row>
    <row r="18" spans="1:20" ht="22.5" customHeight="1">
      <c r="A18" s="415">
        <v>41941</v>
      </c>
      <c r="B18" s="401" t="s">
        <v>411</v>
      </c>
      <c r="C18" s="409" t="s">
        <v>382</v>
      </c>
      <c r="D18" s="410" t="s">
        <v>412</v>
      </c>
      <c r="E18" s="411">
        <v>484854</v>
      </c>
      <c r="F18" s="411" t="s">
        <v>413</v>
      </c>
      <c r="G18" s="407">
        <v>1859.81</v>
      </c>
      <c r="H18" s="406" t="s">
        <v>621</v>
      </c>
      <c r="I18" s="407">
        <v>65.19</v>
      </c>
      <c r="J18" s="408">
        <f t="shared" si="1"/>
        <v>371.96199999999999</v>
      </c>
      <c r="K18" s="412">
        <v>371.96199999999999</v>
      </c>
      <c r="L18" s="412">
        <v>371.96199999999999</v>
      </c>
      <c r="M18" s="412">
        <v>371.96199999999999</v>
      </c>
      <c r="N18" s="408">
        <v>305.77</v>
      </c>
      <c r="O18" s="408">
        <v>0</v>
      </c>
      <c r="P18" s="408">
        <v>0</v>
      </c>
      <c r="Q18" s="408">
        <v>0</v>
      </c>
      <c r="R18" s="408">
        <v>0</v>
      </c>
      <c r="S18" s="405">
        <f t="shared" si="2"/>
        <v>1858.808</v>
      </c>
      <c r="T18" s="407">
        <f t="shared" si="0"/>
        <v>1.0019999999999527</v>
      </c>
    </row>
    <row r="19" spans="1:20" ht="22.5" customHeight="1">
      <c r="A19" s="415">
        <v>41941</v>
      </c>
      <c r="B19" s="401" t="s">
        <v>414</v>
      </c>
      <c r="C19" s="409" t="s">
        <v>382</v>
      </c>
      <c r="D19" s="410" t="s">
        <v>415</v>
      </c>
      <c r="E19" s="411">
        <v>484854</v>
      </c>
      <c r="F19" s="411" t="s">
        <v>376</v>
      </c>
      <c r="G19" s="407">
        <v>1205.6099999999999</v>
      </c>
      <c r="H19" s="406" t="s">
        <v>621</v>
      </c>
      <c r="I19" s="407">
        <v>42.24</v>
      </c>
      <c r="J19" s="408">
        <f t="shared" si="1"/>
        <v>241.12199999999999</v>
      </c>
      <c r="K19" s="412">
        <v>241.12199999999999</v>
      </c>
      <c r="L19" s="412">
        <v>241.12199999999999</v>
      </c>
      <c r="M19" s="412">
        <v>241.12199999999999</v>
      </c>
      <c r="N19" s="408">
        <v>197.88</v>
      </c>
      <c r="O19" s="408">
        <v>0</v>
      </c>
      <c r="P19" s="408">
        <v>0</v>
      </c>
      <c r="Q19" s="408">
        <v>0</v>
      </c>
      <c r="R19" s="408">
        <v>0</v>
      </c>
      <c r="S19" s="405">
        <f t="shared" si="2"/>
        <v>1204.6079999999997</v>
      </c>
      <c r="T19" s="407">
        <f t="shared" si="0"/>
        <v>1.0020000000001801</v>
      </c>
    </row>
    <row r="20" spans="1:20" ht="22.5" customHeight="1">
      <c r="A20" s="415">
        <v>41941</v>
      </c>
      <c r="B20" s="401" t="s">
        <v>416</v>
      </c>
      <c r="C20" s="409" t="s">
        <v>382</v>
      </c>
      <c r="D20" s="410" t="s">
        <v>417</v>
      </c>
      <c r="E20" s="411">
        <v>484854</v>
      </c>
      <c r="F20" s="411" t="s">
        <v>376</v>
      </c>
      <c r="G20" s="407">
        <v>719.63</v>
      </c>
      <c r="H20" s="406" t="s">
        <v>621</v>
      </c>
      <c r="I20" s="407">
        <v>25.2</v>
      </c>
      <c r="J20" s="408">
        <f t="shared" si="1"/>
        <v>143.92599999999999</v>
      </c>
      <c r="K20" s="412">
        <v>143.92599999999999</v>
      </c>
      <c r="L20" s="412">
        <v>143.92599999999999</v>
      </c>
      <c r="M20" s="412">
        <v>143.92599999999999</v>
      </c>
      <c r="N20" s="408">
        <v>117.73</v>
      </c>
      <c r="O20" s="408">
        <v>0</v>
      </c>
      <c r="P20" s="408">
        <v>0</v>
      </c>
      <c r="Q20" s="408">
        <v>0</v>
      </c>
      <c r="R20" s="408">
        <v>0</v>
      </c>
      <c r="S20" s="405">
        <f t="shared" si="2"/>
        <v>718.63400000000001</v>
      </c>
      <c r="T20" s="407">
        <f t="shared" si="0"/>
        <v>0.9959999999999809</v>
      </c>
    </row>
    <row r="21" spans="1:20" ht="22.5" customHeight="1">
      <c r="A21" s="415">
        <v>41941</v>
      </c>
      <c r="B21" s="401" t="s">
        <v>418</v>
      </c>
      <c r="C21" s="409" t="s">
        <v>382</v>
      </c>
      <c r="D21" s="410" t="s">
        <v>419</v>
      </c>
      <c r="E21" s="411">
        <v>484854</v>
      </c>
      <c r="F21" s="411" t="s">
        <v>376</v>
      </c>
      <c r="G21" s="407">
        <v>36.450000000000003</v>
      </c>
      <c r="H21" s="406" t="s">
        <v>621</v>
      </c>
      <c r="I21" s="407">
        <v>1.24</v>
      </c>
      <c r="J21" s="408">
        <f t="shared" si="1"/>
        <v>7.2900000000000009</v>
      </c>
      <c r="K21" s="412">
        <v>7.2900000000000009</v>
      </c>
      <c r="L21" s="412">
        <v>7.2900000000000009</v>
      </c>
      <c r="M21" s="412">
        <v>7.2900000000000009</v>
      </c>
      <c r="N21" s="408">
        <v>5.05</v>
      </c>
      <c r="O21" s="408">
        <v>0</v>
      </c>
      <c r="P21" s="408">
        <v>0</v>
      </c>
      <c r="Q21" s="408">
        <v>0</v>
      </c>
      <c r="R21" s="408">
        <v>0</v>
      </c>
      <c r="S21" s="405">
        <f t="shared" si="2"/>
        <v>35.450000000000003</v>
      </c>
      <c r="T21" s="407">
        <f t="shared" si="0"/>
        <v>1</v>
      </c>
    </row>
    <row r="22" spans="1:20" ht="22.5" customHeight="1">
      <c r="A22" s="415">
        <v>41941</v>
      </c>
      <c r="B22" s="401" t="s">
        <v>420</v>
      </c>
      <c r="C22" s="409" t="s">
        <v>382</v>
      </c>
      <c r="D22" s="410" t="s">
        <v>421</v>
      </c>
      <c r="E22" s="411">
        <v>484854</v>
      </c>
      <c r="F22" s="411" t="s">
        <v>376</v>
      </c>
      <c r="G22" s="407">
        <v>55.14</v>
      </c>
      <c r="H22" s="406" t="s">
        <v>621</v>
      </c>
      <c r="I22" s="407">
        <v>1.9</v>
      </c>
      <c r="J22" s="408">
        <f t="shared" si="1"/>
        <v>11.028</v>
      </c>
      <c r="K22" s="412">
        <v>11.028</v>
      </c>
      <c r="L22" s="412">
        <v>11.028</v>
      </c>
      <c r="M22" s="412">
        <v>11.028</v>
      </c>
      <c r="N22" s="408">
        <v>8.1300000000000008</v>
      </c>
      <c r="O22" s="408">
        <v>0</v>
      </c>
      <c r="P22" s="408">
        <v>0</v>
      </c>
      <c r="Q22" s="408">
        <v>0</v>
      </c>
      <c r="R22" s="408">
        <v>0</v>
      </c>
      <c r="S22" s="405">
        <f t="shared" si="2"/>
        <v>54.142000000000003</v>
      </c>
      <c r="T22" s="407">
        <f t="shared" si="0"/>
        <v>0.99799999999999756</v>
      </c>
    </row>
    <row r="23" spans="1:20" ht="22.5" customHeight="1">
      <c r="A23" s="415">
        <v>41941</v>
      </c>
      <c r="B23" s="401" t="s">
        <v>422</v>
      </c>
      <c r="C23" s="409" t="s">
        <v>382</v>
      </c>
      <c r="D23" s="410" t="s">
        <v>423</v>
      </c>
      <c r="E23" s="411">
        <v>484854</v>
      </c>
      <c r="F23" s="411" t="s">
        <v>424</v>
      </c>
      <c r="G23" s="407">
        <v>182.24</v>
      </c>
      <c r="H23" s="406" t="s">
        <v>621</v>
      </c>
      <c r="I23" s="407">
        <v>6.36</v>
      </c>
      <c r="J23" s="408">
        <f t="shared" si="1"/>
        <v>36.448</v>
      </c>
      <c r="K23" s="412">
        <v>36.448</v>
      </c>
      <c r="L23" s="412">
        <v>36.448</v>
      </c>
      <c r="M23" s="412">
        <v>36.448</v>
      </c>
      <c r="N23" s="408">
        <v>29.09</v>
      </c>
      <c r="O23" s="408">
        <v>0</v>
      </c>
      <c r="P23" s="408">
        <v>0</v>
      </c>
      <c r="Q23" s="408">
        <v>0</v>
      </c>
      <c r="R23" s="408">
        <v>0</v>
      </c>
      <c r="S23" s="405">
        <f t="shared" si="2"/>
        <v>181.24200000000002</v>
      </c>
      <c r="T23" s="407">
        <f t="shared" si="0"/>
        <v>0.99799999999999045</v>
      </c>
    </row>
    <row r="24" spans="1:20" ht="22.5" customHeight="1">
      <c r="A24" s="415">
        <v>41941</v>
      </c>
      <c r="B24" s="401" t="s">
        <v>425</v>
      </c>
      <c r="C24" s="409" t="s">
        <v>382</v>
      </c>
      <c r="D24" s="410" t="s">
        <v>426</v>
      </c>
      <c r="E24" s="411">
        <v>484854</v>
      </c>
      <c r="F24" s="411" t="s">
        <v>427</v>
      </c>
      <c r="G24" s="407">
        <v>6168.22</v>
      </c>
      <c r="H24" s="406" t="s">
        <v>621</v>
      </c>
      <c r="I24" s="407">
        <v>216.27</v>
      </c>
      <c r="J24" s="408">
        <f t="shared" si="1"/>
        <v>1233.644</v>
      </c>
      <c r="K24" s="412">
        <v>1233.644</v>
      </c>
      <c r="L24" s="412">
        <v>1233.644</v>
      </c>
      <c r="M24" s="412">
        <v>1233.644</v>
      </c>
      <c r="N24" s="408">
        <v>1016.37</v>
      </c>
      <c r="O24" s="408">
        <v>0</v>
      </c>
      <c r="P24" s="408">
        <v>0</v>
      </c>
      <c r="Q24" s="408">
        <v>0</v>
      </c>
      <c r="R24" s="408">
        <v>0</v>
      </c>
      <c r="S24" s="405">
        <f t="shared" si="2"/>
        <v>6167.2160000000003</v>
      </c>
      <c r="T24" s="407">
        <f t="shared" si="0"/>
        <v>1.0039999999999054</v>
      </c>
    </row>
    <row r="25" spans="1:20" ht="22.5" customHeight="1">
      <c r="A25" s="415">
        <v>41941</v>
      </c>
      <c r="B25" s="401" t="s">
        <v>428</v>
      </c>
      <c r="C25" s="409" t="s">
        <v>429</v>
      </c>
      <c r="D25" s="410" t="s">
        <v>430</v>
      </c>
      <c r="E25" s="411">
        <v>1411011633</v>
      </c>
      <c r="F25" s="411" t="s">
        <v>376</v>
      </c>
      <c r="G25" s="407">
        <v>1219.6300000000001</v>
      </c>
      <c r="H25" s="406" t="s">
        <v>621</v>
      </c>
      <c r="I25" s="407">
        <v>38.729999999999997</v>
      </c>
      <c r="J25" s="408">
        <f t="shared" si="1"/>
        <v>243.92600000000002</v>
      </c>
      <c r="K25" s="412">
        <v>243.92</v>
      </c>
      <c r="L25" s="412">
        <v>243.92</v>
      </c>
      <c r="M25" s="412">
        <v>243.92</v>
      </c>
      <c r="N25" s="408">
        <v>204.21</v>
      </c>
      <c r="O25" s="408">
        <v>0</v>
      </c>
      <c r="P25" s="408">
        <v>0</v>
      </c>
      <c r="Q25" s="408">
        <v>0</v>
      </c>
      <c r="R25" s="408">
        <v>0</v>
      </c>
      <c r="S25" s="405">
        <f t="shared" si="2"/>
        <v>1218.626</v>
      </c>
      <c r="T25" s="407">
        <f t="shared" si="0"/>
        <v>1.0040000000001328</v>
      </c>
    </row>
    <row r="26" spans="1:20" ht="22.5" customHeight="1">
      <c r="A26" s="415">
        <v>41971</v>
      </c>
      <c r="B26" s="401" t="s">
        <v>431</v>
      </c>
      <c r="C26" s="409" t="s">
        <v>432</v>
      </c>
      <c r="D26" s="410" t="s">
        <v>433</v>
      </c>
      <c r="E26" s="413" t="s">
        <v>434</v>
      </c>
      <c r="F26" s="416" t="s">
        <v>435</v>
      </c>
      <c r="G26" s="407">
        <v>556</v>
      </c>
      <c r="H26" s="406" t="s">
        <v>621</v>
      </c>
      <c r="I26" s="407">
        <v>10.34</v>
      </c>
      <c r="J26" s="408">
        <f t="shared" si="1"/>
        <v>111.2</v>
      </c>
      <c r="K26" s="412">
        <v>111.2</v>
      </c>
      <c r="L26" s="412">
        <v>111.2</v>
      </c>
      <c r="M26" s="412">
        <v>111.2</v>
      </c>
      <c r="N26" s="408">
        <v>99.86</v>
      </c>
      <c r="O26" s="408">
        <v>0</v>
      </c>
      <c r="P26" s="408">
        <v>0</v>
      </c>
      <c r="Q26" s="408">
        <v>0</v>
      </c>
      <c r="R26" s="408">
        <v>0</v>
      </c>
      <c r="S26" s="405">
        <f t="shared" si="2"/>
        <v>555</v>
      </c>
      <c r="T26" s="407">
        <f t="shared" si="0"/>
        <v>1</v>
      </c>
    </row>
    <row r="27" spans="1:20" ht="22.5" customHeight="1">
      <c r="A27" s="415">
        <v>41971</v>
      </c>
      <c r="B27" s="401" t="s">
        <v>436</v>
      </c>
      <c r="C27" s="409" t="s">
        <v>432</v>
      </c>
      <c r="D27" s="410" t="s">
        <v>437</v>
      </c>
      <c r="E27" s="413" t="s">
        <v>434</v>
      </c>
      <c r="F27" s="416" t="s">
        <v>427</v>
      </c>
      <c r="G27" s="407">
        <v>358</v>
      </c>
      <c r="H27" s="406" t="s">
        <v>621</v>
      </c>
      <c r="I27" s="407">
        <v>6.65</v>
      </c>
      <c r="J27" s="408">
        <f t="shared" si="1"/>
        <v>71.599999999999994</v>
      </c>
      <c r="K27" s="412">
        <v>71.599999999999994</v>
      </c>
      <c r="L27" s="412">
        <v>71.599999999999994</v>
      </c>
      <c r="M27" s="412">
        <v>71.599999999999994</v>
      </c>
      <c r="N27" s="408">
        <v>63.95</v>
      </c>
      <c r="O27" s="408">
        <v>0</v>
      </c>
      <c r="P27" s="408">
        <v>0</v>
      </c>
      <c r="Q27" s="408">
        <v>0</v>
      </c>
      <c r="R27" s="408">
        <v>0</v>
      </c>
      <c r="S27" s="405">
        <f t="shared" si="2"/>
        <v>356.99999999999994</v>
      </c>
      <c r="T27" s="407">
        <f t="shared" si="0"/>
        <v>1.0000000000000568</v>
      </c>
    </row>
    <row r="28" spans="1:20" ht="22.5" customHeight="1">
      <c r="A28" s="415">
        <v>41971</v>
      </c>
      <c r="B28" s="401" t="s">
        <v>438</v>
      </c>
      <c r="C28" s="409" t="s">
        <v>432</v>
      </c>
      <c r="D28" s="410" t="s">
        <v>439</v>
      </c>
      <c r="E28" s="413" t="s">
        <v>434</v>
      </c>
      <c r="F28" s="416" t="s">
        <v>440</v>
      </c>
      <c r="G28" s="407">
        <v>792</v>
      </c>
      <c r="H28" s="406" t="s">
        <v>621</v>
      </c>
      <c r="I28" s="407">
        <v>14.74</v>
      </c>
      <c r="J28" s="408">
        <f t="shared" si="1"/>
        <v>158.4</v>
      </c>
      <c r="K28" s="412">
        <v>158.4</v>
      </c>
      <c r="L28" s="412">
        <v>158.4</v>
      </c>
      <c r="M28" s="412">
        <v>158.4</v>
      </c>
      <c r="N28" s="408">
        <v>142.66</v>
      </c>
      <c r="O28" s="408">
        <v>0</v>
      </c>
      <c r="P28" s="408">
        <v>0</v>
      </c>
      <c r="Q28" s="408">
        <v>0</v>
      </c>
      <c r="R28" s="408">
        <v>0</v>
      </c>
      <c r="S28" s="405">
        <f t="shared" si="2"/>
        <v>791</v>
      </c>
      <c r="T28" s="407">
        <f t="shared" si="0"/>
        <v>1</v>
      </c>
    </row>
    <row r="29" spans="1:20" ht="22.5" customHeight="1">
      <c r="A29" s="415">
        <v>41971</v>
      </c>
      <c r="B29" s="401" t="s">
        <v>441</v>
      </c>
      <c r="C29" s="409" t="s">
        <v>432</v>
      </c>
      <c r="D29" s="410" t="s">
        <v>442</v>
      </c>
      <c r="E29" s="413" t="s">
        <v>434</v>
      </c>
      <c r="F29" s="411" t="s">
        <v>413</v>
      </c>
      <c r="G29" s="407">
        <v>490</v>
      </c>
      <c r="H29" s="406" t="s">
        <v>621</v>
      </c>
      <c r="I29" s="407">
        <v>9.11</v>
      </c>
      <c r="J29" s="408">
        <f t="shared" si="1"/>
        <v>98</v>
      </c>
      <c r="K29" s="412">
        <v>98</v>
      </c>
      <c r="L29" s="412">
        <v>98</v>
      </c>
      <c r="M29" s="412">
        <v>98</v>
      </c>
      <c r="N29" s="408">
        <v>87.89</v>
      </c>
      <c r="O29" s="408">
        <v>0</v>
      </c>
      <c r="P29" s="408">
        <v>0</v>
      </c>
      <c r="Q29" s="408">
        <v>0</v>
      </c>
      <c r="R29" s="408">
        <v>0</v>
      </c>
      <c r="S29" s="405">
        <f t="shared" si="2"/>
        <v>489</v>
      </c>
      <c r="T29" s="407">
        <f t="shared" si="0"/>
        <v>1</v>
      </c>
    </row>
    <row r="30" spans="1:20" ht="22.5" customHeight="1">
      <c r="A30" s="415">
        <v>41971</v>
      </c>
      <c r="B30" s="401" t="s">
        <v>443</v>
      </c>
      <c r="C30" s="409" t="s">
        <v>432</v>
      </c>
      <c r="D30" s="410" t="s">
        <v>444</v>
      </c>
      <c r="E30" s="413" t="s">
        <v>434</v>
      </c>
      <c r="F30" s="411" t="s">
        <v>413</v>
      </c>
      <c r="G30" s="407">
        <v>750</v>
      </c>
      <c r="H30" s="406" t="s">
        <v>621</v>
      </c>
      <c r="I30" s="407">
        <v>13.95</v>
      </c>
      <c r="J30" s="408">
        <f t="shared" si="1"/>
        <v>150</v>
      </c>
      <c r="K30" s="412">
        <v>150</v>
      </c>
      <c r="L30" s="412">
        <v>150</v>
      </c>
      <c r="M30" s="412">
        <v>150</v>
      </c>
      <c r="N30" s="408">
        <v>135.05000000000001</v>
      </c>
      <c r="O30" s="408">
        <v>0</v>
      </c>
      <c r="P30" s="408">
        <v>0</v>
      </c>
      <c r="Q30" s="408">
        <v>0</v>
      </c>
      <c r="R30" s="408">
        <v>0</v>
      </c>
      <c r="S30" s="405">
        <f t="shared" si="2"/>
        <v>749</v>
      </c>
      <c r="T30" s="407">
        <f t="shared" si="0"/>
        <v>1</v>
      </c>
    </row>
    <row r="31" spans="1:20" ht="22.5" customHeight="1">
      <c r="A31" s="415">
        <v>41971</v>
      </c>
      <c r="B31" s="401" t="s">
        <v>445</v>
      </c>
      <c r="C31" s="409" t="s">
        <v>432</v>
      </c>
      <c r="D31" s="410" t="s">
        <v>390</v>
      </c>
      <c r="E31" s="413" t="s">
        <v>434</v>
      </c>
      <c r="F31" s="411" t="s">
        <v>446</v>
      </c>
      <c r="G31" s="407">
        <v>1295</v>
      </c>
      <c r="H31" s="406" t="s">
        <v>621</v>
      </c>
      <c r="I31" s="407">
        <v>24.11</v>
      </c>
      <c r="J31" s="408">
        <f t="shared" si="1"/>
        <v>259</v>
      </c>
      <c r="K31" s="412">
        <v>259</v>
      </c>
      <c r="L31" s="412">
        <v>259</v>
      </c>
      <c r="M31" s="412">
        <v>259</v>
      </c>
      <c r="N31" s="408">
        <v>233.89</v>
      </c>
      <c r="O31" s="408">
        <v>0</v>
      </c>
      <c r="P31" s="408">
        <v>0</v>
      </c>
      <c r="Q31" s="408">
        <v>0</v>
      </c>
      <c r="R31" s="408">
        <v>0</v>
      </c>
      <c r="S31" s="405">
        <f t="shared" si="2"/>
        <v>1294</v>
      </c>
      <c r="T31" s="407">
        <f t="shared" si="0"/>
        <v>1</v>
      </c>
    </row>
    <row r="32" spans="1:20" ht="22.5" customHeight="1">
      <c r="A32" s="415">
        <v>41971</v>
      </c>
      <c r="B32" s="401" t="s">
        <v>447</v>
      </c>
      <c r="C32" s="409" t="s">
        <v>432</v>
      </c>
      <c r="D32" s="410" t="s">
        <v>448</v>
      </c>
      <c r="E32" s="413" t="s">
        <v>434</v>
      </c>
      <c r="F32" s="411" t="s">
        <v>446</v>
      </c>
      <c r="G32" s="407">
        <v>645</v>
      </c>
      <c r="H32" s="406" t="s">
        <v>621</v>
      </c>
      <c r="I32" s="407">
        <v>12</v>
      </c>
      <c r="J32" s="408">
        <f t="shared" si="1"/>
        <v>129</v>
      </c>
      <c r="K32" s="412">
        <v>129</v>
      </c>
      <c r="L32" s="412">
        <v>129</v>
      </c>
      <c r="M32" s="412">
        <v>129</v>
      </c>
      <c r="N32" s="408">
        <v>116</v>
      </c>
      <c r="O32" s="408">
        <v>0</v>
      </c>
      <c r="P32" s="408">
        <v>0</v>
      </c>
      <c r="Q32" s="408">
        <v>0</v>
      </c>
      <c r="R32" s="408">
        <v>0</v>
      </c>
      <c r="S32" s="405">
        <f t="shared" si="2"/>
        <v>644</v>
      </c>
      <c r="T32" s="407">
        <f t="shared" si="0"/>
        <v>1</v>
      </c>
    </row>
    <row r="33" spans="1:20" ht="22.5" customHeight="1">
      <c r="A33" s="415">
        <v>41971</v>
      </c>
      <c r="B33" s="401" t="s">
        <v>449</v>
      </c>
      <c r="C33" s="409" t="s">
        <v>432</v>
      </c>
      <c r="D33" s="410" t="s">
        <v>450</v>
      </c>
      <c r="E33" s="413">
        <v>193347</v>
      </c>
      <c r="F33" s="411" t="s">
        <v>376</v>
      </c>
      <c r="G33" s="407">
        <v>2790</v>
      </c>
      <c r="H33" s="406" t="s">
        <v>621</v>
      </c>
      <c r="I33" s="407">
        <v>51.96</v>
      </c>
      <c r="J33" s="408">
        <f t="shared" si="1"/>
        <v>558</v>
      </c>
      <c r="K33" s="412">
        <v>558</v>
      </c>
      <c r="L33" s="412">
        <v>558</v>
      </c>
      <c r="M33" s="412">
        <v>558</v>
      </c>
      <c r="N33" s="408">
        <v>505.04</v>
      </c>
      <c r="O33" s="408">
        <v>0</v>
      </c>
      <c r="P33" s="408">
        <v>0</v>
      </c>
      <c r="Q33" s="408">
        <v>0</v>
      </c>
      <c r="R33" s="408">
        <v>0</v>
      </c>
      <c r="S33" s="405">
        <f t="shared" si="2"/>
        <v>2789</v>
      </c>
      <c r="T33" s="407">
        <f t="shared" si="0"/>
        <v>1</v>
      </c>
    </row>
    <row r="34" spans="1:20" ht="22.5" customHeight="1">
      <c r="A34" s="415">
        <v>41971</v>
      </c>
      <c r="B34" s="401" t="s">
        <v>451</v>
      </c>
      <c r="C34" s="409" t="s">
        <v>432</v>
      </c>
      <c r="D34" s="410" t="s">
        <v>452</v>
      </c>
      <c r="E34" s="413" t="s">
        <v>453</v>
      </c>
      <c r="F34" s="411" t="s">
        <v>376</v>
      </c>
      <c r="G34" s="407">
        <v>3290</v>
      </c>
      <c r="H34" s="406" t="s">
        <v>621</v>
      </c>
      <c r="I34" s="407">
        <v>61.27</v>
      </c>
      <c r="J34" s="408">
        <f t="shared" si="1"/>
        <v>658</v>
      </c>
      <c r="K34" s="412">
        <v>658</v>
      </c>
      <c r="L34" s="412">
        <v>658</v>
      </c>
      <c r="M34" s="412">
        <v>658</v>
      </c>
      <c r="N34" s="408">
        <v>595.73</v>
      </c>
      <c r="O34" s="408">
        <v>0</v>
      </c>
      <c r="P34" s="408">
        <v>0</v>
      </c>
      <c r="Q34" s="408">
        <v>0</v>
      </c>
      <c r="R34" s="408">
        <v>0</v>
      </c>
      <c r="S34" s="405">
        <f t="shared" si="2"/>
        <v>3289</v>
      </c>
      <c r="T34" s="407">
        <f t="shared" si="0"/>
        <v>1</v>
      </c>
    </row>
    <row r="35" spans="1:20" ht="22.5" customHeight="1">
      <c r="A35" s="415">
        <v>41971</v>
      </c>
      <c r="B35" s="401" t="s">
        <v>454</v>
      </c>
      <c r="C35" s="409" t="s">
        <v>432</v>
      </c>
      <c r="D35" s="410" t="s">
        <v>455</v>
      </c>
      <c r="E35" s="413" t="s">
        <v>456</v>
      </c>
      <c r="F35" s="411" t="s">
        <v>376</v>
      </c>
      <c r="G35" s="407">
        <v>3599</v>
      </c>
      <c r="H35" s="406" t="s">
        <v>621</v>
      </c>
      <c r="I35" s="407">
        <v>67.03</v>
      </c>
      <c r="J35" s="408">
        <f t="shared" si="1"/>
        <v>719.8</v>
      </c>
      <c r="K35" s="412">
        <v>719.8</v>
      </c>
      <c r="L35" s="412">
        <v>719.8</v>
      </c>
      <c r="M35" s="412">
        <v>719.8</v>
      </c>
      <c r="N35" s="408">
        <v>651.77</v>
      </c>
      <c r="O35" s="408">
        <v>0</v>
      </c>
      <c r="P35" s="408">
        <v>0</v>
      </c>
      <c r="Q35" s="408">
        <v>0</v>
      </c>
      <c r="R35" s="408">
        <v>0</v>
      </c>
      <c r="S35" s="405">
        <f t="shared" si="2"/>
        <v>3597.9999999999995</v>
      </c>
      <c r="T35" s="407">
        <f t="shared" si="0"/>
        <v>1.0000000000004547</v>
      </c>
    </row>
    <row r="36" spans="1:20" ht="22.5" customHeight="1">
      <c r="A36" s="415">
        <v>41971</v>
      </c>
      <c r="B36" s="401" t="s">
        <v>457</v>
      </c>
      <c r="C36" s="409" t="s">
        <v>432</v>
      </c>
      <c r="D36" s="410" t="s">
        <v>458</v>
      </c>
      <c r="E36" s="413" t="s">
        <v>456</v>
      </c>
      <c r="F36" s="411" t="s">
        <v>427</v>
      </c>
      <c r="G36" s="407">
        <v>7180</v>
      </c>
      <c r="H36" s="406" t="s">
        <v>621</v>
      </c>
      <c r="I36" s="407">
        <v>133.75</v>
      </c>
      <c r="J36" s="408">
        <f t="shared" si="1"/>
        <v>1436</v>
      </c>
      <c r="K36" s="412">
        <v>1436</v>
      </c>
      <c r="L36" s="412">
        <v>1436</v>
      </c>
      <c r="M36" s="412">
        <v>1436</v>
      </c>
      <c r="N36" s="408">
        <v>1301.25</v>
      </c>
      <c r="O36" s="408">
        <v>0</v>
      </c>
      <c r="P36" s="408">
        <v>0</v>
      </c>
      <c r="Q36" s="408">
        <v>0</v>
      </c>
      <c r="R36" s="408">
        <v>0</v>
      </c>
      <c r="S36" s="405">
        <f t="shared" si="2"/>
        <v>7179</v>
      </c>
      <c r="T36" s="407">
        <f t="shared" ref="T36:T55" si="3">G36-S36</f>
        <v>1</v>
      </c>
    </row>
    <row r="37" spans="1:20" ht="22.5" customHeight="1">
      <c r="A37" s="415">
        <v>41971</v>
      </c>
      <c r="B37" s="401" t="s">
        <v>459</v>
      </c>
      <c r="C37" s="409" t="s">
        <v>432</v>
      </c>
      <c r="D37" s="410" t="s">
        <v>460</v>
      </c>
      <c r="E37" s="413" t="s">
        <v>456</v>
      </c>
      <c r="F37" s="411" t="s">
        <v>376</v>
      </c>
      <c r="G37" s="407">
        <v>2490</v>
      </c>
      <c r="H37" s="406" t="s">
        <v>621</v>
      </c>
      <c r="I37" s="407">
        <v>46.37</v>
      </c>
      <c r="J37" s="408">
        <f t="shared" si="1"/>
        <v>498</v>
      </c>
      <c r="K37" s="412">
        <v>498</v>
      </c>
      <c r="L37" s="412">
        <v>498</v>
      </c>
      <c r="M37" s="412">
        <v>498</v>
      </c>
      <c r="N37" s="408">
        <v>450.63</v>
      </c>
      <c r="O37" s="408">
        <v>0</v>
      </c>
      <c r="P37" s="408">
        <v>0</v>
      </c>
      <c r="Q37" s="408">
        <v>0</v>
      </c>
      <c r="R37" s="408">
        <v>0</v>
      </c>
      <c r="S37" s="405">
        <f t="shared" si="2"/>
        <v>2489</v>
      </c>
      <c r="T37" s="407">
        <f t="shared" si="3"/>
        <v>1</v>
      </c>
    </row>
    <row r="38" spans="1:20" ht="22.5" customHeight="1">
      <c r="A38" s="415">
        <v>41971</v>
      </c>
      <c r="B38" s="415" t="s">
        <v>461</v>
      </c>
      <c r="C38" s="409" t="s">
        <v>432</v>
      </c>
      <c r="D38" s="410" t="s">
        <v>462</v>
      </c>
      <c r="E38" s="413" t="s">
        <v>456</v>
      </c>
      <c r="F38" s="411" t="s">
        <v>376</v>
      </c>
      <c r="G38" s="407">
        <v>2990</v>
      </c>
      <c r="H38" s="417" t="s">
        <v>621</v>
      </c>
      <c r="I38" s="407">
        <v>55.69</v>
      </c>
      <c r="J38" s="418">
        <f t="shared" si="1"/>
        <v>598</v>
      </c>
      <c r="K38" s="419">
        <v>598</v>
      </c>
      <c r="L38" s="419">
        <v>598</v>
      </c>
      <c r="M38" s="419">
        <v>598</v>
      </c>
      <c r="N38" s="418">
        <v>541.30999999999995</v>
      </c>
      <c r="O38" s="418">
        <v>0</v>
      </c>
      <c r="P38" s="408">
        <v>0</v>
      </c>
      <c r="Q38" s="408">
        <v>0</v>
      </c>
      <c r="R38" s="408">
        <v>0</v>
      </c>
      <c r="S38" s="405">
        <f t="shared" si="2"/>
        <v>2989</v>
      </c>
      <c r="T38" s="407">
        <f t="shared" si="3"/>
        <v>1</v>
      </c>
    </row>
    <row r="39" spans="1:20" ht="22.5" customHeight="1">
      <c r="A39" s="415">
        <v>41971</v>
      </c>
      <c r="B39" s="415" t="s">
        <v>463</v>
      </c>
      <c r="C39" s="409" t="s">
        <v>432</v>
      </c>
      <c r="D39" s="410" t="s">
        <v>464</v>
      </c>
      <c r="E39" s="413" t="s">
        <v>456</v>
      </c>
      <c r="F39" s="411" t="s">
        <v>427</v>
      </c>
      <c r="G39" s="407">
        <v>2580</v>
      </c>
      <c r="H39" s="417" t="s">
        <v>621</v>
      </c>
      <c r="I39" s="407">
        <v>48.05</v>
      </c>
      <c r="J39" s="418">
        <f t="shared" si="1"/>
        <v>516</v>
      </c>
      <c r="K39" s="419">
        <v>516</v>
      </c>
      <c r="L39" s="419">
        <v>516</v>
      </c>
      <c r="M39" s="419">
        <v>516</v>
      </c>
      <c r="N39" s="418">
        <v>466.95</v>
      </c>
      <c r="O39" s="418">
        <v>0</v>
      </c>
      <c r="P39" s="408">
        <v>0</v>
      </c>
      <c r="Q39" s="408">
        <v>0</v>
      </c>
      <c r="R39" s="408">
        <v>0</v>
      </c>
      <c r="S39" s="405">
        <f t="shared" si="2"/>
        <v>2579</v>
      </c>
      <c r="T39" s="407">
        <f t="shared" si="3"/>
        <v>1</v>
      </c>
    </row>
    <row r="40" spans="1:20" ht="22.5" customHeight="1">
      <c r="A40" s="415">
        <v>41971</v>
      </c>
      <c r="B40" s="401" t="s">
        <v>465</v>
      </c>
      <c r="C40" s="409" t="s">
        <v>432</v>
      </c>
      <c r="D40" s="410" t="s">
        <v>466</v>
      </c>
      <c r="E40" s="413" t="s">
        <v>456</v>
      </c>
      <c r="F40" s="411" t="s">
        <v>376</v>
      </c>
      <c r="G40" s="407">
        <v>199</v>
      </c>
      <c r="H40" s="406" t="s">
        <v>621</v>
      </c>
      <c r="I40" s="407">
        <v>3.69</v>
      </c>
      <c r="J40" s="408">
        <f t="shared" si="1"/>
        <v>39.799999999999997</v>
      </c>
      <c r="K40" s="412">
        <v>39.799999999999997</v>
      </c>
      <c r="L40" s="412">
        <v>39.799999999999997</v>
      </c>
      <c r="M40" s="412">
        <v>39.799999999999997</v>
      </c>
      <c r="N40" s="408">
        <v>35.11</v>
      </c>
      <c r="O40" s="408">
        <v>0</v>
      </c>
      <c r="P40" s="408">
        <v>0</v>
      </c>
      <c r="Q40" s="408">
        <v>0</v>
      </c>
      <c r="R40" s="408">
        <v>0</v>
      </c>
      <c r="S40" s="405">
        <f t="shared" si="2"/>
        <v>198</v>
      </c>
      <c r="T40" s="407">
        <f t="shared" si="3"/>
        <v>1</v>
      </c>
    </row>
    <row r="41" spans="1:20" ht="22.5" customHeight="1">
      <c r="A41" s="415">
        <v>41971</v>
      </c>
      <c r="B41" s="401" t="s">
        <v>467</v>
      </c>
      <c r="C41" s="409" t="s">
        <v>432</v>
      </c>
      <c r="D41" s="410" t="s">
        <v>406</v>
      </c>
      <c r="E41" s="413" t="s">
        <v>456</v>
      </c>
      <c r="F41" s="411" t="s">
        <v>376</v>
      </c>
      <c r="G41" s="407">
        <v>890</v>
      </c>
      <c r="H41" s="406" t="s">
        <v>621</v>
      </c>
      <c r="I41" s="407">
        <v>16.559999999999999</v>
      </c>
      <c r="J41" s="408">
        <f t="shared" si="1"/>
        <v>178</v>
      </c>
      <c r="K41" s="412">
        <v>178</v>
      </c>
      <c r="L41" s="412">
        <v>178</v>
      </c>
      <c r="M41" s="412">
        <v>178</v>
      </c>
      <c r="N41" s="408">
        <v>160.44</v>
      </c>
      <c r="O41" s="408">
        <v>0</v>
      </c>
      <c r="P41" s="408">
        <v>0</v>
      </c>
      <c r="Q41" s="408">
        <v>0</v>
      </c>
      <c r="R41" s="408">
        <v>0</v>
      </c>
      <c r="S41" s="405">
        <f t="shared" si="2"/>
        <v>889</v>
      </c>
      <c r="T41" s="407">
        <f t="shared" si="3"/>
        <v>1</v>
      </c>
    </row>
    <row r="42" spans="1:20" ht="22.5" customHeight="1">
      <c r="A42" s="415">
        <v>41971</v>
      </c>
      <c r="B42" s="401" t="s">
        <v>468</v>
      </c>
      <c r="C42" s="409" t="s">
        <v>432</v>
      </c>
      <c r="D42" s="410" t="s">
        <v>469</v>
      </c>
      <c r="E42" s="413" t="s">
        <v>470</v>
      </c>
      <c r="F42" s="411" t="s">
        <v>376</v>
      </c>
      <c r="G42" s="407">
        <v>2990</v>
      </c>
      <c r="H42" s="406" t="s">
        <v>621</v>
      </c>
      <c r="I42" s="407">
        <v>55.69</v>
      </c>
      <c r="J42" s="408">
        <f t="shared" si="1"/>
        <v>598</v>
      </c>
      <c r="K42" s="412">
        <v>598</v>
      </c>
      <c r="L42" s="412">
        <v>598</v>
      </c>
      <c r="M42" s="412">
        <v>598</v>
      </c>
      <c r="N42" s="408">
        <v>541.30999999999995</v>
      </c>
      <c r="O42" s="408">
        <v>0</v>
      </c>
      <c r="P42" s="408">
        <v>0</v>
      </c>
      <c r="Q42" s="408">
        <v>0</v>
      </c>
      <c r="R42" s="408">
        <v>0</v>
      </c>
      <c r="S42" s="405">
        <f t="shared" si="2"/>
        <v>2989</v>
      </c>
      <c r="T42" s="407">
        <f t="shared" si="3"/>
        <v>1</v>
      </c>
    </row>
    <row r="43" spans="1:20" ht="22.5" customHeight="1">
      <c r="A43" s="415">
        <v>42002</v>
      </c>
      <c r="B43" s="401" t="s">
        <v>471</v>
      </c>
      <c r="C43" s="409" t="s">
        <v>382</v>
      </c>
      <c r="D43" s="410" t="s">
        <v>472</v>
      </c>
      <c r="E43" s="411">
        <v>201634</v>
      </c>
      <c r="F43" s="411" t="s">
        <v>376</v>
      </c>
      <c r="G43" s="407">
        <v>27390</v>
      </c>
      <c r="H43" s="406" t="s">
        <v>621</v>
      </c>
      <c r="I43" s="407">
        <v>45.02</v>
      </c>
      <c r="J43" s="408">
        <f t="shared" si="1"/>
        <v>5478</v>
      </c>
      <c r="K43" s="412">
        <v>5478</v>
      </c>
      <c r="L43" s="412">
        <v>5478</v>
      </c>
      <c r="M43" s="412">
        <v>5478</v>
      </c>
      <c r="N43" s="408">
        <v>5431.98</v>
      </c>
      <c r="O43" s="408">
        <v>0</v>
      </c>
      <c r="P43" s="408">
        <v>0</v>
      </c>
      <c r="Q43" s="408">
        <v>0</v>
      </c>
      <c r="R43" s="408">
        <v>0</v>
      </c>
      <c r="S43" s="405">
        <f t="shared" si="2"/>
        <v>27389</v>
      </c>
      <c r="T43" s="407">
        <f t="shared" si="3"/>
        <v>1</v>
      </c>
    </row>
    <row r="44" spans="1:20" ht="22.5" customHeight="1">
      <c r="A44" s="415">
        <v>42002</v>
      </c>
      <c r="B44" s="401" t="s">
        <v>473</v>
      </c>
      <c r="C44" s="409" t="s">
        <v>474</v>
      </c>
      <c r="D44" s="410" t="s">
        <v>475</v>
      </c>
      <c r="E44" s="411"/>
      <c r="F44" s="411" t="s">
        <v>380</v>
      </c>
      <c r="G44" s="407">
        <v>15900</v>
      </c>
      <c r="H44" s="406" t="s">
        <v>621</v>
      </c>
      <c r="I44" s="407">
        <v>26.14</v>
      </c>
      <c r="J44" s="408">
        <f t="shared" si="1"/>
        <v>3180</v>
      </c>
      <c r="K44" s="412">
        <v>3180</v>
      </c>
      <c r="L44" s="412">
        <v>3180</v>
      </c>
      <c r="M44" s="412">
        <v>3180</v>
      </c>
      <c r="N44" s="408">
        <v>3152.86</v>
      </c>
      <c r="O44" s="408">
        <v>0</v>
      </c>
      <c r="P44" s="408">
        <v>0</v>
      </c>
      <c r="Q44" s="408">
        <v>0</v>
      </c>
      <c r="R44" s="408">
        <v>0</v>
      </c>
      <c r="S44" s="405">
        <f t="shared" si="2"/>
        <v>15899</v>
      </c>
      <c r="T44" s="407">
        <f t="shared" si="3"/>
        <v>1</v>
      </c>
    </row>
    <row r="45" spans="1:20" ht="22.5" customHeight="1">
      <c r="A45" s="415">
        <v>42244</v>
      </c>
      <c r="B45" s="401" t="s">
        <v>476</v>
      </c>
      <c r="C45" s="409" t="s">
        <v>477</v>
      </c>
      <c r="D45" s="410" t="s">
        <v>478</v>
      </c>
      <c r="E45" s="413" t="s">
        <v>479</v>
      </c>
      <c r="F45" s="411" t="s">
        <v>424</v>
      </c>
      <c r="G45" s="407">
        <v>40000</v>
      </c>
      <c r="H45" s="406" t="s">
        <v>621</v>
      </c>
      <c r="I45" s="407"/>
      <c r="J45" s="419"/>
      <c r="K45" s="407">
        <v>7990</v>
      </c>
      <c r="L45" s="407">
        <v>7990</v>
      </c>
      <c r="M45" s="407">
        <v>7990</v>
      </c>
      <c r="N45" s="408">
        <v>8030</v>
      </c>
      <c r="O45" s="408">
        <v>7999</v>
      </c>
      <c r="P45" s="408">
        <v>0</v>
      </c>
      <c r="Q45" s="408">
        <v>0</v>
      </c>
      <c r="R45" s="408">
        <v>0</v>
      </c>
      <c r="S45" s="405">
        <f t="shared" si="2"/>
        <v>39999</v>
      </c>
      <c r="T45" s="407">
        <f t="shared" si="3"/>
        <v>1</v>
      </c>
    </row>
    <row r="46" spans="1:20" ht="22.5" customHeight="1">
      <c r="A46" s="415">
        <v>42310</v>
      </c>
      <c r="B46" s="401" t="s">
        <v>480</v>
      </c>
      <c r="C46" s="409" t="s">
        <v>477</v>
      </c>
      <c r="D46" s="410" t="s">
        <v>478</v>
      </c>
      <c r="E46" s="413" t="s">
        <v>481</v>
      </c>
      <c r="F46" s="411"/>
      <c r="G46" s="407">
        <v>40000</v>
      </c>
      <c r="H46" s="406" t="s">
        <v>621</v>
      </c>
      <c r="I46" s="407"/>
      <c r="J46" s="407">
        <v>2621.7</v>
      </c>
      <c r="K46" s="407">
        <v>7990</v>
      </c>
      <c r="L46" s="407">
        <v>7990</v>
      </c>
      <c r="M46" s="407">
        <v>7990</v>
      </c>
      <c r="N46" s="408">
        <v>8000</v>
      </c>
      <c r="O46" s="408">
        <v>5407.3</v>
      </c>
      <c r="P46" s="408">
        <v>0</v>
      </c>
      <c r="Q46" s="408">
        <v>0</v>
      </c>
      <c r="R46" s="408">
        <v>0</v>
      </c>
      <c r="S46" s="405">
        <f t="shared" si="2"/>
        <v>39999</v>
      </c>
      <c r="T46" s="407">
        <f t="shared" si="3"/>
        <v>1</v>
      </c>
    </row>
    <row r="47" spans="1:20" ht="22.5" customHeight="1">
      <c r="A47" s="415">
        <v>42885</v>
      </c>
      <c r="B47" s="401" t="s">
        <v>482</v>
      </c>
      <c r="C47" s="409" t="s">
        <v>483</v>
      </c>
      <c r="D47" s="410" t="s">
        <v>484</v>
      </c>
      <c r="E47" s="413" t="s">
        <v>485</v>
      </c>
      <c r="F47" s="411" t="s">
        <v>376</v>
      </c>
      <c r="G47" s="407">
        <v>30523.360000000001</v>
      </c>
      <c r="H47" s="406" t="s">
        <v>621</v>
      </c>
      <c r="I47" s="420"/>
      <c r="J47" s="421"/>
      <c r="K47" s="407"/>
      <c r="L47" s="407">
        <v>3847.5</v>
      </c>
      <c r="M47" s="407">
        <v>6531.8</v>
      </c>
      <c r="N47" s="408">
        <v>6531.8</v>
      </c>
      <c r="O47" s="408">
        <v>6104.67</v>
      </c>
      <c r="P47" s="408">
        <v>6104.67</v>
      </c>
      <c r="Q47" s="408">
        <v>1401.92</v>
      </c>
      <c r="R47" s="408">
        <v>0</v>
      </c>
      <c r="S47" s="405">
        <f t="shared" si="2"/>
        <v>30522.359999999993</v>
      </c>
      <c r="T47" s="407">
        <f t="shared" si="3"/>
        <v>1.000000000007276</v>
      </c>
    </row>
    <row r="48" spans="1:20" ht="22.5" customHeight="1">
      <c r="A48" s="415">
        <v>43429</v>
      </c>
      <c r="B48" s="401" t="s">
        <v>486</v>
      </c>
      <c r="C48" s="409" t="s">
        <v>487</v>
      </c>
      <c r="D48" s="410" t="s">
        <v>488</v>
      </c>
      <c r="E48" s="411" t="s">
        <v>489</v>
      </c>
      <c r="F48" s="411">
        <v>1</v>
      </c>
      <c r="G48" s="407">
        <v>6832.01</v>
      </c>
      <c r="H48" s="406" t="s">
        <v>621</v>
      </c>
      <c r="I48" s="407">
        <v>0</v>
      </c>
      <c r="J48" s="408">
        <v>0</v>
      </c>
      <c r="K48" s="412">
        <v>0</v>
      </c>
      <c r="L48" s="412">
        <v>0</v>
      </c>
      <c r="M48" s="412">
        <v>138.51</v>
      </c>
      <c r="N48" s="408">
        <v>1366.4</v>
      </c>
      <c r="O48" s="408">
        <v>1366.4</v>
      </c>
      <c r="P48" s="408">
        <v>1366.4</v>
      </c>
      <c r="Q48" s="408">
        <v>1366.4</v>
      </c>
      <c r="R48" s="408">
        <v>1226.9000000000001</v>
      </c>
      <c r="S48" s="405">
        <f t="shared" si="2"/>
        <v>6831.01</v>
      </c>
      <c r="T48" s="407">
        <f t="shared" si="3"/>
        <v>1</v>
      </c>
    </row>
    <row r="49" spans="1:21" ht="22.5" customHeight="1">
      <c r="A49" s="415">
        <v>43867</v>
      </c>
      <c r="B49" s="401" t="s">
        <v>1120</v>
      </c>
      <c r="C49" s="409" t="s">
        <v>1121</v>
      </c>
      <c r="D49" s="410" t="s">
        <v>1122</v>
      </c>
      <c r="E49" s="413" t="s">
        <v>1123</v>
      </c>
      <c r="F49" s="411">
        <v>1</v>
      </c>
      <c r="G49" s="407">
        <v>1672.9</v>
      </c>
      <c r="H49" s="406" t="s">
        <v>1124</v>
      </c>
      <c r="I49" s="407">
        <v>0</v>
      </c>
      <c r="J49" s="407">
        <v>0</v>
      </c>
      <c r="K49" s="407">
        <v>0</v>
      </c>
      <c r="L49" s="407">
        <v>0</v>
      </c>
      <c r="M49" s="407">
        <v>0</v>
      </c>
      <c r="N49" s="407">
        <v>0</v>
      </c>
      <c r="O49" s="408">
        <f>G49*20%*328/365</f>
        <v>300.66367123287677</v>
      </c>
      <c r="P49" s="408">
        <v>334.58</v>
      </c>
      <c r="Q49" s="408">
        <v>334.58</v>
      </c>
      <c r="R49" s="408">
        <v>334.58</v>
      </c>
      <c r="S49" s="405">
        <f t="shared" si="2"/>
        <v>1304.4036712328766</v>
      </c>
      <c r="T49" s="407">
        <f t="shared" si="3"/>
        <v>368.49632876712349</v>
      </c>
    </row>
    <row r="50" spans="1:21" ht="22.5" customHeight="1">
      <c r="A50" s="415">
        <v>43877</v>
      </c>
      <c r="B50" s="401" t="s">
        <v>1125</v>
      </c>
      <c r="C50" s="409" t="s">
        <v>487</v>
      </c>
      <c r="D50" s="410" t="s">
        <v>1126</v>
      </c>
      <c r="E50" s="413" t="s">
        <v>1127</v>
      </c>
      <c r="F50" s="411">
        <v>1</v>
      </c>
      <c r="G50" s="407">
        <v>7696.5</v>
      </c>
      <c r="H50" s="406" t="s">
        <v>1128</v>
      </c>
      <c r="I50" s="407">
        <v>0</v>
      </c>
      <c r="J50" s="407">
        <v>0</v>
      </c>
      <c r="K50" s="407">
        <v>0</v>
      </c>
      <c r="L50" s="407">
        <v>0</v>
      </c>
      <c r="M50" s="407">
        <v>0</v>
      </c>
      <c r="N50" s="407">
        <v>0</v>
      </c>
      <c r="O50" s="408">
        <f>G50*20%*318/365</f>
        <v>1341.0887671232879</v>
      </c>
      <c r="P50" s="408">
        <v>1539.3</v>
      </c>
      <c r="Q50" s="408">
        <v>1539.3</v>
      </c>
      <c r="R50" s="408">
        <v>1539.3</v>
      </c>
      <c r="S50" s="405">
        <f t="shared" si="2"/>
        <v>5958.9887671232882</v>
      </c>
      <c r="T50" s="407">
        <f t="shared" si="3"/>
        <v>1737.5112328767118</v>
      </c>
    </row>
    <row r="51" spans="1:21" ht="22.5" customHeight="1">
      <c r="A51" s="415">
        <v>44084</v>
      </c>
      <c r="B51" s="401" t="s">
        <v>1141</v>
      </c>
      <c r="C51" s="409" t="s">
        <v>1142</v>
      </c>
      <c r="D51" s="410" t="s">
        <v>1143</v>
      </c>
      <c r="E51" s="413" t="s">
        <v>1144</v>
      </c>
      <c r="F51" s="411">
        <v>1</v>
      </c>
      <c r="G51" s="407">
        <v>9900</v>
      </c>
      <c r="H51" s="406" t="s">
        <v>1145</v>
      </c>
      <c r="I51" s="407"/>
      <c r="J51" s="407"/>
      <c r="K51" s="407"/>
      <c r="L51" s="407"/>
      <c r="M51" s="407"/>
      <c r="N51" s="405"/>
      <c r="O51" s="408">
        <v>607.55999999999995</v>
      </c>
      <c r="P51" s="408">
        <v>1980</v>
      </c>
      <c r="Q51" s="408">
        <v>1980</v>
      </c>
      <c r="R51" s="408">
        <v>1980</v>
      </c>
      <c r="S51" s="405">
        <f t="shared" si="2"/>
        <v>6547.5599999999995</v>
      </c>
      <c r="T51" s="407">
        <f t="shared" si="3"/>
        <v>3352.4400000000005</v>
      </c>
    </row>
    <row r="52" spans="1:21" ht="22.5" customHeight="1">
      <c r="A52" s="415">
        <v>44104</v>
      </c>
      <c r="B52" s="401" t="s">
        <v>1147</v>
      </c>
      <c r="C52" s="409" t="s">
        <v>1148</v>
      </c>
      <c r="D52" s="410" t="s">
        <v>1149</v>
      </c>
      <c r="E52" s="413" t="s">
        <v>621</v>
      </c>
      <c r="F52" s="411">
        <v>1</v>
      </c>
      <c r="G52" s="407">
        <v>111097.79</v>
      </c>
      <c r="H52" s="422" t="s">
        <v>1150</v>
      </c>
      <c r="I52" s="420"/>
      <c r="J52" s="421"/>
      <c r="K52" s="407"/>
      <c r="L52" s="407"/>
      <c r="M52" s="407"/>
      <c r="N52" s="408"/>
      <c r="O52" s="408">
        <v>5600.55</v>
      </c>
      <c r="P52" s="408">
        <v>22219.56</v>
      </c>
      <c r="Q52" s="408">
        <v>22219.56</v>
      </c>
      <c r="R52" s="408">
        <v>22219.56</v>
      </c>
      <c r="S52" s="405">
        <f t="shared" si="2"/>
        <v>72259.23</v>
      </c>
      <c r="T52" s="407">
        <f t="shared" si="3"/>
        <v>38838.559999999998</v>
      </c>
    </row>
    <row r="53" spans="1:21" ht="22.5" customHeight="1">
      <c r="A53" s="415">
        <v>44231</v>
      </c>
      <c r="B53" s="401" t="s">
        <v>1194</v>
      </c>
      <c r="C53" s="409" t="s">
        <v>1195</v>
      </c>
      <c r="D53" s="410" t="s">
        <v>1196</v>
      </c>
      <c r="E53" s="413" t="s">
        <v>1197</v>
      </c>
      <c r="F53" s="411">
        <v>5</v>
      </c>
      <c r="G53" s="407">
        <v>5841.1</v>
      </c>
      <c r="H53" s="422" t="s">
        <v>1199</v>
      </c>
      <c r="I53" s="420"/>
      <c r="J53" s="421"/>
      <c r="K53" s="407"/>
      <c r="L53" s="407"/>
      <c r="M53" s="407"/>
      <c r="N53" s="408"/>
      <c r="O53" s="408"/>
      <c r="P53" s="491">
        <v>1056.2</v>
      </c>
      <c r="Q53" s="491">
        <v>1168.22</v>
      </c>
      <c r="R53" s="491">
        <v>1168.22</v>
      </c>
      <c r="S53" s="405">
        <f t="shared" si="2"/>
        <v>3392.6400000000003</v>
      </c>
      <c r="T53" s="407">
        <f t="shared" si="3"/>
        <v>2448.46</v>
      </c>
    </row>
    <row r="54" spans="1:21" ht="22.5" customHeight="1">
      <c r="A54" s="415">
        <v>44231</v>
      </c>
      <c r="B54" s="401" t="s">
        <v>1203</v>
      </c>
      <c r="C54" s="409" t="s">
        <v>1195</v>
      </c>
      <c r="D54" s="410" t="s">
        <v>1198</v>
      </c>
      <c r="E54" s="413" t="s">
        <v>1197</v>
      </c>
      <c r="F54" s="411">
        <v>1</v>
      </c>
      <c r="G54" s="407">
        <v>2710.27</v>
      </c>
      <c r="H54" s="422" t="s">
        <v>1200</v>
      </c>
      <c r="I54" s="420"/>
      <c r="J54" s="421"/>
      <c r="K54" s="407"/>
      <c r="L54" s="407"/>
      <c r="M54" s="407"/>
      <c r="N54" s="408"/>
      <c r="O54" s="408"/>
      <c r="P54" s="408">
        <v>490.07</v>
      </c>
      <c r="Q54" s="408">
        <v>542.04999999999995</v>
      </c>
      <c r="R54" s="408">
        <v>542.04999999999995</v>
      </c>
      <c r="S54" s="405">
        <f t="shared" si="2"/>
        <v>1574.1699999999998</v>
      </c>
      <c r="T54" s="407">
        <f t="shared" si="3"/>
        <v>1136.1000000000001</v>
      </c>
    </row>
    <row r="55" spans="1:21" ht="22.5" customHeight="1">
      <c r="A55" s="415">
        <v>44355</v>
      </c>
      <c r="B55" s="401" t="s">
        <v>1204</v>
      </c>
      <c r="C55" s="409" t="s">
        <v>487</v>
      </c>
      <c r="D55" s="410" t="s">
        <v>1205</v>
      </c>
      <c r="E55" s="413" t="s">
        <v>1206</v>
      </c>
      <c r="F55" s="411">
        <v>1</v>
      </c>
      <c r="G55" s="407">
        <v>13008.41</v>
      </c>
      <c r="H55" s="422" t="s">
        <v>1207</v>
      </c>
      <c r="I55" s="420"/>
      <c r="J55" s="421"/>
      <c r="K55" s="407"/>
      <c r="L55" s="407"/>
      <c r="M55" s="407"/>
      <c r="N55" s="408"/>
      <c r="O55" s="408"/>
      <c r="P55" s="408">
        <v>1482.6</v>
      </c>
      <c r="Q55" s="408">
        <v>2601.6799999999998</v>
      </c>
      <c r="R55" s="408">
        <v>2601.6799999999998</v>
      </c>
      <c r="S55" s="405">
        <f t="shared" si="2"/>
        <v>6685.9599999999991</v>
      </c>
      <c r="T55" s="407">
        <f t="shared" si="3"/>
        <v>6322.4500000000007</v>
      </c>
    </row>
    <row r="56" spans="1:21" s="426" customFormat="1" ht="22.5" customHeight="1">
      <c r="A56" s="644" t="s">
        <v>490</v>
      </c>
      <c r="B56" s="645"/>
      <c r="C56" s="645"/>
      <c r="D56" s="645"/>
      <c r="E56" s="645"/>
      <c r="F56" s="646"/>
      <c r="G56" s="423">
        <f>SUM(G4:G55)</f>
        <v>433228.47</v>
      </c>
      <c r="H56" s="424"/>
      <c r="I56" s="423">
        <f t="shared" ref="I56:T56" si="4">SUM(I4:I55)</f>
        <v>6212.149999999996</v>
      </c>
      <c r="J56" s="423">
        <f t="shared" si="4"/>
        <v>35410.925999999992</v>
      </c>
      <c r="K56" s="423">
        <f t="shared" si="4"/>
        <v>48769.219999999994</v>
      </c>
      <c r="L56" s="423">
        <f t="shared" si="4"/>
        <v>52616.719999999994</v>
      </c>
      <c r="M56" s="423">
        <f t="shared" si="4"/>
        <v>55439.53</v>
      </c>
      <c r="N56" s="423">
        <f t="shared" si="4"/>
        <v>50464.29</v>
      </c>
      <c r="O56" s="423">
        <f t="shared" si="4"/>
        <v>28727.232438356168</v>
      </c>
      <c r="P56" s="423">
        <f t="shared" si="4"/>
        <v>36573.379999999997</v>
      </c>
      <c r="Q56" s="423">
        <f t="shared" si="4"/>
        <v>33153.71</v>
      </c>
      <c r="R56" s="423">
        <f t="shared" si="4"/>
        <v>31612.29</v>
      </c>
      <c r="S56" s="423">
        <f t="shared" si="4"/>
        <v>378979.44843835616</v>
      </c>
      <c r="T56" s="423">
        <f t="shared" si="4"/>
        <v>54249.021561643836</v>
      </c>
      <c r="U56" s="425"/>
    </row>
    <row r="57" spans="1:21" s="426" customFormat="1" ht="22.5" customHeight="1">
      <c r="A57" s="471"/>
      <c r="B57" s="472"/>
      <c r="C57" s="472"/>
      <c r="D57" s="472"/>
      <c r="E57" s="484"/>
      <c r="F57" s="485"/>
      <c r="G57" s="486"/>
      <c r="H57" s="487"/>
      <c r="I57" s="486"/>
      <c r="J57" s="486"/>
      <c r="K57" s="486"/>
      <c r="L57" s="486"/>
      <c r="M57" s="486"/>
      <c r="N57" s="486"/>
      <c r="O57" s="486"/>
      <c r="P57" s="486"/>
      <c r="Q57" s="486"/>
      <c r="R57" s="486"/>
      <c r="S57" s="486"/>
      <c r="T57" s="488"/>
      <c r="U57" s="425"/>
    </row>
    <row r="58" spans="1:21" ht="22.5" customHeight="1">
      <c r="A58" s="639" t="s">
        <v>239</v>
      </c>
      <c r="B58" s="640"/>
      <c r="C58" s="640"/>
      <c r="D58" s="640"/>
      <c r="E58" s="640"/>
      <c r="F58" s="640"/>
      <c r="G58" s="640"/>
      <c r="H58" s="640"/>
      <c r="I58" s="640"/>
      <c r="J58" s="640"/>
      <c r="K58" s="640"/>
      <c r="L58" s="640"/>
      <c r="M58" s="640"/>
      <c r="N58" s="640"/>
      <c r="O58" s="640"/>
      <c r="P58" s="640"/>
      <c r="Q58" s="640"/>
      <c r="R58" s="640"/>
      <c r="S58" s="640"/>
      <c r="T58" s="641"/>
    </row>
    <row r="59" spans="1:21" ht="22.5" customHeight="1">
      <c r="A59" s="415">
        <v>41971</v>
      </c>
      <c r="B59" s="415" t="s">
        <v>491</v>
      </c>
      <c r="C59" s="409" t="s">
        <v>492</v>
      </c>
      <c r="D59" s="410" t="s">
        <v>493</v>
      </c>
      <c r="E59" s="413" t="s">
        <v>494</v>
      </c>
      <c r="F59" s="411" t="s">
        <v>495</v>
      </c>
      <c r="G59" s="407">
        <v>19900</v>
      </c>
      <c r="H59" s="406" t="s">
        <v>621</v>
      </c>
      <c r="I59" s="407">
        <v>370.72</v>
      </c>
      <c r="J59" s="419">
        <f>G59/5</f>
        <v>3980</v>
      </c>
      <c r="K59" s="419">
        <f>G59/5</f>
        <v>3980</v>
      </c>
      <c r="L59" s="407">
        <v>3980</v>
      </c>
      <c r="M59" s="407">
        <v>3980</v>
      </c>
      <c r="N59" s="405">
        <v>3608.28</v>
      </c>
      <c r="O59" s="405">
        <v>0</v>
      </c>
      <c r="P59" s="405">
        <v>0</v>
      </c>
      <c r="Q59" s="405"/>
      <c r="R59" s="405">
        <v>0</v>
      </c>
      <c r="S59" s="405">
        <f>I59+J59+K59+L59+M59+N59+O59+P59+Q59+R59</f>
        <v>19899</v>
      </c>
      <c r="T59" s="407">
        <f t="shared" ref="T59:T78" si="5">G59-S59</f>
        <v>1</v>
      </c>
    </row>
    <row r="60" spans="1:21" ht="22.5" customHeight="1">
      <c r="A60" s="415">
        <v>41971</v>
      </c>
      <c r="B60" s="415" t="s">
        <v>496</v>
      </c>
      <c r="C60" s="409" t="s">
        <v>432</v>
      </c>
      <c r="D60" s="410" t="s">
        <v>497</v>
      </c>
      <c r="E60" s="413">
        <v>193347</v>
      </c>
      <c r="F60" s="411" t="s">
        <v>376</v>
      </c>
      <c r="G60" s="407">
        <v>3990</v>
      </c>
      <c r="H60" s="406" t="s">
        <v>621</v>
      </c>
      <c r="I60" s="407">
        <v>74.319999999999993</v>
      </c>
      <c r="J60" s="419">
        <f t="shared" ref="J60:J77" si="6">G60/5</f>
        <v>798</v>
      </c>
      <c r="K60" s="419">
        <f t="shared" ref="K60:K77" si="7">G60/5</f>
        <v>798</v>
      </c>
      <c r="L60" s="407">
        <v>798</v>
      </c>
      <c r="M60" s="407">
        <v>798</v>
      </c>
      <c r="N60" s="405">
        <v>722.68</v>
      </c>
      <c r="O60" s="405">
        <v>0</v>
      </c>
      <c r="P60" s="405">
        <v>0</v>
      </c>
      <c r="Q60" s="405">
        <v>0</v>
      </c>
      <c r="R60" s="405">
        <v>0</v>
      </c>
      <c r="S60" s="405">
        <f t="shared" ref="S60:S77" si="8">I60+J60+K60+L60+M60+N60+O60+P60+Q60+R60</f>
        <v>3988.9999999999995</v>
      </c>
      <c r="T60" s="407">
        <f t="shared" si="5"/>
        <v>1.0000000000004547</v>
      </c>
    </row>
    <row r="61" spans="1:21" ht="22.5" customHeight="1">
      <c r="A61" s="415">
        <v>41971</v>
      </c>
      <c r="B61" s="415" t="s">
        <v>498</v>
      </c>
      <c r="C61" s="409" t="s">
        <v>432</v>
      </c>
      <c r="D61" s="410" t="s">
        <v>499</v>
      </c>
      <c r="E61" s="413">
        <v>193347</v>
      </c>
      <c r="F61" s="411" t="s">
        <v>376</v>
      </c>
      <c r="G61" s="407">
        <v>149</v>
      </c>
      <c r="H61" s="406" t="s">
        <v>621</v>
      </c>
      <c r="I61" s="407">
        <v>2.76</v>
      </c>
      <c r="J61" s="419">
        <v>28.6</v>
      </c>
      <c r="K61" s="419">
        <v>28.6</v>
      </c>
      <c r="L61" s="407">
        <v>28.6</v>
      </c>
      <c r="M61" s="407">
        <v>28.6</v>
      </c>
      <c r="N61" s="405">
        <v>30.84</v>
      </c>
      <c r="O61" s="405">
        <v>0</v>
      </c>
      <c r="P61" s="405">
        <v>0</v>
      </c>
      <c r="Q61" s="405">
        <v>0</v>
      </c>
      <c r="R61" s="405">
        <v>0</v>
      </c>
      <c r="S61" s="405">
        <f t="shared" si="8"/>
        <v>148</v>
      </c>
      <c r="T61" s="407">
        <f t="shared" si="5"/>
        <v>1</v>
      </c>
    </row>
    <row r="62" spans="1:21" ht="22.5" customHeight="1">
      <c r="A62" s="415">
        <v>41971</v>
      </c>
      <c r="B62" s="415" t="s">
        <v>500</v>
      </c>
      <c r="C62" s="409" t="s">
        <v>432</v>
      </c>
      <c r="D62" s="410" t="s">
        <v>501</v>
      </c>
      <c r="E62" s="413">
        <v>193347</v>
      </c>
      <c r="F62" s="411" t="s">
        <v>427</v>
      </c>
      <c r="G62" s="407">
        <v>3580</v>
      </c>
      <c r="H62" s="406" t="s">
        <v>621</v>
      </c>
      <c r="I62" s="407">
        <v>66.680000000000007</v>
      </c>
      <c r="J62" s="419">
        <f t="shared" si="6"/>
        <v>716</v>
      </c>
      <c r="K62" s="419">
        <f t="shared" si="7"/>
        <v>716</v>
      </c>
      <c r="L62" s="407">
        <v>716</v>
      </c>
      <c r="M62" s="407">
        <v>716</v>
      </c>
      <c r="N62" s="405">
        <v>648.32000000000005</v>
      </c>
      <c r="O62" s="405">
        <v>0</v>
      </c>
      <c r="P62" s="405">
        <v>0</v>
      </c>
      <c r="Q62" s="405">
        <v>0</v>
      </c>
      <c r="R62" s="405">
        <v>0</v>
      </c>
      <c r="S62" s="405">
        <f t="shared" si="8"/>
        <v>3579.0000000000005</v>
      </c>
      <c r="T62" s="407">
        <f t="shared" si="5"/>
        <v>0.99999999999954525</v>
      </c>
    </row>
    <row r="63" spans="1:21" ht="22.5" customHeight="1">
      <c r="A63" s="415">
        <v>41971</v>
      </c>
      <c r="B63" s="415" t="s">
        <v>502</v>
      </c>
      <c r="C63" s="409" t="s">
        <v>432</v>
      </c>
      <c r="D63" s="410" t="s">
        <v>503</v>
      </c>
      <c r="E63" s="413">
        <v>193347</v>
      </c>
      <c r="F63" s="411" t="s">
        <v>376</v>
      </c>
      <c r="G63" s="407">
        <v>339</v>
      </c>
      <c r="H63" s="406" t="s">
        <v>621</v>
      </c>
      <c r="I63" s="407">
        <v>6.3</v>
      </c>
      <c r="J63" s="419">
        <v>66.599999999999994</v>
      </c>
      <c r="K63" s="419">
        <v>66.599999999999994</v>
      </c>
      <c r="L63" s="407">
        <v>66.599999999999994</v>
      </c>
      <c r="M63" s="407">
        <v>66.599999999999994</v>
      </c>
      <c r="N63" s="405">
        <v>65.3</v>
      </c>
      <c r="O63" s="405">
        <v>0</v>
      </c>
      <c r="P63" s="405">
        <v>0</v>
      </c>
      <c r="Q63" s="405">
        <v>0</v>
      </c>
      <c r="R63" s="405">
        <v>0</v>
      </c>
      <c r="S63" s="405">
        <f t="shared" si="8"/>
        <v>338</v>
      </c>
      <c r="T63" s="407">
        <f t="shared" si="5"/>
        <v>1</v>
      </c>
    </row>
    <row r="64" spans="1:21" ht="22.5" customHeight="1">
      <c r="A64" s="415">
        <v>41971</v>
      </c>
      <c r="B64" s="415" t="s">
        <v>504</v>
      </c>
      <c r="C64" s="409" t="s">
        <v>432</v>
      </c>
      <c r="D64" s="410" t="s">
        <v>505</v>
      </c>
      <c r="E64" s="413" t="s">
        <v>453</v>
      </c>
      <c r="F64" s="411" t="s">
        <v>376</v>
      </c>
      <c r="G64" s="407">
        <v>1990</v>
      </c>
      <c r="H64" s="406" t="s">
        <v>621</v>
      </c>
      <c r="I64" s="407">
        <v>37.06</v>
      </c>
      <c r="J64" s="419">
        <f t="shared" si="6"/>
        <v>398</v>
      </c>
      <c r="K64" s="419">
        <f t="shared" si="7"/>
        <v>398</v>
      </c>
      <c r="L64" s="407">
        <v>398</v>
      </c>
      <c r="M64" s="407">
        <v>398</v>
      </c>
      <c r="N64" s="405">
        <v>359.94</v>
      </c>
      <c r="O64" s="405">
        <v>0</v>
      </c>
      <c r="P64" s="405">
        <v>0</v>
      </c>
      <c r="Q64" s="405">
        <v>0</v>
      </c>
      <c r="R64" s="405">
        <v>0</v>
      </c>
      <c r="S64" s="405">
        <f t="shared" si="8"/>
        <v>1989</v>
      </c>
      <c r="T64" s="407">
        <f t="shared" si="5"/>
        <v>1</v>
      </c>
    </row>
    <row r="65" spans="1:21" ht="22.5" customHeight="1">
      <c r="A65" s="415">
        <v>41971</v>
      </c>
      <c r="B65" s="415" t="s">
        <v>506</v>
      </c>
      <c r="C65" s="409" t="s">
        <v>432</v>
      </c>
      <c r="D65" s="410" t="s">
        <v>507</v>
      </c>
      <c r="E65" s="413" t="s">
        <v>453</v>
      </c>
      <c r="F65" s="411" t="s">
        <v>376</v>
      </c>
      <c r="G65" s="407">
        <v>998</v>
      </c>
      <c r="H65" s="406" t="s">
        <v>621</v>
      </c>
      <c r="I65" s="407">
        <v>18.57</v>
      </c>
      <c r="J65" s="419">
        <f t="shared" si="6"/>
        <v>199.6</v>
      </c>
      <c r="K65" s="419">
        <f t="shared" si="7"/>
        <v>199.6</v>
      </c>
      <c r="L65" s="407">
        <v>199.6</v>
      </c>
      <c r="M65" s="407">
        <v>199.6</v>
      </c>
      <c r="N65" s="405">
        <v>180.03</v>
      </c>
      <c r="O65" s="405">
        <v>0</v>
      </c>
      <c r="P65" s="405">
        <v>0</v>
      </c>
      <c r="Q65" s="405">
        <v>0</v>
      </c>
      <c r="R65" s="405">
        <v>0</v>
      </c>
      <c r="S65" s="405">
        <f t="shared" si="8"/>
        <v>997</v>
      </c>
      <c r="T65" s="407">
        <f t="shared" si="5"/>
        <v>1</v>
      </c>
    </row>
    <row r="66" spans="1:21" ht="22.5" customHeight="1">
      <c r="A66" s="415">
        <v>41971</v>
      </c>
      <c r="B66" s="415" t="s">
        <v>508</v>
      </c>
      <c r="C66" s="409" t="s">
        <v>432</v>
      </c>
      <c r="D66" s="410" t="s">
        <v>509</v>
      </c>
      <c r="E66" s="413" t="s">
        <v>470</v>
      </c>
      <c r="F66" s="411" t="s">
        <v>376</v>
      </c>
      <c r="G66" s="407">
        <v>199</v>
      </c>
      <c r="H66" s="406" t="s">
        <v>621</v>
      </c>
      <c r="I66" s="407">
        <v>3.69</v>
      </c>
      <c r="J66" s="419">
        <f t="shared" si="6"/>
        <v>39.799999999999997</v>
      </c>
      <c r="K66" s="419">
        <f t="shared" si="7"/>
        <v>39.799999999999997</v>
      </c>
      <c r="L66" s="407">
        <v>39.799999999999997</v>
      </c>
      <c r="M66" s="407">
        <v>39.799999999999997</v>
      </c>
      <c r="N66" s="405">
        <v>35.11</v>
      </c>
      <c r="O66" s="405">
        <v>0</v>
      </c>
      <c r="P66" s="405">
        <v>0</v>
      </c>
      <c r="Q66" s="405">
        <v>0</v>
      </c>
      <c r="R66" s="405">
        <v>0</v>
      </c>
      <c r="S66" s="405">
        <f t="shared" si="8"/>
        <v>198</v>
      </c>
      <c r="T66" s="407">
        <f t="shared" si="5"/>
        <v>1</v>
      </c>
    </row>
    <row r="67" spans="1:21" ht="22.5" customHeight="1">
      <c r="A67" s="415">
        <v>42002</v>
      </c>
      <c r="B67" s="415" t="s">
        <v>510</v>
      </c>
      <c r="C67" s="409" t="s">
        <v>511</v>
      </c>
      <c r="D67" s="410" t="s">
        <v>512</v>
      </c>
      <c r="E67" s="411"/>
      <c r="F67" s="411" t="s">
        <v>513</v>
      </c>
      <c r="G67" s="407">
        <v>3340</v>
      </c>
      <c r="H67" s="406" t="s">
        <v>621</v>
      </c>
      <c r="I67" s="407">
        <v>5.49</v>
      </c>
      <c r="J67" s="419">
        <f t="shared" si="6"/>
        <v>668</v>
      </c>
      <c r="K67" s="419">
        <f t="shared" si="7"/>
        <v>668</v>
      </c>
      <c r="L67" s="407">
        <v>668</v>
      </c>
      <c r="M67" s="407">
        <v>668</v>
      </c>
      <c r="N67" s="405">
        <v>661.51</v>
      </c>
      <c r="O67" s="405">
        <v>0</v>
      </c>
      <c r="P67" s="405">
        <v>0</v>
      </c>
      <c r="Q67" s="405">
        <v>0</v>
      </c>
      <c r="R67" s="405">
        <v>0</v>
      </c>
      <c r="S67" s="405">
        <f t="shared" si="8"/>
        <v>3339</v>
      </c>
      <c r="T67" s="407">
        <f t="shared" si="5"/>
        <v>1</v>
      </c>
    </row>
    <row r="68" spans="1:21" ht="22.5" customHeight="1">
      <c r="A68" s="415">
        <v>42002</v>
      </c>
      <c r="B68" s="415" t="s">
        <v>514</v>
      </c>
      <c r="C68" s="409" t="s">
        <v>382</v>
      </c>
      <c r="D68" s="410" t="s">
        <v>515</v>
      </c>
      <c r="E68" s="411">
        <v>254995</v>
      </c>
      <c r="F68" s="411" t="s">
        <v>516</v>
      </c>
      <c r="G68" s="407">
        <v>129</v>
      </c>
      <c r="H68" s="406" t="s">
        <v>621</v>
      </c>
      <c r="I68" s="407">
        <v>0.21</v>
      </c>
      <c r="J68" s="419">
        <f t="shared" si="6"/>
        <v>25.8</v>
      </c>
      <c r="K68" s="419">
        <f t="shared" si="7"/>
        <v>25.8</v>
      </c>
      <c r="L68" s="407">
        <v>25.8</v>
      </c>
      <c r="M68" s="407">
        <v>25.8</v>
      </c>
      <c r="N68" s="405">
        <v>24.59</v>
      </c>
      <c r="O68" s="405">
        <v>0</v>
      </c>
      <c r="P68" s="405">
        <v>0</v>
      </c>
      <c r="Q68" s="405">
        <v>0</v>
      </c>
      <c r="R68" s="405">
        <v>0</v>
      </c>
      <c r="S68" s="405">
        <f t="shared" si="8"/>
        <v>128</v>
      </c>
      <c r="T68" s="407">
        <f t="shared" si="5"/>
        <v>1</v>
      </c>
    </row>
    <row r="69" spans="1:21" ht="22.5" customHeight="1">
      <c r="A69" s="415">
        <v>42002</v>
      </c>
      <c r="B69" s="415" t="s">
        <v>517</v>
      </c>
      <c r="C69" s="409" t="s">
        <v>382</v>
      </c>
      <c r="D69" s="410" t="s">
        <v>518</v>
      </c>
      <c r="E69" s="411">
        <v>254995</v>
      </c>
      <c r="F69" s="411" t="s">
        <v>376</v>
      </c>
      <c r="G69" s="407">
        <v>590</v>
      </c>
      <c r="H69" s="406" t="s">
        <v>621</v>
      </c>
      <c r="I69" s="407">
        <v>0.97</v>
      </c>
      <c r="J69" s="419">
        <f t="shared" si="6"/>
        <v>118</v>
      </c>
      <c r="K69" s="419">
        <f t="shared" si="7"/>
        <v>118</v>
      </c>
      <c r="L69" s="407">
        <v>118</v>
      </c>
      <c r="M69" s="407">
        <v>118</v>
      </c>
      <c r="N69" s="405">
        <v>116.03</v>
      </c>
      <c r="O69" s="405">
        <v>0</v>
      </c>
      <c r="P69" s="405">
        <v>0</v>
      </c>
      <c r="Q69" s="405">
        <v>0</v>
      </c>
      <c r="R69" s="405">
        <v>0</v>
      </c>
      <c r="S69" s="405">
        <f t="shared" si="8"/>
        <v>589</v>
      </c>
      <c r="T69" s="407">
        <f t="shared" si="5"/>
        <v>1</v>
      </c>
    </row>
    <row r="70" spans="1:21" ht="22.5" customHeight="1">
      <c r="A70" s="415">
        <v>42002</v>
      </c>
      <c r="B70" s="415" t="s">
        <v>519</v>
      </c>
      <c r="C70" s="409" t="s">
        <v>382</v>
      </c>
      <c r="D70" s="410" t="s">
        <v>520</v>
      </c>
      <c r="E70" s="411">
        <v>254995</v>
      </c>
      <c r="F70" s="411" t="s">
        <v>376</v>
      </c>
      <c r="G70" s="407">
        <v>659</v>
      </c>
      <c r="H70" s="406" t="s">
        <v>621</v>
      </c>
      <c r="I70" s="407">
        <v>1.08</v>
      </c>
      <c r="J70" s="419">
        <f t="shared" si="6"/>
        <v>131.80000000000001</v>
      </c>
      <c r="K70" s="419">
        <f t="shared" si="7"/>
        <v>131.80000000000001</v>
      </c>
      <c r="L70" s="407">
        <v>131.80000000000001</v>
      </c>
      <c r="M70" s="407">
        <v>131.80000000000001</v>
      </c>
      <c r="N70" s="405">
        <v>129.72</v>
      </c>
      <c r="O70" s="405">
        <v>0</v>
      </c>
      <c r="P70" s="405">
        <v>0</v>
      </c>
      <c r="Q70" s="405">
        <v>0</v>
      </c>
      <c r="R70" s="405">
        <v>0</v>
      </c>
      <c r="S70" s="405">
        <f t="shared" si="8"/>
        <v>658.00000000000011</v>
      </c>
      <c r="T70" s="407">
        <f t="shared" si="5"/>
        <v>0.99999999999988631</v>
      </c>
    </row>
    <row r="71" spans="1:21" ht="22.5" customHeight="1">
      <c r="A71" s="415">
        <v>42002</v>
      </c>
      <c r="B71" s="415" t="s">
        <v>521</v>
      </c>
      <c r="C71" s="409" t="s">
        <v>382</v>
      </c>
      <c r="D71" s="410" t="s">
        <v>522</v>
      </c>
      <c r="E71" s="411">
        <v>254995</v>
      </c>
      <c r="F71" s="411" t="s">
        <v>376</v>
      </c>
      <c r="G71" s="407">
        <v>62</v>
      </c>
      <c r="H71" s="406" t="s">
        <v>621</v>
      </c>
      <c r="I71" s="407">
        <v>0.1</v>
      </c>
      <c r="J71" s="419">
        <f t="shared" si="6"/>
        <v>12.4</v>
      </c>
      <c r="K71" s="419">
        <f t="shared" si="7"/>
        <v>12.4</v>
      </c>
      <c r="L71" s="407">
        <v>12.4</v>
      </c>
      <c r="M71" s="407">
        <v>12.4</v>
      </c>
      <c r="N71" s="405">
        <v>11.3</v>
      </c>
      <c r="O71" s="405">
        <v>0</v>
      </c>
      <c r="P71" s="405">
        <v>0</v>
      </c>
      <c r="Q71" s="405">
        <v>0</v>
      </c>
      <c r="R71" s="405">
        <v>0</v>
      </c>
      <c r="S71" s="405">
        <f t="shared" si="8"/>
        <v>61</v>
      </c>
      <c r="T71" s="407">
        <f t="shared" si="5"/>
        <v>1</v>
      </c>
    </row>
    <row r="72" spans="1:21" ht="22.5" customHeight="1">
      <c r="A72" s="415">
        <v>42002</v>
      </c>
      <c r="B72" s="415" t="s">
        <v>523</v>
      </c>
      <c r="C72" s="409" t="s">
        <v>382</v>
      </c>
      <c r="D72" s="410" t="s">
        <v>524</v>
      </c>
      <c r="E72" s="411">
        <v>254995</v>
      </c>
      <c r="F72" s="411" t="s">
        <v>376</v>
      </c>
      <c r="G72" s="407">
        <v>259</v>
      </c>
      <c r="H72" s="406" t="s">
        <v>621</v>
      </c>
      <c r="I72" s="407">
        <v>0.42</v>
      </c>
      <c r="J72" s="419">
        <f t="shared" si="6"/>
        <v>51.8</v>
      </c>
      <c r="K72" s="419">
        <f t="shared" si="7"/>
        <v>51.8</v>
      </c>
      <c r="L72" s="407">
        <v>51.8</v>
      </c>
      <c r="M72" s="407">
        <v>51.8</v>
      </c>
      <c r="N72" s="405">
        <v>50.38</v>
      </c>
      <c r="O72" s="405">
        <v>0</v>
      </c>
      <c r="P72" s="405">
        <v>0</v>
      </c>
      <c r="Q72" s="405">
        <v>0</v>
      </c>
      <c r="R72" s="405">
        <v>0</v>
      </c>
      <c r="S72" s="405">
        <f t="shared" si="8"/>
        <v>258</v>
      </c>
      <c r="T72" s="407">
        <f t="shared" si="5"/>
        <v>1</v>
      </c>
    </row>
    <row r="73" spans="1:21" ht="22.5" customHeight="1">
      <c r="A73" s="415">
        <v>42002</v>
      </c>
      <c r="B73" s="415" t="s">
        <v>525</v>
      </c>
      <c r="C73" s="409" t="s">
        <v>382</v>
      </c>
      <c r="D73" s="410" t="s">
        <v>526</v>
      </c>
      <c r="E73" s="411">
        <v>254995</v>
      </c>
      <c r="F73" s="411" t="s">
        <v>516</v>
      </c>
      <c r="G73" s="407">
        <v>359</v>
      </c>
      <c r="H73" s="406" t="s">
        <v>621</v>
      </c>
      <c r="I73" s="407">
        <v>0.6</v>
      </c>
      <c r="J73" s="419">
        <f t="shared" si="6"/>
        <v>71.8</v>
      </c>
      <c r="K73" s="419">
        <f t="shared" si="7"/>
        <v>71.8</v>
      </c>
      <c r="L73" s="407">
        <v>71.8</v>
      </c>
      <c r="M73" s="407">
        <v>71.8</v>
      </c>
      <c r="N73" s="405">
        <v>70.2</v>
      </c>
      <c r="O73" s="405">
        <v>0</v>
      </c>
      <c r="P73" s="405">
        <v>0</v>
      </c>
      <c r="Q73" s="405">
        <v>0</v>
      </c>
      <c r="R73" s="405">
        <v>0</v>
      </c>
      <c r="S73" s="405">
        <f t="shared" si="8"/>
        <v>358</v>
      </c>
      <c r="T73" s="407">
        <f t="shared" si="5"/>
        <v>1</v>
      </c>
    </row>
    <row r="74" spans="1:21" ht="22.5" customHeight="1">
      <c r="A74" s="415">
        <v>42002</v>
      </c>
      <c r="B74" s="415" t="s">
        <v>527</v>
      </c>
      <c r="C74" s="409" t="s">
        <v>382</v>
      </c>
      <c r="D74" s="410" t="s">
        <v>528</v>
      </c>
      <c r="E74" s="411">
        <v>254995</v>
      </c>
      <c r="F74" s="411" t="s">
        <v>529</v>
      </c>
      <c r="G74" s="407">
        <v>489</v>
      </c>
      <c r="H74" s="406" t="s">
        <v>621</v>
      </c>
      <c r="I74" s="407">
        <v>0.8</v>
      </c>
      <c r="J74" s="419">
        <f t="shared" si="6"/>
        <v>97.8</v>
      </c>
      <c r="K74" s="419">
        <f t="shared" si="7"/>
        <v>97.8</v>
      </c>
      <c r="L74" s="407">
        <v>97.8</v>
      </c>
      <c r="M74" s="407">
        <v>97.8</v>
      </c>
      <c r="N74" s="405">
        <v>96</v>
      </c>
      <c r="O74" s="405">
        <v>0</v>
      </c>
      <c r="P74" s="405">
        <v>0</v>
      </c>
      <c r="Q74" s="405">
        <v>0</v>
      </c>
      <c r="R74" s="405">
        <v>0</v>
      </c>
      <c r="S74" s="405">
        <f t="shared" si="8"/>
        <v>488</v>
      </c>
      <c r="T74" s="407">
        <f t="shared" si="5"/>
        <v>1</v>
      </c>
    </row>
    <row r="75" spans="1:21" ht="22.5" customHeight="1">
      <c r="A75" s="415">
        <v>42002</v>
      </c>
      <c r="B75" s="415" t="s">
        <v>530</v>
      </c>
      <c r="C75" s="409" t="s">
        <v>382</v>
      </c>
      <c r="D75" s="410" t="s">
        <v>531</v>
      </c>
      <c r="E75" s="411">
        <v>254995</v>
      </c>
      <c r="F75" s="411" t="s">
        <v>376</v>
      </c>
      <c r="G75" s="407">
        <v>1699</v>
      </c>
      <c r="H75" s="406" t="s">
        <v>621</v>
      </c>
      <c r="I75" s="407">
        <v>2.8</v>
      </c>
      <c r="J75" s="419">
        <f t="shared" si="6"/>
        <v>339.8</v>
      </c>
      <c r="K75" s="419">
        <f t="shared" si="7"/>
        <v>339.8</v>
      </c>
      <c r="L75" s="407">
        <v>339.8</v>
      </c>
      <c r="M75" s="407">
        <v>339.8</v>
      </c>
      <c r="N75" s="405">
        <v>336</v>
      </c>
      <c r="O75" s="405">
        <v>0</v>
      </c>
      <c r="P75" s="405">
        <v>0</v>
      </c>
      <c r="Q75" s="405">
        <v>0</v>
      </c>
      <c r="R75" s="405">
        <v>0</v>
      </c>
      <c r="S75" s="405">
        <f t="shared" si="8"/>
        <v>1698</v>
      </c>
      <c r="T75" s="407">
        <f t="shared" si="5"/>
        <v>1</v>
      </c>
    </row>
    <row r="76" spans="1:21" ht="22.5" customHeight="1">
      <c r="A76" s="415">
        <v>42002</v>
      </c>
      <c r="B76" s="415" t="s">
        <v>532</v>
      </c>
      <c r="C76" s="409" t="s">
        <v>382</v>
      </c>
      <c r="D76" s="410" t="s">
        <v>533</v>
      </c>
      <c r="E76" s="411"/>
      <c r="F76" s="411" t="s">
        <v>495</v>
      </c>
      <c r="G76" s="407">
        <v>11000</v>
      </c>
      <c r="H76" s="406" t="s">
        <v>621</v>
      </c>
      <c r="I76" s="407">
        <v>18.079999999999998</v>
      </c>
      <c r="J76" s="419">
        <f t="shared" si="6"/>
        <v>2200</v>
      </c>
      <c r="K76" s="419">
        <f t="shared" si="7"/>
        <v>2200</v>
      </c>
      <c r="L76" s="407">
        <v>2200</v>
      </c>
      <c r="M76" s="407">
        <v>2200</v>
      </c>
      <c r="N76" s="405">
        <v>2180.92</v>
      </c>
      <c r="O76" s="405">
        <v>0</v>
      </c>
      <c r="P76" s="405">
        <v>0</v>
      </c>
      <c r="Q76" s="405">
        <v>0</v>
      </c>
      <c r="R76" s="405">
        <v>0</v>
      </c>
      <c r="S76" s="405">
        <f t="shared" si="8"/>
        <v>10999</v>
      </c>
      <c r="T76" s="407">
        <f t="shared" si="5"/>
        <v>1</v>
      </c>
    </row>
    <row r="77" spans="1:21" ht="22.5" customHeight="1">
      <c r="A77" s="415">
        <v>42002</v>
      </c>
      <c r="B77" s="415" t="s">
        <v>534</v>
      </c>
      <c r="C77" s="409" t="s">
        <v>535</v>
      </c>
      <c r="D77" s="410" t="s">
        <v>536</v>
      </c>
      <c r="E77" s="411"/>
      <c r="F77" s="411" t="s">
        <v>495</v>
      </c>
      <c r="G77" s="407">
        <v>14000</v>
      </c>
      <c r="H77" s="406" t="s">
        <v>621</v>
      </c>
      <c r="I77" s="407">
        <v>23.01</v>
      </c>
      <c r="J77" s="419">
        <f t="shared" si="6"/>
        <v>2800</v>
      </c>
      <c r="K77" s="419">
        <f t="shared" si="7"/>
        <v>2800</v>
      </c>
      <c r="L77" s="407">
        <v>2800</v>
      </c>
      <c r="M77" s="407">
        <v>2800</v>
      </c>
      <c r="N77" s="405">
        <v>2775.99</v>
      </c>
      <c r="O77" s="405">
        <v>0</v>
      </c>
      <c r="P77" s="405">
        <v>0</v>
      </c>
      <c r="Q77" s="405">
        <v>0</v>
      </c>
      <c r="R77" s="405">
        <v>0</v>
      </c>
      <c r="S77" s="405">
        <f t="shared" si="8"/>
        <v>13999</v>
      </c>
      <c r="T77" s="407">
        <f t="shared" si="5"/>
        <v>1</v>
      </c>
    </row>
    <row r="78" spans="1:21" s="426" customFormat="1" ht="22.5" customHeight="1">
      <c r="A78" s="644" t="s">
        <v>537</v>
      </c>
      <c r="B78" s="645"/>
      <c r="C78" s="645"/>
      <c r="D78" s="645"/>
      <c r="E78" s="645"/>
      <c r="F78" s="646"/>
      <c r="G78" s="423">
        <f t="shared" ref="G78:R78" si="9">SUM(G59:G77)</f>
        <v>63731</v>
      </c>
      <c r="H78" s="423">
        <f t="shared" si="9"/>
        <v>0</v>
      </c>
      <c r="I78" s="423">
        <f t="shared" si="9"/>
        <v>633.66000000000008</v>
      </c>
      <c r="J78" s="423">
        <f t="shared" si="9"/>
        <v>12743.800000000003</v>
      </c>
      <c r="K78" s="423">
        <f t="shared" si="9"/>
        <v>12743.800000000003</v>
      </c>
      <c r="L78" s="423">
        <f t="shared" si="9"/>
        <v>12743.800000000003</v>
      </c>
      <c r="M78" s="423">
        <f t="shared" si="9"/>
        <v>12743.800000000003</v>
      </c>
      <c r="N78" s="423">
        <f t="shared" si="9"/>
        <v>12103.14</v>
      </c>
      <c r="O78" s="423">
        <f t="shared" si="9"/>
        <v>0</v>
      </c>
      <c r="P78" s="423">
        <f t="shared" si="9"/>
        <v>0</v>
      </c>
      <c r="Q78" s="423">
        <f t="shared" si="9"/>
        <v>0</v>
      </c>
      <c r="R78" s="423">
        <f t="shared" si="9"/>
        <v>0</v>
      </c>
      <c r="S78" s="405">
        <f>SUM(S59:S77)</f>
        <v>63712</v>
      </c>
      <c r="T78" s="423">
        <f t="shared" si="5"/>
        <v>19</v>
      </c>
      <c r="U78" s="425"/>
    </row>
    <row r="79" spans="1:21" s="426" customFormat="1" ht="22.5" customHeight="1">
      <c r="A79" s="471"/>
      <c r="B79" s="472"/>
      <c r="C79" s="472"/>
      <c r="D79" s="472"/>
      <c r="E79" s="485"/>
      <c r="F79" s="485"/>
      <c r="G79" s="486"/>
      <c r="H79" s="486"/>
      <c r="I79" s="486"/>
      <c r="J79" s="486"/>
      <c r="K79" s="486"/>
      <c r="L79" s="486"/>
      <c r="M79" s="486"/>
      <c r="N79" s="486"/>
      <c r="O79" s="486"/>
      <c r="P79" s="486"/>
      <c r="Q79" s="579"/>
      <c r="R79" s="579"/>
      <c r="S79" s="480"/>
      <c r="T79" s="488"/>
      <c r="U79" s="425"/>
    </row>
    <row r="80" spans="1:21" ht="22.5" customHeight="1">
      <c r="A80" s="633" t="s">
        <v>571</v>
      </c>
      <c r="B80" s="634"/>
      <c r="C80" s="634"/>
      <c r="D80" s="634"/>
      <c r="E80" s="634"/>
      <c r="F80" s="634"/>
      <c r="G80" s="634"/>
      <c r="H80" s="634"/>
      <c r="I80" s="634"/>
      <c r="J80" s="634"/>
      <c r="K80" s="634"/>
      <c r="L80" s="634"/>
      <c r="M80" s="634"/>
      <c r="N80" s="634"/>
      <c r="O80" s="634"/>
      <c r="P80" s="634"/>
      <c r="Q80" s="634"/>
      <c r="R80" s="634"/>
      <c r="S80" s="634"/>
      <c r="T80" s="635"/>
    </row>
    <row r="81" spans="1:22" ht="22.5" customHeight="1">
      <c r="A81" s="415" t="s">
        <v>623</v>
      </c>
      <c r="B81" s="415" t="s">
        <v>572</v>
      </c>
      <c r="C81" s="409" t="s">
        <v>573</v>
      </c>
      <c r="D81" s="410" t="s">
        <v>574</v>
      </c>
      <c r="E81" s="406" t="s">
        <v>621</v>
      </c>
      <c r="F81" s="411">
        <v>1</v>
      </c>
      <c r="G81" s="407">
        <v>325000</v>
      </c>
      <c r="H81" s="417" t="s">
        <v>575</v>
      </c>
      <c r="I81" s="407"/>
      <c r="J81" s="419"/>
      <c r="K81" s="407"/>
      <c r="L81" s="407"/>
      <c r="M81" s="407">
        <v>0</v>
      </c>
      <c r="N81" s="407">
        <f>G81*20%*92/365</f>
        <v>16383.561643835616</v>
      </c>
      <c r="O81" s="405">
        <v>65000</v>
      </c>
      <c r="P81" s="405">
        <v>65000</v>
      </c>
      <c r="Q81" s="405">
        <v>65000</v>
      </c>
      <c r="R81" s="405">
        <v>65000</v>
      </c>
      <c r="S81" s="405">
        <f>I81+J81+K81+L81+M81+N81+O81+P81+Q81+R81</f>
        <v>276383.56164383562</v>
      </c>
      <c r="T81" s="407">
        <f>G81-S81</f>
        <v>48616.438356164377</v>
      </c>
    </row>
    <row r="82" spans="1:22" ht="22.5" customHeight="1">
      <c r="A82" s="415">
        <v>44181</v>
      </c>
      <c r="B82" s="415" t="s">
        <v>1184</v>
      </c>
      <c r="C82" s="409" t="s">
        <v>1185</v>
      </c>
      <c r="D82" s="410" t="s">
        <v>1186</v>
      </c>
      <c r="E82" s="470" t="s">
        <v>1187</v>
      </c>
      <c r="F82" s="411">
        <v>1</v>
      </c>
      <c r="G82" s="407">
        <v>790000</v>
      </c>
      <c r="H82" s="417" t="s">
        <v>1188</v>
      </c>
      <c r="I82" s="407"/>
      <c r="J82" s="419"/>
      <c r="K82" s="407"/>
      <c r="L82" s="407"/>
      <c r="M82" s="407"/>
      <c r="N82" s="407"/>
      <c r="O82" s="405">
        <v>6493.15</v>
      </c>
      <c r="P82" s="405">
        <v>158000</v>
      </c>
      <c r="Q82" s="405">
        <v>158000</v>
      </c>
      <c r="R82" s="405">
        <v>158000</v>
      </c>
      <c r="S82" s="405">
        <f>I82+J82+K82+L82+M82+N82+O82+P82+Q82+R82</f>
        <v>480493.15</v>
      </c>
      <c r="T82" s="407">
        <f>G82-S82</f>
        <v>309506.84999999998</v>
      </c>
    </row>
    <row r="83" spans="1:22" ht="22.5" customHeight="1">
      <c r="A83" s="644" t="s">
        <v>1193</v>
      </c>
      <c r="B83" s="645"/>
      <c r="C83" s="645"/>
      <c r="D83" s="645"/>
      <c r="E83" s="645"/>
      <c r="F83" s="646"/>
      <c r="G83" s="423">
        <f>SUM(G81:G82)</f>
        <v>1115000</v>
      </c>
      <c r="H83" s="489" t="s">
        <v>621</v>
      </c>
      <c r="I83" s="423"/>
      <c r="J83" s="427"/>
      <c r="K83" s="423"/>
      <c r="L83" s="423"/>
      <c r="M83" s="423"/>
      <c r="N83" s="423"/>
      <c r="O83" s="423"/>
      <c r="P83" s="423">
        <f>SUM(P81:P82)</f>
        <v>223000</v>
      </c>
      <c r="Q83" s="423">
        <f>SUM(Q81:Q82)</f>
        <v>223000</v>
      </c>
      <c r="R83" s="423">
        <f>SUM(R81:R82)</f>
        <v>223000</v>
      </c>
      <c r="S83" s="423">
        <f>SUM(S81:S82)</f>
        <v>756876.71164383565</v>
      </c>
      <c r="T83" s="423">
        <f>SUM(T81:T82)</f>
        <v>358123.28835616435</v>
      </c>
    </row>
    <row r="84" spans="1:22" ht="22.5" customHeight="1">
      <c r="A84" s="436"/>
      <c r="B84" s="473"/>
      <c r="C84" s="432"/>
      <c r="D84" s="474"/>
      <c r="E84" s="475"/>
      <c r="F84" s="476"/>
      <c r="G84" s="477"/>
      <c r="H84" s="478"/>
      <c r="I84" s="477"/>
      <c r="J84" s="479"/>
      <c r="K84" s="477"/>
      <c r="L84" s="477"/>
      <c r="M84" s="477"/>
      <c r="N84" s="477"/>
      <c r="O84" s="480"/>
      <c r="P84" s="480"/>
      <c r="Q84" s="480"/>
      <c r="R84" s="480"/>
      <c r="S84" s="480"/>
      <c r="T84" s="481"/>
    </row>
    <row r="85" spans="1:22" ht="22.5" customHeight="1">
      <c r="A85" s="639" t="s">
        <v>622</v>
      </c>
      <c r="B85" s="640"/>
      <c r="C85" s="640"/>
      <c r="D85" s="640"/>
      <c r="E85" s="640"/>
      <c r="F85" s="640"/>
      <c r="G85" s="640"/>
      <c r="H85" s="640"/>
      <c r="I85" s="640"/>
      <c r="J85" s="640"/>
      <c r="K85" s="640"/>
      <c r="L85" s="640"/>
      <c r="M85" s="640"/>
      <c r="N85" s="640"/>
      <c r="O85" s="640"/>
      <c r="P85" s="640"/>
      <c r="Q85" s="640"/>
      <c r="R85" s="640"/>
      <c r="S85" s="640"/>
      <c r="T85" s="641"/>
    </row>
    <row r="86" spans="1:22" ht="22.5" customHeight="1">
      <c r="A86" s="415">
        <v>41764</v>
      </c>
      <c r="B86" s="415" t="s">
        <v>538</v>
      </c>
      <c r="C86" s="409" t="s">
        <v>539</v>
      </c>
      <c r="D86" s="410" t="s">
        <v>540</v>
      </c>
      <c r="E86" s="411" t="s">
        <v>541</v>
      </c>
      <c r="F86" s="411" t="s">
        <v>542</v>
      </c>
      <c r="G86" s="407">
        <v>9290</v>
      </c>
      <c r="H86" s="406" t="s">
        <v>621</v>
      </c>
      <c r="I86" s="407">
        <v>15.27</v>
      </c>
      <c r="J86" s="419">
        <f>G86/5</f>
        <v>1858</v>
      </c>
      <c r="K86" s="419">
        <v>1857.8</v>
      </c>
      <c r="L86" s="419">
        <v>1857.8</v>
      </c>
      <c r="M86" s="419">
        <v>1857.8</v>
      </c>
      <c r="N86" s="412">
        <v>1842.33</v>
      </c>
      <c r="O86" s="412">
        <v>0</v>
      </c>
      <c r="P86" s="412">
        <v>0</v>
      </c>
      <c r="Q86" s="412">
        <v>0</v>
      </c>
      <c r="R86" s="412">
        <v>0</v>
      </c>
      <c r="S86" s="405">
        <f>I86+J86+K86+L86+M86+N86+O86+P86+Q86+R86</f>
        <v>9289</v>
      </c>
      <c r="T86" s="407">
        <f t="shared" ref="T86:T95" si="10">G86-S86</f>
        <v>1</v>
      </c>
    </row>
    <row r="87" spans="1:22" ht="22.5" customHeight="1">
      <c r="A87" s="415">
        <v>41764</v>
      </c>
      <c r="B87" s="415" t="s">
        <v>543</v>
      </c>
      <c r="C87" s="409" t="s">
        <v>539</v>
      </c>
      <c r="D87" s="410" t="s">
        <v>544</v>
      </c>
      <c r="E87" s="411" t="s">
        <v>541</v>
      </c>
      <c r="F87" s="411" t="s">
        <v>542</v>
      </c>
      <c r="G87" s="407">
        <v>9290</v>
      </c>
      <c r="H87" s="406" t="s">
        <v>621</v>
      </c>
      <c r="I87" s="407">
        <v>15.27</v>
      </c>
      <c r="J87" s="419">
        <f>G87/5</f>
        <v>1858</v>
      </c>
      <c r="K87" s="419">
        <v>1857.8</v>
      </c>
      <c r="L87" s="419">
        <v>1857.8</v>
      </c>
      <c r="M87" s="419">
        <v>1857.8</v>
      </c>
      <c r="N87" s="412">
        <v>1842.33</v>
      </c>
      <c r="O87" s="412">
        <v>0</v>
      </c>
      <c r="P87" s="412">
        <v>0</v>
      </c>
      <c r="Q87" s="412">
        <v>0</v>
      </c>
      <c r="R87" s="412">
        <v>0</v>
      </c>
      <c r="S87" s="405">
        <f t="shared" ref="S87:S95" si="11">I87+J87+K87+L87+M87+N87+O87+P87+Q87+R87</f>
        <v>9289</v>
      </c>
      <c r="T87" s="407">
        <f t="shared" si="10"/>
        <v>1</v>
      </c>
    </row>
    <row r="88" spans="1:22" ht="22.5" customHeight="1">
      <c r="A88" s="415">
        <v>41764</v>
      </c>
      <c r="B88" s="415" t="s">
        <v>545</v>
      </c>
      <c r="C88" s="409" t="s">
        <v>546</v>
      </c>
      <c r="D88" s="410" t="s">
        <v>547</v>
      </c>
      <c r="E88" s="411"/>
      <c r="F88" s="411" t="s">
        <v>548</v>
      </c>
      <c r="G88" s="407"/>
      <c r="H88" s="406" t="s">
        <v>621</v>
      </c>
      <c r="I88" s="407"/>
      <c r="J88" s="419"/>
      <c r="K88" s="407"/>
      <c r="L88" s="407"/>
      <c r="M88" s="407"/>
      <c r="N88" s="405">
        <v>0</v>
      </c>
      <c r="O88" s="405">
        <v>0</v>
      </c>
      <c r="P88" s="412">
        <v>0</v>
      </c>
      <c r="Q88" s="412">
        <v>0</v>
      </c>
      <c r="R88" s="412">
        <v>0</v>
      </c>
      <c r="S88" s="405">
        <f t="shared" si="11"/>
        <v>0</v>
      </c>
      <c r="T88" s="407">
        <f t="shared" si="10"/>
        <v>0</v>
      </c>
    </row>
    <row r="89" spans="1:22" ht="22.5" customHeight="1">
      <c r="A89" s="415">
        <v>42093</v>
      </c>
      <c r="B89" s="415" t="s">
        <v>549</v>
      </c>
      <c r="C89" s="409" t="s">
        <v>550</v>
      </c>
      <c r="D89" s="410" t="s">
        <v>551</v>
      </c>
      <c r="E89" s="413" t="s">
        <v>552</v>
      </c>
      <c r="F89" s="411" t="s">
        <v>376</v>
      </c>
      <c r="G89" s="407">
        <v>2009.35</v>
      </c>
      <c r="H89" s="406" t="s">
        <v>621</v>
      </c>
      <c r="I89" s="407">
        <v>0</v>
      </c>
      <c r="J89" s="407">
        <v>507.6</v>
      </c>
      <c r="K89" s="407">
        <v>382.27</v>
      </c>
      <c r="L89" s="407">
        <v>382.27</v>
      </c>
      <c r="M89" s="407">
        <v>382.27</v>
      </c>
      <c r="N89" s="405">
        <v>353.94</v>
      </c>
      <c r="O89" s="405">
        <v>0</v>
      </c>
      <c r="P89" s="412">
        <v>0</v>
      </c>
      <c r="Q89" s="412">
        <v>0</v>
      </c>
      <c r="R89" s="412">
        <v>0</v>
      </c>
      <c r="S89" s="405">
        <f t="shared" si="11"/>
        <v>2008.35</v>
      </c>
      <c r="T89" s="407">
        <f t="shared" si="10"/>
        <v>1</v>
      </c>
    </row>
    <row r="90" spans="1:22" ht="22.5" customHeight="1">
      <c r="A90" s="436">
        <v>43429</v>
      </c>
      <c r="B90" s="415" t="s">
        <v>553</v>
      </c>
      <c r="C90" s="409" t="s">
        <v>487</v>
      </c>
      <c r="D90" s="428" t="s">
        <v>554</v>
      </c>
      <c r="E90" s="413" t="s">
        <v>555</v>
      </c>
      <c r="F90" s="411">
        <v>1</v>
      </c>
      <c r="G90" s="407">
        <v>14495.56</v>
      </c>
      <c r="H90" s="406" t="s">
        <v>621</v>
      </c>
      <c r="I90" s="407">
        <v>0</v>
      </c>
      <c r="J90" s="407">
        <v>0</v>
      </c>
      <c r="K90" s="407">
        <v>0</v>
      </c>
      <c r="L90" s="407">
        <v>0</v>
      </c>
      <c r="M90" s="407">
        <v>489.73</v>
      </c>
      <c r="N90" s="405">
        <v>4831.8500000000004</v>
      </c>
      <c r="O90" s="405">
        <v>4831.8500000000004</v>
      </c>
      <c r="P90" s="412">
        <v>4341.13</v>
      </c>
      <c r="Q90" s="412">
        <v>0</v>
      </c>
      <c r="R90" s="412">
        <v>0</v>
      </c>
      <c r="S90" s="405">
        <f t="shared" si="11"/>
        <v>14494.560000000001</v>
      </c>
      <c r="T90" s="407">
        <f t="shared" si="10"/>
        <v>0.99999999999818101</v>
      </c>
    </row>
    <row r="91" spans="1:22" ht="22.5" customHeight="1">
      <c r="A91" s="436">
        <v>43519</v>
      </c>
      <c r="B91" s="415" t="s">
        <v>556</v>
      </c>
      <c r="C91" s="409" t="s">
        <v>487</v>
      </c>
      <c r="D91" s="429" t="s">
        <v>557</v>
      </c>
      <c r="E91" s="413" t="s">
        <v>558</v>
      </c>
      <c r="F91" s="411">
        <v>1</v>
      </c>
      <c r="G91" s="407">
        <v>32187.38</v>
      </c>
      <c r="H91" s="406" t="s">
        <v>624</v>
      </c>
      <c r="I91" s="407">
        <v>0</v>
      </c>
      <c r="J91" s="407">
        <v>0</v>
      </c>
      <c r="K91" s="407">
        <v>0</v>
      </c>
      <c r="L91" s="407">
        <v>0</v>
      </c>
      <c r="M91" s="407">
        <v>0</v>
      </c>
      <c r="N91" s="405">
        <v>9171.1986849315072</v>
      </c>
      <c r="O91" s="405">
        <v>10729.13</v>
      </c>
      <c r="P91" s="405">
        <v>10729.13</v>
      </c>
      <c r="Q91" s="405">
        <v>1556.92</v>
      </c>
      <c r="R91" s="405">
        <v>0</v>
      </c>
      <c r="S91" s="405">
        <f t="shared" si="11"/>
        <v>32186.3786849315</v>
      </c>
      <c r="T91" s="407">
        <f t="shared" si="10"/>
        <v>1.0013150685008441</v>
      </c>
      <c r="V91" s="430"/>
    </row>
    <row r="92" spans="1:22" ht="22.5" customHeight="1">
      <c r="A92" s="436">
        <v>43519</v>
      </c>
      <c r="B92" s="415" t="s">
        <v>559</v>
      </c>
      <c r="C92" s="409" t="s">
        <v>487</v>
      </c>
      <c r="D92" s="431" t="s">
        <v>560</v>
      </c>
      <c r="E92" s="413" t="s">
        <v>561</v>
      </c>
      <c r="F92" s="411">
        <v>1</v>
      </c>
      <c r="G92" s="407">
        <v>2383.1799999999998</v>
      </c>
      <c r="H92" s="406" t="s">
        <v>625</v>
      </c>
      <c r="I92" s="407">
        <v>0</v>
      </c>
      <c r="J92" s="407">
        <v>0</v>
      </c>
      <c r="K92" s="407">
        <v>0</v>
      </c>
      <c r="L92" s="407">
        <v>0</v>
      </c>
      <c r="M92" s="407">
        <v>0</v>
      </c>
      <c r="N92" s="405">
        <v>679.04306849315071</v>
      </c>
      <c r="O92" s="405">
        <v>794.39</v>
      </c>
      <c r="P92" s="405">
        <v>794.39</v>
      </c>
      <c r="Q92" s="405">
        <v>114.36</v>
      </c>
      <c r="R92" s="405">
        <v>0</v>
      </c>
      <c r="S92" s="405">
        <f t="shared" si="11"/>
        <v>2382.1830684931506</v>
      </c>
      <c r="T92" s="407">
        <f t="shared" si="10"/>
        <v>0.99693150684925058</v>
      </c>
      <c r="V92" s="430"/>
    </row>
    <row r="93" spans="1:22" ht="22.5" customHeight="1">
      <c r="A93" s="436">
        <v>44000</v>
      </c>
      <c r="B93" s="415" t="s">
        <v>1134</v>
      </c>
      <c r="C93" s="432" t="s">
        <v>1135</v>
      </c>
      <c r="D93" s="409" t="s">
        <v>1136</v>
      </c>
      <c r="E93" s="413" t="s">
        <v>1137</v>
      </c>
      <c r="F93" s="411">
        <v>1</v>
      </c>
      <c r="G93" s="407">
        <v>24289.72</v>
      </c>
      <c r="H93" s="406" t="s">
        <v>1138</v>
      </c>
      <c r="I93" s="407"/>
      <c r="J93" s="407"/>
      <c r="K93" s="407"/>
      <c r="L93" s="407"/>
      <c r="M93" s="407"/>
      <c r="N93" s="405"/>
      <c r="O93" s="405">
        <f>G93/3*196/365</f>
        <v>4347.7489680365306</v>
      </c>
      <c r="P93" s="405">
        <v>8096.57</v>
      </c>
      <c r="Q93" s="405">
        <v>8096.57</v>
      </c>
      <c r="R93" s="405">
        <v>3747.83</v>
      </c>
      <c r="S93" s="405">
        <f t="shared" si="11"/>
        <v>24288.718968036534</v>
      </c>
      <c r="T93" s="407">
        <f t="shared" si="10"/>
        <v>1.0010319634675398</v>
      </c>
      <c r="V93" s="430"/>
    </row>
    <row r="94" spans="1:22" ht="22.5" customHeight="1">
      <c r="A94" s="436">
        <v>44180</v>
      </c>
      <c r="B94" s="415" t="s">
        <v>1182</v>
      </c>
      <c r="C94" s="432" t="s">
        <v>1180</v>
      </c>
      <c r="D94" s="429" t="s">
        <v>1183</v>
      </c>
      <c r="E94" s="413" t="s">
        <v>1181</v>
      </c>
      <c r="F94" s="411">
        <v>1</v>
      </c>
      <c r="G94" s="407">
        <v>6240.19</v>
      </c>
      <c r="H94" s="406" t="s">
        <v>1189</v>
      </c>
      <c r="I94" s="407"/>
      <c r="J94" s="407"/>
      <c r="K94" s="407"/>
      <c r="L94" s="407"/>
      <c r="M94" s="407"/>
      <c r="N94" s="405"/>
      <c r="O94" s="405">
        <v>91.18</v>
      </c>
      <c r="P94" s="405">
        <v>2080.06</v>
      </c>
      <c r="Q94" s="405">
        <v>2080.06</v>
      </c>
      <c r="R94" s="405">
        <v>1987.89</v>
      </c>
      <c r="S94" s="405">
        <f t="shared" si="11"/>
        <v>6239.19</v>
      </c>
      <c r="T94" s="407">
        <f t="shared" si="10"/>
        <v>1</v>
      </c>
      <c r="V94" s="430"/>
    </row>
    <row r="95" spans="1:22" ht="22.5" customHeight="1">
      <c r="A95" s="415">
        <v>44443</v>
      </c>
      <c r="B95" s="415" t="s">
        <v>1208</v>
      </c>
      <c r="C95" s="409" t="s">
        <v>1135</v>
      </c>
      <c r="D95" s="409" t="s">
        <v>1209</v>
      </c>
      <c r="E95" s="413" t="s">
        <v>1210</v>
      </c>
      <c r="F95" s="411">
        <v>1</v>
      </c>
      <c r="G95" s="407">
        <v>9336.4500000000007</v>
      </c>
      <c r="H95" s="406" t="s">
        <v>1211</v>
      </c>
      <c r="I95" s="407"/>
      <c r="J95" s="407"/>
      <c r="K95" s="407"/>
      <c r="L95" s="407"/>
      <c r="M95" s="407"/>
      <c r="N95" s="405"/>
      <c r="O95" s="405"/>
      <c r="P95" s="405">
        <v>1006.12</v>
      </c>
      <c r="Q95" s="405">
        <v>3112.15</v>
      </c>
      <c r="R95" s="405">
        <v>3112.15</v>
      </c>
      <c r="S95" s="405">
        <f t="shared" si="11"/>
        <v>7230.42</v>
      </c>
      <c r="T95" s="407">
        <f t="shared" si="10"/>
        <v>2106.0300000000007</v>
      </c>
      <c r="V95" s="430"/>
    </row>
    <row r="96" spans="1:22" s="426" customFormat="1" ht="22.5" customHeight="1">
      <c r="A96" s="482"/>
      <c r="B96" s="483"/>
      <c r="C96" s="642" t="s">
        <v>562</v>
      </c>
      <c r="D96" s="642"/>
      <c r="E96" s="642"/>
      <c r="F96" s="643"/>
      <c r="G96" s="423">
        <f>SUM(G86:G95)</f>
        <v>109521.82999999999</v>
      </c>
      <c r="H96" s="489"/>
      <c r="I96" s="423">
        <f>SUM(I86:I93)</f>
        <v>30.54</v>
      </c>
      <c r="J96" s="423">
        <f t="shared" ref="J96:N96" si="12">SUM(J86:J93)</f>
        <v>4223.6000000000004</v>
      </c>
      <c r="K96" s="423">
        <f t="shared" si="12"/>
        <v>4097.87</v>
      </c>
      <c r="L96" s="423">
        <f t="shared" si="12"/>
        <v>4097.87</v>
      </c>
      <c r="M96" s="423">
        <f t="shared" si="12"/>
        <v>4587.6000000000004</v>
      </c>
      <c r="N96" s="423">
        <f t="shared" si="12"/>
        <v>18720.69175342466</v>
      </c>
      <c r="O96" s="423">
        <f>SUM(O86:O94)</f>
        <v>20794.298968036528</v>
      </c>
      <c r="P96" s="423">
        <f>SUM(P86:P95)</f>
        <v>27047.399999999998</v>
      </c>
      <c r="Q96" s="423">
        <f>SUM(Q86:Q95)</f>
        <v>14960.06</v>
      </c>
      <c r="R96" s="423">
        <f>SUM(R86:R95)</f>
        <v>8847.8700000000008</v>
      </c>
      <c r="S96" s="581">
        <f>SUM(S86:S95)</f>
        <v>107407.80072146117</v>
      </c>
      <c r="T96" s="423">
        <f t="shared" ref="T96" si="13">SUM(T86:T95)</f>
        <v>2114.0292785388165</v>
      </c>
      <c r="U96" s="425"/>
      <c r="V96" s="433"/>
    </row>
    <row r="97" spans="1:20" ht="22.5" customHeight="1" thickBot="1">
      <c r="A97" s="630" t="s">
        <v>1175</v>
      </c>
      <c r="B97" s="631"/>
      <c r="C97" s="631"/>
      <c r="D97" s="631"/>
      <c r="E97" s="631"/>
      <c r="F97" s="632"/>
      <c r="G97" s="490">
        <f>G56+G78+G83+G96</f>
        <v>1721481.3</v>
      </c>
      <c r="H97" s="490">
        <v>0</v>
      </c>
      <c r="I97" s="490">
        <f t="shared" ref="I97:T97" si="14">I56+I78+I83+I96</f>
        <v>6876.3499999999958</v>
      </c>
      <c r="J97" s="490">
        <f t="shared" si="14"/>
        <v>52378.325999999994</v>
      </c>
      <c r="K97" s="490">
        <f t="shared" si="14"/>
        <v>65610.89</v>
      </c>
      <c r="L97" s="490">
        <f t="shared" si="14"/>
        <v>69458.39</v>
      </c>
      <c r="M97" s="490">
        <f t="shared" si="14"/>
        <v>72770.930000000008</v>
      </c>
      <c r="N97" s="490">
        <f t="shared" si="14"/>
        <v>81288.121753424668</v>
      </c>
      <c r="O97" s="490">
        <f t="shared" si="14"/>
        <v>49521.531406392693</v>
      </c>
      <c r="P97" s="490">
        <f t="shared" si="14"/>
        <v>286620.78000000003</v>
      </c>
      <c r="Q97" s="490">
        <f t="shared" ref="Q97:R97" si="15">Q56+Q78+Q83+Q96</f>
        <v>271113.77</v>
      </c>
      <c r="R97" s="490">
        <f t="shared" si="15"/>
        <v>263460.16000000003</v>
      </c>
      <c r="S97" s="490">
        <f t="shared" si="14"/>
        <v>1306975.9608036529</v>
      </c>
      <c r="T97" s="490">
        <f t="shared" si="14"/>
        <v>414505.33919634699</v>
      </c>
    </row>
    <row r="98" spans="1:20" ht="17" thickTop="1"/>
  </sheetData>
  <mergeCells count="9">
    <mergeCell ref="A97:F97"/>
    <mergeCell ref="A80:T80"/>
    <mergeCell ref="A3:T3"/>
    <mergeCell ref="A58:T58"/>
    <mergeCell ref="A85:T85"/>
    <mergeCell ref="C96:F96"/>
    <mergeCell ref="A56:F56"/>
    <mergeCell ref="A78:F78"/>
    <mergeCell ref="A83:F83"/>
  </mergeCells>
  <phoneticPr fontId="23" type="noConversion"/>
  <pageMargins left="0.98425196850393704" right="0.39370078740157483" top="0.31496062992125984" bottom="0.31496062992125984" header="0.31496062992125984" footer="0.31496062992125984"/>
  <pageSetup paperSize="9" scale="65" orientation="landscape" r:id="rId1"/>
  <headerFooter scaleWithDoc="0">
    <oddHeader>&amp;R&amp;P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1"/>
  <dimension ref="A1:P7"/>
  <sheetViews>
    <sheetView workbookViewId="0">
      <selection activeCell="M6" sqref="M6"/>
    </sheetView>
  </sheetViews>
  <sheetFormatPr baseColWidth="10" defaultColWidth="9.19921875" defaultRowHeight="19"/>
  <cols>
    <col min="1" max="1" width="21.19921875" style="494" customWidth="1"/>
    <col min="2" max="13" width="13.59765625" style="455" customWidth="1"/>
    <col min="14" max="14" width="14.796875" style="455" customWidth="1"/>
    <col min="15" max="15" width="16.59765625" style="455" customWidth="1"/>
    <col min="16" max="16" width="11.796875" style="494" customWidth="1"/>
    <col min="17" max="16384" width="9.19921875" style="494"/>
  </cols>
  <sheetData>
    <row r="1" spans="1:16">
      <c r="A1" s="492">
        <v>2566</v>
      </c>
      <c r="B1" s="454" t="s">
        <v>608</v>
      </c>
      <c r="C1" s="454" t="s">
        <v>609</v>
      </c>
      <c r="D1" s="454" t="s">
        <v>610</v>
      </c>
      <c r="E1" s="454" t="s">
        <v>1201</v>
      </c>
      <c r="F1" s="454" t="s">
        <v>612</v>
      </c>
      <c r="G1" s="454" t="s">
        <v>613</v>
      </c>
      <c r="H1" s="454" t="s">
        <v>614</v>
      </c>
      <c r="I1" s="454" t="s">
        <v>615</v>
      </c>
      <c r="J1" s="493" t="s">
        <v>616</v>
      </c>
      <c r="K1" s="454" t="s">
        <v>617</v>
      </c>
      <c r="L1" s="454" t="s">
        <v>618</v>
      </c>
      <c r="M1" s="454" t="s">
        <v>619</v>
      </c>
      <c r="N1" s="493" t="s">
        <v>66</v>
      </c>
    </row>
    <row r="2" spans="1:16">
      <c r="A2" s="494" t="s">
        <v>181</v>
      </c>
      <c r="B2" s="455">
        <v>2634.36</v>
      </c>
      <c r="C2" s="455">
        <v>2634.36</v>
      </c>
      <c r="D2" s="455">
        <v>2634.36</v>
      </c>
      <c r="E2" s="455">
        <v>2634.36</v>
      </c>
      <c r="F2" s="455">
        <v>2634.36</v>
      </c>
      <c r="G2" s="455">
        <v>2634.36</v>
      </c>
      <c r="H2" s="455">
        <v>2634.36</v>
      </c>
      <c r="I2" s="455">
        <v>2634.36</v>
      </c>
      <c r="J2" s="455">
        <v>2634.36</v>
      </c>
      <c r="K2" s="455">
        <v>2634.36</v>
      </c>
      <c r="L2" s="455">
        <v>2634.36</v>
      </c>
      <c r="M2" s="455">
        <v>2634.33</v>
      </c>
      <c r="N2" s="455">
        <f t="shared" ref="N2:N6" si="0">SUM(B2:M2)</f>
        <v>31612.29</v>
      </c>
      <c r="O2" s="455">
        <v>31612.29</v>
      </c>
      <c r="P2" s="495">
        <f>N2-O2</f>
        <v>0</v>
      </c>
    </row>
    <row r="3" spans="1:16">
      <c r="N3" s="455">
        <f t="shared" si="0"/>
        <v>0</v>
      </c>
      <c r="P3" s="495">
        <f t="shared" ref="P3:P6" si="1">N3-O3</f>
        <v>0</v>
      </c>
    </row>
    <row r="4" spans="1:16">
      <c r="A4" s="494" t="s">
        <v>239</v>
      </c>
      <c r="B4" s="455">
        <v>0</v>
      </c>
      <c r="C4" s="455">
        <v>0</v>
      </c>
      <c r="D4" s="455">
        <v>0</v>
      </c>
      <c r="E4" s="455">
        <v>0</v>
      </c>
      <c r="F4" s="455">
        <v>0</v>
      </c>
      <c r="G4" s="455">
        <v>0</v>
      </c>
      <c r="H4" s="455">
        <v>0</v>
      </c>
      <c r="I4" s="455">
        <v>0</v>
      </c>
      <c r="J4" s="455">
        <v>0</v>
      </c>
      <c r="K4" s="455">
        <v>0</v>
      </c>
      <c r="L4" s="455">
        <v>0</v>
      </c>
      <c r="M4" s="455">
        <v>0</v>
      </c>
      <c r="N4" s="455">
        <f t="shared" si="0"/>
        <v>0</v>
      </c>
      <c r="O4" s="455">
        <v>0</v>
      </c>
      <c r="P4" s="495">
        <f t="shared" si="1"/>
        <v>0</v>
      </c>
    </row>
    <row r="5" spans="1:16">
      <c r="A5" s="494" t="s">
        <v>571</v>
      </c>
      <c r="B5" s="455">
        <v>18583.330000000002</v>
      </c>
      <c r="C5" s="455">
        <v>18583.330000000002</v>
      </c>
      <c r="D5" s="455">
        <v>18583.330000000002</v>
      </c>
      <c r="E5" s="455">
        <v>18583.330000000002</v>
      </c>
      <c r="F5" s="455">
        <v>18583.330000000002</v>
      </c>
      <c r="G5" s="455">
        <v>18583.330000000002</v>
      </c>
      <c r="H5" s="455">
        <v>18583.330000000002</v>
      </c>
      <c r="I5" s="455">
        <v>18583.330000000002</v>
      </c>
      <c r="J5" s="455">
        <v>18583.330000000002</v>
      </c>
      <c r="K5" s="455">
        <v>18583.330000000002</v>
      </c>
      <c r="L5" s="455">
        <v>18583.330000000002</v>
      </c>
      <c r="M5" s="455">
        <v>18583.37</v>
      </c>
      <c r="N5" s="455">
        <f t="shared" si="0"/>
        <v>223000.00000000006</v>
      </c>
      <c r="O5" s="455">
        <v>223000</v>
      </c>
      <c r="P5" s="495">
        <f t="shared" si="1"/>
        <v>0</v>
      </c>
    </row>
    <row r="6" spans="1:16">
      <c r="A6" s="494" t="s">
        <v>240</v>
      </c>
      <c r="B6" s="455">
        <v>737.32</v>
      </c>
      <c r="C6" s="455">
        <v>737.32</v>
      </c>
      <c r="D6" s="455">
        <v>737.32</v>
      </c>
      <c r="E6" s="455">
        <v>737.32</v>
      </c>
      <c r="F6" s="455">
        <v>737.32</v>
      </c>
      <c r="G6" s="455">
        <v>737.32</v>
      </c>
      <c r="H6" s="455">
        <v>737.32</v>
      </c>
      <c r="I6" s="455">
        <v>737.32</v>
      </c>
      <c r="J6" s="455">
        <v>737.32</v>
      </c>
      <c r="K6" s="455">
        <v>737.32</v>
      </c>
      <c r="L6" s="455">
        <v>737.32</v>
      </c>
      <c r="M6" s="455">
        <v>737.35</v>
      </c>
      <c r="N6" s="455">
        <f t="shared" si="0"/>
        <v>8847.869999999999</v>
      </c>
      <c r="O6" s="455">
        <v>8847.8700000000008</v>
      </c>
      <c r="P6" s="495">
        <f t="shared" si="1"/>
        <v>0</v>
      </c>
    </row>
    <row r="7" spans="1:16">
      <c r="O7" s="455">
        <f>SUM(O2:O6)</f>
        <v>263460.16000000003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/>
  <dimension ref="A1:O15"/>
  <sheetViews>
    <sheetView topLeftCell="A6" zoomScaleNormal="100" workbookViewId="0">
      <selection activeCell="J16" sqref="J16"/>
    </sheetView>
  </sheetViews>
  <sheetFormatPr baseColWidth="10" defaultColWidth="9.19921875" defaultRowHeight="27.75" customHeight="1"/>
  <cols>
    <col min="1" max="1" width="9.59765625" style="328" customWidth="1"/>
    <col min="2" max="2" width="28.59765625" style="327" customWidth="1"/>
    <col min="3" max="4" width="14.3984375" style="327" customWidth="1"/>
    <col min="5" max="5" width="14.3984375" style="328" customWidth="1"/>
    <col min="6" max="6" width="15.3984375" style="328" customWidth="1"/>
    <col min="7" max="10" width="13.19921875" style="328" customWidth="1"/>
    <col min="11" max="11" width="15.3984375" style="327" customWidth="1"/>
    <col min="12" max="12" width="15.3984375" style="329" customWidth="1"/>
    <col min="13" max="13" width="15.3984375" style="327" customWidth="1"/>
    <col min="14" max="14" width="17.796875" style="329" customWidth="1"/>
    <col min="15" max="15" width="15.3984375" style="327" customWidth="1"/>
    <col min="16" max="16384" width="9.19921875" style="327"/>
  </cols>
  <sheetData>
    <row r="1" spans="1:15" ht="27.75" customHeight="1" thickBot="1">
      <c r="A1" s="326" t="s">
        <v>328</v>
      </c>
    </row>
    <row r="2" spans="1:15" ht="27.75" customHeight="1">
      <c r="A2" s="326" t="s">
        <v>329</v>
      </c>
      <c r="D2" s="302" t="s">
        <v>330</v>
      </c>
      <c r="E2" s="303">
        <v>0</v>
      </c>
    </row>
    <row r="3" spans="1:15" ht="27.75" customHeight="1" thickBot="1">
      <c r="A3" s="667">
        <v>45291</v>
      </c>
      <c r="B3" s="668"/>
      <c r="D3" s="330" t="s">
        <v>331</v>
      </c>
      <c r="E3" s="331">
        <v>60</v>
      </c>
    </row>
    <row r="4" spans="1:15" ht="33.75" customHeight="1">
      <c r="A4" s="666" t="s">
        <v>332</v>
      </c>
      <c r="B4" s="666" t="s">
        <v>333</v>
      </c>
      <c r="C4" s="666" t="s">
        <v>334</v>
      </c>
      <c r="D4" s="666" t="s">
        <v>335</v>
      </c>
      <c r="E4" s="666" t="s">
        <v>336</v>
      </c>
      <c r="F4" s="656" t="s">
        <v>337</v>
      </c>
      <c r="G4" s="656" t="s">
        <v>338</v>
      </c>
      <c r="H4" s="656" t="s">
        <v>339</v>
      </c>
      <c r="I4" s="656" t="s">
        <v>340</v>
      </c>
      <c r="J4" s="657" t="s">
        <v>341</v>
      </c>
      <c r="K4" s="657" t="s">
        <v>342</v>
      </c>
      <c r="L4" s="660" t="s">
        <v>343</v>
      </c>
      <c r="M4" s="663" t="s">
        <v>344</v>
      </c>
      <c r="N4" s="647" t="s">
        <v>345</v>
      </c>
      <c r="O4" s="647" t="s">
        <v>346</v>
      </c>
    </row>
    <row r="5" spans="1:15" ht="33.75" customHeight="1">
      <c r="A5" s="666"/>
      <c r="B5" s="666"/>
      <c r="C5" s="666"/>
      <c r="D5" s="666"/>
      <c r="E5" s="666"/>
      <c r="F5" s="656"/>
      <c r="G5" s="656"/>
      <c r="H5" s="656"/>
      <c r="I5" s="656"/>
      <c r="J5" s="658"/>
      <c r="K5" s="658"/>
      <c r="L5" s="661"/>
      <c r="M5" s="664"/>
      <c r="N5" s="648"/>
      <c r="O5" s="648"/>
    </row>
    <row r="6" spans="1:15" ht="33.75" customHeight="1">
      <c r="A6" s="666"/>
      <c r="B6" s="666"/>
      <c r="C6" s="666"/>
      <c r="D6" s="666"/>
      <c r="E6" s="666"/>
      <c r="F6" s="656"/>
      <c r="G6" s="656"/>
      <c r="H6" s="656"/>
      <c r="I6" s="656"/>
      <c r="J6" s="658"/>
      <c r="K6" s="658"/>
      <c r="L6" s="661"/>
      <c r="M6" s="664"/>
      <c r="N6" s="648"/>
      <c r="O6" s="648"/>
    </row>
    <row r="7" spans="1:15" ht="33.75" customHeight="1">
      <c r="A7" s="666"/>
      <c r="B7" s="666"/>
      <c r="C7" s="666"/>
      <c r="D7" s="666"/>
      <c r="E7" s="666"/>
      <c r="F7" s="656"/>
      <c r="G7" s="656"/>
      <c r="H7" s="656"/>
      <c r="I7" s="656"/>
      <c r="J7" s="658"/>
      <c r="K7" s="658"/>
      <c r="L7" s="661"/>
      <c r="M7" s="664"/>
      <c r="N7" s="648"/>
      <c r="O7" s="648"/>
    </row>
    <row r="8" spans="1:15" s="328" customFormat="1" ht="33.75" customHeight="1">
      <c r="A8" s="666"/>
      <c r="B8" s="666"/>
      <c r="C8" s="666"/>
      <c r="D8" s="666"/>
      <c r="E8" s="666"/>
      <c r="F8" s="656"/>
      <c r="G8" s="656"/>
      <c r="H8" s="656"/>
      <c r="I8" s="656"/>
      <c r="J8" s="659"/>
      <c r="K8" s="659"/>
      <c r="L8" s="662"/>
      <c r="M8" s="665"/>
      <c r="N8" s="649"/>
      <c r="O8" s="649"/>
    </row>
    <row r="9" spans="1:15" ht="27.75" customHeight="1">
      <c r="A9" s="332">
        <v>1</v>
      </c>
      <c r="B9" s="304" t="s">
        <v>347</v>
      </c>
      <c r="C9" s="305">
        <v>30026</v>
      </c>
      <c r="D9" s="305">
        <v>42506</v>
      </c>
      <c r="E9" s="306">
        <v>25116</v>
      </c>
      <c r="F9" s="333">
        <f>DATE(YEAR(C9)+$E$3,MONTH(C9),DAY(C9))</f>
        <v>51941</v>
      </c>
      <c r="G9" s="334">
        <f>DATEDIF(C9,$A$3,"Y")</f>
        <v>41</v>
      </c>
      <c r="H9" s="335">
        <f>DATEDIF(D9,F9,"M")/12</f>
        <v>25.833333333333332</v>
      </c>
      <c r="I9" s="336">
        <f>+H9-J9</f>
        <v>7.6666666666666643</v>
      </c>
      <c r="J9" s="335">
        <f>DATEDIF($A$3,F9,"m")/12</f>
        <v>18.166666666666668</v>
      </c>
      <c r="K9" s="337">
        <f>ROUND(E9*(1+$E$2)^(J9),0)</f>
        <v>25116</v>
      </c>
      <c r="L9" s="338">
        <f>K9*VLOOKUP($H9,[2]Sheet2!$A$4:$D$8,4)</f>
        <v>251160</v>
      </c>
      <c r="M9" s="339">
        <f>VLOOKUP(G9,[2]Sheet2!$A$12:$D$15,4)</f>
        <v>0.5</v>
      </c>
      <c r="N9" s="338">
        <f>+L9*M9</f>
        <v>125580</v>
      </c>
      <c r="O9" s="340">
        <f>+N9*I9/H9</f>
        <v>37268.90322580644</v>
      </c>
    </row>
    <row r="10" spans="1:15" ht="27.75" customHeight="1">
      <c r="A10" s="332">
        <v>2</v>
      </c>
      <c r="B10" s="307" t="s">
        <v>348</v>
      </c>
      <c r="C10" s="305">
        <v>24446</v>
      </c>
      <c r="D10" s="305">
        <v>42902</v>
      </c>
      <c r="E10" s="306">
        <v>23840</v>
      </c>
      <c r="F10" s="333">
        <f>DATE(YEAR(C10)+$E$3,MONTH(C10),DAY(C10))</f>
        <v>46361</v>
      </c>
      <c r="G10" s="334">
        <f>DATEDIF(C10,$A$3,"Y")</f>
        <v>57</v>
      </c>
      <c r="H10" s="335">
        <f>DATEDIF(D10,F10,"M")/12</f>
        <v>9.4166666666666661</v>
      </c>
      <c r="I10" s="336">
        <f>+H10-J10</f>
        <v>6.5</v>
      </c>
      <c r="J10" s="335">
        <f>DATEDIF($A$3,F10,"m")/12</f>
        <v>2.9166666666666665</v>
      </c>
      <c r="K10" s="337">
        <f>ROUND(E10*(1+$E$2)^(J10),0)</f>
        <v>23840</v>
      </c>
      <c r="L10" s="338">
        <f>K10*VLOOKUP($H10,[2]Sheet2!$A$4:$D$8,4)</f>
        <v>190720</v>
      </c>
      <c r="M10" s="339">
        <f>VLOOKUP(G10,[2]Sheet2!$A$12:$D$15,4)</f>
        <v>1</v>
      </c>
      <c r="N10" s="338">
        <f>+L10*M10</f>
        <v>190720</v>
      </c>
      <c r="O10" s="340">
        <f>+N10*I10/H10</f>
        <v>131647.4336283186</v>
      </c>
    </row>
    <row r="11" spans="1:15" ht="27.75" customHeight="1">
      <c r="A11" s="332">
        <v>3</v>
      </c>
      <c r="B11" s="307" t="s">
        <v>349</v>
      </c>
      <c r="C11" s="305">
        <v>24716</v>
      </c>
      <c r="D11" s="305">
        <v>42902</v>
      </c>
      <c r="E11" s="306">
        <v>20564</v>
      </c>
      <c r="F11" s="333">
        <f>DATE(YEAR(C11)+$E$3,MONTH(C11),DAY(C11))</f>
        <v>46631</v>
      </c>
      <c r="G11" s="334">
        <f>DATEDIF(C11,$A$3,"Y")</f>
        <v>56</v>
      </c>
      <c r="H11" s="335">
        <f>DATEDIF(D11,F11,"M")/12</f>
        <v>10.166666666666666</v>
      </c>
      <c r="I11" s="336">
        <f>+H11-J11</f>
        <v>6.5</v>
      </c>
      <c r="J11" s="335">
        <f>DATEDIF($A$3,F11,"m")/12</f>
        <v>3.6666666666666665</v>
      </c>
      <c r="K11" s="337">
        <f>ROUND(E11*(1+$E$2)^(J11),0)</f>
        <v>20564</v>
      </c>
      <c r="L11" s="338">
        <f>K11*VLOOKUP($H11,[2]Sheet2!$A$4:$D$8,4)</f>
        <v>205640</v>
      </c>
      <c r="M11" s="339">
        <f>VLOOKUP(G11,[2]Sheet2!$A$12:$D$15,4)</f>
        <v>1</v>
      </c>
      <c r="N11" s="338">
        <f>+L11*M11</f>
        <v>205640</v>
      </c>
      <c r="O11" s="340">
        <f>+N11*I11/H11</f>
        <v>131474.75409836066</v>
      </c>
    </row>
    <row r="12" spans="1:15" ht="27.75" customHeight="1">
      <c r="A12" s="332">
        <v>4</v>
      </c>
      <c r="B12" s="308" t="s">
        <v>788</v>
      </c>
      <c r="C12" s="309">
        <v>23882</v>
      </c>
      <c r="D12" s="309">
        <v>43831</v>
      </c>
      <c r="E12" s="310">
        <v>8000</v>
      </c>
      <c r="F12" s="333">
        <f>DATE(YEAR(C12)+$E$3,MONTH(C12),DAY(C12))</f>
        <v>45797</v>
      </c>
      <c r="G12" s="334">
        <f>DATEDIF(C12,$A$3,"Y")</f>
        <v>58</v>
      </c>
      <c r="H12" s="335">
        <f>DATEDIF(D12,F12,"M")/12</f>
        <v>5.333333333333333</v>
      </c>
      <c r="I12" s="336">
        <f>+H12-J12</f>
        <v>4</v>
      </c>
      <c r="J12" s="335">
        <f>DATEDIF($A$3,F12,"m")/12</f>
        <v>1.3333333333333333</v>
      </c>
      <c r="K12" s="337">
        <f>ROUND(E12*(1+$E$2)^(J12),0)</f>
        <v>8000</v>
      </c>
      <c r="L12" s="338">
        <f>K12*VLOOKUP($H12,[2]Sheet2!$A$4:$D$8,4)</f>
        <v>48000</v>
      </c>
      <c r="M12" s="339">
        <f>VLOOKUP(G12,[2]Sheet2!$A$12:$D$15,4)</f>
        <v>1</v>
      </c>
      <c r="N12" s="338">
        <f>+L12*M12</f>
        <v>48000</v>
      </c>
      <c r="O12" s="340">
        <f>+N12*I12/H12</f>
        <v>36000</v>
      </c>
    </row>
    <row r="13" spans="1:15" ht="27.75" customHeight="1">
      <c r="A13" s="341"/>
      <c r="B13" s="341"/>
      <c r="C13" s="341"/>
      <c r="D13" s="341"/>
      <c r="E13" s="342"/>
      <c r="F13" s="342"/>
      <c r="G13" s="341"/>
      <c r="H13" s="341"/>
      <c r="I13" s="341"/>
      <c r="J13" s="341"/>
      <c r="K13" s="341"/>
      <c r="L13" s="343" t="s">
        <v>1276</v>
      </c>
      <c r="M13" s="344"/>
      <c r="N13" s="345"/>
      <c r="O13" s="346">
        <f>SUM(O9:O12)</f>
        <v>336391.09095248568</v>
      </c>
    </row>
    <row r="14" spans="1:15" ht="27.75" customHeight="1">
      <c r="A14" s="347" t="s">
        <v>53</v>
      </c>
      <c r="B14" s="327" t="s">
        <v>350</v>
      </c>
      <c r="L14" s="650" t="s">
        <v>1215</v>
      </c>
      <c r="M14" s="651"/>
      <c r="N14" s="652"/>
      <c r="O14" s="348">
        <v>262604.95</v>
      </c>
    </row>
    <row r="15" spans="1:15" ht="27.75" customHeight="1">
      <c r="B15" s="327" t="s">
        <v>351</v>
      </c>
      <c r="L15" s="653" t="s">
        <v>1275</v>
      </c>
      <c r="M15" s="654"/>
      <c r="N15" s="655"/>
      <c r="O15" s="349">
        <f>+O13-O14</f>
        <v>73786.140952485672</v>
      </c>
    </row>
  </sheetData>
  <mergeCells count="18">
    <mergeCell ref="E4:E8"/>
    <mergeCell ref="A3:B3"/>
    <mergeCell ref="A4:A8"/>
    <mergeCell ref="B4:B8"/>
    <mergeCell ref="C4:C8"/>
    <mergeCell ref="D4:D8"/>
    <mergeCell ref="O4:O8"/>
    <mergeCell ref="L14:N14"/>
    <mergeCell ref="L15:N15"/>
    <mergeCell ref="F4:F8"/>
    <mergeCell ref="G4:G8"/>
    <mergeCell ref="H4:H8"/>
    <mergeCell ref="I4:I8"/>
    <mergeCell ref="J4:J8"/>
    <mergeCell ref="K4:K8"/>
    <mergeCell ref="L4:L8"/>
    <mergeCell ref="M4:M8"/>
    <mergeCell ref="N4:N8"/>
  </mergeCells>
  <pageMargins left="0.22" right="0.22" top="0.28000000000000003" bottom="0.28000000000000003" header="0.3" footer="0.3"/>
  <pageSetup paperSize="9" scale="63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31BE-3AA1-450E-8D3C-097C4A198BE3}">
  <dimension ref="A1:O14"/>
  <sheetViews>
    <sheetView topLeftCell="A4" zoomScaleNormal="100" workbookViewId="0">
      <selection activeCell="O12" sqref="O12"/>
    </sheetView>
  </sheetViews>
  <sheetFormatPr baseColWidth="10" defaultColWidth="9.19921875" defaultRowHeight="27.75" customHeight="1"/>
  <cols>
    <col min="1" max="1" width="9.59765625" style="328" customWidth="1"/>
    <col min="2" max="2" width="28.59765625" style="327" customWidth="1"/>
    <col min="3" max="4" width="14.3984375" style="327" customWidth="1"/>
    <col min="5" max="5" width="14.3984375" style="328" customWidth="1"/>
    <col min="6" max="6" width="15.3984375" style="328" customWidth="1"/>
    <col min="7" max="10" width="13.19921875" style="328" customWidth="1"/>
    <col min="11" max="11" width="15.3984375" style="327" customWidth="1"/>
    <col min="12" max="12" width="15.3984375" style="329" customWidth="1"/>
    <col min="13" max="13" width="15.3984375" style="327" customWidth="1"/>
    <col min="14" max="14" width="16.796875" style="329" customWidth="1"/>
    <col min="15" max="15" width="15.3984375" style="327" customWidth="1"/>
    <col min="16" max="16384" width="9.19921875" style="327"/>
  </cols>
  <sheetData>
    <row r="1" spans="1:15" ht="27.75" customHeight="1" thickBot="1">
      <c r="A1" s="326" t="s">
        <v>328</v>
      </c>
    </row>
    <row r="2" spans="1:15" ht="27.75" customHeight="1">
      <c r="A2" s="326" t="s">
        <v>329</v>
      </c>
      <c r="D2" s="302" t="s">
        <v>330</v>
      </c>
      <c r="E2" s="303">
        <v>0</v>
      </c>
    </row>
    <row r="3" spans="1:15" ht="27.75" customHeight="1" thickBot="1">
      <c r="A3" s="667">
        <v>45291</v>
      </c>
      <c r="B3" s="668"/>
      <c r="D3" s="330" t="s">
        <v>331</v>
      </c>
      <c r="E3" s="331">
        <v>60</v>
      </c>
    </row>
    <row r="4" spans="1:15" ht="33.75" customHeight="1">
      <c r="A4" s="666" t="s">
        <v>332</v>
      </c>
      <c r="B4" s="666" t="s">
        <v>333</v>
      </c>
      <c r="C4" s="666" t="s">
        <v>334</v>
      </c>
      <c r="D4" s="666" t="s">
        <v>335</v>
      </c>
      <c r="E4" s="666" t="s">
        <v>336</v>
      </c>
      <c r="F4" s="656" t="s">
        <v>337</v>
      </c>
      <c r="G4" s="656" t="s">
        <v>338</v>
      </c>
      <c r="H4" s="656" t="s">
        <v>339</v>
      </c>
      <c r="I4" s="656" t="s">
        <v>340</v>
      </c>
      <c r="J4" s="657" t="s">
        <v>341</v>
      </c>
      <c r="K4" s="657" t="s">
        <v>342</v>
      </c>
      <c r="L4" s="660" t="s">
        <v>343</v>
      </c>
      <c r="M4" s="663" t="s">
        <v>344</v>
      </c>
      <c r="N4" s="647" t="s">
        <v>345</v>
      </c>
      <c r="O4" s="647" t="s">
        <v>346</v>
      </c>
    </row>
    <row r="5" spans="1:15" ht="33.75" customHeight="1">
      <c r="A5" s="666"/>
      <c r="B5" s="666"/>
      <c r="C5" s="666"/>
      <c r="D5" s="666"/>
      <c r="E5" s="666"/>
      <c r="F5" s="656"/>
      <c r="G5" s="656"/>
      <c r="H5" s="656"/>
      <c r="I5" s="656"/>
      <c r="J5" s="658"/>
      <c r="K5" s="658"/>
      <c r="L5" s="661"/>
      <c r="M5" s="664"/>
      <c r="N5" s="648"/>
      <c r="O5" s="648"/>
    </row>
    <row r="6" spans="1:15" ht="33.75" customHeight="1">
      <c r="A6" s="666"/>
      <c r="B6" s="666"/>
      <c r="C6" s="666"/>
      <c r="D6" s="666"/>
      <c r="E6" s="666"/>
      <c r="F6" s="656"/>
      <c r="G6" s="656"/>
      <c r="H6" s="656"/>
      <c r="I6" s="656"/>
      <c r="J6" s="658"/>
      <c r="K6" s="658"/>
      <c r="L6" s="661"/>
      <c r="M6" s="664"/>
      <c r="N6" s="648"/>
      <c r="O6" s="648"/>
    </row>
    <row r="7" spans="1:15" ht="33.75" customHeight="1">
      <c r="A7" s="666"/>
      <c r="B7" s="666"/>
      <c r="C7" s="666"/>
      <c r="D7" s="666"/>
      <c r="E7" s="666"/>
      <c r="F7" s="656"/>
      <c r="G7" s="656"/>
      <c r="H7" s="656"/>
      <c r="I7" s="656"/>
      <c r="J7" s="658"/>
      <c r="K7" s="658"/>
      <c r="L7" s="661"/>
      <c r="M7" s="664"/>
      <c r="N7" s="648"/>
      <c r="O7" s="648"/>
    </row>
    <row r="8" spans="1:15" s="328" customFormat="1" ht="33.75" customHeight="1">
      <c r="A8" s="666"/>
      <c r="B8" s="666"/>
      <c r="C8" s="666"/>
      <c r="D8" s="666"/>
      <c r="E8" s="666"/>
      <c r="F8" s="656"/>
      <c r="G8" s="656"/>
      <c r="H8" s="656"/>
      <c r="I8" s="656"/>
      <c r="J8" s="659"/>
      <c r="K8" s="659"/>
      <c r="L8" s="662"/>
      <c r="M8" s="665"/>
      <c r="N8" s="649"/>
      <c r="O8" s="649"/>
    </row>
    <row r="9" spans="1:15" ht="27.75" customHeight="1">
      <c r="A9" s="332">
        <v>2</v>
      </c>
      <c r="B9" s="307" t="s">
        <v>348</v>
      </c>
      <c r="C9" s="305">
        <v>24446</v>
      </c>
      <c r="D9" s="305">
        <v>42902</v>
      </c>
      <c r="E9" s="306">
        <v>23840</v>
      </c>
      <c r="F9" s="333">
        <f>DATE(YEAR(C9)+$E$3,MONTH(C9),DAY(C9))</f>
        <v>46361</v>
      </c>
      <c r="G9" s="334">
        <f>DATEDIF(C9,$A$3,"Y")</f>
        <v>57</v>
      </c>
      <c r="H9" s="335">
        <f>DATEDIF(D9,F9,"M")/12</f>
        <v>9.4166666666666661</v>
      </c>
      <c r="I9" s="336">
        <f>+H9-J9</f>
        <v>6.5</v>
      </c>
      <c r="J9" s="335">
        <f>DATEDIF($A$3,F9,"m")/12</f>
        <v>2.9166666666666665</v>
      </c>
      <c r="K9" s="337">
        <f>ROUND(E9*(1+$E$2)^(J9),0)</f>
        <v>23840</v>
      </c>
      <c r="L9" s="338">
        <f>K9*VLOOKUP($H9,[2]Sheet2!$A$4:$D$8,4)</f>
        <v>190720</v>
      </c>
      <c r="M9" s="339">
        <f>VLOOKUP(G9,[2]Sheet2!$A$12:$D$15,4)</f>
        <v>1</v>
      </c>
      <c r="N9" s="338">
        <f>+L9*M9</f>
        <v>190720</v>
      </c>
      <c r="O9" s="340">
        <f>+N9*I9/H9</f>
        <v>131647.4336283186</v>
      </c>
    </row>
    <row r="10" spans="1:15" ht="27.75" customHeight="1">
      <c r="A10" s="332">
        <v>4</v>
      </c>
      <c r="B10" s="308" t="s">
        <v>788</v>
      </c>
      <c r="C10" s="309">
        <v>23882</v>
      </c>
      <c r="D10" s="309">
        <v>43831</v>
      </c>
      <c r="E10" s="310">
        <v>8000</v>
      </c>
      <c r="F10" s="333">
        <f>DATE(YEAR(C10)+$E$3,MONTH(C10),DAY(C10))</f>
        <v>45797</v>
      </c>
      <c r="G10" s="334">
        <f>DATEDIF(C10,$A$3,"Y")</f>
        <v>58</v>
      </c>
      <c r="H10" s="335">
        <f>DATEDIF(D10,F10,"M")/12</f>
        <v>5.333333333333333</v>
      </c>
      <c r="I10" s="336">
        <f>+H10-J10</f>
        <v>4</v>
      </c>
      <c r="J10" s="335">
        <f>DATEDIF($A$3,F10,"m")/12</f>
        <v>1.3333333333333333</v>
      </c>
      <c r="K10" s="337">
        <f>ROUND(E10*(1+$E$2)^(J10),0)</f>
        <v>8000</v>
      </c>
      <c r="L10" s="338">
        <f>K10*VLOOKUP($H10,[2]Sheet2!$A$4:$D$8,4)</f>
        <v>48000</v>
      </c>
      <c r="M10" s="339">
        <f>VLOOKUP(G10,[2]Sheet2!$A$12:$D$15,4)</f>
        <v>1</v>
      </c>
      <c r="N10" s="338">
        <f>+L10*M10</f>
        <v>48000</v>
      </c>
      <c r="O10" s="340">
        <f>+N10*I10/H10</f>
        <v>36000</v>
      </c>
    </row>
    <row r="11" spans="1:15" ht="27.75" customHeight="1">
      <c r="A11" s="341"/>
      <c r="B11" s="341"/>
      <c r="C11" s="341"/>
      <c r="D11" s="341"/>
      <c r="E11" s="342"/>
      <c r="F11" s="342"/>
      <c r="G11" s="341"/>
      <c r="H11" s="341"/>
      <c r="I11" s="341"/>
      <c r="J11" s="341"/>
      <c r="K11" s="341"/>
      <c r="L11" s="343" t="s">
        <v>1276</v>
      </c>
      <c r="M11" s="344"/>
      <c r="N11" s="345"/>
      <c r="O11" s="346">
        <f>SUM(O9:O10)</f>
        <v>167647.4336283186</v>
      </c>
    </row>
    <row r="12" spans="1:15" ht="27.75" customHeight="1">
      <c r="A12" s="347" t="s">
        <v>53</v>
      </c>
      <c r="B12" s="327" t="s">
        <v>350</v>
      </c>
      <c r="L12" s="650" t="s">
        <v>1215</v>
      </c>
      <c r="M12" s="651"/>
      <c r="N12" s="652"/>
      <c r="O12" s="348">
        <v>262604.95</v>
      </c>
    </row>
    <row r="13" spans="1:15" ht="27.75" customHeight="1">
      <c r="B13" s="327" t="s">
        <v>351</v>
      </c>
      <c r="L13" s="653" t="s">
        <v>1275</v>
      </c>
      <c r="M13" s="654"/>
      <c r="N13" s="655"/>
      <c r="O13" s="349">
        <f>+O11-O12</f>
        <v>-94957.516371681413</v>
      </c>
    </row>
    <row r="14" spans="1:15" ht="27.75" customHeight="1">
      <c r="B14" s="327" t="s">
        <v>1762</v>
      </c>
    </row>
  </sheetData>
  <mergeCells count="18">
    <mergeCell ref="O4:O8"/>
    <mergeCell ref="L12:N12"/>
    <mergeCell ref="L13:N13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E4:E8"/>
    <mergeCell ref="A3:B3"/>
    <mergeCell ref="A4:A8"/>
    <mergeCell ref="B4:B8"/>
    <mergeCell ref="C4:C8"/>
    <mergeCell ref="D4:D8"/>
  </mergeCells>
  <pageMargins left="0.22" right="0.22" top="0.28000000000000003" bottom="0.28000000000000003" header="0.3" footer="0.3"/>
  <pageSetup paperSize="9" scale="63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3">
    <tabColor rgb="FFFF0000"/>
  </sheetPr>
  <dimension ref="A1:N49"/>
  <sheetViews>
    <sheetView workbookViewId="0">
      <pane xSplit="1" ySplit="2" topLeftCell="B34" activePane="bottomRight" state="frozen"/>
      <selection pane="topRight" activeCell="B1" sqref="B1"/>
      <selection pane="bottomLeft" activeCell="A2" sqref="A2"/>
      <selection pane="bottomRight" activeCell="F47" sqref="F47"/>
    </sheetView>
  </sheetViews>
  <sheetFormatPr baseColWidth="10" defaultColWidth="9" defaultRowHeight="19"/>
  <cols>
    <col min="1" max="1" width="21.19921875" customWidth="1"/>
    <col min="2" max="5" width="18.19921875" style="454" customWidth="1"/>
    <col min="6" max="13" width="18.19921875" style="455" customWidth="1"/>
    <col min="14" max="14" width="18.19921875" customWidth="1"/>
  </cols>
  <sheetData>
    <row r="1" spans="1:14" ht="26">
      <c r="A1" s="669" t="s">
        <v>1179</v>
      </c>
      <c r="B1" s="669"/>
      <c r="C1" s="669"/>
      <c r="D1" s="669"/>
      <c r="E1" s="669"/>
      <c r="F1" s="669"/>
      <c r="G1" s="669"/>
      <c r="H1" s="669"/>
      <c r="I1" s="669"/>
      <c r="J1" s="669"/>
      <c r="K1" s="669"/>
      <c r="L1" s="669"/>
      <c r="M1" s="669"/>
      <c r="N1" s="669"/>
    </row>
    <row r="2" spans="1:14" ht="26">
      <c r="A2" s="467">
        <v>2559</v>
      </c>
      <c r="B2" s="463" t="s">
        <v>1160</v>
      </c>
      <c r="C2" s="463" t="s">
        <v>1159</v>
      </c>
      <c r="D2" s="463" t="s">
        <v>1161</v>
      </c>
      <c r="E2" s="463" t="s">
        <v>1162</v>
      </c>
      <c r="F2" s="463" t="s">
        <v>1163</v>
      </c>
      <c r="G2" s="463" t="s">
        <v>1164</v>
      </c>
      <c r="H2" s="463" t="s">
        <v>1165</v>
      </c>
      <c r="I2" s="463" t="s">
        <v>1166</v>
      </c>
      <c r="J2" s="463" t="s">
        <v>1167</v>
      </c>
      <c r="K2" s="463" t="s">
        <v>1168</v>
      </c>
      <c r="L2" s="463" t="s">
        <v>1169</v>
      </c>
      <c r="M2" s="463" t="s">
        <v>1170</v>
      </c>
      <c r="N2" s="463" t="s">
        <v>1174</v>
      </c>
    </row>
    <row r="3" spans="1:14">
      <c r="A3" s="447" t="s">
        <v>1157</v>
      </c>
      <c r="B3" s="450">
        <v>6560.2</v>
      </c>
      <c r="C3" s="450">
        <v>5380</v>
      </c>
      <c r="D3" s="450">
        <v>1270</v>
      </c>
      <c r="E3" s="450">
        <v>1200</v>
      </c>
      <c r="F3" s="451">
        <v>3050</v>
      </c>
      <c r="G3" s="451">
        <v>5460</v>
      </c>
      <c r="H3" s="451">
        <v>2030</v>
      </c>
      <c r="I3" s="451"/>
      <c r="J3" s="451">
        <v>3910</v>
      </c>
      <c r="K3" s="451">
        <v>9270</v>
      </c>
      <c r="L3" s="451">
        <v>900</v>
      </c>
      <c r="M3" s="451">
        <v>3730</v>
      </c>
      <c r="N3" s="458">
        <f>SUM(B3:M3)</f>
        <v>42760.2</v>
      </c>
    </row>
    <row r="4" spans="1:14">
      <c r="A4" s="447" t="s">
        <v>1158</v>
      </c>
      <c r="B4" s="450">
        <v>245</v>
      </c>
      <c r="C4" s="450">
        <v>0</v>
      </c>
      <c r="D4" s="450">
        <v>75</v>
      </c>
      <c r="E4" s="450">
        <v>0</v>
      </c>
      <c r="F4" s="451">
        <v>150</v>
      </c>
      <c r="G4" s="451">
        <v>145</v>
      </c>
      <c r="H4" s="451">
        <v>70</v>
      </c>
      <c r="I4" s="451">
        <v>300</v>
      </c>
      <c r="J4" s="451">
        <v>525</v>
      </c>
      <c r="K4" s="451">
        <v>75</v>
      </c>
      <c r="L4" s="451">
        <v>0</v>
      </c>
      <c r="M4" s="451">
        <v>0</v>
      </c>
      <c r="N4" s="458">
        <f t="shared" ref="N4:N8" si="0">SUM(B4:M4)</f>
        <v>1585</v>
      </c>
    </row>
    <row r="5" spans="1:14">
      <c r="A5" s="447" t="s">
        <v>97</v>
      </c>
      <c r="B5" s="450">
        <v>16543</v>
      </c>
      <c r="C5" s="450">
        <v>8786</v>
      </c>
      <c r="D5" s="450">
        <v>0</v>
      </c>
      <c r="E5" s="450">
        <v>3047</v>
      </c>
      <c r="F5" s="451">
        <v>14575</v>
      </c>
      <c r="G5" s="451">
        <v>4993.7</v>
      </c>
      <c r="H5" s="451">
        <v>8174.9</v>
      </c>
      <c r="I5" s="451">
        <v>6439</v>
      </c>
      <c r="J5" s="451">
        <v>14151</v>
      </c>
      <c r="K5" s="451">
        <v>19790.3</v>
      </c>
      <c r="L5" s="451">
        <v>11890.06</v>
      </c>
      <c r="M5" s="451">
        <v>2337</v>
      </c>
      <c r="N5" s="458">
        <f t="shared" si="0"/>
        <v>110726.96</v>
      </c>
    </row>
    <row r="6" spans="1:14">
      <c r="A6" s="447" t="s">
        <v>1171</v>
      </c>
      <c r="B6" s="450">
        <v>0</v>
      </c>
      <c r="C6" s="450">
        <v>0</v>
      </c>
      <c r="D6" s="450">
        <v>0</v>
      </c>
      <c r="E6" s="450">
        <v>0</v>
      </c>
      <c r="F6" s="451">
        <v>15798</v>
      </c>
      <c r="G6" s="451">
        <v>0</v>
      </c>
      <c r="H6" s="451">
        <v>0</v>
      </c>
      <c r="I6" s="451"/>
      <c r="J6" s="451">
        <v>0</v>
      </c>
      <c r="K6" s="451">
        <v>0</v>
      </c>
      <c r="L6" s="451">
        <v>0</v>
      </c>
      <c r="M6" s="451">
        <v>0</v>
      </c>
      <c r="N6" s="458">
        <f t="shared" si="0"/>
        <v>15798</v>
      </c>
    </row>
    <row r="7" spans="1:14">
      <c r="A7" s="447" t="s">
        <v>1172</v>
      </c>
      <c r="B7" s="450">
        <v>0</v>
      </c>
      <c r="C7" s="450">
        <v>0</v>
      </c>
      <c r="D7" s="450">
        <v>0</v>
      </c>
      <c r="E7" s="450">
        <v>16920</v>
      </c>
      <c r="F7" s="451">
        <v>0</v>
      </c>
      <c r="G7" s="451">
        <v>0</v>
      </c>
      <c r="H7" s="451">
        <v>8804</v>
      </c>
      <c r="I7" s="451"/>
      <c r="J7" s="451">
        <v>0</v>
      </c>
      <c r="K7" s="451">
        <v>0</v>
      </c>
      <c r="L7" s="451">
        <v>0</v>
      </c>
      <c r="M7" s="451">
        <v>0</v>
      </c>
      <c r="N7" s="458">
        <f t="shared" si="0"/>
        <v>25724</v>
      </c>
    </row>
    <row r="8" spans="1:14">
      <c r="A8" s="447" t="s">
        <v>1173</v>
      </c>
      <c r="B8" s="450">
        <v>5000</v>
      </c>
      <c r="C8" s="450">
        <v>5000</v>
      </c>
      <c r="D8" s="450">
        <v>0</v>
      </c>
      <c r="E8" s="450">
        <v>4500</v>
      </c>
      <c r="F8" s="451">
        <v>5500</v>
      </c>
      <c r="G8" s="451">
        <v>4500</v>
      </c>
      <c r="H8" s="451">
        <v>5500</v>
      </c>
      <c r="I8" s="451">
        <v>5000</v>
      </c>
      <c r="J8" s="451">
        <v>4500</v>
      </c>
      <c r="K8" s="451">
        <v>6000</v>
      </c>
      <c r="L8" s="451">
        <v>6000</v>
      </c>
      <c r="M8" s="451">
        <v>6000</v>
      </c>
      <c r="N8" s="458">
        <f t="shared" si="0"/>
        <v>57500</v>
      </c>
    </row>
    <row r="9" spans="1:14" ht="20" thickBot="1">
      <c r="A9" s="456" t="s">
        <v>66</v>
      </c>
      <c r="B9" s="457">
        <f>SUM(B3:B8)</f>
        <v>28348.2</v>
      </c>
      <c r="C9" s="457">
        <f t="shared" ref="C9:M9" si="1">SUM(C3:C8)</f>
        <v>19166</v>
      </c>
      <c r="D9" s="457">
        <f>SUM(D3:D8)</f>
        <v>1345</v>
      </c>
      <c r="E9" s="457">
        <f t="shared" si="1"/>
        <v>25667</v>
      </c>
      <c r="F9" s="457">
        <f t="shared" si="1"/>
        <v>39073</v>
      </c>
      <c r="G9" s="457">
        <f t="shared" si="1"/>
        <v>15098.7</v>
      </c>
      <c r="H9" s="457">
        <f t="shared" si="1"/>
        <v>24578.9</v>
      </c>
      <c r="I9" s="457">
        <f t="shared" si="1"/>
        <v>11739</v>
      </c>
      <c r="J9" s="457">
        <f t="shared" si="1"/>
        <v>23086</v>
      </c>
      <c r="K9" s="457">
        <f t="shared" si="1"/>
        <v>35135.300000000003</v>
      </c>
      <c r="L9" s="457">
        <f t="shared" si="1"/>
        <v>18790.059999999998</v>
      </c>
      <c r="M9" s="457">
        <f t="shared" si="1"/>
        <v>12067</v>
      </c>
      <c r="N9" s="457">
        <f>SUM(N3:N8)</f>
        <v>254094.16</v>
      </c>
    </row>
    <row r="10" spans="1:14" s="465" customFormat="1" ht="27" thickTop="1">
      <c r="A10" s="466">
        <v>2560</v>
      </c>
      <c r="B10" s="464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</row>
    <row r="11" spans="1:14">
      <c r="A11" s="447" t="s">
        <v>1157</v>
      </c>
      <c r="B11" s="450">
        <v>0</v>
      </c>
      <c r="C11" s="450">
        <v>6940.1</v>
      </c>
      <c r="D11" s="450">
        <v>2770</v>
      </c>
      <c r="E11" s="450">
        <v>7089.2</v>
      </c>
      <c r="F11" s="451">
        <v>2500</v>
      </c>
      <c r="G11" s="451">
        <v>1300</v>
      </c>
      <c r="H11" s="451">
        <v>5030</v>
      </c>
      <c r="I11" s="451">
        <v>2690</v>
      </c>
      <c r="J11" s="451">
        <v>5705.4</v>
      </c>
      <c r="K11" s="451">
        <v>3400</v>
      </c>
      <c r="L11" s="451">
        <v>0</v>
      </c>
      <c r="M11" s="451">
        <v>5170</v>
      </c>
      <c r="N11" s="458">
        <f>SUM(B11:M11)</f>
        <v>42594.7</v>
      </c>
    </row>
    <row r="12" spans="1:14">
      <c r="A12" s="447" t="s">
        <v>1158</v>
      </c>
      <c r="B12" s="450">
        <v>0</v>
      </c>
      <c r="C12" s="450">
        <v>275</v>
      </c>
      <c r="D12" s="450">
        <v>0</v>
      </c>
      <c r="E12" s="450">
        <v>0</v>
      </c>
      <c r="F12" s="451">
        <v>220</v>
      </c>
      <c r="G12" s="451">
        <v>75</v>
      </c>
      <c r="H12" s="451">
        <v>730</v>
      </c>
      <c r="I12" s="451">
        <v>75</v>
      </c>
      <c r="J12" s="451">
        <v>0</v>
      </c>
      <c r="K12" s="451">
        <v>0</v>
      </c>
      <c r="L12" s="451">
        <v>0</v>
      </c>
      <c r="M12" s="451">
        <v>690</v>
      </c>
      <c r="N12" s="458">
        <f t="shared" ref="N12:N16" si="2">SUM(B12:M12)</f>
        <v>2065</v>
      </c>
    </row>
    <row r="13" spans="1:14">
      <c r="A13" s="447" t="s">
        <v>97</v>
      </c>
      <c r="B13" s="450">
        <v>0</v>
      </c>
      <c r="C13" s="450">
        <v>7534</v>
      </c>
      <c r="D13" s="450">
        <v>10847.52</v>
      </c>
      <c r="E13" s="450">
        <v>4025</v>
      </c>
      <c r="F13" s="451">
        <v>1405</v>
      </c>
      <c r="G13" s="451">
        <v>2452</v>
      </c>
      <c r="H13" s="451">
        <v>2737.8</v>
      </c>
      <c r="I13" s="451">
        <v>0</v>
      </c>
      <c r="J13" s="451">
        <v>0</v>
      </c>
      <c r="K13" s="451">
        <v>2599</v>
      </c>
      <c r="L13" s="451">
        <v>0</v>
      </c>
      <c r="M13" s="451">
        <v>3456.54</v>
      </c>
      <c r="N13" s="458">
        <f t="shared" si="2"/>
        <v>35056.86</v>
      </c>
    </row>
    <row r="14" spans="1:14">
      <c r="A14" s="447" t="s">
        <v>1171</v>
      </c>
      <c r="B14" s="450">
        <v>0</v>
      </c>
      <c r="C14" s="450">
        <v>0</v>
      </c>
      <c r="D14" s="450">
        <v>0</v>
      </c>
      <c r="E14" s="450">
        <v>0</v>
      </c>
      <c r="F14" s="451">
        <v>0</v>
      </c>
      <c r="G14" s="451">
        <v>0</v>
      </c>
      <c r="H14" s="451">
        <v>0</v>
      </c>
      <c r="I14" s="451">
        <v>0</v>
      </c>
      <c r="J14" s="451">
        <v>0</v>
      </c>
      <c r="K14" s="451">
        <v>0</v>
      </c>
      <c r="L14" s="451">
        <v>0</v>
      </c>
      <c r="M14" s="451">
        <v>0</v>
      </c>
      <c r="N14" s="458">
        <f t="shared" si="2"/>
        <v>0</v>
      </c>
    </row>
    <row r="15" spans="1:14">
      <c r="A15" s="447" t="s">
        <v>1172</v>
      </c>
      <c r="B15" s="450">
        <v>0</v>
      </c>
      <c r="C15" s="450">
        <v>0</v>
      </c>
      <c r="D15" s="450">
        <v>31510</v>
      </c>
      <c r="E15" s="450">
        <v>0</v>
      </c>
      <c r="F15" s="451">
        <v>5355</v>
      </c>
      <c r="G15" s="451">
        <v>0</v>
      </c>
      <c r="H15" s="451">
        <v>0</v>
      </c>
      <c r="I15" s="451">
        <v>14010</v>
      </c>
      <c r="J15" s="451">
        <v>0</v>
      </c>
      <c r="K15" s="451">
        <v>0</v>
      </c>
      <c r="L15" s="451">
        <v>0</v>
      </c>
      <c r="M15" s="451">
        <v>5560</v>
      </c>
      <c r="N15" s="458">
        <f t="shared" si="2"/>
        <v>56435</v>
      </c>
    </row>
    <row r="16" spans="1:14">
      <c r="A16" s="447" t="s">
        <v>1173</v>
      </c>
      <c r="B16" s="450">
        <v>6000</v>
      </c>
      <c r="C16" s="450">
        <v>6000</v>
      </c>
      <c r="D16" s="450">
        <v>6000</v>
      </c>
      <c r="E16" s="450">
        <v>6000</v>
      </c>
      <c r="F16" s="451">
        <v>6000</v>
      </c>
      <c r="G16" s="451">
        <v>6000</v>
      </c>
      <c r="H16" s="451">
        <v>6000</v>
      </c>
      <c r="I16" s="451">
        <v>6000</v>
      </c>
      <c r="J16" s="451">
        <v>6000</v>
      </c>
      <c r="K16" s="451">
        <v>6000</v>
      </c>
      <c r="L16" s="451">
        <v>6000</v>
      </c>
      <c r="M16" s="451">
        <v>6000</v>
      </c>
      <c r="N16" s="458">
        <f t="shared" si="2"/>
        <v>72000</v>
      </c>
    </row>
    <row r="17" spans="1:14" ht="20" thickBot="1">
      <c r="A17" s="456" t="s">
        <v>66</v>
      </c>
      <c r="B17" s="457">
        <f>SUM(B11:B16)</f>
        <v>6000</v>
      </c>
      <c r="C17" s="457">
        <f t="shared" ref="C17:M17" si="3">SUM(C11:C16)</f>
        <v>20749.099999999999</v>
      </c>
      <c r="D17" s="457">
        <f t="shared" si="3"/>
        <v>51127.520000000004</v>
      </c>
      <c r="E17" s="457">
        <f t="shared" si="3"/>
        <v>17114.2</v>
      </c>
      <c r="F17" s="457">
        <f t="shared" si="3"/>
        <v>15480</v>
      </c>
      <c r="G17" s="457">
        <f t="shared" si="3"/>
        <v>9827</v>
      </c>
      <c r="H17" s="457">
        <f t="shared" si="3"/>
        <v>14497.8</v>
      </c>
      <c r="I17" s="457">
        <f t="shared" si="3"/>
        <v>22775</v>
      </c>
      <c r="J17" s="457">
        <f t="shared" si="3"/>
        <v>11705.4</v>
      </c>
      <c r="K17" s="457">
        <f t="shared" si="3"/>
        <v>11999</v>
      </c>
      <c r="L17" s="457">
        <f t="shared" si="3"/>
        <v>6000</v>
      </c>
      <c r="M17" s="457">
        <f t="shared" si="3"/>
        <v>20876.54</v>
      </c>
      <c r="N17" s="457">
        <f>SUM(N11:N16)</f>
        <v>208151.56</v>
      </c>
    </row>
    <row r="18" spans="1:14" ht="27" thickTop="1">
      <c r="A18" s="466">
        <v>2561</v>
      </c>
      <c r="B18" s="450"/>
      <c r="C18" s="450"/>
      <c r="D18" s="450"/>
      <c r="E18" s="450"/>
      <c r="F18" s="451"/>
      <c r="G18" s="451"/>
      <c r="H18" s="451"/>
      <c r="I18" s="451"/>
      <c r="J18" s="451"/>
      <c r="K18" s="451"/>
      <c r="L18" s="451"/>
      <c r="M18" s="451"/>
      <c r="N18" s="458">
        <f>SUM(B18:M18)</f>
        <v>0</v>
      </c>
    </row>
    <row r="19" spans="1:14">
      <c r="A19" s="447" t="s">
        <v>1157</v>
      </c>
      <c r="B19" s="450">
        <v>0</v>
      </c>
      <c r="C19" s="450">
        <v>7020.2</v>
      </c>
      <c r="D19" s="450">
        <v>2260.1999999999998</v>
      </c>
      <c r="E19" s="450">
        <v>3570.3</v>
      </c>
      <c r="F19" s="451">
        <v>3130</v>
      </c>
      <c r="G19" s="451">
        <v>4700.5</v>
      </c>
      <c r="H19" s="451">
        <v>2490.1999999999998</v>
      </c>
      <c r="I19" s="451">
        <v>2350</v>
      </c>
      <c r="J19" s="451">
        <v>4120</v>
      </c>
      <c r="K19" s="451">
        <v>5850.3</v>
      </c>
      <c r="L19" s="451">
        <v>3030</v>
      </c>
      <c r="M19" s="451">
        <v>6797.26</v>
      </c>
      <c r="N19" s="458">
        <f t="shared" ref="N19:N24" si="4">SUM(B19:M19)</f>
        <v>45318.960000000006</v>
      </c>
    </row>
    <row r="20" spans="1:14">
      <c r="A20" s="447" t="s">
        <v>1158</v>
      </c>
      <c r="B20" s="450">
        <v>0</v>
      </c>
      <c r="C20" s="450">
        <v>0</v>
      </c>
      <c r="D20" s="450">
        <v>0</v>
      </c>
      <c r="E20" s="450">
        <v>140</v>
      </c>
      <c r="F20" s="451">
        <v>50</v>
      </c>
      <c r="G20" s="451">
        <v>0</v>
      </c>
      <c r="H20" s="451">
        <v>25</v>
      </c>
      <c r="I20" s="451">
        <v>0</v>
      </c>
      <c r="J20" s="451">
        <v>0</v>
      </c>
      <c r="K20" s="451">
        <v>70</v>
      </c>
      <c r="L20" s="451">
        <v>125</v>
      </c>
      <c r="M20" s="451">
        <v>0</v>
      </c>
      <c r="N20" s="458">
        <f t="shared" si="4"/>
        <v>410</v>
      </c>
    </row>
    <row r="21" spans="1:14">
      <c r="A21" s="447" t="s">
        <v>97</v>
      </c>
      <c r="B21" s="450">
        <v>7056</v>
      </c>
      <c r="C21" s="450">
        <v>10093.93</v>
      </c>
      <c r="D21" s="450">
        <v>874</v>
      </c>
      <c r="E21" s="450">
        <v>3268</v>
      </c>
      <c r="F21" s="451">
        <v>19851.939999999999</v>
      </c>
      <c r="G21" s="451">
        <v>1766.93</v>
      </c>
      <c r="H21" s="451">
        <v>0</v>
      </c>
      <c r="I21" s="451">
        <v>6623.24</v>
      </c>
      <c r="J21" s="451">
        <v>8015.93</v>
      </c>
      <c r="K21" s="451">
        <v>7032.28</v>
      </c>
      <c r="L21" s="451">
        <v>4596.92</v>
      </c>
      <c r="M21" s="451">
        <v>16467.75</v>
      </c>
      <c r="N21" s="458">
        <f t="shared" si="4"/>
        <v>85646.92</v>
      </c>
    </row>
    <row r="22" spans="1:14">
      <c r="A22" s="447" t="s">
        <v>1171</v>
      </c>
      <c r="B22" s="450">
        <v>0</v>
      </c>
      <c r="C22" s="450">
        <v>0</v>
      </c>
      <c r="D22" s="450">
        <v>0</v>
      </c>
      <c r="E22" s="450">
        <v>0</v>
      </c>
      <c r="F22" s="451">
        <v>0</v>
      </c>
      <c r="G22" s="451">
        <v>0</v>
      </c>
      <c r="H22" s="451">
        <v>0</v>
      </c>
      <c r="I22" s="451">
        <v>0</v>
      </c>
      <c r="J22" s="451">
        <v>0</v>
      </c>
      <c r="K22" s="451">
        <v>0</v>
      </c>
      <c r="L22" s="451">
        <v>7000</v>
      </c>
      <c r="M22" s="451">
        <v>2239.65</v>
      </c>
      <c r="N22" s="458">
        <f t="shared" si="4"/>
        <v>9239.65</v>
      </c>
    </row>
    <row r="23" spans="1:14">
      <c r="A23" s="447" t="s">
        <v>1172</v>
      </c>
      <c r="B23" s="450">
        <v>0</v>
      </c>
      <c r="C23" s="450">
        <v>0</v>
      </c>
      <c r="D23" s="450">
        <v>0</v>
      </c>
      <c r="E23" s="450">
        <v>0</v>
      </c>
      <c r="F23" s="451">
        <v>0</v>
      </c>
      <c r="G23" s="451">
        <v>0</v>
      </c>
      <c r="H23" s="451">
        <v>0</v>
      </c>
      <c r="I23" s="451">
        <v>0</v>
      </c>
      <c r="J23" s="451">
        <v>0</v>
      </c>
      <c r="K23" s="451">
        <v>0</v>
      </c>
      <c r="L23" s="451">
        <v>0</v>
      </c>
      <c r="M23" s="451">
        <v>1836</v>
      </c>
      <c r="N23" s="458">
        <f t="shared" si="4"/>
        <v>1836</v>
      </c>
    </row>
    <row r="24" spans="1:14">
      <c r="A24" s="447" t="s">
        <v>1173</v>
      </c>
      <c r="B24" s="450">
        <v>6000</v>
      </c>
      <c r="C24" s="450">
        <v>6000</v>
      </c>
      <c r="D24" s="450">
        <v>6000</v>
      </c>
      <c r="E24" s="450">
        <v>6000</v>
      </c>
      <c r="F24" s="451">
        <v>6000</v>
      </c>
      <c r="G24" s="451">
        <v>6000</v>
      </c>
      <c r="H24" s="451">
        <v>6000</v>
      </c>
      <c r="I24" s="451">
        <v>6000</v>
      </c>
      <c r="J24" s="451">
        <v>6000</v>
      </c>
      <c r="K24" s="451">
        <v>6000</v>
      </c>
      <c r="L24" s="451">
        <v>6000</v>
      </c>
      <c r="M24" s="451">
        <v>6000</v>
      </c>
      <c r="N24" s="458">
        <f t="shared" si="4"/>
        <v>72000</v>
      </c>
    </row>
    <row r="25" spans="1:14" ht="20" thickBot="1">
      <c r="A25" s="456" t="s">
        <v>66</v>
      </c>
      <c r="B25" s="457">
        <f>SUM(B19:B24)</f>
        <v>13056</v>
      </c>
      <c r="C25" s="457">
        <f t="shared" ref="C25:M25" si="5">SUM(C19:C24)</f>
        <v>23114.13</v>
      </c>
      <c r="D25" s="457">
        <f t="shared" si="5"/>
        <v>9134.2000000000007</v>
      </c>
      <c r="E25" s="457">
        <f t="shared" si="5"/>
        <v>12978.3</v>
      </c>
      <c r="F25" s="457">
        <f t="shared" si="5"/>
        <v>29031.94</v>
      </c>
      <c r="G25" s="457">
        <f t="shared" si="5"/>
        <v>12467.43</v>
      </c>
      <c r="H25" s="457">
        <f t="shared" si="5"/>
        <v>8515.2000000000007</v>
      </c>
      <c r="I25" s="457">
        <f t="shared" si="5"/>
        <v>14973.24</v>
      </c>
      <c r="J25" s="457">
        <f t="shared" si="5"/>
        <v>18135.93</v>
      </c>
      <c r="K25" s="457">
        <f t="shared" si="5"/>
        <v>18952.580000000002</v>
      </c>
      <c r="L25" s="457">
        <f t="shared" si="5"/>
        <v>20751.919999999998</v>
      </c>
      <c r="M25" s="457">
        <f t="shared" si="5"/>
        <v>33340.660000000003</v>
      </c>
      <c r="N25" s="457">
        <f>SUM(N18:N24)</f>
        <v>214451.53</v>
      </c>
    </row>
    <row r="26" spans="1:14" ht="27" thickTop="1">
      <c r="A26" s="466">
        <v>2562</v>
      </c>
      <c r="B26" s="450"/>
      <c r="C26" s="450"/>
      <c r="D26" s="450"/>
      <c r="E26" s="450"/>
      <c r="F26" s="451"/>
      <c r="G26" s="451"/>
      <c r="H26" s="451"/>
      <c r="I26" s="451"/>
      <c r="J26" s="451"/>
      <c r="K26" s="451"/>
      <c r="L26" s="451"/>
      <c r="M26" s="451"/>
      <c r="N26" s="458">
        <f>SUM(B26:M26)</f>
        <v>0</v>
      </c>
    </row>
    <row r="27" spans="1:14">
      <c r="A27" s="448" t="s">
        <v>1157</v>
      </c>
      <c r="B27" s="450">
        <v>2800</v>
      </c>
      <c r="C27" s="450">
        <v>3380.4</v>
      </c>
      <c r="D27" s="450">
        <v>2890</v>
      </c>
      <c r="E27" s="450">
        <v>8767.2999999999993</v>
      </c>
      <c r="F27" s="451">
        <v>3170.1</v>
      </c>
      <c r="G27" s="451">
        <v>2630</v>
      </c>
      <c r="H27" s="451">
        <v>3900</v>
      </c>
      <c r="I27" s="451">
        <v>5200</v>
      </c>
      <c r="J27" s="451">
        <v>2200</v>
      </c>
      <c r="K27" s="451">
        <v>1800</v>
      </c>
      <c r="L27" s="451">
        <v>4830</v>
      </c>
      <c r="M27" s="451">
        <v>4290</v>
      </c>
      <c r="N27" s="458">
        <f t="shared" ref="N27:N32" si="6">SUM(B27:M27)</f>
        <v>45857.799999999996</v>
      </c>
    </row>
    <row r="28" spans="1:14">
      <c r="A28" s="448" t="s">
        <v>1158</v>
      </c>
      <c r="B28" s="450">
        <v>0</v>
      </c>
      <c r="C28" s="450">
        <v>0</v>
      </c>
      <c r="D28" s="450">
        <v>95</v>
      </c>
      <c r="E28" s="450">
        <v>0</v>
      </c>
      <c r="F28" s="451">
        <v>0</v>
      </c>
      <c r="G28" s="451">
        <v>0</v>
      </c>
      <c r="H28" s="451">
        <v>175</v>
      </c>
      <c r="I28" s="451">
        <v>0</v>
      </c>
      <c r="J28" s="451">
        <v>0</v>
      </c>
      <c r="K28" s="451">
        <v>75</v>
      </c>
      <c r="L28" s="451">
        <v>0</v>
      </c>
      <c r="M28" s="451">
        <v>0</v>
      </c>
      <c r="N28" s="458">
        <f t="shared" si="6"/>
        <v>345</v>
      </c>
    </row>
    <row r="29" spans="1:14">
      <c r="A29" s="448" t="s">
        <v>97</v>
      </c>
      <c r="B29" s="450">
        <v>5110</v>
      </c>
      <c r="C29" s="450">
        <v>0</v>
      </c>
      <c r="D29" s="450">
        <v>3817.01</v>
      </c>
      <c r="E29" s="450">
        <v>1647.25</v>
      </c>
      <c r="F29" s="451">
        <v>0</v>
      </c>
      <c r="G29" s="451">
        <v>4338.76</v>
      </c>
      <c r="H29" s="451">
        <v>4232</v>
      </c>
      <c r="I29" s="451">
        <v>7455</v>
      </c>
      <c r="J29" s="451">
        <v>419</v>
      </c>
      <c r="K29" s="451">
        <v>15297.5</v>
      </c>
      <c r="L29" s="451">
        <v>5301</v>
      </c>
      <c r="M29" s="451">
        <v>13611.18</v>
      </c>
      <c r="N29" s="458">
        <f t="shared" si="6"/>
        <v>61228.700000000004</v>
      </c>
    </row>
    <row r="30" spans="1:14">
      <c r="A30" s="448" t="s">
        <v>1171</v>
      </c>
      <c r="B30" s="450">
        <v>0</v>
      </c>
      <c r="C30" s="450">
        <v>0</v>
      </c>
      <c r="D30" s="450">
        <v>0</v>
      </c>
      <c r="E30" s="450">
        <v>0</v>
      </c>
      <c r="F30" s="451">
        <v>0</v>
      </c>
      <c r="G30" s="451">
        <v>0</v>
      </c>
      <c r="H30" s="451">
        <v>0</v>
      </c>
      <c r="I30" s="451">
        <v>0</v>
      </c>
      <c r="J30" s="451">
        <v>0</v>
      </c>
      <c r="K30" s="451">
        <v>24200</v>
      </c>
      <c r="L30" s="451">
        <v>0</v>
      </c>
      <c r="M30" s="451">
        <v>9000</v>
      </c>
      <c r="N30" s="458">
        <f t="shared" si="6"/>
        <v>33200</v>
      </c>
    </row>
    <row r="31" spans="1:14">
      <c r="A31" s="448" t="s">
        <v>1172</v>
      </c>
      <c r="B31" s="450">
        <v>0</v>
      </c>
      <c r="C31" s="450">
        <v>0</v>
      </c>
      <c r="D31" s="450">
        <v>59100</v>
      </c>
      <c r="E31" s="450">
        <v>0</v>
      </c>
      <c r="F31" s="451">
        <v>0</v>
      </c>
      <c r="G31" s="451">
        <v>0</v>
      </c>
      <c r="H31" s="451">
        <v>0</v>
      </c>
      <c r="I31" s="451">
        <v>0</v>
      </c>
      <c r="J31" s="451">
        <v>0</v>
      </c>
      <c r="K31" s="451">
        <v>0</v>
      </c>
      <c r="L31" s="451">
        <v>0</v>
      </c>
      <c r="M31" s="451">
        <v>46050</v>
      </c>
      <c r="N31" s="458">
        <f t="shared" si="6"/>
        <v>105150</v>
      </c>
    </row>
    <row r="32" spans="1:14">
      <c r="A32" s="447" t="s">
        <v>1173</v>
      </c>
      <c r="B32" s="450">
        <v>6000</v>
      </c>
      <c r="C32" s="450">
        <v>6000</v>
      </c>
      <c r="D32" s="450">
        <v>6000</v>
      </c>
      <c r="E32" s="450">
        <v>6000</v>
      </c>
      <c r="F32" s="451">
        <v>6000</v>
      </c>
      <c r="G32" s="451">
        <v>6000</v>
      </c>
      <c r="H32" s="451">
        <v>6000</v>
      </c>
      <c r="I32" s="451">
        <v>6000</v>
      </c>
      <c r="J32" s="451">
        <v>6000</v>
      </c>
      <c r="K32" s="451">
        <v>6000</v>
      </c>
      <c r="L32" s="451">
        <v>6000</v>
      </c>
      <c r="M32" s="451">
        <v>6000</v>
      </c>
      <c r="N32" s="458">
        <f t="shared" si="6"/>
        <v>72000</v>
      </c>
    </row>
    <row r="33" spans="1:14">
      <c r="A33" s="447" t="s">
        <v>1178</v>
      </c>
      <c r="B33" s="450"/>
      <c r="C33" s="450"/>
      <c r="D33" s="450"/>
      <c r="E33" s="450"/>
      <c r="F33" s="451"/>
      <c r="G33" s="451"/>
      <c r="H33" s="451"/>
      <c r="I33" s="451"/>
      <c r="J33" s="451"/>
      <c r="K33" s="451"/>
      <c r="L33" s="451"/>
      <c r="M33" s="451">
        <v>1000</v>
      </c>
      <c r="N33" s="458"/>
    </row>
    <row r="34" spans="1:14" ht="20" thickBot="1">
      <c r="A34" s="456" t="s">
        <v>66</v>
      </c>
      <c r="B34" s="457">
        <f>SUM(B27:B33)</f>
        <v>13910</v>
      </c>
      <c r="C34" s="457">
        <f t="shared" ref="C34:M34" si="7">SUM(C27:C33)</f>
        <v>9380.4</v>
      </c>
      <c r="D34" s="457">
        <f t="shared" si="7"/>
        <v>71902.009999999995</v>
      </c>
      <c r="E34" s="457">
        <f t="shared" si="7"/>
        <v>16414.55</v>
      </c>
      <c r="F34" s="457">
        <f t="shared" si="7"/>
        <v>9170.1</v>
      </c>
      <c r="G34" s="457">
        <f t="shared" si="7"/>
        <v>12968.76</v>
      </c>
      <c r="H34" s="457">
        <f t="shared" si="7"/>
        <v>14307</v>
      </c>
      <c r="I34" s="457">
        <f t="shared" si="7"/>
        <v>18655</v>
      </c>
      <c r="J34" s="457">
        <f t="shared" si="7"/>
        <v>8619</v>
      </c>
      <c r="K34" s="457">
        <f t="shared" si="7"/>
        <v>47372.5</v>
      </c>
      <c r="L34" s="457">
        <f t="shared" si="7"/>
        <v>16131</v>
      </c>
      <c r="M34" s="457">
        <f t="shared" si="7"/>
        <v>79951.179999999993</v>
      </c>
      <c r="N34" s="459">
        <f>SUM(N27:N33)</f>
        <v>317781.5</v>
      </c>
    </row>
    <row r="35" spans="1:14" ht="27" thickTop="1">
      <c r="A35" s="466">
        <v>2563</v>
      </c>
      <c r="B35" s="450"/>
      <c r="C35" s="450"/>
      <c r="D35" s="450"/>
      <c r="E35" s="450"/>
      <c r="F35" s="451"/>
      <c r="G35" s="451"/>
      <c r="H35" s="451"/>
      <c r="I35" s="451"/>
      <c r="J35" s="451"/>
      <c r="K35" s="451"/>
      <c r="L35" s="451"/>
      <c r="M35" s="451"/>
      <c r="N35" s="458">
        <f>SUM(B35:M35)</f>
        <v>0</v>
      </c>
    </row>
    <row r="36" spans="1:14">
      <c r="A36" s="448" t="s">
        <v>1157</v>
      </c>
      <c r="B36" s="450">
        <v>1540</v>
      </c>
      <c r="C36" s="450">
        <v>800</v>
      </c>
      <c r="D36" s="450">
        <v>3670</v>
      </c>
      <c r="E36" s="450">
        <v>0</v>
      </c>
      <c r="F36" s="451">
        <v>0</v>
      </c>
      <c r="G36" s="451">
        <v>2280</v>
      </c>
      <c r="H36" s="451">
        <v>4350</v>
      </c>
      <c r="I36" s="451">
        <v>3150</v>
      </c>
      <c r="J36" s="451">
        <v>1270</v>
      </c>
      <c r="K36" s="451">
        <v>3330</v>
      </c>
      <c r="L36" s="451">
        <v>3650</v>
      </c>
      <c r="M36" s="468"/>
      <c r="N36" s="458">
        <f t="shared" ref="N36:N43" si="8">SUM(B36:M36)</f>
        <v>24040</v>
      </c>
    </row>
    <row r="37" spans="1:14">
      <c r="A37" s="448" t="s">
        <v>1158</v>
      </c>
      <c r="B37" s="450">
        <v>130</v>
      </c>
      <c r="C37" s="450">
        <v>0</v>
      </c>
      <c r="D37" s="450">
        <v>160</v>
      </c>
      <c r="E37" s="450">
        <v>0</v>
      </c>
      <c r="F37" s="451">
        <v>0</v>
      </c>
      <c r="G37" s="451">
        <v>0</v>
      </c>
      <c r="H37" s="451">
        <v>0</v>
      </c>
      <c r="I37" s="451">
        <v>0</v>
      </c>
      <c r="J37" s="451">
        <v>0</v>
      </c>
      <c r="K37" s="451">
        <v>105</v>
      </c>
      <c r="L37" s="451">
        <v>75</v>
      </c>
      <c r="M37" s="468"/>
      <c r="N37" s="458">
        <f t="shared" si="8"/>
        <v>470</v>
      </c>
    </row>
    <row r="38" spans="1:14">
      <c r="A38" s="448" t="s">
        <v>97</v>
      </c>
      <c r="B38" s="450">
        <v>2392</v>
      </c>
      <c r="C38" s="450">
        <v>5749</v>
      </c>
      <c r="D38" s="450">
        <v>9370</v>
      </c>
      <c r="E38" s="450">
        <v>0</v>
      </c>
      <c r="F38" s="451">
        <v>1334</v>
      </c>
      <c r="G38" s="451">
        <v>0</v>
      </c>
      <c r="H38" s="451">
        <v>0</v>
      </c>
      <c r="I38" s="451">
        <v>3343.62</v>
      </c>
      <c r="J38" s="451">
        <v>1669</v>
      </c>
      <c r="K38" s="451">
        <v>7006</v>
      </c>
      <c r="L38" s="451">
        <v>996</v>
      </c>
      <c r="M38" s="468"/>
      <c r="N38" s="458">
        <f t="shared" si="8"/>
        <v>31859.62</v>
      </c>
    </row>
    <row r="39" spans="1:14">
      <c r="A39" s="448" t="s">
        <v>1171</v>
      </c>
      <c r="B39" s="450">
        <v>0</v>
      </c>
      <c r="C39" s="450">
        <v>0</v>
      </c>
      <c r="D39" s="450">
        <v>0</v>
      </c>
      <c r="E39" s="450">
        <v>0</v>
      </c>
      <c r="F39" s="451">
        <v>0</v>
      </c>
      <c r="G39" s="451">
        <v>0</v>
      </c>
      <c r="H39" s="451">
        <v>0</v>
      </c>
      <c r="I39" s="451">
        <v>0</v>
      </c>
      <c r="J39" s="451">
        <v>0</v>
      </c>
      <c r="K39" s="451">
        <v>0</v>
      </c>
      <c r="L39" s="451">
        <v>7324.12</v>
      </c>
      <c r="M39" s="468"/>
      <c r="N39" s="458">
        <f t="shared" si="8"/>
        <v>7324.12</v>
      </c>
    </row>
    <row r="40" spans="1:14">
      <c r="A40" s="448" t="s">
        <v>1172</v>
      </c>
      <c r="B40" s="450">
        <v>0</v>
      </c>
      <c r="C40" s="450">
        <v>0</v>
      </c>
      <c r="D40" s="450">
        <v>0</v>
      </c>
      <c r="E40" s="450">
        <v>0</v>
      </c>
      <c r="F40" s="451">
        <v>0</v>
      </c>
      <c r="G40" s="451">
        <v>0</v>
      </c>
      <c r="H40" s="451">
        <v>0</v>
      </c>
      <c r="I40" s="451">
        <v>0</v>
      </c>
      <c r="J40" s="451">
        <v>0</v>
      </c>
      <c r="K40" s="451">
        <v>0</v>
      </c>
      <c r="L40" s="451">
        <v>0</v>
      </c>
      <c r="M40" s="468"/>
      <c r="N40" s="458">
        <f t="shared" si="8"/>
        <v>0</v>
      </c>
    </row>
    <row r="41" spans="1:14">
      <c r="A41" s="447" t="s">
        <v>1173</v>
      </c>
      <c r="B41" s="450">
        <v>8000</v>
      </c>
      <c r="C41" s="450">
        <v>8000</v>
      </c>
      <c r="D41" s="450">
        <v>8000</v>
      </c>
      <c r="E41" s="450">
        <v>8000</v>
      </c>
      <c r="F41" s="451">
        <v>8000</v>
      </c>
      <c r="G41" s="451">
        <v>8000</v>
      </c>
      <c r="H41" s="451">
        <v>8000</v>
      </c>
      <c r="I41" s="451">
        <v>8000</v>
      </c>
      <c r="J41" s="451">
        <v>8000</v>
      </c>
      <c r="K41" s="451">
        <v>8000</v>
      </c>
      <c r="L41" s="451">
        <v>8000</v>
      </c>
      <c r="M41" s="451">
        <v>8000</v>
      </c>
      <c r="N41" s="458">
        <f t="shared" si="8"/>
        <v>96000</v>
      </c>
    </row>
    <row r="42" spans="1:14">
      <c r="A42" s="447" t="s">
        <v>1177</v>
      </c>
      <c r="B42" s="450">
        <v>0</v>
      </c>
      <c r="C42" s="450">
        <v>0</v>
      </c>
      <c r="D42" s="450">
        <v>0</v>
      </c>
      <c r="E42" s="450">
        <v>0</v>
      </c>
      <c r="F42" s="451">
        <v>0</v>
      </c>
      <c r="G42" s="451">
        <v>0</v>
      </c>
      <c r="H42" s="451">
        <v>0</v>
      </c>
      <c r="I42" s="451">
        <v>1819</v>
      </c>
      <c r="J42" s="451">
        <v>0</v>
      </c>
      <c r="K42" s="451">
        <v>0</v>
      </c>
      <c r="L42" s="451">
        <v>1200</v>
      </c>
      <c r="M42" s="451">
        <v>0</v>
      </c>
      <c r="N42" s="458">
        <f t="shared" si="8"/>
        <v>3019</v>
      </c>
    </row>
    <row r="43" spans="1:14">
      <c r="A43" s="449" t="s">
        <v>1176</v>
      </c>
      <c r="B43" s="452">
        <v>0</v>
      </c>
      <c r="C43" s="452">
        <v>0</v>
      </c>
      <c r="D43" s="452">
        <v>0</v>
      </c>
      <c r="E43" s="452">
        <v>0</v>
      </c>
      <c r="F43" s="453">
        <v>0</v>
      </c>
      <c r="G43" s="453">
        <v>3020</v>
      </c>
      <c r="H43" s="453">
        <v>0</v>
      </c>
      <c r="I43" s="453">
        <v>0</v>
      </c>
      <c r="J43" s="453">
        <v>0</v>
      </c>
      <c r="K43" s="453">
        <v>0</v>
      </c>
      <c r="L43" s="453">
        <v>0</v>
      </c>
      <c r="M43" s="453">
        <v>0</v>
      </c>
      <c r="N43" s="458">
        <f t="shared" si="8"/>
        <v>3020</v>
      </c>
    </row>
    <row r="44" spans="1:14" ht="20" thickBot="1">
      <c r="A44" s="456" t="s">
        <v>66</v>
      </c>
      <c r="B44" s="462">
        <f>SUM(B36:B43)</f>
        <v>12062</v>
      </c>
      <c r="C44" s="462">
        <f t="shared" ref="C44:M44" si="9">SUM(C36:C43)</f>
        <v>14549</v>
      </c>
      <c r="D44" s="462">
        <f t="shared" si="9"/>
        <v>21200</v>
      </c>
      <c r="E44" s="462">
        <f t="shared" si="9"/>
        <v>8000</v>
      </c>
      <c r="F44" s="462">
        <f t="shared" si="9"/>
        <v>9334</v>
      </c>
      <c r="G44" s="462">
        <f t="shared" si="9"/>
        <v>13300</v>
      </c>
      <c r="H44" s="462">
        <f t="shared" si="9"/>
        <v>12350</v>
      </c>
      <c r="I44" s="462">
        <f t="shared" si="9"/>
        <v>16312.619999999999</v>
      </c>
      <c r="J44" s="462">
        <f t="shared" si="9"/>
        <v>10939</v>
      </c>
      <c r="K44" s="462">
        <f t="shared" si="9"/>
        <v>18441</v>
      </c>
      <c r="L44" s="462">
        <f t="shared" si="9"/>
        <v>21245.119999999999</v>
      </c>
      <c r="M44" s="462">
        <f t="shared" si="9"/>
        <v>8000</v>
      </c>
      <c r="N44" s="459">
        <f>SUM(N35:N43)</f>
        <v>165732.74</v>
      </c>
    </row>
    <row r="45" spans="1:14" ht="34.5" customHeight="1" thickTop="1" thickBot="1">
      <c r="M45" s="461" t="s">
        <v>1175</v>
      </c>
      <c r="N45" s="460">
        <f>N9+N17+N25+N34+N44</f>
        <v>1160211.49</v>
      </c>
    </row>
    <row r="46" spans="1:14" ht="20" thickTop="1"/>
    <row r="49" spans="8:8">
      <c r="H49" s="469"/>
    </row>
  </sheetData>
  <mergeCells count="1">
    <mergeCell ref="A1:N1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7030A0"/>
  </sheetPr>
  <dimension ref="A1:K2319"/>
  <sheetViews>
    <sheetView showGridLines="0" zoomScaleNormal="100" workbookViewId="0">
      <selection activeCell="E2267" sqref="E2267"/>
    </sheetView>
  </sheetViews>
  <sheetFormatPr baseColWidth="10" defaultColWidth="9.19921875" defaultRowHeight="18.75" customHeight="1"/>
  <cols>
    <col min="1" max="1" width="13.19921875" style="540" customWidth="1"/>
    <col min="2" max="2" width="8" style="540" customWidth="1"/>
    <col min="3" max="3" width="37.796875" style="522" customWidth="1"/>
    <col min="4" max="4" width="15.19921875" style="540" customWidth="1"/>
    <col min="5" max="7" width="15.19921875" style="521" customWidth="1"/>
    <col min="8" max="8" width="21.3984375" style="522" customWidth="1"/>
    <col min="9" max="16384" width="9.19921875" style="522"/>
  </cols>
  <sheetData>
    <row r="1" spans="1:7" ht="18.75" customHeight="1">
      <c r="A1" s="597" t="s">
        <v>626</v>
      </c>
      <c r="B1" s="597"/>
      <c r="C1" s="597"/>
      <c r="D1" s="597"/>
      <c r="E1" s="597"/>
      <c r="F1" s="597"/>
      <c r="G1" s="520" t="s">
        <v>627</v>
      </c>
    </row>
    <row r="2" spans="1:7" ht="18.75" customHeight="1">
      <c r="A2" s="598">
        <v>2566</v>
      </c>
      <c r="B2" s="599"/>
      <c r="C2" s="523" t="s">
        <v>103</v>
      </c>
      <c r="D2" s="524" t="s">
        <v>628</v>
      </c>
      <c r="E2" s="525" t="s">
        <v>629</v>
      </c>
      <c r="F2" s="525" t="s">
        <v>630</v>
      </c>
      <c r="G2" s="526" t="s">
        <v>631</v>
      </c>
    </row>
    <row r="3" spans="1:7" ht="18.75" customHeight="1">
      <c r="A3" s="527" t="s">
        <v>632</v>
      </c>
      <c r="B3" s="528" t="s">
        <v>28</v>
      </c>
      <c r="C3" s="529"/>
      <c r="D3" s="530"/>
      <c r="E3" s="526" t="s">
        <v>633</v>
      </c>
      <c r="F3" s="526" t="s">
        <v>633</v>
      </c>
      <c r="G3" s="526" t="s">
        <v>633</v>
      </c>
    </row>
    <row r="4" spans="1:7" ht="18.75" customHeight="1">
      <c r="A4" s="531" t="s">
        <v>608</v>
      </c>
      <c r="B4" s="531">
        <v>1</v>
      </c>
      <c r="C4" s="532" t="s">
        <v>631</v>
      </c>
      <c r="D4" s="531"/>
      <c r="F4" s="533"/>
      <c r="G4" s="533">
        <v>0</v>
      </c>
    </row>
    <row r="5" spans="1:7" ht="18.75" customHeight="1">
      <c r="A5" s="534"/>
      <c r="B5" s="534"/>
      <c r="C5" s="535"/>
      <c r="D5" s="534"/>
      <c r="E5" s="536"/>
      <c r="F5" s="536"/>
      <c r="G5" s="536"/>
    </row>
    <row r="6" spans="1:7" ht="18.75" customHeight="1">
      <c r="A6" s="534"/>
      <c r="B6" s="534"/>
      <c r="C6" s="535"/>
      <c r="D6" s="534"/>
      <c r="E6" s="536"/>
      <c r="F6" s="536"/>
      <c r="G6" s="536"/>
    </row>
    <row r="7" spans="1:7" ht="18.75" customHeight="1">
      <c r="A7" s="534"/>
      <c r="B7" s="534"/>
      <c r="C7" s="535"/>
      <c r="D7" s="534"/>
      <c r="E7" s="536"/>
      <c r="F7" s="536"/>
      <c r="G7" s="536"/>
    </row>
    <row r="8" spans="1:7" ht="18.75" customHeight="1">
      <c r="A8" s="537"/>
      <c r="B8" s="537"/>
      <c r="C8" s="538"/>
      <c r="D8" s="537"/>
      <c r="E8" s="539"/>
      <c r="F8" s="539"/>
      <c r="G8" s="539"/>
    </row>
    <row r="9" spans="1:7" ht="18.75" customHeight="1">
      <c r="E9" s="541"/>
      <c r="F9" s="541"/>
      <c r="G9" s="541"/>
    </row>
    <row r="10" spans="1:7" ht="18.75" customHeight="1">
      <c r="A10" s="597" t="s">
        <v>634</v>
      </c>
      <c r="B10" s="597"/>
      <c r="C10" s="597"/>
      <c r="D10" s="597"/>
      <c r="E10" s="597"/>
      <c r="F10" s="597"/>
      <c r="G10" s="520" t="s">
        <v>635</v>
      </c>
    </row>
    <row r="11" spans="1:7" ht="18.75" customHeight="1">
      <c r="A11" s="598">
        <f>A2</f>
        <v>2566</v>
      </c>
      <c r="B11" s="599"/>
      <c r="C11" s="523" t="s">
        <v>103</v>
      </c>
      <c r="D11" s="524" t="s">
        <v>628</v>
      </c>
      <c r="E11" s="525" t="s">
        <v>629</v>
      </c>
      <c r="F11" s="525" t="s">
        <v>630</v>
      </c>
      <c r="G11" s="526" t="s">
        <v>631</v>
      </c>
    </row>
    <row r="12" spans="1:7" ht="18.75" customHeight="1">
      <c r="A12" s="527" t="s">
        <v>632</v>
      </c>
      <c r="B12" s="528" t="s">
        <v>28</v>
      </c>
      <c r="C12" s="529"/>
      <c r="D12" s="530"/>
      <c r="E12" s="526" t="s">
        <v>633</v>
      </c>
      <c r="F12" s="526" t="s">
        <v>633</v>
      </c>
      <c r="G12" s="526" t="s">
        <v>633</v>
      </c>
    </row>
    <row r="13" spans="1:7" ht="18.75" customHeight="1">
      <c r="A13" s="531" t="s">
        <v>608</v>
      </c>
      <c r="B13" s="531">
        <v>1</v>
      </c>
      <c r="C13" s="532" t="s">
        <v>298</v>
      </c>
      <c r="D13" s="531" t="s">
        <v>1223</v>
      </c>
      <c r="E13" s="533" t="e">
        <f>'TB12'!#REF!</f>
        <v>#REF!</v>
      </c>
      <c r="F13" s="533"/>
      <c r="G13" s="533" t="e">
        <f>E13-F13</f>
        <v>#REF!</v>
      </c>
    </row>
    <row r="14" spans="1:7" ht="18.75" customHeight="1">
      <c r="A14" s="534"/>
      <c r="B14" s="534">
        <v>4</v>
      </c>
      <c r="C14" s="535" t="s">
        <v>588</v>
      </c>
      <c r="D14" s="534" t="s">
        <v>1222</v>
      </c>
      <c r="E14" s="536"/>
      <c r="F14" s="536">
        <v>280</v>
      </c>
      <c r="G14" s="536" t="e">
        <f t="shared" ref="G14:G45" si="0">G13+E14-F14</f>
        <v>#REF!</v>
      </c>
    </row>
    <row r="15" spans="1:7" ht="18.75" customHeight="1">
      <c r="A15" s="534"/>
      <c r="B15" s="534">
        <v>13</v>
      </c>
      <c r="C15" s="535" t="s">
        <v>588</v>
      </c>
      <c r="D15" s="534" t="s">
        <v>1234</v>
      </c>
      <c r="E15" s="536"/>
      <c r="F15" s="536">
        <v>200</v>
      </c>
      <c r="G15" s="536" t="e">
        <f t="shared" si="0"/>
        <v>#REF!</v>
      </c>
    </row>
    <row r="16" spans="1:7" ht="18.75" customHeight="1">
      <c r="A16" s="534"/>
      <c r="B16" s="534">
        <v>17</v>
      </c>
      <c r="C16" s="535" t="s">
        <v>588</v>
      </c>
      <c r="D16" s="534" t="s">
        <v>1237</v>
      </c>
      <c r="E16" s="536"/>
      <c r="F16" s="536">
        <v>162.5</v>
      </c>
      <c r="G16" s="536" t="e">
        <f t="shared" si="0"/>
        <v>#REF!</v>
      </c>
    </row>
    <row r="17" spans="1:7" ht="18.75" customHeight="1">
      <c r="A17" s="534"/>
      <c r="B17" s="534">
        <v>19</v>
      </c>
      <c r="C17" s="535" t="s">
        <v>638</v>
      </c>
      <c r="D17" s="534" t="s">
        <v>1243</v>
      </c>
      <c r="E17" s="536"/>
      <c r="F17" s="536">
        <v>251</v>
      </c>
      <c r="G17" s="536" t="e">
        <f t="shared" si="0"/>
        <v>#REF!</v>
      </c>
    </row>
    <row r="18" spans="1:7" ht="18.75" customHeight="1">
      <c r="A18" s="534"/>
      <c r="B18" s="534">
        <v>19</v>
      </c>
      <c r="C18" s="535" t="s">
        <v>592</v>
      </c>
      <c r="D18" s="534" t="s">
        <v>1244</v>
      </c>
      <c r="E18" s="536"/>
      <c r="F18" s="536">
        <v>1000</v>
      </c>
      <c r="G18" s="536" t="e">
        <f t="shared" si="0"/>
        <v>#REF!</v>
      </c>
    </row>
    <row r="19" spans="1:7" ht="18.75" customHeight="1">
      <c r="A19" s="534"/>
      <c r="B19" s="534">
        <v>19</v>
      </c>
      <c r="C19" s="535" t="s">
        <v>1061</v>
      </c>
      <c r="D19" s="534" t="s">
        <v>1247</v>
      </c>
      <c r="E19" s="536"/>
      <c r="F19" s="536">
        <v>687.41</v>
      </c>
      <c r="G19" s="536" t="e">
        <f t="shared" si="0"/>
        <v>#REF!</v>
      </c>
    </row>
    <row r="20" spans="1:7" ht="18.75" customHeight="1">
      <c r="A20" s="534"/>
      <c r="B20" s="534">
        <v>25</v>
      </c>
      <c r="C20" s="535" t="s">
        <v>127</v>
      </c>
      <c r="D20" s="534" t="s">
        <v>1250</v>
      </c>
      <c r="E20" s="536"/>
      <c r="F20" s="536">
        <v>74</v>
      </c>
      <c r="G20" s="536" t="e">
        <f t="shared" si="0"/>
        <v>#REF!</v>
      </c>
    </row>
    <row r="21" spans="1:7" ht="18.75" customHeight="1">
      <c r="A21" s="534"/>
      <c r="B21" s="534">
        <v>25</v>
      </c>
      <c r="C21" s="535" t="s">
        <v>127</v>
      </c>
      <c r="D21" s="534" t="s">
        <v>1251</v>
      </c>
      <c r="E21" s="536"/>
      <c r="F21" s="536">
        <v>37</v>
      </c>
      <c r="G21" s="536" t="e">
        <f t="shared" si="0"/>
        <v>#REF!</v>
      </c>
    </row>
    <row r="22" spans="1:7" ht="18.75" customHeight="1">
      <c r="A22" s="534"/>
      <c r="B22" s="534">
        <v>30</v>
      </c>
      <c r="C22" s="535" t="s">
        <v>1253</v>
      </c>
      <c r="D22" s="534" t="s">
        <v>1252</v>
      </c>
      <c r="E22" s="536"/>
      <c r="F22" s="536">
        <v>1085</v>
      </c>
      <c r="G22" s="536" t="e">
        <f t="shared" si="0"/>
        <v>#REF!</v>
      </c>
    </row>
    <row r="23" spans="1:7" ht="18.75" customHeight="1">
      <c r="A23" s="534"/>
      <c r="B23" s="534">
        <v>31</v>
      </c>
      <c r="C23" s="535" t="s">
        <v>793</v>
      </c>
      <c r="D23" s="534" t="s">
        <v>1259</v>
      </c>
      <c r="E23" s="536"/>
      <c r="F23" s="536">
        <v>400</v>
      </c>
      <c r="G23" s="536" t="e">
        <f t="shared" si="0"/>
        <v>#REF!</v>
      </c>
    </row>
    <row r="24" spans="1:7" ht="18.75" customHeight="1">
      <c r="A24" s="534"/>
      <c r="B24" s="534">
        <v>31</v>
      </c>
      <c r="C24" s="535" t="s">
        <v>792</v>
      </c>
      <c r="D24" s="534" t="s">
        <v>1260</v>
      </c>
      <c r="E24" s="536"/>
      <c r="F24" s="536">
        <v>50</v>
      </c>
      <c r="G24" s="536" t="e">
        <f t="shared" si="0"/>
        <v>#REF!</v>
      </c>
    </row>
    <row r="25" spans="1:7" ht="18.75" customHeight="1">
      <c r="A25" s="534"/>
      <c r="B25" s="534">
        <v>31</v>
      </c>
      <c r="C25" s="535" t="s">
        <v>794</v>
      </c>
      <c r="D25" s="534" t="s">
        <v>1265</v>
      </c>
      <c r="E25" s="536">
        <v>4226.91</v>
      </c>
      <c r="F25" s="536"/>
      <c r="G25" s="536" t="e">
        <f t="shared" si="0"/>
        <v>#REF!</v>
      </c>
    </row>
    <row r="26" spans="1:7" ht="18.75" customHeight="1">
      <c r="A26" s="534" t="s">
        <v>609</v>
      </c>
      <c r="B26" s="534">
        <v>3</v>
      </c>
      <c r="C26" s="535" t="s">
        <v>792</v>
      </c>
      <c r="D26" s="534" t="s">
        <v>1283</v>
      </c>
      <c r="E26" s="536"/>
      <c r="F26" s="536">
        <v>856</v>
      </c>
      <c r="G26" s="536" t="e">
        <f t="shared" si="0"/>
        <v>#REF!</v>
      </c>
    </row>
    <row r="27" spans="1:7" ht="18.75" customHeight="1">
      <c r="A27" s="534"/>
      <c r="B27" s="534">
        <v>3</v>
      </c>
      <c r="C27" s="535" t="s">
        <v>127</v>
      </c>
      <c r="D27" s="534" t="s">
        <v>1284</v>
      </c>
      <c r="E27" s="536"/>
      <c r="F27" s="536">
        <v>42</v>
      </c>
      <c r="G27" s="536" t="e">
        <f t="shared" si="0"/>
        <v>#REF!</v>
      </c>
    </row>
    <row r="28" spans="1:7" ht="18.75" customHeight="1">
      <c r="A28" s="534"/>
      <c r="B28" s="534">
        <v>6</v>
      </c>
      <c r="C28" s="535" t="s">
        <v>789</v>
      </c>
      <c r="D28" s="534" t="s">
        <v>1286</v>
      </c>
      <c r="E28" s="536"/>
      <c r="F28" s="536">
        <v>332</v>
      </c>
      <c r="G28" s="536" t="e">
        <f t="shared" si="0"/>
        <v>#REF!</v>
      </c>
    </row>
    <row r="29" spans="1:7" ht="18.75" customHeight="1">
      <c r="A29" s="534"/>
      <c r="B29" s="534">
        <v>6</v>
      </c>
      <c r="C29" s="535" t="s">
        <v>226</v>
      </c>
      <c r="D29" s="534" t="s">
        <v>1287</v>
      </c>
      <c r="E29" s="536"/>
      <c r="F29" s="536">
        <v>237</v>
      </c>
      <c r="G29" s="536" t="e">
        <f t="shared" si="0"/>
        <v>#REF!</v>
      </c>
    </row>
    <row r="30" spans="1:7" ht="18.75" customHeight="1">
      <c r="A30" s="534"/>
      <c r="B30" s="534">
        <v>8</v>
      </c>
      <c r="C30" s="535" t="s">
        <v>886</v>
      </c>
      <c r="D30" s="534" t="s">
        <v>1290</v>
      </c>
      <c r="E30" s="536"/>
      <c r="F30" s="536">
        <v>5300</v>
      </c>
      <c r="G30" s="536" t="e">
        <f t="shared" si="0"/>
        <v>#REF!</v>
      </c>
    </row>
    <row r="31" spans="1:7" ht="18.75" customHeight="1">
      <c r="A31" s="534"/>
      <c r="B31" s="534">
        <v>13</v>
      </c>
      <c r="C31" s="535" t="s">
        <v>588</v>
      </c>
      <c r="D31" s="534" t="s">
        <v>1293</v>
      </c>
      <c r="E31" s="536"/>
      <c r="F31" s="536">
        <v>140</v>
      </c>
      <c r="G31" s="536" t="e">
        <f t="shared" si="0"/>
        <v>#REF!</v>
      </c>
    </row>
    <row r="32" spans="1:7" ht="18.75" customHeight="1">
      <c r="A32" s="534"/>
      <c r="B32" s="534">
        <v>14</v>
      </c>
      <c r="C32" s="535" t="s">
        <v>791</v>
      </c>
      <c r="D32" s="534" t="s">
        <v>1294</v>
      </c>
      <c r="E32" s="536"/>
      <c r="F32" s="536">
        <v>1060</v>
      </c>
      <c r="G32" s="536" t="e">
        <f t="shared" si="0"/>
        <v>#REF!</v>
      </c>
    </row>
    <row r="33" spans="1:7" ht="18.75" customHeight="1">
      <c r="A33" s="534"/>
      <c r="B33" s="534">
        <v>14</v>
      </c>
      <c r="C33" s="535" t="s">
        <v>789</v>
      </c>
      <c r="D33" s="534" t="s">
        <v>1295</v>
      </c>
      <c r="E33" s="536"/>
      <c r="F33" s="536">
        <v>3035.54</v>
      </c>
      <c r="G33" s="536" t="e">
        <f t="shared" si="0"/>
        <v>#REF!</v>
      </c>
    </row>
    <row r="34" spans="1:7" ht="18.75" customHeight="1">
      <c r="A34" s="534"/>
      <c r="B34" s="534">
        <v>15</v>
      </c>
      <c r="C34" s="535" t="s">
        <v>792</v>
      </c>
      <c r="D34" s="534" t="s">
        <v>1297</v>
      </c>
      <c r="E34" s="536"/>
      <c r="F34" s="536">
        <v>74</v>
      </c>
      <c r="G34" s="536" t="e">
        <f t="shared" si="0"/>
        <v>#REF!</v>
      </c>
    </row>
    <row r="35" spans="1:7" ht="18.75" customHeight="1">
      <c r="A35" s="534"/>
      <c r="B35" s="534">
        <v>15</v>
      </c>
      <c r="C35" s="535" t="s">
        <v>127</v>
      </c>
      <c r="D35" s="534" t="s">
        <v>1298</v>
      </c>
      <c r="E35" s="536"/>
      <c r="F35" s="536">
        <v>44</v>
      </c>
      <c r="G35" s="536" t="e">
        <f t="shared" si="0"/>
        <v>#REF!</v>
      </c>
    </row>
    <row r="36" spans="1:7" ht="18.75" customHeight="1">
      <c r="A36" s="534"/>
      <c r="B36" s="534">
        <v>21</v>
      </c>
      <c r="C36" s="535" t="s">
        <v>588</v>
      </c>
      <c r="D36" s="534" t="s">
        <v>1304</v>
      </c>
      <c r="E36" s="536"/>
      <c r="F36" s="536">
        <v>400</v>
      </c>
      <c r="G36" s="536" t="e">
        <f t="shared" si="0"/>
        <v>#REF!</v>
      </c>
    </row>
    <row r="37" spans="1:7" ht="18.75" customHeight="1">
      <c r="A37" s="534"/>
      <c r="B37" s="534">
        <v>22</v>
      </c>
      <c r="C37" s="535" t="s">
        <v>789</v>
      </c>
      <c r="D37" s="534" t="s">
        <v>1305</v>
      </c>
      <c r="E37" s="536"/>
      <c r="F37" s="536">
        <v>1500</v>
      </c>
      <c r="G37" s="536" t="e">
        <f t="shared" si="0"/>
        <v>#REF!</v>
      </c>
    </row>
    <row r="38" spans="1:7" ht="18.75" customHeight="1">
      <c r="A38" s="534"/>
      <c r="B38" s="534">
        <v>22</v>
      </c>
      <c r="C38" s="535" t="s">
        <v>127</v>
      </c>
      <c r="D38" s="534" t="s">
        <v>1306</v>
      </c>
      <c r="E38" s="536"/>
      <c r="F38" s="536">
        <v>37</v>
      </c>
      <c r="G38" s="536" t="e">
        <f t="shared" si="0"/>
        <v>#REF!</v>
      </c>
    </row>
    <row r="39" spans="1:7" ht="18.75" customHeight="1">
      <c r="A39" s="534"/>
      <c r="B39" s="534">
        <v>28</v>
      </c>
      <c r="C39" s="535" t="s">
        <v>793</v>
      </c>
      <c r="D39" s="534" t="s">
        <v>1313</v>
      </c>
      <c r="E39" s="536"/>
      <c r="F39" s="536">
        <v>400</v>
      </c>
      <c r="G39" s="536" t="e">
        <f t="shared" si="0"/>
        <v>#REF!</v>
      </c>
    </row>
    <row r="40" spans="1:7" ht="18.75" customHeight="1">
      <c r="A40" s="534"/>
      <c r="B40" s="534">
        <v>28</v>
      </c>
      <c r="C40" s="535" t="s">
        <v>586</v>
      </c>
      <c r="D40" s="534" t="s">
        <v>1314</v>
      </c>
      <c r="E40" s="536"/>
      <c r="F40" s="536">
        <v>1720</v>
      </c>
      <c r="G40" s="536" t="e">
        <f t="shared" si="0"/>
        <v>#REF!</v>
      </c>
    </row>
    <row r="41" spans="1:7" ht="18.75" customHeight="1">
      <c r="A41" s="534"/>
      <c r="B41" s="534">
        <v>28</v>
      </c>
      <c r="C41" s="535" t="s">
        <v>1321</v>
      </c>
      <c r="D41" s="534" t="s">
        <v>1320</v>
      </c>
      <c r="E41" s="536"/>
      <c r="F41" s="536">
        <v>2000</v>
      </c>
      <c r="G41" s="536" t="e">
        <f t="shared" si="0"/>
        <v>#REF!</v>
      </c>
    </row>
    <row r="42" spans="1:7" ht="18.75" customHeight="1">
      <c r="A42" s="534"/>
      <c r="B42" s="534">
        <v>28</v>
      </c>
      <c r="C42" s="535" t="s">
        <v>794</v>
      </c>
      <c r="D42" s="534" t="s">
        <v>1322</v>
      </c>
      <c r="E42" s="536">
        <v>15817.54</v>
      </c>
      <c r="F42" s="536"/>
      <c r="G42" s="536" t="e">
        <f t="shared" si="0"/>
        <v>#REF!</v>
      </c>
    </row>
    <row r="43" spans="1:7" ht="18.75" customHeight="1">
      <c r="A43" s="534" t="s">
        <v>610</v>
      </c>
      <c r="B43" s="534">
        <v>1</v>
      </c>
      <c r="C43" s="535" t="s">
        <v>226</v>
      </c>
      <c r="D43" s="534" t="s">
        <v>1334</v>
      </c>
      <c r="E43" s="536"/>
      <c r="F43" s="536">
        <v>173</v>
      </c>
      <c r="G43" s="536" t="e">
        <f t="shared" si="0"/>
        <v>#REF!</v>
      </c>
    </row>
    <row r="44" spans="1:7" ht="18.75" customHeight="1">
      <c r="A44" s="534"/>
      <c r="B44" s="534">
        <v>10</v>
      </c>
      <c r="C44" s="535" t="s">
        <v>886</v>
      </c>
      <c r="D44" s="534" t="s">
        <v>1350</v>
      </c>
      <c r="E44" s="536"/>
      <c r="F44" s="536">
        <v>5500</v>
      </c>
      <c r="G44" s="536" t="e">
        <f t="shared" si="0"/>
        <v>#REF!</v>
      </c>
    </row>
    <row r="45" spans="1:7" ht="18.75" customHeight="1">
      <c r="A45" s="534"/>
      <c r="B45" s="534">
        <v>10</v>
      </c>
      <c r="C45" s="535" t="s">
        <v>890</v>
      </c>
      <c r="D45" s="534" t="s">
        <v>1351</v>
      </c>
      <c r="E45" s="536"/>
      <c r="F45" s="536">
        <v>500</v>
      </c>
      <c r="G45" s="536" t="e">
        <f t="shared" si="0"/>
        <v>#REF!</v>
      </c>
    </row>
    <row r="46" spans="1:7" ht="18.75" customHeight="1">
      <c r="A46" s="534"/>
      <c r="B46" s="534">
        <v>17</v>
      </c>
      <c r="C46" s="535" t="s">
        <v>636</v>
      </c>
      <c r="D46" s="534" t="s">
        <v>1355</v>
      </c>
      <c r="E46" s="536"/>
      <c r="F46" s="536">
        <v>1749.53</v>
      </c>
      <c r="G46" s="536" t="e">
        <f t="shared" ref="G46:G77" si="1">G45+E46-F46</f>
        <v>#REF!</v>
      </c>
    </row>
    <row r="47" spans="1:7" ht="18.75" customHeight="1">
      <c r="A47" s="534"/>
      <c r="B47" s="534">
        <v>22</v>
      </c>
      <c r="C47" s="535" t="s">
        <v>588</v>
      </c>
      <c r="D47" s="534" t="s">
        <v>1360</v>
      </c>
      <c r="E47" s="536"/>
      <c r="F47" s="536">
        <v>300</v>
      </c>
      <c r="G47" s="536" t="e">
        <f t="shared" si="1"/>
        <v>#REF!</v>
      </c>
    </row>
    <row r="48" spans="1:7" ht="18.75" customHeight="1">
      <c r="A48" s="534"/>
      <c r="B48" s="534">
        <v>23</v>
      </c>
      <c r="C48" s="535" t="s">
        <v>588</v>
      </c>
      <c r="D48" s="534" t="s">
        <v>1361</v>
      </c>
      <c r="E48" s="536"/>
      <c r="F48" s="536">
        <v>980</v>
      </c>
      <c r="G48" s="536" t="e">
        <f t="shared" si="1"/>
        <v>#REF!</v>
      </c>
    </row>
    <row r="49" spans="1:7" ht="18.75" customHeight="1">
      <c r="A49" s="534"/>
      <c r="B49" s="534">
        <v>27</v>
      </c>
      <c r="C49" s="535" t="s">
        <v>217</v>
      </c>
      <c r="D49" s="534" t="s">
        <v>1365</v>
      </c>
      <c r="E49" s="536"/>
      <c r="F49" s="536">
        <v>200</v>
      </c>
      <c r="G49" s="536" t="e">
        <f t="shared" si="1"/>
        <v>#REF!</v>
      </c>
    </row>
    <row r="50" spans="1:7" ht="18.75" customHeight="1">
      <c r="A50" s="534"/>
      <c r="B50" s="534">
        <v>27</v>
      </c>
      <c r="C50" s="535" t="s">
        <v>226</v>
      </c>
      <c r="D50" s="534" t="s">
        <v>1366</v>
      </c>
      <c r="E50" s="536"/>
      <c r="F50" s="536">
        <v>103</v>
      </c>
      <c r="G50" s="536" t="e">
        <f t="shared" si="1"/>
        <v>#REF!</v>
      </c>
    </row>
    <row r="51" spans="1:7" ht="18.75" customHeight="1">
      <c r="A51" s="534"/>
      <c r="B51" s="534">
        <v>30</v>
      </c>
      <c r="C51" s="535" t="s">
        <v>793</v>
      </c>
      <c r="D51" s="534" t="s">
        <v>1369</v>
      </c>
      <c r="E51" s="536"/>
      <c r="F51" s="536">
        <v>400</v>
      </c>
      <c r="G51" s="536" t="e">
        <f t="shared" si="1"/>
        <v>#REF!</v>
      </c>
    </row>
    <row r="52" spans="1:7" ht="18.75" customHeight="1">
      <c r="A52" s="534"/>
      <c r="B52" s="534">
        <v>30</v>
      </c>
      <c r="C52" s="535" t="s">
        <v>226</v>
      </c>
      <c r="D52" s="534" t="s">
        <v>1370</v>
      </c>
      <c r="E52" s="536"/>
      <c r="F52" s="536">
        <v>126</v>
      </c>
      <c r="G52" s="536" t="e">
        <f t="shared" si="1"/>
        <v>#REF!</v>
      </c>
    </row>
    <row r="53" spans="1:7" ht="18.75" customHeight="1">
      <c r="A53" s="534"/>
      <c r="B53" s="534">
        <v>30</v>
      </c>
      <c r="C53" s="535" t="s">
        <v>794</v>
      </c>
      <c r="D53" s="534" t="s">
        <v>1376</v>
      </c>
      <c r="E53" s="536">
        <v>11218.53</v>
      </c>
      <c r="F53" s="536"/>
      <c r="G53" s="536" t="e">
        <f t="shared" si="1"/>
        <v>#REF!</v>
      </c>
    </row>
    <row r="54" spans="1:7" ht="18.75" customHeight="1">
      <c r="A54" s="534" t="s">
        <v>1201</v>
      </c>
      <c r="B54" s="534">
        <v>5</v>
      </c>
      <c r="C54" s="535" t="s">
        <v>886</v>
      </c>
      <c r="D54" s="534" t="s">
        <v>1393</v>
      </c>
      <c r="E54" s="536"/>
      <c r="F54" s="536">
        <v>4088.66</v>
      </c>
      <c r="G54" s="536" t="e">
        <f t="shared" si="1"/>
        <v>#REF!</v>
      </c>
    </row>
    <row r="55" spans="1:7" ht="18.75" customHeight="1">
      <c r="A55" s="534"/>
      <c r="B55" s="534">
        <v>21</v>
      </c>
      <c r="C55" s="535" t="s">
        <v>791</v>
      </c>
      <c r="D55" s="534" t="s">
        <v>1406</v>
      </c>
      <c r="E55" s="536"/>
      <c r="F55" s="536">
        <v>1304.99</v>
      </c>
      <c r="G55" s="536" t="e">
        <f t="shared" si="1"/>
        <v>#REF!</v>
      </c>
    </row>
    <row r="56" spans="1:7" ht="18.75" customHeight="1">
      <c r="A56" s="534"/>
      <c r="B56" s="534">
        <v>24</v>
      </c>
      <c r="C56" s="535" t="s">
        <v>588</v>
      </c>
      <c r="D56" s="534" t="s">
        <v>1407</v>
      </c>
      <c r="E56" s="536"/>
      <c r="F56" s="536">
        <v>858</v>
      </c>
      <c r="G56" s="536" t="e">
        <f t="shared" si="1"/>
        <v>#REF!</v>
      </c>
    </row>
    <row r="57" spans="1:7" ht="18.75" customHeight="1">
      <c r="A57" s="534"/>
      <c r="B57" s="534">
        <v>26</v>
      </c>
      <c r="C57" s="535" t="s">
        <v>588</v>
      </c>
      <c r="D57" s="534" t="s">
        <v>1411</v>
      </c>
      <c r="E57" s="536"/>
      <c r="F57" s="536">
        <v>678</v>
      </c>
      <c r="G57" s="536" t="e">
        <f t="shared" si="1"/>
        <v>#REF!</v>
      </c>
    </row>
    <row r="58" spans="1:7" ht="18.75" customHeight="1">
      <c r="A58" s="534"/>
      <c r="B58" s="534">
        <v>27</v>
      </c>
      <c r="C58" s="535" t="s">
        <v>226</v>
      </c>
      <c r="D58" s="534" t="s">
        <v>1412</v>
      </c>
      <c r="E58" s="536"/>
      <c r="F58" s="536">
        <v>83</v>
      </c>
      <c r="G58" s="536" t="e">
        <f t="shared" si="1"/>
        <v>#REF!</v>
      </c>
    </row>
    <row r="59" spans="1:7" ht="18.75" customHeight="1">
      <c r="A59" s="534"/>
      <c r="B59" s="534">
        <v>28</v>
      </c>
      <c r="C59" s="535" t="s">
        <v>75</v>
      </c>
      <c r="D59" s="534" t="s">
        <v>1413</v>
      </c>
      <c r="E59" s="536"/>
      <c r="F59" s="536">
        <v>2568</v>
      </c>
      <c r="G59" s="536" t="e">
        <f t="shared" si="1"/>
        <v>#REF!</v>
      </c>
    </row>
    <row r="60" spans="1:7" ht="18.75" customHeight="1">
      <c r="A60" s="534"/>
      <c r="B60" s="534">
        <v>30</v>
      </c>
      <c r="C60" s="535" t="s">
        <v>793</v>
      </c>
      <c r="D60" s="534" t="s">
        <v>1416</v>
      </c>
      <c r="E60" s="536"/>
      <c r="F60" s="536">
        <v>400</v>
      </c>
      <c r="G60" s="536" t="e">
        <f t="shared" si="1"/>
        <v>#REF!</v>
      </c>
    </row>
    <row r="61" spans="1:7" ht="18.75" customHeight="1">
      <c r="A61" s="534"/>
      <c r="B61" s="534">
        <v>30</v>
      </c>
      <c r="C61" s="535" t="s">
        <v>789</v>
      </c>
      <c r="D61" s="534" t="s">
        <v>1417</v>
      </c>
      <c r="E61" s="536"/>
      <c r="F61" s="536">
        <v>3730</v>
      </c>
      <c r="G61" s="536" t="e">
        <f t="shared" si="1"/>
        <v>#REF!</v>
      </c>
    </row>
    <row r="62" spans="1:7" ht="18.75" customHeight="1">
      <c r="A62" s="534"/>
      <c r="B62" s="534">
        <v>30</v>
      </c>
      <c r="C62" s="535" t="s">
        <v>794</v>
      </c>
      <c r="D62" s="534" t="s">
        <v>1423</v>
      </c>
      <c r="E62" s="536">
        <v>13883.65</v>
      </c>
      <c r="F62" s="536"/>
      <c r="G62" s="536" t="e">
        <f t="shared" si="1"/>
        <v>#REF!</v>
      </c>
    </row>
    <row r="63" spans="1:7" ht="18.75" customHeight="1">
      <c r="A63" s="534" t="s">
        <v>612</v>
      </c>
      <c r="B63" s="534">
        <v>3</v>
      </c>
      <c r="C63" s="535" t="s">
        <v>789</v>
      </c>
      <c r="D63" s="534" t="s">
        <v>1433</v>
      </c>
      <c r="E63" s="536"/>
      <c r="F63" s="536">
        <v>773</v>
      </c>
      <c r="G63" s="536" t="e">
        <f t="shared" si="1"/>
        <v>#REF!</v>
      </c>
    </row>
    <row r="64" spans="1:7" ht="18.75" customHeight="1">
      <c r="A64" s="534"/>
      <c r="B64" s="534">
        <v>3</v>
      </c>
      <c r="C64" s="535" t="s">
        <v>226</v>
      </c>
      <c r="D64" s="534" t="s">
        <v>1434</v>
      </c>
      <c r="E64" s="536"/>
      <c r="F64" s="536">
        <v>67</v>
      </c>
      <c r="G64" s="536" t="e">
        <f t="shared" si="1"/>
        <v>#REF!</v>
      </c>
    </row>
    <row r="65" spans="1:7" ht="18.75" customHeight="1">
      <c r="A65" s="534"/>
      <c r="B65" s="534">
        <v>4</v>
      </c>
      <c r="C65" s="535" t="s">
        <v>1139</v>
      </c>
      <c r="D65" s="534" t="s">
        <v>1436</v>
      </c>
      <c r="E65" s="536"/>
      <c r="F65" s="536">
        <v>2622.04</v>
      </c>
      <c r="G65" s="536" t="e">
        <f t="shared" si="1"/>
        <v>#REF!</v>
      </c>
    </row>
    <row r="66" spans="1:7" ht="18.75" customHeight="1">
      <c r="A66" s="534"/>
      <c r="B66" s="534">
        <v>10</v>
      </c>
      <c r="C66" s="535" t="s">
        <v>890</v>
      </c>
      <c r="D66" s="534" t="s">
        <v>1442</v>
      </c>
      <c r="E66" s="536"/>
      <c r="F66" s="536">
        <v>950</v>
      </c>
      <c r="G66" s="536" t="e">
        <f t="shared" si="1"/>
        <v>#REF!</v>
      </c>
    </row>
    <row r="67" spans="1:7" ht="18.75" customHeight="1">
      <c r="A67" s="534"/>
      <c r="B67" s="534">
        <v>10</v>
      </c>
      <c r="C67" s="535" t="s">
        <v>886</v>
      </c>
      <c r="D67" s="534" t="s">
        <v>1443</v>
      </c>
      <c r="E67" s="536"/>
      <c r="F67" s="536">
        <v>5500</v>
      </c>
      <c r="G67" s="536" t="e">
        <f t="shared" si="1"/>
        <v>#REF!</v>
      </c>
    </row>
    <row r="68" spans="1:7" ht="18.75" customHeight="1">
      <c r="A68" s="534"/>
      <c r="B68" s="534">
        <v>10</v>
      </c>
      <c r="C68" s="535" t="s">
        <v>1041</v>
      </c>
      <c r="D68" s="534" t="s">
        <v>1444</v>
      </c>
      <c r="E68" s="536"/>
      <c r="F68" s="536">
        <v>2184</v>
      </c>
      <c r="G68" s="536" t="e">
        <f t="shared" si="1"/>
        <v>#REF!</v>
      </c>
    </row>
    <row r="69" spans="1:7" ht="18.75" customHeight="1">
      <c r="A69" s="534"/>
      <c r="B69" s="534">
        <v>12</v>
      </c>
      <c r="C69" s="535" t="s">
        <v>226</v>
      </c>
      <c r="D69" s="534" t="s">
        <v>1448</v>
      </c>
      <c r="E69" s="536"/>
      <c r="F69" s="536">
        <v>103</v>
      </c>
      <c r="G69" s="536" t="e">
        <f t="shared" si="1"/>
        <v>#REF!</v>
      </c>
    </row>
    <row r="70" spans="1:7" ht="18.75" customHeight="1">
      <c r="A70" s="534"/>
      <c r="B70" s="534">
        <v>16</v>
      </c>
      <c r="C70" s="535" t="s">
        <v>789</v>
      </c>
      <c r="D70" s="534" t="s">
        <v>1449</v>
      </c>
      <c r="E70" s="536"/>
      <c r="F70" s="536">
        <v>10170.1</v>
      </c>
      <c r="G70" s="536" t="e">
        <f t="shared" si="1"/>
        <v>#REF!</v>
      </c>
    </row>
    <row r="71" spans="1:7" ht="18.75" customHeight="1">
      <c r="A71" s="534"/>
      <c r="B71" s="534">
        <v>18</v>
      </c>
      <c r="C71" s="535" t="s">
        <v>127</v>
      </c>
      <c r="D71" s="534" t="s">
        <v>1456</v>
      </c>
      <c r="E71" s="536"/>
      <c r="F71" s="536">
        <v>32</v>
      </c>
      <c r="G71" s="536" t="e">
        <f t="shared" si="1"/>
        <v>#REF!</v>
      </c>
    </row>
    <row r="72" spans="1:7" ht="18.75" customHeight="1">
      <c r="A72" s="534"/>
      <c r="B72" s="534">
        <v>25</v>
      </c>
      <c r="C72" s="535" t="s">
        <v>127</v>
      </c>
      <c r="D72" s="534" t="s">
        <v>1459</v>
      </c>
      <c r="E72" s="536"/>
      <c r="F72" s="536">
        <v>74</v>
      </c>
      <c r="G72" s="536" t="e">
        <f t="shared" si="1"/>
        <v>#REF!</v>
      </c>
    </row>
    <row r="73" spans="1:7" ht="18.75" customHeight="1">
      <c r="A73" s="534"/>
      <c r="B73" s="534">
        <v>26</v>
      </c>
      <c r="C73" s="535" t="s">
        <v>789</v>
      </c>
      <c r="D73" s="534" t="s">
        <v>1460</v>
      </c>
      <c r="E73" s="536"/>
      <c r="F73" s="536">
        <v>813.2</v>
      </c>
      <c r="G73" s="536" t="e">
        <f t="shared" si="1"/>
        <v>#REF!</v>
      </c>
    </row>
    <row r="74" spans="1:7" ht="18.75" customHeight="1">
      <c r="A74" s="534"/>
      <c r="B74" s="534">
        <v>31</v>
      </c>
      <c r="C74" s="535" t="s">
        <v>792</v>
      </c>
      <c r="D74" s="534" t="s">
        <v>1463</v>
      </c>
      <c r="E74" s="536"/>
      <c r="F74" s="536">
        <v>2245</v>
      </c>
      <c r="G74" s="536" t="e">
        <f t="shared" si="1"/>
        <v>#REF!</v>
      </c>
    </row>
    <row r="75" spans="1:7" ht="18.75" customHeight="1">
      <c r="A75" s="534"/>
      <c r="B75" s="534">
        <v>31</v>
      </c>
      <c r="C75" s="535" t="s">
        <v>793</v>
      </c>
      <c r="D75" s="534" t="s">
        <v>1464</v>
      </c>
      <c r="E75" s="536"/>
      <c r="F75" s="536">
        <v>400</v>
      </c>
      <c r="G75" s="536" t="e">
        <f t="shared" si="1"/>
        <v>#REF!</v>
      </c>
    </row>
    <row r="76" spans="1:7" ht="18.75" customHeight="1">
      <c r="A76" s="534"/>
      <c r="B76" s="534">
        <v>31</v>
      </c>
      <c r="C76" s="535" t="s">
        <v>127</v>
      </c>
      <c r="D76" s="534" t="s">
        <v>1470</v>
      </c>
      <c r="E76" s="536"/>
      <c r="F76" s="536">
        <v>37</v>
      </c>
      <c r="G76" s="536" t="e">
        <f t="shared" si="1"/>
        <v>#REF!</v>
      </c>
    </row>
    <row r="77" spans="1:7" ht="18.75" customHeight="1">
      <c r="A77" s="534"/>
      <c r="B77" s="534">
        <v>31</v>
      </c>
      <c r="C77" s="535" t="s">
        <v>794</v>
      </c>
      <c r="D77" s="534" t="s">
        <v>1471</v>
      </c>
      <c r="E77" s="536">
        <v>21156.14</v>
      </c>
      <c r="F77" s="536"/>
      <c r="G77" s="536" t="e">
        <f t="shared" si="1"/>
        <v>#REF!</v>
      </c>
    </row>
    <row r="78" spans="1:7" ht="18.75" customHeight="1">
      <c r="A78" s="534" t="s">
        <v>613</v>
      </c>
      <c r="B78" s="534">
        <v>1</v>
      </c>
      <c r="C78" s="535" t="s">
        <v>588</v>
      </c>
      <c r="D78" s="534" t="s">
        <v>1481</v>
      </c>
      <c r="E78" s="536"/>
      <c r="F78" s="536">
        <v>200</v>
      </c>
      <c r="G78" s="536" t="e">
        <f t="shared" ref="G78:G109" si="2">G77+E78-F78</f>
        <v>#REF!</v>
      </c>
    </row>
    <row r="79" spans="1:7" ht="18.75" customHeight="1">
      <c r="A79" s="534"/>
      <c r="B79" s="534">
        <v>8</v>
      </c>
      <c r="C79" s="535" t="s">
        <v>226</v>
      </c>
      <c r="D79" s="534" t="s">
        <v>1486</v>
      </c>
      <c r="E79" s="536"/>
      <c r="F79" s="536">
        <v>30</v>
      </c>
      <c r="G79" s="536" t="e">
        <f t="shared" si="2"/>
        <v>#REF!</v>
      </c>
    </row>
    <row r="80" spans="1:7" ht="18.75" customHeight="1">
      <c r="A80" s="534"/>
      <c r="B80" s="534">
        <v>8</v>
      </c>
      <c r="C80" s="535" t="s">
        <v>890</v>
      </c>
      <c r="D80" s="534" t="s">
        <v>1488</v>
      </c>
      <c r="E80" s="536"/>
      <c r="F80" s="536">
        <v>1013</v>
      </c>
      <c r="G80" s="536" t="e">
        <f t="shared" si="2"/>
        <v>#REF!</v>
      </c>
    </row>
    <row r="81" spans="1:7" ht="18.75" customHeight="1">
      <c r="A81" s="534"/>
      <c r="B81" s="534">
        <v>8</v>
      </c>
      <c r="C81" s="535" t="s">
        <v>226</v>
      </c>
      <c r="D81" s="534" t="s">
        <v>1489</v>
      </c>
      <c r="E81" s="536"/>
      <c r="F81" s="536">
        <v>189</v>
      </c>
      <c r="G81" s="536" t="e">
        <f t="shared" si="2"/>
        <v>#REF!</v>
      </c>
    </row>
    <row r="82" spans="1:7" ht="18.75" customHeight="1">
      <c r="A82" s="534"/>
      <c r="B82" s="534">
        <v>9</v>
      </c>
      <c r="C82" s="535" t="s">
        <v>886</v>
      </c>
      <c r="D82" s="534" t="s">
        <v>1490</v>
      </c>
      <c r="E82" s="536"/>
      <c r="F82" s="536">
        <v>5500</v>
      </c>
      <c r="G82" s="536" t="e">
        <f t="shared" si="2"/>
        <v>#REF!</v>
      </c>
    </row>
    <row r="83" spans="1:7" ht="18.75" customHeight="1">
      <c r="A83" s="534"/>
      <c r="B83" s="534">
        <v>9</v>
      </c>
      <c r="C83" s="535" t="s">
        <v>961</v>
      </c>
      <c r="D83" s="534" t="s">
        <v>1494</v>
      </c>
      <c r="E83" s="536"/>
      <c r="F83" s="536">
        <v>89</v>
      </c>
      <c r="G83" s="536" t="e">
        <f t="shared" si="2"/>
        <v>#REF!</v>
      </c>
    </row>
    <row r="84" spans="1:7" ht="18.75" customHeight="1">
      <c r="A84" s="534"/>
      <c r="B84" s="534">
        <v>12</v>
      </c>
      <c r="C84" s="535" t="s">
        <v>226</v>
      </c>
      <c r="D84" s="534" t="s">
        <v>1496</v>
      </c>
      <c r="E84" s="536"/>
      <c r="F84" s="536">
        <v>641</v>
      </c>
      <c r="G84" s="536" t="e">
        <f t="shared" si="2"/>
        <v>#REF!</v>
      </c>
    </row>
    <row r="85" spans="1:7" ht="18.75" customHeight="1">
      <c r="A85" s="534"/>
      <c r="B85" s="534">
        <v>14</v>
      </c>
      <c r="C85" s="535" t="s">
        <v>791</v>
      </c>
      <c r="D85" s="534" t="s">
        <v>1497</v>
      </c>
      <c r="E85" s="536"/>
      <c r="F85" s="536">
        <v>1793</v>
      </c>
      <c r="G85" s="536" t="e">
        <f t="shared" si="2"/>
        <v>#REF!</v>
      </c>
    </row>
    <row r="86" spans="1:7" ht="18.75" customHeight="1">
      <c r="A86" s="534"/>
      <c r="B86" s="534">
        <v>19</v>
      </c>
      <c r="C86" s="535" t="s">
        <v>226</v>
      </c>
      <c r="D86" s="534" t="s">
        <v>1504</v>
      </c>
      <c r="E86" s="536"/>
      <c r="F86" s="536">
        <v>208</v>
      </c>
      <c r="G86" s="536" t="e">
        <f t="shared" si="2"/>
        <v>#REF!</v>
      </c>
    </row>
    <row r="87" spans="1:7" ht="18.75" customHeight="1">
      <c r="A87" s="534"/>
      <c r="B87" s="534">
        <v>27</v>
      </c>
      <c r="C87" s="535" t="s">
        <v>792</v>
      </c>
      <c r="D87" s="534" t="s">
        <v>1509</v>
      </c>
      <c r="E87" s="536"/>
      <c r="F87" s="536">
        <v>246.1</v>
      </c>
      <c r="G87" s="536" t="e">
        <f t="shared" si="2"/>
        <v>#REF!</v>
      </c>
    </row>
    <row r="88" spans="1:7" ht="18.75" customHeight="1">
      <c r="A88" s="534"/>
      <c r="B88" s="534">
        <v>28</v>
      </c>
      <c r="C88" s="535" t="s">
        <v>789</v>
      </c>
      <c r="D88" s="534" t="s">
        <v>1510</v>
      </c>
      <c r="E88" s="536"/>
      <c r="F88" s="536">
        <v>2059.11</v>
      </c>
      <c r="G88" s="536" t="e">
        <f t="shared" si="2"/>
        <v>#REF!</v>
      </c>
    </row>
    <row r="89" spans="1:7" ht="18.75" customHeight="1">
      <c r="A89" s="534"/>
      <c r="B89" s="534">
        <v>30</v>
      </c>
      <c r="C89" s="535" t="s">
        <v>793</v>
      </c>
      <c r="D89" s="534" t="s">
        <v>1520</v>
      </c>
      <c r="E89" s="536"/>
      <c r="F89" s="536">
        <v>400</v>
      </c>
      <c r="G89" s="536" t="e">
        <f t="shared" si="2"/>
        <v>#REF!</v>
      </c>
    </row>
    <row r="90" spans="1:7" ht="18.75" customHeight="1">
      <c r="A90" s="534"/>
      <c r="B90" s="534">
        <v>30</v>
      </c>
      <c r="C90" s="535" t="s">
        <v>789</v>
      </c>
      <c r="D90" s="534" t="s">
        <v>1521</v>
      </c>
      <c r="E90" s="536"/>
      <c r="F90" s="536">
        <v>1131.27</v>
      </c>
      <c r="G90" s="536" t="e">
        <f t="shared" si="2"/>
        <v>#REF!</v>
      </c>
    </row>
    <row r="91" spans="1:7" ht="18.75" customHeight="1">
      <c r="A91" s="534"/>
      <c r="B91" s="534">
        <v>30</v>
      </c>
      <c r="C91" s="535" t="s">
        <v>794</v>
      </c>
      <c r="D91" s="534" t="s">
        <v>1522</v>
      </c>
      <c r="E91" s="536">
        <v>18313.68</v>
      </c>
      <c r="F91" s="536"/>
      <c r="G91" s="536" t="e">
        <f t="shared" si="2"/>
        <v>#REF!</v>
      </c>
    </row>
    <row r="92" spans="1:7" ht="18.75" customHeight="1">
      <c r="A92" s="534" t="s">
        <v>614</v>
      </c>
      <c r="B92" s="534">
        <v>5</v>
      </c>
      <c r="C92" s="535" t="s">
        <v>127</v>
      </c>
      <c r="D92" s="534" t="s">
        <v>1537</v>
      </c>
      <c r="E92" s="536"/>
      <c r="F92" s="536">
        <v>79</v>
      </c>
      <c r="G92" s="536" t="e">
        <f t="shared" si="2"/>
        <v>#REF!</v>
      </c>
    </row>
    <row r="93" spans="1:7" ht="18.75" customHeight="1">
      <c r="A93" s="534"/>
      <c r="B93" s="534">
        <v>5</v>
      </c>
      <c r="C93" s="535" t="s">
        <v>890</v>
      </c>
      <c r="D93" s="534" t="s">
        <v>1538</v>
      </c>
      <c r="E93" s="536"/>
      <c r="F93" s="536">
        <v>860</v>
      </c>
      <c r="G93" s="536" t="e">
        <f t="shared" si="2"/>
        <v>#REF!</v>
      </c>
    </row>
    <row r="94" spans="1:7" ht="18.75" customHeight="1">
      <c r="A94" s="534"/>
      <c r="B94" s="534">
        <v>5</v>
      </c>
      <c r="C94" s="535" t="s">
        <v>886</v>
      </c>
      <c r="D94" s="534" t="s">
        <v>1539</v>
      </c>
      <c r="E94" s="536"/>
      <c r="F94" s="536">
        <v>5500</v>
      </c>
      <c r="G94" s="536" t="e">
        <f t="shared" si="2"/>
        <v>#REF!</v>
      </c>
    </row>
    <row r="95" spans="1:7" ht="18.75" customHeight="1">
      <c r="A95" s="534"/>
      <c r="B95" s="534">
        <v>8</v>
      </c>
      <c r="C95" s="535" t="s">
        <v>789</v>
      </c>
      <c r="D95" s="534" t="s">
        <v>1542</v>
      </c>
      <c r="E95" s="536"/>
      <c r="F95" s="536">
        <v>5136</v>
      </c>
      <c r="G95" s="536" t="e">
        <f t="shared" si="2"/>
        <v>#REF!</v>
      </c>
    </row>
    <row r="96" spans="1:7" ht="18.75" customHeight="1">
      <c r="A96" s="534"/>
      <c r="B96" s="534">
        <v>12</v>
      </c>
      <c r="C96" s="535" t="s">
        <v>226</v>
      </c>
      <c r="D96" s="534" t="s">
        <v>1547</v>
      </c>
      <c r="E96" s="536"/>
      <c r="F96" s="536">
        <v>22</v>
      </c>
      <c r="G96" s="536" t="e">
        <f t="shared" si="2"/>
        <v>#REF!</v>
      </c>
    </row>
    <row r="97" spans="1:7" ht="18.75" customHeight="1">
      <c r="A97" s="534"/>
      <c r="B97" s="534">
        <v>12</v>
      </c>
      <c r="C97" s="535" t="s">
        <v>588</v>
      </c>
      <c r="D97" s="534" t="s">
        <v>1548</v>
      </c>
      <c r="E97" s="536"/>
      <c r="F97" s="536">
        <v>835</v>
      </c>
      <c r="G97" s="536" t="e">
        <f t="shared" si="2"/>
        <v>#REF!</v>
      </c>
    </row>
    <row r="98" spans="1:7" ht="18.75" customHeight="1">
      <c r="A98" s="534"/>
      <c r="B98" s="534">
        <v>13</v>
      </c>
      <c r="C98" s="535" t="s">
        <v>636</v>
      </c>
      <c r="D98" s="534" t="s">
        <v>1551</v>
      </c>
      <c r="E98" s="536"/>
      <c r="F98" s="536">
        <v>1749.53</v>
      </c>
      <c r="G98" s="536" t="e">
        <f t="shared" si="2"/>
        <v>#REF!</v>
      </c>
    </row>
    <row r="99" spans="1:7" ht="18.75" customHeight="1">
      <c r="A99" s="534"/>
      <c r="B99" s="534">
        <v>24</v>
      </c>
      <c r="C99" s="535" t="s">
        <v>588</v>
      </c>
      <c r="D99" s="534" t="s">
        <v>1558</v>
      </c>
      <c r="E99" s="536"/>
      <c r="F99" s="536">
        <v>910</v>
      </c>
      <c r="G99" s="536" t="e">
        <f t="shared" si="2"/>
        <v>#REF!</v>
      </c>
    </row>
    <row r="100" spans="1:7" ht="18.75" customHeight="1">
      <c r="A100" s="534"/>
      <c r="B100" s="534">
        <v>31</v>
      </c>
      <c r="C100" s="535" t="s">
        <v>793</v>
      </c>
      <c r="D100" s="534" t="s">
        <v>1568</v>
      </c>
      <c r="E100" s="536"/>
      <c r="F100" s="536">
        <v>400</v>
      </c>
      <c r="G100" s="536" t="e">
        <f t="shared" si="2"/>
        <v>#REF!</v>
      </c>
    </row>
    <row r="101" spans="1:7" ht="18.75" customHeight="1">
      <c r="A101" s="534"/>
      <c r="B101" s="534">
        <v>31</v>
      </c>
      <c r="C101" s="535" t="s">
        <v>789</v>
      </c>
      <c r="D101" s="534" t="s">
        <v>1570</v>
      </c>
      <c r="E101" s="536"/>
      <c r="F101" s="536">
        <v>360</v>
      </c>
      <c r="G101" s="536" t="e">
        <f t="shared" si="2"/>
        <v>#REF!</v>
      </c>
    </row>
    <row r="102" spans="1:7" ht="18.75" customHeight="1">
      <c r="A102" s="534"/>
      <c r="B102" s="534">
        <v>31</v>
      </c>
      <c r="C102" s="535" t="s">
        <v>794</v>
      </c>
      <c r="D102" s="534" t="s">
        <v>1571</v>
      </c>
      <c r="E102" s="536">
        <v>15851.53</v>
      </c>
      <c r="F102" s="536"/>
      <c r="G102" s="536" t="e">
        <f t="shared" si="2"/>
        <v>#REF!</v>
      </c>
    </row>
    <row r="103" spans="1:7" ht="18.75" customHeight="1">
      <c r="A103" s="534" t="s">
        <v>615</v>
      </c>
      <c r="B103" s="534">
        <v>3</v>
      </c>
      <c r="C103" s="535" t="s">
        <v>226</v>
      </c>
      <c r="D103" s="534" t="s">
        <v>1577</v>
      </c>
      <c r="E103" s="536"/>
      <c r="F103" s="536">
        <v>103</v>
      </c>
      <c r="G103" s="536" t="e">
        <f t="shared" si="2"/>
        <v>#REF!</v>
      </c>
    </row>
    <row r="104" spans="1:7" ht="18.75" customHeight="1">
      <c r="A104" s="534"/>
      <c r="B104" s="534">
        <v>11</v>
      </c>
      <c r="C104" s="535" t="s">
        <v>890</v>
      </c>
      <c r="D104" s="534" t="s">
        <v>1581</v>
      </c>
      <c r="E104" s="536"/>
      <c r="F104" s="536">
        <v>554.47</v>
      </c>
      <c r="G104" s="536" t="e">
        <f t="shared" si="2"/>
        <v>#REF!</v>
      </c>
    </row>
    <row r="105" spans="1:7" ht="18.75" customHeight="1">
      <c r="A105" s="534"/>
      <c r="B105" s="534">
        <v>15</v>
      </c>
      <c r="C105" s="535" t="s">
        <v>886</v>
      </c>
      <c r="D105" s="534" t="s">
        <v>1582</v>
      </c>
      <c r="E105" s="536"/>
      <c r="F105" s="536">
        <v>5500</v>
      </c>
      <c r="G105" s="536" t="e">
        <f t="shared" si="2"/>
        <v>#REF!</v>
      </c>
    </row>
    <row r="106" spans="1:7" ht="18.75" customHeight="1">
      <c r="A106" s="534"/>
      <c r="B106" s="534">
        <v>15</v>
      </c>
      <c r="C106" s="535" t="s">
        <v>226</v>
      </c>
      <c r="D106" s="534" t="s">
        <v>1583</v>
      </c>
      <c r="E106" s="536"/>
      <c r="F106" s="536">
        <v>103</v>
      </c>
      <c r="G106" s="536" t="e">
        <f t="shared" si="2"/>
        <v>#REF!</v>
      </c>
    </row>
    <row r="107" spans="1:7" ht="18.75" customHeight="1">
      <c r="A107" s="534"/>
      <c r="B107" s="534">
        <v>17</v>
      </c>
      <c r="C107" s="535" t="s">
        <v>789</v>
      </c>
      <c r="D107" s="534" t="s">
        <v>1584</v>
      </c>
      <c r="E107" s="536"/>
      <c r="F107" s="536">
        <v>1086.05</v>
      </c>
      <c r="G107" s="536" t="e">
        <f t="shared" si="2"/>
        <v>#REF!</v>
      </c>
    </row>
    <row r="108" spans="1:7" ht="18.75" customHeight="1">
      <c r="A108" s="534"/>
      <c r="B108" s="534">
        <v>17</v>
      </c>
      <c r="C108" s="535" t="s">
        <v>789</v>
      </c>
      <c r="D108" s="534" t="s">
        <v>1585</v>
      </c>
      <c r="E108" s="536"/>
      <c r="F108" s="536">
        <v>526</v>
      </c>
      <c r="G108" s="536" t="e">
        <f t="shared" si="2"/>
        <v>#REF!</v>
      </c>
    </row>
    <row r="109" spans="1:7" ht="18.75" customHeight="1">
      <c r="A109" s="534"/>
      <c r="B109" s="534">
        <v>21</v>
      </c>
      <c r="C109" s="535" t="s">
        <v>1041</v>
      </c>
      <c r="D109" s="534" t="s">
        <v>1589</v>
      </c>
      <c r="E109" s="536"/>
      <c r="F109" s="536">
        <v>1040</v>
      </c>
      <c r="G109" s="536" t="e">
        <f t="shared" si="2"/>
        <v>#REF!</v>
      </c>
    </row>
    <row r="110" spans="1:7" ht="18.75" customHeight="1">
      <c r="A110" s="534"/>
      <c r="B110" s="534">
        <v>22</v>
      </c>
      <c r="C110" s="535" t="s">
        <v>793</v>
      </c>
      <c r="D110" s="534" t="s">
        <v>1592</v>
      </c>
      <c r="E110" s="536"/>
      <c r="F110" s="536">
        <v>1000</v>
      </c>
      <c r="G110" s="536" t="e">
        <f t="shared" ref="G110:G170" si="3">G109+E110-F110</f>
        <v>#REF!</v>
      </c>
    </row>
    <row r="111" spans="1:7" ht="18.75" customHeight="1">
      <c r="A111" s="534"/>
      <c r="B111" s="534">
        <v>23</v>
      </c>
      <c r="C111" s="535" t="s">
        <v>226</v>
      </c>
      <c r="D111" s="534" t="s">
        <v>1593</v>
      </c>
      <c r="E111" s="536"/>
      <c r="F111" s="536">
        <v>148</v>
      </c>
      <c r="G111" s="536" t="e">
        <f t="shared" si="3"/>
        <v>#REF!</v>
      </c>
    </row>
    <row r="112" spans="1:7" ht="18.75" customHeight="1">
      <c r="A112" s="534"/>
      <c r="B112" s="534">
        <v>25</v>
      </c>
      <c r="C112" s="535" t="s">
        <v>1139</v>
      </c>
      <c r="D112" s="534" t="s">
        <v>1596</v>
      </c>
      <c r="E112" s="536"/>
      <c r="F112" s="536">
        <v>10216.959999999999</v>
      </c>
      <c r="G112" s="536" t="e">
        <f t="shared" si="3"/>
        <v>#REF!</v>
      </c>
    </row>
    <row r="113" spans="1:7" ht="18.75" customHeight="1">
      <c r="A113" s="534"/>
      <c r="B113" s="534">
        <v>26</v>
      </c>
      <c r="C113" s="535" t="s">
        <v>592</v>
      </c>
      <c r="D113" s="534" t="s">
        <v>1597</v>
      </c>
      <c r="E113" s="536"/>
      <c r="F113" s="536">
        <v>1000</v>
      </c>
      <c r="G113" s="536" t="e">
        <f t="shared" si="3"/>
        <v>#REF!</v>
      </c>
    </row>
    <row r="114" spans="1:7" ht="18.75" customHeight="1">
      <c r="A114" s="534"/>
      <c r="B114" s="534">
        <v>28</v>
      </c>
      <c r="C114" s="535" t="s">
        <v>1139</v>
      </c>
      <c r="D114" s="534" t="s">
        <v>1598</v>
      </c>
      <c r="E114" s="536"/>
      <c r="F114" s="536">
        <v>1500</v>
      </c>
      <c r="G114" s="536" t="e">
        <f t="shared" si="3"/>
        <v>#REF!</v>
      </c>
    </row>
    <row r="115" spans="1:7" ht="18.75" customHeight="1">
      <c r="A115" s="534"/>
      <c r="B115" s="534">
        <v>31</v>
      </c>
      <c r="C115" s="535" t="s">
        <v>793</v>
      </c>
      <c r="D115" s="534" t="s">
        <v>1602</v>
      </c>
      <c r="E115" s="536"/>
      <c r="F115" s="536">
        <v>400</v>
      </c>
      <c r="G115" s="536" t="e">
        <f t="shared" si="3"/>
        <v>#REF!</v>
      </c>
    </row>
    <row r="116" spans="1:7" ht="18.75" customHeight="1">
      <c r="A116" s="534"/>
      <c r="B116" s="534">
        <v>31</v>
      </c>
      <c r="C116" s="535" t="s">
        <v>792</v>
      </c>
      <c r="D116" s="534" t="s">
        <v>1603</v>
      </c>
      <c r="E116" s="536"/>
      <c r="F116" s="536">
        <v>166</v>
      </c>
      <c r="G116" s="536" t="e">
        <f t="shared" si="3"/>
        <v>#REF!</v>
      </c>
    </row>
    <row r="117" spans="1:7" ht="18.75" customHeight="1">
      <c r="A117" s="534"/>
      <c r="B117" s="534">
        <v>31</v>
      </c>
      <c r="C117" s="535" t="s">
        <v>794</v>
      </c>
      <c r="D117" s="534" t="s">
        <v>1608</v>
      </c>
      <c r="E117" s="536">
        <v>23343.48</v>
      </c>
      <c r="F117" s="536"/>
      <c r="G117" s="536" t="e">
        <f t="shared" si="3"/>
        <v>#REF!</v>
      </c>
    </row>
    <row r="118" spans="1:7" ht="18.75" customHeight="1">
      <c r="A118" s="534" t="s">
        <v>616</v>
      </c>
      <c r="B118" s="534">
        <v>7</v>
      </c>
      <c r="C118" s="535" t="s">
        <v>592</v>
      </c>
      <c r="D118" s="534" t="s">
        <v>1626</v>
      </c>
      <c r="E118" s="536"/>
      <c r="F118" s="553">
        <v>1000</v>
      </c>
      <c r="G118" s="536" t="e">
        <f t="shared" si="3"/>
        <v>#REF!</v>
      </c>
    </row>
    <row r="119" spans="1:7" ht="18.75" customHeight="1">
      <c r="A119" s="534"/>
      <c r="B119" s="534">
        <v>7</v>
      </c>
      <c r="C119" s="535" t="s">
        <v>886</v>
      </c>
      <c r="D119" s="534" t="s">
        <v>1627</v>
      </c>
      <c r="E119" s="536"/>
      <c r="F119" s="553">
        <v>418.24</v>
      </c>
      <c r="G119" s="536" t="e">
        <f t="shared" si="3"/>
        <v>#REF!</v>
      </c>
    </row>
    <row r="120" spans="1:7" ht="18.75" customHeight="1">
      <c r="A120" s="534"/>
      <c r="B120" s="534">
        <v>7</v>
      </c>
      <c r="C120" s="535" t="s">
        <v>789</v>
      </c>
      <c r="D120" s="534" t="s">
        <v>1628</v>
      </c>
      <c r="E120" s="536"/>
      <c r="F120" s="553">
        <v>159</v>
      </c>
      <c r="G120" s="536" t="e">
        <f t="shared" si="3"/>
        <v>#REF!</v>
      </c>
    </row>
    <row r="121" spans="1:7" ht="18.75" customHeight="1">
      <c r="A121" s="534"/>
      <c r="B121" s="534">
        <v>7</v>
      </c>
      <c r="C121" s="535" t="s">
        <v>890</v>
      </c>
      <c r="D121" s="534" t="s">
        <v>1629</v>
      </c>
      <c r="E121" s="536"/>
      <c r="F121" s="553">
        <v>2960.72</v>
      </c>
      <c r="G121" s="536" t="e">
        <f t="shared" si="3"/>
        <v>#REF!</v>
      </c>
    </row>
    <row r="122" spans="1:7" ht="18.75" customHeight="1">
      <c r="A122" s="534"/>
      <c r="B122" s="534">
        <v>12</v>
      </c>
      <c r="C122" s="535" t="s">
        <v>588</v>
      </c>
      <c r="D122" s="534" t="s">
        <v>1634</v>
      </c>
      <c r="E122" s="536"/>
      <c r="F122" s="553">
        <v>320</v>
      </c>
      <c r="G122" s="536" t="e">
        <f t="shared" si="3"/>
        <v>#REF!</v>
      </c>
    </row>
    <row r="123" spans="1:7" ht="18.75" customHeight="1">
      <c r="A123" s="534"/>
      <c r="B123" s="534">
        <v>18</v>
      </c>
      <c r="C123" s="535" t="s">
        <v>127</v>
      </c>
      <c r="D123" s="534" t="s">
        <v>1639</v>
      </c>
      <c r="E123" s="536"/>
      <c r="F123" s="553">
        <v>10</v>
      </c>
      <c r="G123" s="536" t="e">
        <f t="shared" si="3"/>
        <v>#REF!</v>
      </c>
    </row>
    <row r="124" spans="1:7" ht="18.75" customHeight="1">
      <c r="A124" s="534"/>
      <c r="B124" s="534">
        <v>18</v>
      </c>
      <c r="C124" s="535" t="s">
        <v>226</v>
      </c>
      <c r="D124" s="534" t="s">
        <v>1640</v>
      </c>
      <c r="E124" s="536"/>
      <c r="F124" s="553">
        <v>67</v>
      </c>
      <c r="G124" s="536" t="e">
        <f t="shared" si="3"/>
        <v>#REF!</v>
      </c>
    </row>
    <row r="125" spans="1:7" ht="18.75" customHeight="1">
      <c r="A125" s="534"/>
      <c r="B125" s="534">
        <v>18</v>
      </c>
      <c r="C125" s="535" t="s">
        <v>592</v>
      </c>
      <c r="D125" s="534" t="s">
        <v>1641</v>
      </c>
      <c r="E125" s="536"/>
      <c r="F125" s="553">
        <v>500</v>
      </c>
      <c r="G125" s="536" t="e">
        <f t="shared" si="3"/>
        <v>#REF!</v>
      </c>
    </row>
    <row r="126" spans="1:7" ht="18.75" customHeight="1">
      <c r="A126" s="534"/>
      <c r="B126" s="534">
        <v>21</v>
      </c>
      <c r="C126" s="535" t="s">
        <v>792</v>
      </c>
      <c r="D126" s="534" t="s">
        <v>1642</v>
      </c>
      <c r="E126" s="536"/>
      <c r="F126" s="553">
        <v>284.55</v>
      </c>
      <c r="G126" s="536" t="e">
        <f t="shared" si="3"/>
        <v>#REF!</v>
      </c>
    </row>
    <row r="127" spans="1:7" ht="18.75" customHeight="1">
      <c r="A127" s="534"/>
      <c r="B127" s="534">
        <v>21</v>
      </c>
      <c r="C127" s="535" t="s">
        <v>1139</v>
      </c>
      <c r="D127" s="534" t="s">
        <v>1643</v>
      </c>
      <c r="E127" s="536"/>
      <c r="F127" s="553">
        <v>1540.96</v>
      </c>
      <c r="G127" s="536" t="e">
        <f t="shared" si="3"/>
        <v>#REF!</v>
      </c>
    </row>
    <row r="128" spans="1:7" ht="18.75" customHeight="1">
      <c r="A128" s="534"/>
      <c r="B128" s="534">
        <v>25</v>
      </c>
      <c r="C128" s="535" t="s">
        <v>592</v>
      </c>
      <c r="D128" s="534" t="s">
        <v>1647</v>
      </c>
      <c r="E128" s="536"/>
      <c r="F128" s="553">
        <v>1000</v>
      </c>
      <c r="G128" s="536" t="e">
        <f t="shared" si="3"/>
        <v>#REF!</v>
      </c>
    </row>
    <row r="129" spans="1:7" ht="18.75" customHeight="1">
      <c r="A129" s="534"/>
      <c r="B129" s="534">
        <v>28</v>
      </c>
      <c r="C129" s="535" t="s">
        <v>226</v>
      </c>
      <c r="D129" s="534" t="s">
        <v>1650</v>
      </c>
      <c r="E129" s="536"/>
      <c r="F129" s="553">
        <v>155</v>
      </c>
      <c r="G129" s="536" t="e">
        <f t="shared" si="3"/>
        <v>#REF!</v>
      </c>
    </row>
    <row r="130" spans="1:7" ht="18.75" customHeight="1">
      <c r="A130" s="534"/>
      <c r="B130" s="534">
        <v>29</v>
      </c>
      <c r="C130" s="535" t="s">
        <v>793</v>
      </c>
      <c r="D130" s="534" t="s">
        <v>1651</v>
      </c>
      <c r="E130" s="536"/>
      <c r="F130" s="553">
        <v>400</v>
      </c>
      <c r="G130" s="536" t="e">
        <f t="shared" si="3"/>
        <v>#REF!</v>
      </c>
    </row>
    <row r="131" spans="1:7" ht="18.75" customHeight="1">
      <c r="A131" s="534"/>
      <c r="B131" s="534">
        <v>29</v>
      </c>
      <c r="C131" s="535" t="s">
        <v>792</v>
      </c>
      <c r="D131" s="534" t="s">
        <v>1652</v>
      </c>
      <c r="E131" s="536"/>
      <c r="F131" s="553">
        <v>1008.06</v>
      </c>
      <c r="G131" s="536" t="e">
        <f t="shared" si="3"/>
        <v>#REF!</v>
      </c>
    </row>
    <row r="132" spans="1:7" ht="18.75" customHeight="1">
      <c r="A132" s="534"/>
      <c r="B132" s="534">
        <v>29</v>
      </c>
      <c r="C132" s="535" t="s">
        <v>993</v>
      </c>
      <c r="D132" s="534" t="s">
        <v>1659</v>
      </c>
      <c r="E132" s="536"/>
      <c r="F132" s="553">
        <v>800</v>
      </c>
      <c r="G132" s="536" t="e">
        <f t="shared" si="3"/>
        <v>#REF!</v>
      </c>
    </row>
    <row r="133" spans="1:7" ht="18.75" customHeight="1">
      <c r="A133" s="534"/>
      <c r="B133" s="534">
        <v>29</v>
      </c>
      <c r="C133" s="535" t="s">
        <v>794</v>
      </c>
      <c r="D133" s="534" t="s">
        <v>1660</v>
      </c>
      <c r="E133" s="536">
        <v>10624.07</v>
      </c>
      <c r="F133" s="536"/>
      <c r="G133" s="536" t="e">
        <f t="shared" si="3"/>
        <v>#REF!</v>
      </c>
    </row>
    <row r="134" spans="1:7" ht="18.75" customHeight="1">
      <c r="A134" s="534" t="s">
        <v>617</v>
      </c>
      <c r="B134" s="534">
        <v>1</v>
      </c>
      <c r="C134" s="535" t="s">
        <v>1139</v>
      </c>
      <c r="D134" s="534" t="s">
        <v>1670</v>
      </c>
      <c r="E134" s="536"/>
      <c r="F134" s="536">
        <v>1700</v>
      </c>
      <c r="G134" s="536" t="e">
        <f t="shared" si="3"/>
        <v>#REF!</v>
      </c>
    </row>
    <row r="135" spans="1:7" ht="18.75" customHeight="1">
      <c r="A135" s="534"/>
      <c r="B135" s="534">
        <v>4</v>
      </c>
      <c r="C135" s="535" t="s">
        <v>1672</v>
      </c>
      <c r="D135" s="534" t="s">
        <v>1673</v>
      </c>
      <c r="E135" s="536"/>
      <c r="F135" s="536">
        <v>13607.48</v>
      </c>
      <c r="G135" s="536" t="e">
        <f t="shared" si="3"/>
        <v>#REF!</v>
      </c>
    </row>
    <row r="136" spans="1:7" ht="18.75" customHeight="1">
      <c r="A136" s="534"/>
      <c r="B136" s="534">
        <v>6</v>
      </c>
      <c r="C136" s="535" t="s">
        <v>890</v>
      </c>
      <c r="D136" s="534" t="s">
        <v>1674</v>
      </c>
      <c r="E136" s="536"/>
      <c r="F136" s="536">
        <v>4685.8999999999996</v>
      </c>
      <c r="G136" s="536" t="e">
        <f t="shared" si="3"/>
        <v>#REF!</v>
      </c>
    </row>
    <row r="137" spans="1:7" ht="18.75" customHeight="1">
      <c r="A137" s="534"/>
      <c r="B137" s="534">
        <v>6</v>
      </c>
      <c r="C137" s="535" t="s">
        <v>886</v>
      </c>
      <c r="D137" s="534" t="s">
        <v>1675</v>
      </c>
      <c r="E137" s="536"/>
      <c r="F137" s="536">
        <v>5500</v>
      </c>
      <c r="G137" s="536" t="e">
        <f t="shared" si="3"/>
        <v>#REF!</v>
      </c>
    </row>
    <row r="138" spans="1:7" ht="18.75" customHeight="1">
      <c r="A138" s="534"/>
      <c r="B138" s="534">
        <v>6</v>
      </c>
      <c r="C138" s="535" t="s">
        <v>993</v>
      </c>
      <c r="D138" s="534" t="s">
        <v>1676</v>
      </c>
      <c r="E138" s="536"/>
      <c r="F138" s="536">
        <v>1000</v>
      </c>
      <c r="G138" s="536" t="e">
        <f t="shared" si="3"/>
        <v>#REF!</v>
      </c>
    </row>
    <row r="139" spans="1:7" ht="18.75" customHeight="1">
      <c r="A139" s="534"/>
      <c r="B139" s="534">
        <v>26</v>
      </c>
      <c r="C139" s="535" t="s">
        <v>789</v>
      </c>
      <c r="D139" s="534" t="s">
        <v>1687</v>
      </c>
      <c r="E139" s="536"/>
      <c r="F139" s="536">
        <v>4850</v>
      </c>
      <c r="G139" s="536" t="e">
        <f t="shared" si="3"/>
        <v>#REF!</v>
      </c>
    </row>
    <row r="140" spans="1:7" ht="18.75" customHeight="1">
      <c r="A140" s="534"/>
      <c r="B140" s="534">
        <v>27</v>
      </c>
      <c r="C140" s="535" t="s">
        <v>789</v>
      </c>
      <c r="D140" s="534" t="s">
        <v>1688</v>
      </c>
      <c r="E140" s="536"/>
      <c r="F140" s="536">
        <v>1498</v>
      </c>
      <c r="G140" s="536" t="e">
        <f t="shared" si="3"/>
        <v>#REF!</v>
      </c>
    </row>
    <row r="141" spans="1:7" ht="18.75" customHeight="1">
      <c r="A141" s="534"/>
      <c r="B141" s="534">
        <v>27</v>
      </c>
      <c r="C141" s="535" t="s">
        <v>789</v>
      </c>
      <c r="D141" s="534" t="s">
        <v>1689</v>
      </c>
      <c r="E141" s="536"/>
      <c r="F141" s="536">
        <v>1240</v>
      </c>
      <c r="G141" s="536" t="e">
        <f t="shared" si="3"/>
        <v>#REF!</v>
      </c>
    </row>
    <row r="142" spans="1:7" ht="18.75" customHeight="1">
      <c r="A142" s="534"/>
      <c r="B142" s="534">
        <v>30</v>
      </c>
      <c r="C142" s="535" t="s">
        <v>789</v>
      </c>
      <c r="D142" s="534" t="s">
        <v>1690</v>
      </c>
      <c r="E142" s="536"/>
      <c r="F142" s="536">
        <v>2013.31</v>
      </c>
      <c r="G142" s="536" t="e">
        <f t="shared" si="3"/>
        <v>#REF!</v>
      </c>
    </row>
    <row r="143" spans="1:7" ht="18.75" customHeight="1">
      <c r="A143" s="534"/>
      <c r="B143" s="534">
        <v>30</v>
      </c>
      <c r="C143" s="535" t="s">
        <v>789</v>
      </c>
      <c r="D143" s="534" t="s">
        <v>1693</v>
      </c>
      <c r="E143" s="536"/>
      <c r="F143" s="536">
        <v>1926</v>
      </c>
      <c r="G143" s="536" t="e">
        <f t="shared" si="3"/>
        <v>#REF!</v>
      </c>
    </row>
    <row r="144" spans="1:7" ht="18.75" customHeight="1">
      <c r="A144" s="534"/>
      <c r="B144" s="534">
        <v>31</v>
      </c>
      <c r="C144" s="535" t="s">
        <v>793</v>
      </c>
      <c r="D144" s="534" t="s">
        <v>1700</v>
      </c>
      <c r="E144" s="536"/>
      <c r="F144" s="536">
        <v>400</v>
      </c>
      <c r="G144" s="536" t="e">
        <f t="shared" si="3"/>
        <v>#REF!</v>
      </c>
    </row>
    <row r="145" spans="1:7" ht="18.75" customHeight="1">
      <c r="A145" s="534"/>
      <c r="B145" s="534">
        <v>31</v>
      </c>
      <c r="C145" s="535" t="s">
        <v>636</v>
      </c>
      <c r="D145" s="534" t="s">
        <v>1702</v>
      </c>
      <c r="E145" s="536"/>
      <c r="F145" s="536">
        <v>1749.53</v>
      </c>
      <c r="G145" s="536" t="e">
        <f t="shared" si="3"/>
        <v>#REF!</v>
      </c>
    </row>
    <row r="146" spans="1:7" ht="18.75" customHeight="1">
      <c r="A146" s="534"/>
      <c r="B146" s="534">
        <v>31</v>
      </c>
      <c r="C146" s="535" t="s">
        <v>794</v>
      </c>
      <c r="D146" s="534" t="s">
        <v>1703</v>
      </c>
      <c r="E146" s="536">
        <v>40169.68</v>
      </c>
      <c r="F146" s="536"/>
      <c r="G146" s="536" t="e">
        <f t="shared" si="3"/>
        <v>#REF!</v>
      </c>
    </row>
    <row r="147" spans="1:7" ht="18.75" customHeight="1">
      <c r="A147" s="534" t="s">
        <v>618</v>
      </c>
      <c r="B147" s="534">
        <v>8</v>
      </c>
      <c r="C147" s="535" t="s">
        <v>226</v>
      </c>
      <c r="D147" s="534" t="s">
        <v>1710</v>
      </c>
      <c r="E147" s="536"/>
      <c r="F147" s="536">
        <v>1150</v>
      </c>
      <c r="G147" s="536" t="e">
        <f t="shared" si="3"/>
        <v>#REF!</v>
      </c>
    </row>
    <row r="148" spans="1:7" ht="18.75" customHeight="1">
      <c r="A148" s="534"/>
      <c r="B148" s="534">
        <v>9</v>
      </c>
      <c r="C148" s="535" t="s">
        <v>890</v>
      </c>
      <c r="D148" s="534" t="s">
        <v>1711</v>
      </c>
      <c r="E148" s="536"/>
      <c r="F148" s="536">
        <v>3936.99</v>
      </c>
      <c r="G148" s="536" t="e">
        <f t="shared" si="3"/>
        <v>#REF!</v>
      </c>
    </row>
    <row r="149" spans="1:7" ht="18.75" customHeight="1">
      <c r="A149" s="534"/>
      <c r="B149" s="534">
        <v>9</v>
      </c>
      <c r="C149" s="535" t="s">
        <v>886</v>
      </c>
      <c r="D149" s="534" t="s">
        <v>1713</v>
      </c>
      <c r="E149" s="536"/>
      <c r="F149" s="536">
        <v>2500</v>
      </c>
      <c r="G149" s="536" t="e">
        <f t="shared" si="3"/>
        <v>#REF!</v>
      </c>
    </row>
    <row r="150" spans="1:7" ht="18.75" customHeight="1">
      <c r="A150" s="534"/>
      <c r="B150" s="534">
        <v>25</v>
      </c>
      <c r="C150" s="535" t="s">
        <v>792</v>
      </c>
      <c r="D150" s="534" t="s">
        <v>1724</v>
      </c>
      <c r="E150" s="536"/>
      <c r="F150" s="536">
        <v>419</v>
      </c>
      <c r="G150" s="536" t="e">
        <f t="shared" si="3"/>
        <v>#REF!</v>
      </c>
    </row>
    <row r="151" spans="1:7" ht="18.75" customHeight="1">
      <c r="A151" s="534"/>
      <c r="B151" s="534">
        <v>25</v>
      </c>
      <c r="C151" s="535" t="s">
        <v>793</v>
      </c>
      <c r="D151" s="534" t="s">
        <v>1725</v>
      </c>
      <c r="E151" s="536"/>
      <c r="F151" s="536">
        <v>1000</v>
      </c>
      <c r="G151" s="536" t="e">
        <f t="shared" si="3"/>
        <v>#REF!</v>
      </c>
    </row>
    <row r="152" spans="1:7" ht="18.75" customHeight="1">
      <c r="A152" s="534"/>
      <c r="B152" s="534">
        <v>26</v>
      </c>
      <c r="C152" s="535" t="s">
        <v>592</v>
      </c>
      <c r="D152" s="534" t="s">
        <v>1726</v>
      </c>
      <c r="E152" s="536"/>
      <c r="F152" s="536">
        <v>1000</v>
      </c>
      <c r="G152" s="536" t="e">
        <f t="shared" si="3"/>
        <v>#REF!</v>
      </c>
    </row>
    <row r="153" spans="1:7" ht="18.75" customHeight="1">
      <c r="A153" s="534"/>
      <c r="B153" s="534">
        <v>27</v>
      </c>
      <c r="C153" s="535" t="s">
        <v>127</v>
      </c>
      <c r="D153" s="534" t="s">
        <v>1727</v>
      </c>
      <c r="E153" s="536"/>
      <c r="F153" s="536">
        <v>37</v>
      </c>
      <c r="G153" s="536" t="e">
        <f t="shared" si="3"/>
        <v>#REF!</v>
      </c>
    </row>
    <row r="154" spans="1:7" ht="18.75" customHeight="1">
      <c r="A154" s="534"/>
      <c r="B154" s="534">
        <v>27</v>
      </c>
      <c r="C154" s="535" t="s">
        <v>226</v>
      </c>
      <c r="D154" s="534" t="s">
        <v>1728</v>
      </c>
      <c r="E154" s="536"/>
      <c r="F154" s="536">
        <v>90</v>
      </c>
      <c r="G154" s="536" t="e">
        <f t="shared" si="3"/>
        <v>#REF!</v>
      </c>
    </row>
    <row r="155" spans="1:7" ht="18.75" customHeight="1">
      <c r="A155" s="534"/>
      <c r="B155" s="534">
        <v>30</v>
      </c>
      <c r="C155" s="535" t="s">
        <v>793</v>
      </c>
      <c r="D155" s="534" t="s">
        <v>1729</v>
      </c>
      <c r="E155" s="536"/>
      <c r="F155" s="536">
        <v>400</v>
      </c>
      <c r="G155" s="536" t="e">
        <f t="shared" si="3"/>
        <v>#REF!</v>
      </c>
    </row>
    <row r="156" spans="1:7" ht="18.75" customHeight="1">
      <c r="A156" s="534"/>
      <c r="B156" s="534">
        <v>30</v>
      </c>
      <c r="C156" s="535" t="s">
        <v>1139</v>
      </c>
      <c r="D156" s="534" t="s">
        <v>1739</v>
      </c>
      <c r="E156" s="536"/>
      <c r="F156" s="536">
        <v>200</v>
      </c>
      <c r="G156" s="536" t="e">
        <f t="shared" si="3"/>
        <v>#REF!</v>
      </c>
    </row>
    <row r="157" spans="1:7" ht="18.75" customHeight="1">
      <c r="A157" s="534"/>
      <c r="B157" s="534">
        <v>30</v>
      </c>
      <c r="C157" s="535" t="s">
        <v>794</v>
      </c>
      <c r="D157" s="534" t="s">
        <v>1740</v>
      </c>
      <c r="E157" s="536">
        <v>10732.99</v>
      </c>
      <c r="F157" s="536"/>
      <c r="G157" s="536" t="e">
        <f t="shared" si="3"/>
        <v>#REF!</v>
      </c>
    </row>
    <row r="158" spans="1:7" ht="18.75" customHeight="1">
      <c r="A158" s="534" t="s">
        <v>619</v>
      </c>
      <c r="B158" s="534">
        <v>1</v>
      </c>
      <c r="C158" s="535" t="s">
        <v>127</v>
      </c>
      <c r="D158" s="534" t="s">
        <v>1751</v>
      </c>
      <c r="E158" s="536"/>
      <c r="F158" s="536">
        <v>37</v>
      </c>
      <c r="G158" s="536" t="e">
        <f t="shared" si="3"/>
        <v>#REF!</v>
      </c>
    </row>
    <row r="159" spans="1:7" ht="18.75" customHeight="1">
      <c r="A159" s="534"/>
      <c r="B159" s="534">
        <v>4</v>
      </c>
      <c r="C159" s="535" t="s">
        <v>586</v>
      </c>
      <c r="D159" s="534" t="s">
        <v>1754</v>
      </c>
      <c r="E159" s="536"/>
      <c r="F159" s="536">
        <v>880</v>
      </c>
      <c r="G159" s="536" t="e">
        <f t="shared" si="3"/>
        <v>#REF!</v>
      </c>
    </row>
    <row r="160" spans="1:7" ht="18.75" customHeight="1">
      <c r="A160" s="534"/>
      <c r="B160" s="534">
        <v>6</v>
      </c>
      <c r="C160" s="535" t="s">
        <v>127</v>
      </c>
      <c r="D160" s="534" t="s">
        <v>1755</v>
      </c>
      <c r="E160" s="536"/>
      <c r="F160" s="536">
        <v>46</v>
      </c>
      <c r="G160" s="536" t="e">
        <f t="shared" si="3"/>
        <v>#REF!</v>
      </c>
    </row>
    <row r="161" spans="1:7" ht="18.75" customHeight="1">
      <c r="A161" s="534"/>
      <c r="B161" s="534">
        <v>6</v>
      </c>
      <c r="C161" s="535" t="s">
        <v>1057</v>
      </c>
      <c r="D161" s="534" t="s">
        <v>1756</v>
      </c>
      <c r="E161" s="536"/>
      <c r="F161" s="536">
        <v>3321</v>
      </c>
      <c r="G161" s="536" t="e">
        <f t="shared" si="3"/>
        <v>#REF!</v>
      </c>
    </row>
    <row r="162" spans="1:7" ht="18.75" customHeight="1">
      <c r="A162" s="534"/>
      <c r="B162" s="534">
        <v>6</v>
      </c>
      <c r="C162" s="535" t="s">
        <v>1057</v>
      </c>
      <c r="D162" s="534" t="s">
        <v>1757</v>
      </c>
      <c r="E162" s="536"/>
      <c r="F162" s="536">
        <v>2117</v>
      </c>
      <c r="G162" s="536" t="e">
        <f t="shared" si="3"/>
        <v>#REF!</v>
      </c>
    </row>
    <row r="163" spans="1:7" ht="18.75" customHeight="1">
      <c r="A163" s="534"/>
      <c r="B163" s="534">
        <v>12</v>
      </c>
      <c r="C163" s="535" t="s">
        <v>226</v>
      </c>
      <c r="D163" s="534" t="s">
        <v>1758</v>
      </c>
      <c r="E163" s="536"/>
      <c r="F163" s="536">
        <v>100</v>
      </c>
      <c r="G163" s="536" t="e">
        <f t="shared" si="3"/>
        <v>#REF!</v>
      </c>
    </row>
    <row r="164" spans="1:7" ht="18.75" customHeight="1">
      <c r="A164" s="534"/>
      <c r="B164" s="534">
        <v>13</v>
      </c>
      <c r="C164" s="535" t="s">
        <v>890</v>
      </c>
      <c r="D164" s="534" t="s">
        <v>1763</v>
      </c>
      <c r="E164" s="536"/>
      <c r="F164" s="536">
        <v>5840</v>
      </c>
      <c r="G164" s="536" t="e">
        <f t="shared" si="3"/>
        <v>#REF!</v>
      </c>
    </row>
    <row r="165" spans="1:7" ht="18.75" customHeight="1">
      <c r="A165" s="534"/>
      <c r="B165" s="534">
        <v>13</v>
      </c>
      <c r="C165" s="535" t="s">
        <v>886</v>
      </c>
      <c r="D165" s="534" t="s">
        <v>1764</v>
      </c>
      <c r="E165" s="536"/>
      <c r="F165" s="536">
        <v>2500</v>
      </c>
      <c r="G165" s="536" t="e">
        <f t="shared" si="3"/>
        <v>#REF!</v>
      </c>
    </row>
    <row r="166" spans="1:7" ht="18.75" customHeight="1">
      <c r="A166" s="534"/>
      <c r="B166" s="534">
        <v>20</v>
      </c>
      <c r="C166" s="535" t="s">
        <v>849</v>
      </c>
      <c r="D166" s="534" t="s">
        <v>1769</v>
      </c>
      <c r="E166" s="536"/>
      <c r="F166" s="536">
        <v>300</v>
      </c>
      <c r="G166" s="536" t="e">
        <f t="shared" si="3"/>
        <v>#REF!</v>
      </c>
    </row>
    <row r="167" spans="1:7" ht="18.75" customHeight="1">
      <c r="A167" s="534"/>
      <c r="B167" s="534">
        <v>23</v>
      </c>
      <c r="C167" s="535" t="s">
        <v>592</v>
      </c>
      <c r="D167" s="534" t="s">
        <v>1772</v>
      </c>
      <c r="E167" s="536"/>
      <c r="F167" s="536">
        <v>1000</v>
      </c>
      <c r="G167" s="536" t="e">
        <f t="shared" si="3"/>
        <v>#REF!</v>
      </c>
    </row>
    <row r="168" spans="1:7" ht="18.75" customHeight="1">
      <c r="A168" s="534"/>
      <c r="B168" s="534">
        <v>25</v>
      </c>
      <c r="C168" s="535" t="s">
        <v>789</v>
      </c>
      <c r="D168" s="534" t="s">
        <v>1773</v>
      </c>
      <c r="E168" s="536"/>
      <c r="F168" s="536">
        <v>1275</v>
      </c>
      <c r="G168" s="536" t="e">
        <f t="shared" si="3"/>
        <v>#REF!</v>
      </c>
    </row>
    <row r="169" spans="1:7" ht="18.75" customHeight="1">
      <c r="A169" s="534"/>
      <c r="B169" s="534">
        <v>28</v>
      </c>
      <c r="C169" s="535" t="s">
        <v>793</v>
      </c>
      <c r="D169" s="534" t="s">
        <v>1777</v>
      </c>
      <c r="E169" s="536"/>
      <c r="F169" s="536">
        <v>400</v>
      </c>
      <c r="G169" s="536" t="e">
        <f t="shared" si="3"/>
        <v>#REF!</v>
      </c>
    </row>
    <row r="170" spans="1:7" ht="18.75" customHeight="1">
      <c r="A170" s="534"/>
      <c r="B170" s="534">
        <v>28</v>
      </c>
      <c r="C170" s="535" t="s">
        <v>794</v>
      </c>
      <c r="D170" s="534" t="s">
        <v>1786</v>
      </c>
      <c r="E170" s="536">
        <v>17816</v>
      </c>
      <c r="F170" s="536"/>
      <c r="G170" s="536" t="e">
        <f t="shared" si="3"/>
        <v>#REF!</v>
      </c>
    </row>
    <row r="171" spans="1:7" ht="18.75" customHeight="1">
      <c r="A171" s="534"/>
      <c r="B171" s="534"/>
      <c r="C171" s="535"/>
      <c r="D171" s="534"/>
      <c r="E171" s="536"/>
      <c r="F171" s="536"/>
      <c r="G171" s="536"/>
    </row>
    <row r="172" spans="1:7" ht="18.75" customHeight="1">
      <c r="A172" s="537"/>
      <c r="B172" s="537"/>
      <c r="C172" s="542" t="s">
        <v>66</v>
      </c>
      <c r="D172" s="537"/>
      <c r="E172" s="539" t="e">
        <f>SUM(E13:E171)</f>
        <v>#REF!</v>
      </c>
      <c r="F172" s="539">
        <f>SUM(F13:F171)</f>
        <v>203154.20000000004</v>
      </c>
      <c r="G172" s="539" t="e">
        <f>E172-F172</f>
        <v>#REF!</v>
      </c>
    </row>
    <row r="173" spans="1:7" ht="18.75" customHeight="1">
      <c r="A173" s="543"/>
      <c r="B173" s="543"/>
      <c r="C173" s="544"/>
      <c r="D173" s="543"/>
      <c r="E173" s="545"/>
      <c r="F173" s="545"/>
      <c r="G173" s="541"/>
    </row>
    <row r="174" spans="1:7" ht="18.75" customHeight="1">
      <c r="A174" s="597" t="s">
        <v>639</v>
      </c>
      <c r="B174" s="597"/>
      <c r="C174" s="597"/>
      <c r="D174" s="597"/>
      <c r="E174" s="597"/>
      <c r="F174" s="597"/>
      <c r="G174" s="520" t="s">
        <v>640</v>
      </c>
    </row>
    <row r="175" spans="1:7" ht="18.75" customHeight="1">
      <c r="A175" s="598">
        <f>A2</f>
        <v>2566</v>
      </c>
      <c r="B175" s="599"/>
      <c r="C175" s="523" t="s">
        <v>103</v>
      </c>
      <c r="D175" s="524" t="s">
        <v>628</v>
      </c>
      <c r="E175" s="525" t="s">
        <v>629</v>
      </c>
      <c r="F175" s="525" t="s">
        <v>630</v>
      </c>
      <c r="G175" s="526" t="s">
        <v>631</v>
      </c>
    </row>
    <row r="176" spans="1:7" ht="18.75" customHeight="1">
      <c r="A176" s="527" t="s">
        <v>632</v>
      </c>
      <c r="B176" s="528" t="s">
        <v>28</v>
      </c>
      <c r="C176" s="529"/>
      <c r="D176" s="530"/>
      <c r="E176" s="526" t="s">
        <v>633</v>
      </c>
      <c r="F176" s="526" t="s">
        <v>633</v>
      </c>
      <c r="G176" s="526" t="s">
        <v>633</v>
      </c>
    </row>
    <row r="177" spans="1:7" ht="18.75" customHeight="1">
      <c r="A177" s="546" t="s">
        <v>608</v>
      </c>
      <c r="B177" s="547">
        <v>1</v>
      </c>
      <c r="C177" s="548" t="s">
        <v>298</v>
      </c>
      <c r="D177" s="549"/>
      <c r="E177" s="550" t="e">
        <f>'TB12'!#REF!</f>
        <v>#REF!</v>
      </c>
      <c r="F177" s="550"/>
      <c r="G177" s="550" t="e">
        <f>E177-F177</f>
        <v>#REF!</v>
      </c>
    </row>
    <row r="178" spans="1:7" ht="18.75" customHeight="1">
      <c r="A178" s="534"/>
      <c r="B178" s="534">
        <v>1</v>
      </c>
      <c r="C178" s="535" t="s">
        <v>204</v>
      </c>
      <c r="D178" s="534" t="s">
        <v>1221</v>
      </c>
      <c r="E178" s="536"/>
      <c r="F178" s="536">
        <v>208.14</v>
      </c>
      <c r="G178" s="536" t="e">
        <f t="shared" ref="G178:G251" si="4">G177+E178-F178</f>
        <v>#REF!</v>
      </c>
    </row>
    <row r="179" spans="1:7" ht="18.75" customHeight="1">
      <c r="A179" s="534"/>
      <c r="B179" s="534">
        <v>9</v>
      </c>
      <c r="C179" s="535" t="s">
        <v>1218</v>
      </c>
      <c r="D179" s="534" t="s">
        <v>1226</v>
      </c>
      <c r="E179" s="536"/>
      <c r="F179" s="536">
        <v>854.93</v>
      </c>
      <c r="G179" s="536" t="e">
        <f t="shared" si="4"/>
        <v>#REF!</v>
      </c>
    </row>
    <row r="180" spans="1:7" ht="18.75" customHeight="1">
      <c r="A180" s="551"/>
      <c r="B180" s="551">
        <v>17</v>
      </c>
      <c r="C180" s="552" t="s">
        <v>1219</v>
      </c>
      <c r="D180" s="551" t="s">
        <v>1238</v>
      </c>
      <c r="E180" s="553"/>
      <c r="F180" s="553">
        <v>151.94</v>
      </c>
      <c r="G180" s="536" t="e">
        <f t="shared" si="4"/>
        <v>#REF!</v>
      </c>
    </row>
    <row r="181" spans="1:7" ht="18.75" customHeight="1">
      <c r="A181" s="551"/>
      <c r="B181" s="551">
        <v>18</v>
      </c>
      <c r="C181" s="552" t="s">
        <v>1220</v>
      </c>
      <c r="D181" s="551" t="s">
        <v>1240</v>
      </c>
      <c r="E181" s="553"/>
      <c r="F181" s="553">
        <v>426.93</v>
      </c>
      <c r="G181" s="536" t="e">
        <f t="shared" si="4"/>
        <v>#REF!</v>
      </c>
    </row>
    <row r="182" spans="1:7" ht="18.75" customHeight="1">
      <c r="A182" s="551"/>
      <c r="B182" s="551">
        <v>19</v>
      </c>
      <c r="C182" s="552" t="s">
        <v>56</v>
      </c>
      <c r="D182" s="551" t="s">
        <v>1269</v>
      </c>
      <c r="E182" s="553">
        <v>43870</v>
      </c>
      <c r="F182" s="553"/>
      <c r="G182" s="536" t="e">
        <f t="shared" si="4"/>
        <v>#REF!</v>
      </c>
    </row>
    <row r="183" spans="1:7" ht="18.75" customHeight="1">
      <c r="A183" s="551"/>
      <c r="B183" s="551">
        <v>20</v>
      </c>
      <c r="C183" s="552" t="s">
        <v>56</v>
      </c>
      <c r="D183" s="551" t="s">
        <v>1270</v>
      </c>
      <c r="E183" s="553">
        <v>1605</v>
      </c>
      <c r="F183" s="553"/>
      <c r="G183" s="536" t="e">
        <f t="shared" si="4"/>
        <v>#REF!</v>
      </c>
    </row>
    <row r="184" spans="1:7" ht="18.75" customHeight="1">
      <c r="A184" s="551"/>
      <c r="B184" s="551">
        <v>20</v>
      </c>
      <c r="C184" s="552" t="s">
        <v>56</v>
      </c>
      <c r="D184" s="551" t="s">
        <v>1271</v>
      </c>
      <c r="E184" s="553">
        <v>1605</v>
      </c>
      <c r="F184" s="553"/>
      <c r="G184" s="536" t="e">
        <f t="shared" si="4"/>
        <v>#REF!</v>
      </c>
    </row>
    <row r="185" spans="1:7" ht="18.75" customHeight="1">
      <c r="A185" s="551"/>
      <c r="B185" s="551">
        <v>24</v>
      </c>
      <c r="C185" s="552" t="s">
        <v>1249</v>
      </c>
      <c r="D185" s="551" t="s">
        <v>1248</v>
      </c>
      <c r="E185" s="553"/>
      <c r="F185" s="553">
        <v>52.06</v>
      </c>
      <c r="G185" s="536" t="e">
        <f t="shared" si="4"/>
        <v>#REF!</v>
      </c>
    </row>
    <row r="186" spans="1:7" ht="18.75" customHeight="1">
      <c r="A186" s="551"/>
      <c r="B186" s="551">
        <v>26</v>
      </c>
      <c r="C186" s="552" t="s">
        <v>56</v>
      </c>
      <c r="D186" s="551" t="s">
        <v>1272</v>
      </c>
      <c r="E186" s="553">
        <v>87495</v>
      </c>
      <c r="F186" s="553"/>
      <c r="G186" s="536" t="e">
        <f t="shared" si="4"/>
        <v>#REF!</v>
      </c>
    </row>
    <row r="187" spans="1:7" ht="18.75" customHeight="1">
      <c r="A187" s="551"/>
      <c r="B187" s="551">
        <v>30</v>
      </c>
      <c r="C187" s="552" t="s">
        <v>1257</v>
      </c>
      <c r="D187" s="551" t="s">
        <v>1256</v>
      </c>
      <c r="E187" s="553"/>
      <c r="F187" s="553">
        <v>299.2</v>
      </c>
      <c r="G187" s="536" t="e">
        <f t="shared" si="4"/>
        <v>#REF!</v>
      </c>
    </row>
    <row r="188" spans="1:7" ht="18.75" customHeight="1">
      <c r="A188" s="551"/>
      <c r="B188" s="551">
        <v>31</v>
      </c>
      <c r="C188" s="552" t="s">
        <v>180</v>
      </c>
      <c r="D188" s="551" t="s">
        <v>1255</v>
      </c>
      <c r="E188" s="553"/>
      <c r="F188" s="553">
        <v>74870</v>
      </c>
      <c r="G188" s="536" t="e">
        <f t="shared" si="4"/>
        <v>#REF!</v>
      </c>
    </row>
    <row r="189" spans="1:7" ht="18.75" customHeight="1">
      <c r="A189" s="551"/>
      <c r="B189" s="551">
        <v>31</v>
      </c>
      <c r="C189" s="552" t="s">
        <v>1262</v>
      </c>
      <c r="D189" s="551" t="s">
        <v>1261</v>
      </c>
      <c r="E189" s="553"/>
      <c r="F189" s="553">
        <v>9500</v>
      </c>
      <c r="G189" s="536" t="e">
        <f t="shared" si="4"/>
        <v>#REF!</v>
      </c>
    </row>
    <row r="190" spans="1:7" ht="18.75" customHeight="1">
      <c r="A190" s="551"/>
      <c r="B190" s="551">
        <v>31</v>
      </c>
      <c r="C190" s="552" t="s">
        <v>793</v>
      </c>
      <c r="D190" s="551" t="s">
        <v>1263</v>
      </c>
      <c r="E190" s="553"/>
      <c r="F190" s="553">
        <v>39466</v>
      </c>
      <c r="G190" s="536" t="e">
        <f t="shared" si="4"/>
        <v>#REF!</v>
      </c>
    </row>
    <row r="191" spans="1:7" ht="18.75" customHeight="1">
      <c r="A191" s="551"/>
      <c r="B191" s="551">
        <v>31</v>
      </c>
      <c r="C191" s="552" t="s">
        <v>592</v>
      </c>
      <c r="D191" s="551" t="s">
        <v>1264</v>
      </c>
      <c r="E191" s="553"/>
      <c r="F191" s="553">
        <v>950</v>
      </c>
      <c r="G191" s="536" t="e">
        <f t="shared" si="4"/>
        <v>#REF!</v>
      </c>
    </row>
    <row r="192" spans="1:7" ht="18.75" customHeight="1">
      <c r="A192" s="551"/>
      <c r="B192" s="551">
        <v>31</v>
      </c>
      <c r="C192" s="552" t="s">
        <v>808</v>
      </c>
      <c r="D192" s="551" t="s">
        <v>1265</v>
      </c>
      <c r="E192" s="553"/>
      <c r="F192" s="553">
        <v>4226.91</v>
      </c>
      <c r="G192" s="536" t="e">
        <f t="shared" si="4"/>
        <v>#REF!</v>
      </c>
    </row>
    <row r="193" spans="1:7" ht="18.75" customHeight="1">
      <c r="A193" s="551"/>
      <c r="B193" s="551">
        <v>31</v>
      </c>
      <c r="C193" s="552" t="s">
        <v>115</v>
      </c>
      <c r="D193" s="551" t="s">
        <v>1266</v>
      </c>
      <c r="E193" s="553"/>
      <c r="F193" s="553">
        <v>10</v>
      </c>
      <c r="G193" s="536" t="e">
        <f t="shared" si="4"/>
        <v>#REF!</v>
      </c>
    </row>
    <row r="194" spans="1:7" ht="18.75" customHeight="1">
      <c r="A194" s="551" t="s">
        <v>609</v>
      </c>
      <c r="B194" s="551">
        <v>1</v>
      </c>
      <c r="C194" s="552" t="s">
        <v>986</v>
      </c>
      <c r="D194" s="551" t="s">
        <v>1282</v>
      </c>
      <c r="E194" s="553"/>
      <c r="F194" s="553">
        <v>198.72</v>
      </c>
      <c r="G194" s="536" t="e">
        <f t="shared" si="4"/>
        <v>#REF!</v>
      </c>
    </row>
    <row r="195" spans="1:7" ht="18.75" customHeight="1">
      <c r="A195" s="551"/>
      <c r="B195" s="551">
        <v>6</v>
      </c>
      <c r="C195" s="552" t="s">
        <v>56</v>
      </c>
      <c r="D195" s="551" t="s">
        <v>1327</v>
      </c>
      <c r="E195" s="553">
        <v>5259.4</v>
      </c>
      <c r="F195" s="553"/>
      <c r="G195" s="536" t="e">
        <f t="shared" si="4"/>
        <v>#REF!</v>
      </c>
    </row>
    <row r="196" spans="1:7" ht="18.75" customHeight="1">
      <c r="A196" s="551"/>
      <c r="B196" s="551">
        <v>9</v>
      </c>
      <c r="C196" s="552" t="s">
        <v>1227</v>
      </c>
      <c r="D196" s="551" t="s">
        <v>1291</v>
      </c>
      <c r="E196" s="553"/>
      <c r="F196" s="553">
        <v>854.93</v>
      </c>
      <c r="G196" s="536" t="e">
        <f t="shared" si="4"/>
        <v>#REF!</v>
      </c>
    </row>
    <row r="197" spans="1:7" ht="18.75" customHeight="1">
      <c r="A197" s="551"/>
      <c r="B197" s="551">
        <v>15</v>
      </c>
      <c r="C197" s="552" t="s">
        <v>82</v>
      </c>
      <c r="D197" s="551" t="s">
        <v>1330</v>
      </c>
      <c r="E197" s="553">
        <v>3750</v>
      </c>
      <c r="F197" s="553"/>
      <c r="G197" s="536" t="e">
        <f t="shared" si="4"/>
        <v>#REF!</v>
      </c>
    </row>
    <row r="198" spans="1:7" ht="18.75" customHeight="1">
      <c r="A198" s="551"/>
      <c r="B198" s="551">
        <v>17</v>
      </c>
      <c r="C198" s="552" t="s">
        <v>1239</v>
      </c>
      <c r="D198" s="551" t="s">
        <v>1299</v>
      </c>
      <c r="E198" s="553"/>
      <c r="F198" s="553">
        <v>107</v>
      </c>
      <c r="G198" s="536" t="e">
        <f t="shared" si="4"/>
        <v>#REF!</v>
      </c>
    </row>
    <row r="199" spans="1:7" ht="18.75" customHeight="1">
      <c r="A199" s="551"/>
      <c r="B199" s="551">
        <v>18</v>
      </c>
      <c r="C199" s="552" t="s">
        <v>638</v>
      </c>
      <c r="D199" s="551" t="s">
        <v>1301</v>
      </c>
      <c r="E199" s="553"/>
      <c r="F199" s="553">
        <v>1250</v>
      </c>
      <c r="G199" s="536" t="e">
        <f t="shared" si="4"/>
        <v>#REF!</v>
      </c>
    </row>
    <row r="200" spans="1:7" ht="18.75" customHeight="1">
      <c r="A200" s="551"/>
      <c r="B200" s="551">
        <v>20</v>
      </c>
      <c r="C200" s="552" t="s">
        <v>1241</v>
      </c>
      <c r="D200" s="551" t="s">
        <v>1303</v>
      </c>
      <c r="E200" s="553"/>
      <c r="F200" s="553">
        <v>426.93</v>
      </c>
      <c r="G200" s="536" t="e">
        <f t="shared" si="4"/>
        <v>#REF!</v>
      </c>
    </row>
    <row r="201" spans="1:7" ht="18.75" customHeight="1">
      <c r="A201" s="551"/>
      <c r="B201" s="551">
        <v>22</v>
      </c>
      <c r="C201" s="552" t="s">
        <v>1020</v>
      </c>
      <c r="D201" s="551" t="s">
        <v>1307</v>
      </c>
      <c r="E201" s="553"/>
      <c r="F201" s="553">
        <v>20385</v>
      </c>
      <c r="G201" s="536" t="e">
        <f t="shared" si="4"/>
        <v>#REF!</v>
      </c>
    </row>
    <row r="202" spans="1:7" ht="18.75" customHeight="1">
      <c r="A202" s="551"/>
      <c r="B202" s="551">
        <v>23</v>
      </c>
      <c r="C202" s="552" t="s">
        <v>1308</v>
      </c>
      <c r="D202" s="551" t="s">
        <v>1296</v>
      </c>
      <c r="E202" s="553"/>
      <c r="F202" s="553">
        <v>70.569999999999993</v>
      </c>
      <c r="G202" s="536" t="e">
        <f t="shared" si="4"/>
        <v>#REF!</v>
      </c>
    </row>
    <row r="203" spans="1:7" ht="18.75" customHeight="1">
      <c r="A203" s="551"/>
      <c r="B203" s="551">
        <v>27</v>
      </c>
      <c r="C203" s="552" t="s">
        <v>592</v>
      </c>
      <c r="D203" s="551" t="s">
        <v>1309</v>
      </c>
      <c r="E203" s="553"/>
      <c r="F203" s="553">
        <v>800</v>
      </c>
      <c r="G203" s="536" t="e">
        <f t="shared" si="4"/>
        <v>#REF!</v>
      </c>
    </row>
    <row r="204" spans="1:7" ht="18.75" customHeight="1">
      <c r="A204" s="551"/>
      <c r="B204" s="551">
        <v>28</v>
      </c>
      <c r="C204" s="552" t="s">
        <v>1312</v>
      </c>
      <c r="D204" s="551" t="s">
        <v>1310</v>
      </c>
      <c r="E204" s="553"/>
      <c r="F204" s="553">
        <v>657.27</v>
      </c>
      <c r="G204" s="536" t="e">
        <f t="shared" si="4"/>
        <v>#REF!</v>
      </c>
    </row>
    <row r="205" spans="1:7" ht="18.75" customHeight="1">
      <c r="A205" s="551"/>
      <c r="B205" s="551">
        <v>28</v>
      </c>
      <c r="C205" s="552" t="s">
        <v>180</v>
      </c>
      <c r="D205" s="551" t="s">
        <v>1315</v>
      </c>
      <c r="E205" s="553"/>
      <c r="F205" s="553">
        <v>76770</v>
      </c>
      <c r="G205" s="536" t="e">
        <f t="shared" si="4"/>
        <v>#REF!</v>
      </c>
    </row>
    <row r="206" spans="1:7" ht="18.75" customHeight="1">
      <c r="A206" s="551"/>
      <c r="B206" s="551">
        <v>28</v>
      </c>
      <c r="C206" s="552" t="s">
        <v>592</v>
      </c>
      <c r="D206" s="551" t="s">
        <v>1316</v>
      </c>
      <c r="E206" s="553"/>
      <c r="F206" s="553">
        <v>1200</v>
      </c>
      <c r="G206" s="536" t="e">
        <f t="shared" si="4"/>
        <v>#REF!</v>
      </c>
    </row>
    <row r="207" spans="1:7" ht="18.75" customHeight="1">
      <c r="A207" s="551"/>
      <c r="B207" s="551">
        <v>28</v>
      </c>
      <c r="C207" s="552" t="s">
        <v>1318</v>
      </c>
      <c r="D207" s="551" t="s">
        <v>1317</v>
      </c>
      <c r="E207" s="553"/>
      <c r="F207" s="553">
        <v>9500</v>
      </c>
      <c r="G207" s="536" t="e">
        <f t="shared" si="4"/>
        <v>#REF!</v>
      </c>
    </row>
    <row r="208" spans="1:7" ht="18.75" customHeight="1">
      <c r="A208" s="551"/>
      <c r="B208" s="551">
        <v>28</v>
      </c>
      <c r="C208" s="552" t="s">
        <v>97</v>
      </c>
      <c r="D208" s="551" t="s">
        <v>1319</v>
      </c>
      <c r="E208" s="553"/>
      <c r="F208" s="553">
        <v>10035.040000000001</v>
      </c>
      <c r="G208" s="536" t="e">
        <f t="shared" si="4"/>
        <v>#REF!</v>
      </c>
    </row>
    <row r="209" spans="1:7" ht="18.75" customHeight="1">
      <c r="A209" s="551"/>
      <c r="B209" s="551">
        <v>28</v>
      </c>
      <c r="C209" s="552" t="s">
        <v>285</v>
      </c>
      <c r="D209" s="551" t="s">
        <v>1320</v>
      </c>
      <c r="E209" s="553"/>
      <c r="F209" s="553">
        <v>2000</v>
      </c>
      <c r="G209" s="536" t="e">
        <f t="shared" si="4"/>
        <v>#REF!</v>
      </c>
    </row>
    <row r="210" spans="1:7" ht="18.75" customHeight="1">
      <c r="A210" s="551"/>
      <c r="B210" s="551">
        <v>28</v>
      </c>
      <c r="C210" s="552" t="s">
        <v>808</v>
      </c>
      <c r="D210" s="551" t="s">
        <v>1322</v>
      </c>
      <c r="E210" s="553"/>
      <c r="F210" s="553">
        <v>15817.54</v>
      </c>
      <c r="G210" s="536" t="e">
        <f t="shared" si="4"/>
        <v>#REF!</v>
      </c>
    </row>
    <row r="211" spans="1:7" ht="18.75" customHeight="1">
      <c r="A211" s="551"/>
      <c r="B211" s="551">
        <v>28</v>
      </c>
      <c r="C211" s="552" t="s">
        <v>234</v>
      </c>
      <c r="D211" s="551" t="s">
        <v>1323</v>
      </c>
      <c r="E211" s="553"/>
      <c r="F211" s="553">
        <v>131719.9</v>
      </c>
      <c r="G211" s="536" t="e">
        <f t="shared" si="4"/>
        <v>#REF!</v>
      </c>
    </row>
    <row r="212" spans="1:7" ht="18.75" customHeight="1">
      <c r="A212" s="551"/>
      <c r="B212" s="551">
        <v>28</v>
      </c>
      <c r="C212" s="552" t="s">
        <v>115</v>
      </c>
      <c r="D212" s="551" t="s">
        <v>1324</v>
      </c>
      <c r="E212" s="553"/>
      <c r="F212" s="553">
        <v>10</v>
      </c>
      <c r="G212" s="536" t="e">
        <f t="shared" si="4"/>
        <v>#REF!</v>
      </c>
    </row>
    <row r="213" spans="1:7" ht="18.75" customHeight="1">
      <c r="A213" s="551" t="s">
        <v>610</v>
      </c>
      <c r="B213" s="551">
        <v>1</v>
      </c>
      <c r="C213" s="552" t="s">
        <v>986</v>
      </c>
      <c r="D213" s="551" t="s">
        <v>1333</v>
      </c>
      <c r="E213" s="553"/>
      <c r="F213" s="553">
        <v>212.88</v>
      </c>
      <c r="G213" s="536" t="e">
        <f t="shared" si="4"/>
        <v>#REF!</v>
      </c>
    </row>
    <row r="214" spans="1:7" ht="18.75" customHeight="1">
      <c r="A214" s="551"/>
      <c r="B214" s="551">
        <v>1</v>
      </c>
      <c r="C214" s="552" t="s">
        <v>82</v>
      </c>
      <c r="D214" s="551" t="s">
        <v>1378</v>
      </c>
      <c r="E214" s="553">
        <v>4080</v>
      </c>
      <c r="F214" s="553"/>
      <c r="G214" s="536" t="e">
        <f t="shared" si="4"/>
        <v>#REF!</v>
      </c>
    </row>
    <row r="215" spans="1:7" ht="18.75" customHeight="1">
      <c r="A215" s="551"/>
      <c r="B215" s="551">
        <v>5</v>
      </c>
      <c r="C215" s="552" t="s">
        <v>592</v>
      </c>
      <c r="D215" s="551" t="s">
        <v>1343</v>
      </c>
      <c r="E215" s="553"/>
      <c r="F215" s="553">
        <v>820</v>
      </c>
      <c r="G215" s="536" t="e">
        <f>G214+E215-F215</f>
        <v>#REF!</v>
      </c>
    </row>
    <row r="216" spans="1:7" ht="18.75" customHeight="1">
      <c r="A216" s="551"/>
      <c r="B216" s="551">
        <v>9</v>
      </c>
      <c r="C216" s="552" t="s">
        <v>1292</v>
      </c>
      <c r="D216" s="551" t="s">
        <v>1348</v>
      </c>
      <c r="E216" s="553"/>
      <c r="F216" s="553">
        <v>854.93</v>
      </c>
      <c r="G216" s="536" t="e">
        <f t="shared" si="4"/>
        <v>#REF!</v>
      </c>
    </row>
    <row r="217" spans="1:7" ht="18.75" customHeight="1">
      <c r="A217" s="551"/>
      <c r="B217" s="551">
        <v>17</v>
      </c>
      <c r="C217" s="552" t="s">
        <v>1300</v>
      </c>
      <c r="D217" s="551" t="s">
        <v>1356</v>
      </c>
      <c r="E217" s="553"/>
      <c r="F217" s="553">
        <v>107</v>
      </c>
      <c r="G217" s="536" t="e">
        <f t="shared" si="4"/>
        <v>#REF!</v>
      </c>
    </row>
    <row r="218" spans="1:7" ht="18.75" customHeight="1">
      <c r="A218" s="551"/>
      <c r="B218" s="551">
        <v>20</v>
      </c>
      <c r="C218" s="552" t="s">
        <v>1302</v>
      </c>
      <c r="D218" s="551" t="s">
        <v>1359</v>
      </c>
      <c r="E218" s="553"/>
      <c r="F218" s="553">
        <v>426.93</v>
      </c>
      <c r="G218" s="536" t="e">
        <f t="shared" si="4"/>
        <v>#REF!</v>
      </c>
    </row>
    <row r="219" spans="1:7" ht="18.75" customHeight="1">
      <c r="A219" s="551"/>
      <c r="B219" s="551">
        <v>22</v>
      </c>
      <c r="C219" s="552" t="s">
        <v>56</v>
      </c>
      <c r="D219" s="551" t="s">
        <v>1381</v>
      </c>
      <c r="E219" s="553">
        <v>2717.8</v>
      </c>
      <c r="F219" s="553"/>
      <c r="G219" s="536" t="e">
        <f t="shared" si="4"/>
        <v>#REF!</v>
      </c>
    </row>
    <row r="220" spans="1:7" ht="18.75" customHeight="1">
      <c r="A220" s="551"/>
      <c r="B220" s="551">
        <v>23</v>
      </c>
      <c r="C220" s="552" t="s">
        <v>1363</v>
      </c>
      <c r="D220" s="551" t="s">
        <v>1362</v>
      </c>
      <c r="E220" s="553"/>
      <c r="F220" s="553">
        <v>70.569999999999993</v>
      </c>
      <c r="G220" s="536" t="e">
        <f t="shared" si="4"/>
        <v>#REF!</v>
      </c>
    </row>
    <row r="221" spans="1:7" ht="18.75" customHeight="1">
      <c r="A221" s="551"/>
      <c r="B221" s="551">
        <v>25</v>
      </c>
      <c r="C221" s="552" t="s">
        <v>82</v>
      </c>
      <c r="D221" s="551" t="s">
        <v>1382</v>
      </c>
      <c r="E221" s="553">
        <v>6890.8</v>
      </c>
      <c r="F221" s="553"/>
      <c r="G221" s="536" t="e">
        <f t="shared" si="4"/>
        <v>#REF!</v>
      </c>
    </row>
    <row r="222" spans="1:7" ht="18.75" customHeight="1">
      <c r="A222" s="551"/>
      <c r="B222" s="551">
        <v>28</v>
      </c>
      <c r="C222" s="552" t="s">
        <v>1368</v>
      </c>
      <c r="D222" s="551" t="s">
        <v>1367</v>
      </c>
      <c r="E222" s="553"/>
      <c r="F222" s="553">
        <v>796.45</v>
      </c>
      <c r="G222" s="536" t="e">
        <f t="shared" si="4"/>
        <v>#REF!</v>
      </c>
    </row>
    <row r="223" spans="1:7" ht="18.75" customHeight="1">
      <c r="A223" s="551"/>
      <c r="B223" s="551">
        <v>29</v>
      </c>
      <c r="C223" s="552" t="s">
        <v>82</v>
      </c>
      <c r="D223" s="551" t="s">
        <v>1385</v>
      </c>
      <c r="E223" s="553">
        <v>428000</v>
      </c>
      <c r="F223" s="553"/>
      <c r="G223" s="536" t="e">
        <f t="shared" si="4"/>
        <v>#REF!</v>
      </c>
    </row>
    <row r="224" spans="1:7" ht="18.75" customHeight="1">
      <c r="A224" s="551"/>
      <c r="B224" s="551">
        <v>30</v>
      </c>
      <c r="C224" s="552" t="s">
        <v>180</v>
      </c>
      <c r="D224" s="551" t="s">
        <v>1371</v>
      </c>
      <c r="E224" s="553"/>
      <c r="F224" s="553">
        <v>76770</v>
      </c>
      <c r="G224" s="536" t="e">
        <f t="shared" si="4"/>
        <v>#REF!</v>
      </c>
    </row>
    <row r="225" spans="1:7" ht="18.75" customHeight="1">
      <c r="A225" s="551"/>
      <c r="B225" s="551">
        <v>30</v>
      </c>
      <c r="C225" s="552" t="s">
        <v>1373</v>
      </c>
      <c r="D225" s="551" t="s">
        <v>1372</v>
      </c>
      <c r="E225" s="553"/>
      <c r="F225" s="553">
        <v>9500</v>
      </c>
      <c r="G225" s="536" t="e">
        <f t="shared" si="4"/>
        <v>#REF!</v>
      </c>
    </row>
    <row r="226" spans="1:7" ht="18.75" customHeight="1">
      <c r="A226" s="551"/>
      <c r="B226" s="551">
        <v>30</v>
      </c>
      <c r="C226" s="552" t="s">
        <v>1375</v>
      </c>
      <c r="D226" s="551" t="s">
        <v>1374</v>
      </c>
      <c r="E226" s="553"/>
      <c r="F226" s="553">
        <v>36881.89</v>
      </c>
      <c r="G226" s="536" t="e">
        <f t="shared" si="4"/>
        <v>#REF!</v>
      </c>
    </row>
    <row r="227" spans="1:7" ht="18.75" customHeight="1">
      <c r="A227" s="551"/>
      <c r="B227" s="551">
        <v>30</v>
      </c>
      <c r="C227" s="552" t="s">
        <v>808</v>
      </c>
      <c r="D227" s="551" t="s">
        <v>1376</v>
      </c>
      <c r="E227" s="553"/>
      <c r="F227" s="553">
        <v>11218.53</v>
      </c>
      <c r="G227" s="536" t="e">
        <f t="shared" si="4"/>
        <v>#REF!</v>
      </c>
    </row>
    <row r="228" spans="1:7" ht="18.75" customHeight="1">
      <c r="A228" s="551"/>
      <c r="B228" s="551">
        <v>30</v>
      </c>
      <c r="C228" s="552" t="s">
        <v>115</v>
      </c>
      <c r="D228" s="551" t="s">
        <v>1377</v>
      </c>
      <c r="E228" s="553"/>
      <c r="F228" s="553">
        <v>10</v>
      </c>
      <c r="G228" s="536" t="e">
        <f t="shared" si="4"/>
        <v>#REF!</v>
      </c>
    </row>
    <row r="229" spans="1:7" ht="18.75" customHeight="1">
      <c r="A229" s="551"/>
      <c r="B229" s="551">
        <v>30</v>
      </c>
      <c r="C229" s="552" t="s">
        <v>947</v>
      </c>
      <c r="D229" s="551" t="s">
        <v>1386</v>
      </c>
      <c r="E229" s="553">
        <v>2040</v>
      </c>
      <c r="F229" s="553"/>
      <c r="G229" s="536" t="e">
        <f t="shared" si="4"/>
        <v>#REF!</v>
      </c>
    </row>
    <row r="230" spans="1:7" ht="18.75" customHeight="1">
      <c r="A230" s="551" t="s">
        <v>1201</v>
      </c>
      <c r="B230" s="551">
        <v>3</v>
      </c>
      <c r="C230" s="552" t="s">
        <v>82</v>
      </c>
      <c r="D230" s="551" t="s">
        <v>1425</v>
      </c>
      <c r="E230" s="553">
        <v>9790.5</v>
      </c>
      <c r="F230" s="553"/>
      <c r="G230" s="536" t="e">
        <f t="shared" si="4"/>
        <v>#REF!</v>
      </c>
    </row>
    <row r="231" spans="1:7" ht="18.75" customHeight="1">
      <c r="A231" s="551"/>
      <c r="B231" s="551">
        <v>3</v>
      </c>
      <c r="C231" s="552" t="s">
        <v>82</v>
      </c>
      <c r="D231" s="551" t="s">
        <v>1426</v>
      </c>
      <c r="E231" s="553">
        <v>6999.94</v>
      </c>
      <c r="F231" s="553"/>
      <c r="G231" s="536" t="e">
        <f t="shared" si="4"/>
        <v>#REF!</v>
      </c>
    </row>
    <row r="232" spans="1:7" ht="18.75" customHeight="1">
      <c r="A232" s="551"/>
      <c r="B232" s="551">
        <v>3</v>
      </c>
      <c r="C232" s="552" t="s">
        <v>56</v>
      </c>
      <c r="D232" s="551" t="s">
        <v>1427</v>
      </c>
      <c r="E232" s="553">
        <v>1712</v>
      </c>
      <c r="F232" s="553"/>
      <c r="G232" s="536" t="e">
        <f t="shared" si="4"/>
        <v>#REF!</v>
      </c>
    </row>
    <row r="233" spans="1:7" ht="18.75" customHeight="1">
      <c r="A233" s="551"/>
      <c r="B233" s="551">
        <v>7</v>
      </c>
      <c r="C233" s="552" t="s">
        <v>82</v>
      </c>
      <c r="D233" s="551" t="s">
        <v>1428</v>
      </c>
      <c r="E233" s="553">
        <v>13344</v>
      </c>
      <c r="F233" s="553"/>
      <c r="G233" s="536" t="e">
        <f t="shared" si="4"/>
        <v>#REF!</v>
      </c>
    </row>
    <row r="234" spans="1:7" ht="18.75" customHeight="1">
      <c r="A234" s="551"/>
      <c r="B234" s="551">
        <v>7</v>
      </c>
      <c r="C234" s="552" t="s">
        <v>82</v>
      </c>
      <c r="D234" s="551" t="s">
        <v>1429</v>
      </c>
      <c r="E234" s="553">
        <v>190727.5</v>
      </c>
      <c r="F234" s="553"/>
      <c r="G234" s="536" t="e">
        <f t="shared" si="4"/>
        <v>#REF!</v>
      </c>
    </row>
    <row r="235" spans="1:7" ht="18.75" customHeight="1">
      <c r="A235" s="551"/>
      <c r="B235" s="551">
        <v>10</v>
      </c>
      <c r="C235" s="552" t="s">
        <v>1349</v>
      </c>
      <c r="D235" s="551" t="s">
        <v>1394</v>
      </c>
      <c r="E235" s="553"/>
      <c r="F235" s="553">
        <v>854.93</v>
      </c>
      <c r="G235" s="536" t="e">
        <f t="shared" si="4"/>
        <v>#REF!</v>
      </c>
    </row>
    <row r="236" spans="1:7" ht="18.75" customHeight="1">
      <c r="A236" s="551"/>
      <c r="B236" s="551">
        <v>17</v>
      </c>
      <c r="C236" s="552" t="s">
        <v>1357</v>
      </c>
      <c r="D236" s="551" t="s">
        <v>1397</v>
      </c>
      <c r="E236" s="553"/>
      <c r="F236" s="553">
        <v>107</v>
      </c>
      <c r="G236" s="536" t="e">
        <f t="shared" si="4"/>
        <v>#REF!</v>
      </c>
    </row>
    <row r="237" spans="1:7" ht="18.75" customHeight="1">
      <c r="A237" s="551"/>
      <c r="B237" s="551">
        <v>18</v>
      </c>
      <c r="C237" s="552" t="s">
        <v>1358</v>
      </c>
      <c r="D237" s="551" t="s">
        <v>1400</v>
      </c>
      <c r="E237" s="553"/>
      <c r="F237" s="553">
        <v>426.93</v>
      </c>
      <c r="G237" s="536" t="e">
        <f t="shared" si="4"/>
        <v>#REF!</v>
      </c>
    </row>
    <row r="238" spans="1:7" ht="18.75" customHeight="1">
      <c r="A238" s="551"/>
      <c r="B238" s="551">
        <v>24</v>
      </c>
      <c r="C238" s="552" t="s">
        <v>1409</v>
      </c>
      <c r="D238" s="551" t="s">
        <v>1408</v>
      </c>
      <c r="E238" s="553"/>
      <c r="F238" s="553">
        <v>61.31</v>
      </c>
      <c r="G238" s="536" t="e">
        <f t="shared" si="4"/>
        <v>#REF!</v>
      </c>
    </row>
    <row r="239" spans="1:7" ht="18.75" customHeight="1">
      <c r="A239" s="551"/>
      <c r="B239" s="551">
        <v>28</v>
      </c>
      <c r="C239" s="552" t="s">
        <v>56</v>
      </c>
      <c r="D239" s="551" t="s">
        <v>1430</v>
      </c>
      <c r="E239" s="553">
        <v>1064.6500000000001</v>
      </c>
      <c r="F239" s="553"/>
      <c r="G239" s="536" t="e">
        <f t="shared" si="4"/>
        <v>#REF!</v>
      </c>
    </row>
    <row r="240" spans="1:7" ht="18.75" customHeight="1">
      <c r="A240" s="551"/>
      <c r="B240" s="551">
        <v>28</v>
      </c>
      <c r="C240" s="552" t="s">
        <v>1415</v>
      </c>
      <c r="D240" s="551" t="s">
        <v>1414</v>
      </c>
      <c r="E240" s="553"/>
      <c r="F240" s="553">
        <v>1262.02</v>
      </c>
      <c r="G240" s="536" t="e">
        <f t="shared" si="4"/>
        <v>#REF!</v>
      </c>
    </row>
    <row r="241" spans="1:7" ht="18.75" customHeight="1">
      <c r="A241" s="551"/>
      <c r="B241" s="551">
        <v>30</v>
      </c>
      <c r="C241" s="552" t="s">
        <v>180</v>
      </c>
      <c r="D241" s="551" t="s">
        <v>1418</v>
      </c>
      <c r="E241" s="553"/>
      <c r="F241" s="553">
        <v>76770</v>
      </c>
      <c r="G241" s="536" t="e">
        <f t="shared" si="4"/>
        <v>#REF!</v>
      </c>
    </row>
    <row r="242" spans="1:7" ht="18.75" customHeight="1">
      <c r="A242" s="551"/>
      <c r="B242" s="551">
        <v>30</v>
      </c>
      <c r="C242" s="552" t="s">
        <v>1420</v>
      </c>
      <c r="D242" s="551" t="s">
        <v>1419</v>
      </c>
      <c r="E242" s="553"/>
      <c r="F242" s="553">
        <v>9500</v>
      </c>
      <c r="G242" s="536" t="e">
        <f t="shared" si="4"/>
        <v>#REF!</v>
      </c>
    </row>
    <row r="243" spans="1:7" ht="18.75" customHeight="1">
      <c r="A243" s="551"/>
      <c r="B243" s="551">
        <v>30</v>
      </c>
      <c r="C243" s="552" t="s">
        <v>592</v>
      </c>
      <c r="D243" s="551" t="s">
        <v>1421</v>
      </c>
      <c r="E243" s="553"/>
      <c r="F243" s="553">
        <v>1200</v>
      </c>
      <c r="G243" s="536" t="e">
        <f t="shared" si="4"/>
        <v>#REF!</v>
      </c>
    </row>
    <row r="244" spans="1:7" ht="18.75" customHeight="1">
      <c r="A244" s="551"/>
      <c r="B244" s="551">
        <v>30</v>
      </c>
      <c r="C244" s="552" t="s">
        <v>97</v>
      </c>
      <c r="D244" s="551" t="s">
        <v>1422</v>
      </c>
      <c r="E244" s="553"/>
      <c r="F244" s="553">
        <v>24899.01</v>
      </c>
      <c r="G244" s="536" t="e">
        <f t="shared" si="4"/>
        <v>#REF!</v>
      </c>
    </row>
    <row r="245" spans="1:7" ht="18.75" customHeight="1">
      <c r="A245" s="551"/>
      <c r="B245" s="551">
        <v>30</v>
      </c>
      <c r="C245" s="552" t="s">
        <v>808</v>
      </c>
      <c r="D245" s="551" t="s">
        <v>1423</v>
      </c>
      <c r="E245" s="553"/>
      <c r="F245" s="553">
        <v>13883.65</v>
      </c>
      <c r="G245" s="536" t="e">
        <f t="shared" si="4"/>
        <v>#REF!</v>
      </c>
    </row>
    <row r="246" spans="1:7" ht="18.75" customHeight="1">
      <c r="A246" s="551"/>
      <c r="B246" s="551">
        <v>30</v>
      </c>
      <c r="C246" s="552" t="s">
        <v>234</v>
      </c>
      <c r="D246" s="551" t="s">
        <v>1424</v>
      </c>
      <c r="E246" s="553"/>
      <c r="F246" s="553">
        <v>31260</v>
      </c>
      <c r="G246" s="536" t="e">
        <f t="shared" si="4"/>
        <v>#REF!</v>
      </c>
    </row>
    <row r="247" spans="1:7" ht="18.75" customHeight="1">
      <c r="A247" s="551"/>
      <c r="B247" s="551">
        <v>30</v>
      </c>
      <c r="C247" s="552" t="s">
        <v>115</v>
      </c>
      <c r="D247" s="551" t="s">
        <v>1424</v>
      </c>
      <c r="E247" s="553"/>
      <c r="F247" s="553">
        <v>10</v>
      </c>
      <c r="G247" s="536" t="e">
        <f t="shared" si="4"/>
        <v>#REF!</v>
      </c>
    </row>
    <row r="248" spans="1:7" ht="18.75" customHeight="1">
      <c r="A248" s="551"/>
      <c r="B248" s="551">
        <v>30</v>
      </c>
      <c r="C248" s="552" t="s">
        <v>947</v>
      </c>
      <c r="D248" s="551" t="s">
        <v>1431</v>
      </c>
      <c r="E248" s="553">
        <v>2040</v>
      </c>
      <c r="F248" s="553"/>
      <c r="G248" s="536" t="e">
        <f t="shared" si="4"/>
        <v>#REF!</v>
      </c>
    </row>
    <row r="249" spans="1:7" ht="18.75" customHeight="1">
      <c r="A249" s="551" t="s">
        <v>612</v>
      </c>
      <c r="B249" s="551">
        <v>3</v>
      </c>
      <c r="C249" s="552" t="s">
        <v>592</v>
      </c>
      <c r="D249" s="551" t="s">
        <v>1435</v>
      </c>
      <c r="E249" s="553"/>
      <c r="F249" s="553">
        <v>1000</v>
      </c>
      <c r="G249" s="536" t="e">
        <f t="shared" si="4"/>
        <v>#REF!</v>
      </c>
    </row>
    <row r="250" spans="1:7" ht="18.75" customHeight="1">
      <c r="A250" s="551"/>
      <c r="B250" s="551">
        <v>9</v>
      </c>
      <c r="C250" s="552" t="s">
        <v>1395</v>
      </c>
      <c r="D250" s="551" t="s">
        <v>1439</v>
      </c>
      <c r="E250" s="553"/>
      <c r="F250" s="553">
        <v>854.93</v>
      </c>
      <c r="G250" s="536" t="e">
        <f t="shared" si="4"/>
        <v>#REF!</v>
      </c>
    </row>
    <row r="251" spans="1:7" ht="18.75" customHeight="1">
      <c r="A251" s="551"/>
      <c r="B251" s="551">
        <v>14</v>
      </c>
      <c r="C251" s="552" t="s">
        <v>1399</v>
      </c>
      <c r="D251" s="551" t="s">
        <v>1452</v>
      </c>
      <c r="E251" s="553"/>
      <c r="F251" s="553">
        <v>126.26</v>
      </c>
      <c r="G251" s="536" t="e">
        <f t="shared" si="4"/>
        <v>#REF!</v>
      </c>
    </row>
    <row r="252" spans="1:7" ht="18.75" customHeight="1">
      <c r="A252" s="551"/>
      <c r="B252" s="551">
        <v>18</v>
      </c>
      <c r="C252" s="552" t="s">
        <v>1402</v>
      </c>
      <c r="D252" s="551" t="s">
        <v>1450</v>
      </c>
      <c r="E252" s="553"/>
      <c r="F252" s="553">
        <v>426.93</v>
      </c>
      <c r="G252" s="536" t="e">
        <f t="shared" ref="G252:G283" si="5">G251+E252-F252</f>
        <v>#REF!</v>
      </c>
    </row>
    <row r="253" spans="1:7" ht="18.75" customHeight="1">
      <c r="A253" s="551"/>
      <c r="B253" s="551">
        <v>22</v>
      </c>
      <c r="C253" s="552" t="s">
        <v>56</v>
      </c>
      <c r="D253" s="551" t="s">
        <v>1476</v>
      </c>
      <c r="E253" s="553">
        <v>3354.45</v>
      </c>
      <c r="F253" s="553"/>
      <c r="G253" s="536" t="e">
        <f t="shared" si="5"/>
        <v>#REF!</v>
      </c>
    </row>
    <row r="254" spans="1:7" ht="18.75" customHeight="1">
      <c r="A254" s="551"/>
      <c r="B254" s="551">
        <v>24</v>
      </c>
      <c r="C254" s="552" t="s">
        <v>1458</v>
      </c>
      <c r="D254" s="551" t="s">
        <v>1457</v>
      </c>
      <c r="E254" s="553"/>
      <c r="F254" s="553">
        <v>52.06</v>
      </c>
      <c r="G254" s="536" t="e">
        <f t="shared" si="5"/>
        <v>#REF!</v>
      </c>
    </row>
    <row r="255" spans="1:7" ht="18.75" customHeight="1">
      <c r="A255" s="551"/>
      <c r="B255" s="551">
        <v>29</v>
      </c>
      <c r="C255" s="552" t="s">
        <v>56</v>
      </c>
      <c r="D255" s="551" t="s">
        <v>1477</v>
      </c>
      <c r="E255" s="553">
        <v>526119</v>
      </c>
      <c r="F255" s="553"/>
      <c r="G255" s="536" t="e">
        <f t="shared" si="5"/>
        <v>#REF!</v>
      </c>
    </row>
    <row r="256" spans="1:7" ht="18.75" customHeight="1">
      <c r="A256" s="551"/>
      <c r="B256" s="551">
        <v>30</v>
      </c>
      <c r="C256" s="552" t="s">
        <v>1415</v>
      </c>
      <c r="D256" s="551" t="s">
        <v>1461</v>
      </c>
      <c r="E256" s="553"/>
      <c r="F256" s="553">
        <v>1281.22</v>
      </c>
      <c r="G256" s="536" t="e">
        <f t="shared" si="5"/>
        <v>#REF!</v>
      </c>
    </row>
    <row r="257" spans="1:7" ht="18.75" customHeight="1">
      <c r="A257" s="551"/>
      <c r="B257" s="551">
        <v>31</v>
      </c>
      <c r="C257" s="552" t="s">
        <v>180</v>
      </c>
      <c r="D257" s="551" t="s">
        <v>1465</v>
      </c>
      <c r="E257" s="553"/>
      <c r="F257" s="553">
        <v>76770</v>
      </c>
      <c r="G257" s="536" t="e">
        <f t="shared" si="5"/>
        <v>#REF!</v>
      </c>
    </row>
    <row r="258" spans="1:7" ht="18.75" customHeight="1">
      <c r="A258" s="551"/>
      <c r="B258" s="551">
        <v>31</v>
      </c>
      <c r="C258" s="552" t="s">
        <v>947</v>
      </c>
      <c r="D258" s="551" t="s">
        <v>1478</v>
      </c>
      <c r="E258" s="553">
        <v>2040</v>
      </c>
      <c r="F258" s="553"/>
      <c r="G258" s="536" t="e">
        <f t="shared" si="5"/>
        <v>#REF!</v>
      </c>
    </row>
    <row r="259" spans="1:7" ht="18.75" customHeight="1">
      <c r="A259" s="551"/>
      <c r="B259" s="551">
        <v>31</v>
      </c>
      <c r="C259" s="552" t="s">
        <v>1467</v>
      </c>
      <c r="D259" s="551" t="s">
        <v>1466</v>
      </c>
      <c r="E259" s="553"/>
      <c r="F259" s="553">
        <v>9500</v>
      </c>
      <c r="G259" s="536" t="e">
        <f t="shared" si="5"/>
        <v>#REF!</v>
      </c>
    </row>
    <row r="260" spans="1:7" ht="18.75" customHeight="1">
      <c r="A260" s="551"/>
      <c r="B260" s="551">
        <v>31</v>
      </c>
      <c r="C260" s="552" t="s">
        <v>1469</v>
      </c>
      <c r="D260" s="551" t="s">
        <v>1468</v>
      </c>
      <c r="E260" s="553"/>
      <c r="F260" s="553">
        <v>51158.86</v>
      </c>
      <c r="G260" s="536" t="e">
        <f t="shared" si="5"/>
        <v>#REF!</v>
      </c>
    </row>
    <row r="261" spans="1:7" ht="18.75" customHeight="1">
      <c r="A261" s="551"/>
      <c r="B261" s="551">
        <v>31</v>
      </c>
      <c r="C261" s="552" t="s">
        <v>808</v>
      </c>
      <c r="D261" s="551" t="s">
        <v>1471</v>
      </c>
      <c r="E261" s="553"/>
      <c r="F261" s="553">
        <v>21156.14</v>
      </c>
      <c r="G261" s="536" t="e">
        <f t="shared" si="5"/>
        <v>#REF!</v>
      </c>
    </row>
    <row r="262" spans="1:7" ht="18.75" customHeight="1">
      <c r="A262" s="551"/>
      <c r="B262" s="551">
        <v>31</v>
      </c>
      <c r="C262" s="552" t="s">
        <v>234</v>
      </c>
      <c r="D262" s="551" t="s">
        <v>1472</v>
      </c>
      <c r="E262" s="553"/>
      <c r="F262" s="553">
        <v>95613.84</v>
      </c>
      <c r="G262" s="536" t="e">
        <f t="shared" si="5"/>
        <v>#REF!</v>
      </c>
    </row>
    <row r="263" spans="1:7" ht="18.75" customHeight="1">
      <c r="A263" s="551"/>
      <c r="B263" s="551">
        <v>31</v>
      </c>
      <c r="C263" s="552" t="s">
        <v>115</v>
      </c>
      <c r="D263" s="551" t="s">
        <v>1473</v>
      </c>
      <c r="E263" s="553"/>
      <c r="F263" s="553">
        <v>10</v>
      </c>
      <c r="G263" s="536" t="e">
        <f t="shared" si="5"/>
        <v>#REF!</v>
      </c>
    </row>
    <row r="264" spans="1:7" ht="18.75" customHeight="1">
      <c r="A264" s="551" t="s">
        <v>613</v>
      </c>
      <c r="B264" s="551">
        <v>8</v>
      </c>
      <c r="C264" s="552" t="s">
        <v>56</v>
      </c>
      <c r="D264" s="551" t="s">
        <v>1526</v>
      </c>
      <c r="E264" s="553">
        <v>3322.35</v>
      </c>
      <c r="F264" s="553"/>
      <c r="G264" s="536" t="e">
        <f t="shared" si="5"/>
        <v>#REF!</v>
      </c>
    </row>
    <row r="265" spans="1:7" ht="18.75" customHeight="1">
      <c r="A265" s="551"/>
      <c r="B265" s="551">
        <v>8</v>
      </c>
      <c r="C265" s="552" t="s">
        <v>56</v>
      </c>
      <c r="D265" s="551" t="s">
        <v>1527</v>
      </c>
      <c r="E265" s="553">
        <v>3145</v>
      </c>
      <c r="F265" s="553"/>
      <c r="G265" s="536" t="e">
        <f t="shared" si="5"/>
        <v>#REF!</v>
      </c>
    </row>
    <row r="266" spans="1:7" ht="18.75" customHeight="1">
      <c r="A266" s="551"/>
      <c r="B266" s="551">
        <v>8</v>
      </c>
      <c r="C266" s="552" t="s">
        <v>56</v>
      </c>
      <c r="D266" s="551" t="s">
        <v>1530</v>
      </c>
      <c r="E266" s="553">
        <v>505575</v>
      </c>
      <c r="F266" s="553"/>
      <c r="G266" s="536" t="e">
        <f t="shared" si="5"/>
        <v>#REF!</v>
      </c>
    </row>
    <row r="267" spans="1:7" ht="18.75" customHeight="1">
      <c r="A267" s="551"/>
      <c r="B267" s="551">
        <v>9</v>
      </c>
      <c r="C267" s="552" t="s">
        <v>1440</v>
      </c>
      <c r="D267" s="551" t="s">
        <v>1491</v>
      </c>
      <c r="E267" s="553"/>
      <c r="F267" s="553">
        <v>854.93</v>
      </c>
      <c r="G267" s="536" t="e">
        <f t="shared" si="5"/>
        <v>#REF!</v>
      </c>
    </row>
    <row r="268" spans="1:7" ht="18.75" customHeight="1">
      <c r="A268" s="551"/>
      <c r="B268" s="551">
        <v>12</v>
      </c>
      <c r="C268" s="552" t="s">
        <v>82</v>
      </c>
      <c r="D268" s="551" t="s">
        <v>1531</v>
      </c>
      <c r="E268" s="553">
        <v>4157</v>
      </c>
      <c r="F268" s="553"/>
      <c r="G268" s="536" t="e">
        <f t="shared" si="5"/>
        <v>#REF!</v>
      </c>
    </row>
    <row r="269" spans="1:7" ht="18.75" customHeight="1">
      <c r="A269" s="551"/>
      <c r="B269" s="551">
        <v>13</v>
      </c>
      <c r="C269" s="552" t="s">
        <v>56</v>
      </c>
      <c r="D269" s="551" t="s">
        <v>1528</v>
      </c>
      <c r="E269" s="553">
        <v>1685.25</v>
      </c>
      <c r="F269" s="553"/>
      <c r="G269" s="536" t="e">
        <f t="shared" si="5"/>
        <v>#REF!</v>
      </c>
    </row>
    <row r="270" spans="1:7" ht="18.75" customHeight="1">
      <c r="A270" s="551"/>
      <c r="B270" s="551">
        <v>18</v>
      </c>
      <c r="C270" s="552" t="s">
        <v>56</v>
      </c>
      <c r="D270" s="551" t="s">
        <v>1529</v>
      </c>
      <c r="E270" s="553">
        <v>33009.5</v>
      </c>
      <c r="F270" s="553"/>
      <c r="G270" s="536" t="e">
        <f t="shared" si="5"/>
        <v>#REF!</v>
      </c>
    </row>
    <row r="271" spans="1:7" ht="18.75" customHeight="1">
      <c r="A271" s="551"/>
      <c r="B271" s="551">
        <v>19</v>
      </c>
      <c r="C271" s="552" t="s">
        <v>1451</v>
      </c>
      <c r="D271" s="551" t="s">
        <v>1502</v>
      </c>
      <c r="E271" s="553"/>
      <c r="F271" s="553">
        <v>211.86</v>
      </c>
      <c r="G271" s="536" t="e">
        <f t="shared" si="5"/>
        <v>#REF!</v>
      </c>
    </row>
    <row r="272" spans="1:7" ht="18.75" customHeight="1">
      <c r="A272" s="551"/>
      <c r="B272" s="551">
        <v>19</v>
      </c>
      <c r="C272" s="552" t="s">
        <v>1454</v>
      </c>
      <c r="D272" s="551" t="s">
        <v>1500</v>
      </c>
      <c r="E272" s="553"/>
      <c r="F272" s="553">
        <v>434.96</v>
      </c>
      <c r="G272" s="536" t="e">
        <f t="shared" si="5"/>
        <v>#REF!</v>
      </c>
    </row>
    <row r="273" spans="1:7" ht="18.75" customHeight="1">
      <c r="A273" s="551"/>
      <c r="B273" s="551">
        <v>23</v>
      </c>
      <c r="C273" s="552" t="s">
        <v>1506</v>
      </c>
      <c r="D273" s="551" t="s">
        <v>1505</v>
      </c>
      <c r="E273" s="553"/>
      <c r="F273" s="553">
        <v>70.569999999999993</v>
      </c>
      <c r="G273" s="536" t="e">
        <f t="shared" si="5"/>
        <v>#REF!</v>
      </c>
    </row>
    <row r="274" spans="1:7" ht="18.75" customHeight="1">
      <c r="A274" s="551"/>
      <c r="B274" s="551">
        <v>25</v>
      </c>
      <c r="C274" s="552" t="s">
        <v>89</v>
      </c>
      <c r="D274" s="551" t="s">
        <v>1535</v>
      </c>
      <c r="E274" s="553">
        <v>3246.72</v>
      </c>
      <c r="F274" s="553"/>
      <c r="G274" s="536" t="e">
        <f t="shared" si="5"/>
        <v>#REF!</v>
      </c>
    </row>
    <row r="275" spans="1:7" ht="18.75" customHeight="1">
      <c r="A275" s="551"/>
      <c r="B275" s="551">
        <v>26</v>
      </c>
      <c r="C275" s="552" t="s">
        <v>592</v>
      </c>
      <c r="D275" s="551" t="s">
        <v>1507</v>
      </c>
      <c r="E275" s="553"/>
      <c r="F275" s="553">
        <v>1440</v>
      </c>
      <c r="G275" s="536" t="e">
        <f t="shared" si="5"/>
        <v>#REF!</v>
      </c>
    </row>
    <row r="276" spans="1:7" ht="18.75" customHeight="1">
      <c r="A276" s="551"/>
      <c r="B276" s="551">
        <v>28</v>
      </c>
      <c r="C276" s="552" t="s">
        <v>1512</v>
      </c>
      <c r="D276" s="551" t="s">
        <v>1511</v>
      </c>
      <c r="E276" s="553"/>
      <c r="F276" s="553">
        <v>1637.68</v>
      </c>
      <c r="G276" s="536" t="e">
        <f t="shared" si="5"/>
        <v>#REF!</v>
      </c>
    </row>
    <row r="277" spans="1:7" ht="18.75" customHeight="1">
      <c r="A277" s="551"/>
      <c r="B277" s="551">
        <v>30</v>
      </c>
      <c r="C277" s="552" t="s">
        <v>180</v>
      </c>
      <c r="D277" s="551" t="s">
        <v>1513</v>
      </c>
      <c r="E277" s="553"/>
      <c r="F277" s="553">
        <v>76770</v>
      </c>
      <c r="G277" s="536" t="e">
        <f t="shared" si="5"/>
        <v>#REF!</v>
      </c>
    </row>
    <row r="278" spans="1:7" ht="18.75" customHeight="1">
      <c r="A278" s="551"/>
      <c r="B278" s="551">
        <v>30</v>
      </c>
      <c r="C278" s="552" t="s">
        <v>1516</v>
      </c>
      <c r="D278" s="551" t="s">
        <v>1515</v>
      </c>
      <c r="E278" s="553"/>
      <c r="F278" s="553">
        <v>9500</v>
      </c>
      <c r="G278" s="536" t="e">
        <f t="shared" si="5"/>
        <v>#REF!</v>
      </c>
    </row>
    <row r="279" spans="1:7" ht="18.75" customHeight="1">
      <c r="A279" s="551"/>
      <c r="B279" s="551">
        <v>30</v>
      </c>
      <c r="C279" s="552" t="s">
        <v>1518</v>
      </c>
      <c r="D279" s="551" t="s">
        <v>1517</v>
      </c>
      <c r="E279" s="553"/>
      <c r="F279" s="553">
        <v>21562</v>
      </c>
      <c r="G279" s="536" t="e">
        <f t="shared" si="5"/>
        <v>#REF!</v>
      </c>
    </row>
    <row r="280" spans="1:7" ht="18.75" customHeight="1">
      <c r="A280" s="551"/>
      <c r="B280" s="551">
        <v>30</v>
      </c>
      <c r="C280" s="552" t="s">
        <v>592</v>
      </c>
      <c r="D280" s="551" t="s">
        <v>1519</v>
      </c>
      <c r="E280" s="553"/>
      <c r="F280" s="553">
        <v>2260</v>
      </c>
      <c r="G280" s="536" t="e">
        <f t="shared" si="5"/>
        <v>#REF!</v>
      </c>
    </row>
    <row r="281" spans="1:7" ht="18.75" customHeight="1">
      <c r="A281" s="551"/>
      <c r="B281" s="551">
        <v>30</v>
      </c>
      <c r="C281" s="552" t="s">
        <v>808</v>
      </c>
      <c r="D281" s="551" t="s">
        <v>1522</v>
      </c>
      <c r="E281" s="553"/>
      <c r="F281" s="553">
        <v>18313.68</v>
      </c>
      <c r="G281" s="536" t="e">
        <f t="shared" si="5"/>
        <v>#REF!</v>
      </c>
    </row>
    <row r="282" spans="1:7" ht="18.75" customHeight="1">
      <c r="A282" s="551"/>
      <c r="B282" s="551">
        <v>30</v>
      </c>
      <c r="C282" s="552" t="s">
        <v>234</v>
      </c>
      <c r="D282" s="551" t="s">
        <v>1523</v>
      </c>
      <c r="E282" s="553"/>
      <c r="F282" s="553">
        <v>49803.25</v>
      </c>
      <c r="G282" s="536" t="e">
        <f t="shared" si="5"/>
        <v>#REF!</v>
      </c>
    </row>
    <row r="283" spans="1:7" ht="18.75" customHeight="1">
      <c r="A283" s="551"/>
      <c r="B283" s="551">
        <v>30</v>
      </c>
      <c r="C283" s="552" t="s">
        <v>115</v>
      </c>
      <c r="D283" s="551" t="s">
        <v>1524</v>
      </c>
      <c r="E283" s="553"/>
      <c r="F283" s="553">
        <v>10</v>
      </c>
      <c r="G283" s="536" t="e">
        <f t="shared" si="5"/>
        <v>#REF!</v>
      </c>
    </row>
    <row r="284" spans="1:7" ht="18.75" customHeight="1">
      <c r="A284" s="551"/>
      <c r="B284" s="551">
        <v>30</v>
      </c>
      <c r="C284" s="552" t="s">
        <v>947</v>
      </c>
      <c r="D284" s="551" t="s">
        <v>1536</v>
      </c>
      <c r="E284" s="553">
        <v>2040</v>
      </c>
      <c r="F284" s="553"/>
      <c r="G284" s="536" t="e">
        <f t="shared" ref="G284:G351" si="6">G283+E284-F284</f>
        <v>#REF!</v>
      </c>
    </row>
    <row r="285" spans="1:7" ht="18.75" customHeight="1">
      <c r="A285" s="551" t="s">
        <v>614</v>
      </c>
      <c r="B285" s="551">
        <v>6</v>
      </c>
      <c r="C285" s="552" t="s">
        <v>82</v>
      </c>
      <c r="D285" s="551" t="s">
        <v>1540</v>
      </c>
      <c r="E285" s="553">
        <v>10303.200000000001</v>
      </c>
      <c r="F285" s="553"/>
      <c r="G285" s="536" t="e">
        <f t="shared" si="6"/>
        <v>#REF!</v>
      </c>
    </row>
    <row r="286" spans="1:7" ht="18.75" customHeight="1">
      <c r="A286" s="551"/>
      <c r="B286" s="551">
        <v>7</v>
      </c>
      <c r="C286" s="552" t="s">
        <v>56</v>
      </c>
      <c r="D286" s="551" t="s">
        <v>1541</v>
      </c>
      <c r="E286" s="553">
        <v>505575</v>
      </c>
      <c r="F286" s="553"/>
      <c r="G286" s="536" t="e">
        <f t="shared" si="6"/>
        <v>#REF!</v>
      </c>
    </row>
    <row r="287" spans="1:7" ht="18.75" customHeight="1">
      <c r="A287" s="551"/>
      <c r="B287" s="551">
        <v>10</v>
      </c>
      <c r="C287" s="552" t="s">
        <v>1492</v>
      </c>
      <c r="D287" s="551" t="s">
        <v>1543</v>
      </c>
      <c r="E287" s="553"/>
      <c r="F287" s="553">
        <v>854.93</v>
      </c>
      <c r="G287" s="536" t="e">
        <f t="shared" si="6"/>
        <v>#REF!</v>
      </c>
    </row>
    <row r="288" spans="1:7" ht="18.75" customHeight="1">
      <c r="A288" s="551"/>
      <c r="B288" s="551">
        <v>10</v>
      </c>
      <c r="C288" s="552" t="s">
        <v>56</v>
      </c>
      <c r="D288" s="551" t="s">
        <v>1545</v>
      </c>
      <c r="E288" s="553">
        <v>22248</v>
      </c>
      <c r="F288" s="553"/>
      <c r="G288" s="536" t="e">
        <f t="shared" si="6"/>
        <v>#REF!</v>
      </c>
    </row>
    <row r="289" spans="1:7" ht="18.75" customHeight="1">
      <c r="A289" s="551"/>
      <c r="B289" s="551">
        <v>13</v>
      </c>
      <c r="C289" s="552" t="s">
        <v>82</v>
      </c>
      <c r="D289" s="551" t="s">
        <v>1549</v>
      </c>
      <c r="E289" s="553">
        <v>219950</v>
      </c>
      <c r="F289" s="553"/>
      <c r="G289" s="536" t="e">
        <f t="shared" si="6"/>
        <v>#REF!</v>
      </c>
    </row>
    <row r="290" spans="1:7" ht="18.75" customHeight="1">
      <c r="A290" s="551"/>
      <c r="B290" s="551">
        <v>14</v>
      </c>
      <c r="C290" s="552" t="s">
        <v>56</v>
      </c>
      <c r="D290" s="551" t="s">
        <v>1550</v>
      </c>
      <c r="E290" s="553">
        <v>335.98</v>
      </c>
      <c r="F290" s="553"/>
      <c r="G290" s="536" t="e">
        <f t="shared" si="6"/>
        <v>#REF!</v>
      </c>
    </row>
    <row r="291" spans="1:7" ht="18.75" customHeight="1">
      <c r="A291" s="551"/>
      <c r="B291" s="551">
        <v>17</v>
      </c>
      <c r="C291" s="552" t="s">
        <v>1501</v>
      </c>
      <c r="D291" s="551" t="s">
        <v>1552</v>
      </c>
      <c r="E291" s="553"/>
      <c r="F291" s="553">
        <v>172.27</v>
      </c>
      <c r="G291" s="536" t="e">
        <f t="shared" si="6"/>
        <v>#REF!</v>
      </c>
    </row>
    <row r="292" spans="1:7" ht="18.75" customHeight="1">
      <c r="A292" s="551"/>
      <c r="B292" s="551">
        <v>18</v>
      </c>
      <c r="C292" s="552" t="s">
        <v>1503</v>
      </c>
      <c r="D292" s="551" t="s">
        <v>1554</v>
      </c>
      <c r="E292" s="553"/>
      <c r="F292" s="553">
        <v>426.93</v>
      </c>
      <c r="G292" s="536" t="e">
        <f t="shared" si="6"/>
        <v>#REF!</v>
      </c>
    </row>
    <row r="293" spans="1:7" ht="18.75" customHeight="1">
      <c r="A293" s="551"/>
      <c r="B293" s="551">
        <v>24</v>
      </c>
      <c r="C293" s="552" t="s">
        <v>1557</v>
      </c>
      <c r="D293" s="551" t="s">
        <v>1556</v>
      </c>
      <c r="E293" s="553"/>
      <c r="F293" s="553">
        <v>52.06</v>
      </c>
      <c r="G293" s="536" t="e">
        <f t="shared" si="6"/>
        <v>#REF!</v>
      </c>
    </row>
    <row r="294" spans="1:7" ht="18.75" customHeight="1">
      <c r="A294" s="551"/>
      <c r="B294" s="551">
        <v>31</v>
      </c>
      <c r="C294" s="552" t="s">
        <v>1560</v>
      </c>
      <c r="D294" s="551" t="s">
        <v>1559</v>
      </c>
      <c r="E294" s="553"/>
      <c r="F294" s="553">
        <v>1113.24</v>
      </c>
      <c r="G294" s="536" t="e">
        <f t="shared" si="6"/>
        <v>#REF!</v>
      </c>
    </row>
    <row r="295" spans="1:7" ht="18.75" customHeight="1">
      <c r="A295" s="551"/>
      <c r="B295" s="551">
        <v>31</v>
      </c>
      <c r="C295" s="552" t="s">
        <v>180</v>
      </c>
      <c r="D295" s="551" t="s">
        <v>1561</v>
      </c>
      <c r="E295" s="553"/>
      <c r="F295" s="553">
        <v>76770</v>
      </c>
      <c r="G295" s="536" t="e">
        <f t="shared" si="6"/>
        <v>#REF!</v>
      </c>
    </row>
    <row r="296" spans="1:7" ht="18.75" customHeight="1">
      <c r="A296" s="551"/>
      <c r="B296" s="551">
        <v>31</v>
      </c>
      <c r="C296" s="552" t="s">
        <v>1563</v>
      </c>
      <c r="D296" s="551" t="s">
        <v>1562</v>
      </c>
      <c r="E296" s="553"/>
      <c r="F296" s="553">
        <v>9500</v>
      </c>
      <c r="G296" s="536" t="e">
        <f t="shared" si="6"/>
        <v>#REF!</v>
      </c>
    </row>
    <row r="297" spans="1:7" ht="18.75" customHeight="1">
      <c r="A297" s="551"/>
      <c r="B297" s="551">
        <v>31</v>
      </c>
      <c r="C297" s="552" t="s">
        <v>1565</v>
      </c>
      <c r="D297" s="551" t="s">
        <v>1564</v>
      </c>
      <c r="E297" s="553"/>
      <c r="F297" s="553">
        <v>14399.8</v>
      </c>
      <c r="G297" s="536" t="e">
        <f t="shared" si="6"/>
        <v>#REF!</v>
      </c>
    </row>
    <row r="298" spans="1:7" ht="18.75" customHeight="1">
      <c r="A298" s="551"/>
      <c r="B298" s="551">
        <v>31</v>
      </c>
      <c r="C298" s="552" t="s">
        <v>592</v>
      </c>
      <c r="D298" s="551" t="s">
        <v>1566</v>
      </c>
      <c r="E298" s="553"/>
      <c r="F298" s="553">
        <v>1180</v>
      </c>
      <c r="G298" s="536" t="e">
        <f t="shared" si="6"/>
        <v>#REF!</v>
      </c>
    </row>
    <row r="299" spans="1:7" ht="18.75" customHeight="1">
      <c r="A299" s="551"/>
      <c r="B299" s="551">
        <v>31</v>
      </c>
      <c r="C299" s="552" t="s">
        <v>952</v>
      </c>
      <c r="D299" s="551" t="s">
        <v>1567</v>
      </c>
      <c r="E299" s="553"/>
      <c r="F299" s="553">
        <v>4330.79</v>
      </c>
      <c r="G299" s="536" t="e">
        <f t="shared" si="6"/>
        <v>#REF!</v>
      </c>
    </row>
    <row r="300" spans="1:7" ht="18.75" customHeight="1">
      <c r="A300" s="551"/>
      <c r="B300" s="551">
        <v>31</v>
      </c>
      <c r="C300" s="552" t="s">
        <v>947</v>
      </c>
      <c r="D300" s="551" t="s">
        <v>1569</v>
      </c>
      <c r="E300" s="553">
        <v>2040</v>
      </c>
      <c r="F300" s="553"/>
      <c r="G300" s="536" t="e">
        <f t="shared" si="6"/>
        <v>#REF!</v>
      </c>
    </row>
    <row r="301" spans="1:7" ht="18.75" customHeight="1">
      <c r="A301" s="551"/>
      <c r="B301" s="551">
        <v>31</v>
      </c>
      <c r="C301" s="552" t="s">
        <v>808</v>
      </c>
      <c r="D301" s="551" t="s">
        <v>1571</v>
      </c>
      <c r="E301" s="553"/>
      <c r="F301" s="553">
        <v>15851.53</v>
      </c>
      <c r="G301" s="536" t="e">
        <f t="shared" si="6"/>
        <v>#REF!</v>
      </c>
    </row>
    <row r="302" spans="1:7" ht="18.75" customHeight="1">
      <c r="A302" s="551"/>
      <c r="B302" s="551">
        <v>31</v>
      </c>
      <c r="C302" s="552" t="s">
        <v>234</v>
      </c>
      <c r="D302" s="551" t="s">
        <v>1572</v>
      </c>
      <c r="E302" s="553"/>
      <c r="F302" s="553">
        <v>34019</v>
      </c>
      <c r="G302" s="536" t="e">
        <f t="shared" si="6"/>
        <v>#REF!</v>
      </c>
    </row>
    <row r="303" spans="1:7" ht="18.75" customHeight="1">
      <c r="A303" s="551"/>
      <c r="B303" s="551">
        <v>31</v>
      </c>
      <c r="C303" s="552" t="s">
        <v>115</v>
      </c>
      <c r="D303" s="551" t="s">
        <v>1573</v>
      </c>
      <c r="E303" s="553"/>
      <c r="F303" s="553">
        <v>10</v>
      </c>
      <c r="G303" s="536" t="e">
        <f t="shared" si="6"/>
        <v>#REF!</v>
      </c>
    </row>
    <row r="304" spans="1:7" ht="18.75" customHeight="1">
      <c r="A304" s="551" t="s">
        <v>615</v>
      </c>
      <c r="B304" s="551">
        <v>2</v>
      </c>
      <c r="C304" s="552" t="s">
        <v>82</v>
      </c>
      <c r="D304" s="551" t="s">
        <v>1611</v>
      </c>
      <c r="E304" s="553">
        <v>2311.1999999999998</v>
      </c>
      <c r="F304" s="553"/>
      <c r="G304" s="536" t="e">
        <f t="shared" si="6"/>
        <v>#REF!</v>
      </c>
    </row>
    <row r="305" spans="1:7" ht="18.75" customHeight="1">
      <c r="A305" s="551"/>
      <c r="B305" s="551">
        <v>7</v>
      </c>
      <c r="C305" s="552" t="s">
        <v>952</v>
      </c>
      <c r="D305" s="551" t="s">
        <v>1578</v>
      </c>
      <c r="E305" s="553"/>
      <c r="F305" s="553">
        <v>9683.75</v>
      </c>
      <c r="G305" s="536" t="e">
        <f t="shared" si="6"/>
        <v>#REF!</v>
      </c>
    </row>
    <row r="306" spans="1:7" ht="18.75" customHeight="1">
      <c r="A306" s="551"/>
      <c r="B306" s="551">
        <v>8</v>
      </c>
      <c r="C306" s="552" t="s">
        <v>56</v>
      </c>
      <c r="D306" s="551" t="s">
        <v>1613</v>
      </c>
      <c r="E306" s="553">
        <v>6120.4</v>
      </c>
      <c r="F306" s="553"/>
      <c r="G306" s="536" t="e">
        <f t="shared" si="6"/>
        <v>#REF!</v>
      </c>
    </row>
    <row r="307" spans="1:7" ht="18.75" customHeight="1">
      <c r="A307" s="551"/>
      <c r="B307" s="551">
        <v>9</v>
      </c>
      <c r="C307" s="552" t="s">
        <v>1544</v>
      </c>
      <c r="D307" s="551" t="s">
        <v>1579</v>
      </c>
      <c r="E307" s="553"/>
      <c r="F307" s="553">
        <v>854.93</v>
      </c>
      <c r="G307" s="536" t="e">
        <f t="shared" si="6"/>
        <v>#REF!</v>
      </c>
    </row>
    <row r="308" spans="1:7" ht="18.75" customHeight="1">
      <c r="A308" s="551"/>
      <c r="B308" s="551">
        <v>15</v>
      </c>
      <c r="C308" s="552" t="s">
        <v>56</v>
      </c>
      <c r="D308" s="551" t="s">
        <v>1614</v>
      </c>
      <c r="E308" s="553">
        <v>4365.6000000000004</v>
      </c>
      <c r="F308" s="553"/>
      <c r="G308" s="536" t="e">
        <f t="shared" si="6"/>
        <v>#REF!</v>
      </c>
    </row>
    <row r="309" spans="1:7" ht="18.75" customHeight="1">
      <c r="A309" s="551"/>
      <c r="B309" s="551">
        <v>17</v>
      </c>
      <c r="C309" s="552" t="s">
        <v>82</v>
      </c>
      <c r="D309" s="551" t="s">
        <v>1615</v>
      </c>
      <c r="E309" s="553">
        <v>12561.1</v>
      </c>
      <c r="F309" s="553"/>
      <c r="G309" s="536" t="e">
        <f t="shared" si="6"/>
        <v>#REF!</v>
      </c>
    </row>
    <row r="310" spans="1:7" ht="18.75" customHeight="1">
      <c r="A310" s="551"/>
      <c r="B310" s="551">
        <v>17</v>
      </c>
      <c r="C310" s="552" t="s">
        <v>1588</v>
      </c>
      <c r="D310" s="551" t="s">
        <v>1591</v>
      </c>
      <c r="E310" s="553"/>
      <c r="F310" s="553">
        <v>187.25</v>
      </c>
      <c r="G310" s="536" t="e">
        <f t="shared" si="6"/>
        <v>#REF!</v>
      </c>
    </row>
    <row r="311" spans="1:7" ht="18.75" customHeight="1">
      <c r="A311" s="551"/>
      <c r="B311" s="551">
        <v>18</v>
      </c>
      <c r="C311" s="552" t="s">
        <v>1555</v>
      </c>
      <c r="D311" s="551" t="s">
        <v>1586</v>
      </c>
      <c r="E311" s="553"/>
      <c r="F311" s="553">
        <v>426.93</v>
      </c>
      <c r="G311" s="536" t="e">
        <f t="shared" si="6"/>
        <v>#REF!</v>
      </c>
    </row>
    <row r="312" spans="1:7" ht="18.75" customHeight="1">
      <c r="A312" s="551"/>
      <c r="B312" s="551">
        <v>22</v>
      </c>
      <c r="C312" s="552" t="s">
        <v>56</v>
      </c>
      <c r="D312" s="551" t="s">
        <v>1616</v>
      </c>
      <c r="E312" s="553">
        <v>5532</v>
      </c>
      <c r="F312" s="553"/>
      <c r="G312" s="536" t="e">
        <f t="shared" si="6"/>
        <v>#REF!</v>
      </c>
    </row>
    <row r="313" spans="1:7" ht="18.75" customHeight="1">
      <c r="A313" s="551"/>
      <c r="B313" s="551">
        <v>23</v>
      </c>
      <c r="C313" s="552" t="s">
        <v>56</v>
      </c>
      <c r="D313" s="551" t="s">
        <v>1617</v>
      </c>
      <c r="E313" s="553">
        <v>8902.4</v>
      </c>
      <c r="F313" s="553"/>
      <c r="G313" s="536" t="e">
        <f t="shared" si="6"/>
        <v>#REF!</v>
      </c>
    </row>
    <row r="314" spans="1:7" ht="18.75" customHeight="1">
      <c r="A314" s="551"/>
      <c r="B314" s="551">
        <v>24</v>
      </c>
      <c r="C314" s="552" t="s">
        <v>122</v>
      </c>
      <c r="D314" s="551" t="s">
        <v>1594</v>
      </c>
      <c r="E314" s="553"/>
      <c r="F314" s="553">
        <v>52.06</v>
      </c>
      <c r="G314" s="536" t="e">
        <f t="shared" si="6"/>
        <v>#REF!</v>
      </c>
    </row>
    <row r="315" spans="1:7" ht="18.75" customHeight="1">
      <c r="A315" s="551"/>
      <c r="B315" s="551">
        <v>30</v>
      </c>
      <c r="C315" s="552" t="s">
        <v>1600</v>
      </c>
      <c r="D315" s="551" t="s">
        <v>1599</v>
      </c>
      <c r="E315" s="553"/>
      <c r="F315" s="553">
        <v>618.87</v>
      </c>
      <c r="G315" s="536" t="e">
        <f t="shared" si="6"/>
        <v>#REF!</v>
      </c>
    </row>
    <row r="316" spans="1:7" ht="18.75" customHeight="1">
      <c r="A316" s="551"/>
      <c r="B316" s="551">
        <v>31</v>
      </c>
      <c r="C316" s="552" t="s">
        <v>180</v>
      </c>
      <c r="D316" s="551" t="s">
        <v>1601</v>
      </c>
      <c r="E316" s="553"/>
      <c r="F316" s="553">
        <v>76770</v>
      </c>
      <c r="G316" s="536" t="e">
        <f t="shared" si="6"/>
        <v>#REF!</v>
      </c>
    </row>
    <row r="317" spans="1:7" ht="18.75" customHeight="1">
      <c r="A317" s="551"/>
      <c r="B317" s="551">
        <v>31</v>
      </c>
      <c r="C317" s="552" t="s">
        <v>1605</v>
      </c>
      <c r="D317" s="551" t="s">
        <v>1604</v>
      </c>
      <c r="E317" s="553"/>
      <c r="F317" s="553">
        <v>9500</v>
      </c>
      <c r="G317" s="536" t="e">
        <f t="shared" si="6"/>
        <v>#REF!</v>
      </c>
    </row>
    <row r="318" spans="1:7" ht="18.75" customHeight="1">
      <c r="A318" s="551"/>
      <c r="B318" s="551">
        <v>31</v>
      </c>
      <c r="C318" s="552" t="s">
        <v>1375</v>
      </c>
      <c r="D318" s="551" t="s">
        <v>1606</v>
      </c>
      <c r="E318" s="553"/>
      <c r="F318" s="553">
        <v>10195.85</v>
      </c>
      <c r="G318" s="536" t="e">
        <f t="shared" si="6"/>
        <v>#REF!</v>
      </c>
    </row>
    <row r="319" spans="1:7" ht="18.75" customHeight="1">
      <c r="A319" s="551"/>
      <c r="B319" s="551">
        <v>31</v>
      </c>
      <c r="C319" s="552" t="s">
        <v>592</v>
      </c>
      <c r="D319" s="551" t="s">
        <v>1607</v>
      </c>
      <c r="E319" s="553"/>
      <c r="F319" s="553">
        <v>1220</v>
      </c>
      <c r="G319" s="536" t="e">
        <f t="shared" si="6"/>
        <v>#REF!</v>
      </c>
    </row>
    <row r="320" spans="1:7" ht="18.75" customHeight="1">
      <c r="A320" s="551"/>
      <c r="B320" s="551">
        <v>31</v>
      </c>
      <c r="C320" s="552" t="s">
        <v>808</v>
      </c>
      <c r="D320" s="551" t="s">
        <v>1608</v>
      </c>
      <c r="E320" s="553"/>
      <c r="F320" s="553">
        <v>23343.48</v>
      </c>
      <c r="G320" s="536" t="e">
        <f t="shared" si="6"/>
        <v>#REF!</v>
      </c>
    </row>
    <row r="321" spans="1:7" ht="18.75" customHeight="1">
      <c r="A321" s="551"/>
      <c r="B321" s="551">
        <v>31</v>
      </c>
      <c r="C321" s="552" t="s">
        <v>234</v>
      </c>
      <c r="D321" s="551" t="s">
        <v>1609</v>
      </c>
      <c r="E321" s="553"/>
      <c r="F321" s="553">
        <v>38387.440000000002</v>
      </c>
      <c r="G321" s="536" t="e">
        <f t="shared" si="6"/>
        <v>#REF!</v>
      </c>
    </row>
    <row r="322" spans="1:7" ht="18.75" customHeight="1">
      <c r="A322" s="551"/>
      <c r="B322" s="551">
        <v>31</v>
      </c>
      <c r="C322" s="552" t="s">
        <v>115</v>
      </c>
      <c r="D322" s="551" t="s">
        <v>1610</v>
      </c>
      <c r="E322" s="553"/>
      <c r="F322" s="553">
        <v>10</v>
      </c>
      <c r="G322" s="536" t="e">
        <f t="shared" si="6"/>
        <v>#REF!</v>
      </c>
    </row>
    <row r="323" spans="1:7" ht="18.75" customHeight="1">
      <c r="A323" s="551"/>
      <c r="B323" s="551">
        <v>31</v>
      </c>
      <c r="C323" s="552" t="s">
        <v>947</v>
      </c>
      <c r="D323" s="551" t="s">
        <v>1618</v>
      </c>
      <c r="E323" s="553">
        <v>2040</v>
      </c>
      <c r="F323" s="553"/>
      <c r="G323" s="536" t="e">
        <f t="shared" si="6"/>
        <v>#REF!</v>
      </c>
    </row>
    <row r="324" spans="1:7" ht="18.75" customHeight="1">
      <c r="A324" s="551" t="s">
        <v>616</v>
      </c>
      <c r="B324" s="551">
        <v>4</v>
      </c>
      <c r="C324" s="552" t="s">
        <v>82</v>
      </c>
      <c r="D324" s="551" t="s">
        <v>1663</v>
      </c>
      <c r="E324" s="553">
        <v>10914</v>
      </c>
      <c r="F324" s="553"/>
      <c r="G324" s="536" t="e">
        <f t="shared" si="6"/>
        <v>#REF!</v>
      </c>
    </row>
    <row r="325" spans="1:7" ht="18.75" customHeight="1">
      <c r="A325" s="551"/>
      <c r="B325" s="551">
        <v>4</v>
      </c>
      <c r="C325" s="552" t="s">
        <v>56</v>
      </c>
      <c r="D325" s="551" t="s">
        <v>1664</v>
      </c>
      <c r="E325" s="553">
        <v>70620</v>
      </c>
      <c r="F325" s="553"/>
      <c r="G325" s="536" t="e">
        <f t="shared" si="6"/>
        <v>#REF!</v>
      </c>
    </row>
    <row r="326" spans="1:7" ht="18.75" customHeight="1">
      <c r="A326" s="534"/>
      <c r="B326" s="534">
        <v>11</v>
      </c>
      <c r="C326" s="535" t="s">
        <v>1580</v>
      </c>
      <c r="D326" s="534" t="s">
        <v>1631</v>
      </c>
      <c r="E326" s="536"/>
      <c r="F326" s="536">
        <v>854.93</v>
      </c>
      <c r="G326" s="536" t="e">
        <f t="shared" si="6"/>
        <v>#REF!</v>
      </c>
    </row>
    <row r="327" spans="1:7" ht="18.75" customHeight="1">
      <c r="A327" s="551"/>
      <c r="B327" s="551">
        <v>18</v>
      </c>
      <c r="C327" s="552" t="s">
        <v>1587</v>
      </c>
      <c r="D327" s="551" t="s">
        <v>1635</v>
      </c>
      <c r="E327" s="553"/>
      <c r="F327" s="553">
        <v>139.1</v>
      </c>
      <c r="G327" s="536" t="e">
        <f t="shared" si="6"/>
        <v>#REF!</v>
      </c>
    </row>
    <row r="328" spans="1:7" ht="18.75" customHeight="1">
      <c r="A328" s="551"/>
      <c r="B328" s="551">
        <v>18</v>
      </c>
      <c r="C328" s="552" t="s">
        <v>1590</v>
      </c>
      <c r="D328" s="551" t="s">
        <v>1637</v>
      </c>
      <c r="E328" s="553"/>
      <c r="F328" s="553">
        <v>426.93</v>
      </c>
      <c r="G328" s="536" t="e">
        <f t="shared" si="6"/>
        <v>#REF!</v>
      </c>
    </row>
    <row r="329" spans="1:7" ht="18.75" customHeight="1">
      <c r="A329" s="551"/>
      <c r="B329" s="551">
        <v>20</v>
      </c>
      <c r="C329" s="552" t="s">
        <v>56</v>
      </c>
      <c r="D329" s="551" t="s">
        <v>1665</v>
      </c>
      <c r="E329" s="553">
        <v>1872.5</v>
      </c>
      <c r="F329" s="553"/>
      <c r="G329" s="536" t="e">
        <f t="shared" si="6"/>
        <v>#REF!</v>
      </c>
    </row>
    <row r="330" spans="1:7" ht="18.75" customHeight="1">
      <c r="A330" s="551"/>
      <c r="B330" s="551">
        <v>22</v>
      </c>
      <c r="C330" s="552" t="s">
        <v>1645</v>
      </c>
      <c r="D330" s="551" t="s">
        <v>1644</v>
      </c>
      <c r="E330" s="553"/>
      <c r="F330" s="553">
        <v>135.36000000000001</v>
      </c>
      <c r="G330" s="536" t="e">
        <f t="shared" si="6"/>
        <v>#REF!</v>
      </c>
    </row>
    <row r="331" spans="1:7" ht="18.75" customHeight="1">
      <c r="A331" s="551"/>
      <c r="B331" s="551">
        <v>22</v>
      </c>
      <c r="C331" s="552" t="s">
        <v>97</v>
      </c>
      <c r="D331" s="551" t="s">
        <v>1646</v>
      </c>
      <c r="E331" s="553"/>
      <c r="F331" s="553">
        <v>4243</v>
      </c>
      <c r="G331" s="536" t="e">
        <f t="shared" si="6"/>
        <v>#REF!</v>
      </c>
    </row>
    <row r="332" spans="1:7" ht="18.75" customHeight="1">
      <c r="A332" s="551"/>
      <c r="B332" s="551">
        <v>28</v>
      </c>
      <c r="C332" s="552" t="s">
        <v>1649</v>
      </c>
      <c r="D332" s="551" t="s">
        <v>1648</v>
      </c>
      <c r="E332" s="553"/>
      <c r="F332" s="553">
        <v>2386.9299999999998</v>
      </c>
      <c r="G332" s="536" t="e">
        <f t="shared" si="6"/>
        <v>#REF!</v>
      </c>
    </row>
    <row r="333" spans="1:7" ht="18.75" customHeight="1">
      <c r="A333" s="551"/>
      <c r="B333" s="551">
        <v>25</v>
      </c>
      <c r="C333" s="552" t="s">
        <v>56</v>
      </c>
      <c r="D333" s="551" t="s">
        <v>1666</v>
      </c>
      <c r="E333" s="553">
        <v>3274.2</v>
      </c>
      <c r="F333" s="553"/>
      <c r="G333" s="536" t="e">
        <f t="shared" si="6"/>
        <v>#REF!</v>
      </c>
    </row>
    <row r="334" spans="1:7" ht="18.75" customHeight="1">
      <c r="A334" s="551"/>
      <c r="B334" s="551">
        <v>29</v>
      </c>
      <c r="C334" s="552" t="s">
        <v>180</v>
      </c>
      <c r="D334" s="551" t="s">
        <v>1653</v>
      </c>
      <c r="E334" s="553"/>
      <c r="F334" s="553">
        <v>76770</v>
      </c>
      <c r="G334" s="536" t="e">
        <f t="shared" si="6"/>
        <v>#REF!</v>
      </c>
    </row>
    <row r="335" spans="1:7" ht="18.75" customHeight="1">
      <c r="A335" s="551"/>
      <c r="B335" s="551">
        <v>29</v>
      </c>
      <c r="C335" s="552" t="s">
        <v>1656</v>
      </c>
      <c r="D335" s="551" t="s">
        <v>1654</v>
      </c>
      <c r="E335" s="553"/>
      <c r="F335" s="553">
        <v>9500</v>
      </c>
      <c r="G335" s="536" t="e">
        <f t="shared" si="6"/>
        <v>#REF!</v>
      </c>
    </row>
    <row r="336" spans="1:7" ht="18.75" customHeight="1">
      <c r="A336" s="551"/>
      <c r="B336" s="551">
        <v>29</v>
      </c>
      <c r="C336" s="552" t="s">
        <v>793</v>
      </c>
      <c r="D336" s="551" t="s">
        <v>1657</v>
      </c>
      <c r="E336" s="553"/>
      <c r="F336" s="553">
        <v>2800</v>
      </c>
      <c r="G336" s="536" t="e">
        <f t="shared" si="6"/>
        <v>#REF!</v>
      </c>
    </row>
    <row r="337" spans="1:7" ht="18.75" customHeight="1">
      <c r="A337" s="551"/>
      <c r="B337" s="551">
        <v>29</v>
      </c>
      <c r="C337" s="552" t="s">
        <v>592</v>
      </c>
      <c r="D337" s="551" t="s">
        <v>1658</v>
      </c>
      <c r="E337" s="553"/>
      <c r="F337" s="553">
        <v>1270</v>
      </c>
      <c r="G337" s="536" t="e">
        <f t="shared" si="6"/>
        <v>#REF!</v>
      </c>
    </row>
    <row r="338" spans="1:7" ht="18.75" customHeight="1">
      <c r="A338" s="551"/>
      <c r="B338" s="551">
        <v>29</v>
      </c>
      <c r="C338" s="552" t="s">
        <v>808</v>
      </c>
      <c r="D338" s="551" t="s">
        <v>1660</v>
      </c>
      <c r="E338" s="553"/>
      <c r="F338" s="553">
        <v>10624.07</v>
      </c>
      <c r="G338" s="536" t="e">
        <f t="shared" si="6"/>
        <v>#REF!</v>
      </c>
    </row>
    <row r="339" spans="1:7" ht="18.75" customHeight="1">
      <c r="A339" s="551"/>
      <c r="B339" s="551">
        <v>29</v>
      </c>
      <c r="C339" s="552" t="s">
        <v>115</v>
      </c>
      <c r="D339" s="551" t="s">
        <v>1662</v>
      </c>
      <c r="E339" s="553"/>
      <c r="F339" s="553">
        <v>10</v>
      </c>
      <c r="G339" s="536" t="e">
        <f t="shared" si="6"/>
        <v>#REF!</v>
      </c>
    </row>
    <row r="340" spans="1:7" ht="18.75" customHeight="1">
      <c r="A340" s="551"/>
      <c r="B340" s="551">
        <v>29</v>
      </c>
      <c r="C340" s="552" t="s">
        <v>947</v>
      </c>
      <c r="D340" s="551" t="s">
        <v>1668</v>
      </c>
      <c r="E340" s="553">
        <v>2040</v>
      </c>
      <c r="F340" s="553"/>
      <c r="G340" s="536" t="e">
        <f t="shared" si="6"/>
        <v>#REF!</v>
      </c>
    </row>
    <row r="341" spans="1:7" ht="18.75" customHeight="1">
      <c r="A341" s="551" t="s">
        <v>617</v>
      </c>
      <c r="B341" s="551">
        <v>4</v>
      </c>
      <c r="C341" s="552" t="s">
        <v>82</v>
      </c>
      <c r="D341" s="551" t="s">
        <v>1705</v>
      </c>
      <c r="E341" s="553">
        <v>3000</v>
      </c>
      <c r="F341" s="553"/>
      <c r="G341" s="536" t="e">
        <f t="shared" si="6"/>
        <v>#REF!</v>
      </c>
    </row>
    <row r="342" spans="1:7" ht="18.75" customHeight="1">
      <c r="A342" s="551"/>
      <c r="B342" s="551">
        <v>7</v>
      </c>
      <c r="C342" s="552" t="s">
        <v>1020</v>
      </c>
      <c r="D342" s="551" t="s">
        <v>1677</v>
      </c>
      <c r="E342" s="553"/>
      <c r="F342" s="553">
        <v>14691.1</v>
      </c>
      <c r="G342" s="536" t="e">
        <f t="shared" si="6"/>
        <v>#REF!</v>
      </c>
    </row>
    <row r="343" spans="1:7" ht="18.75" customHeight="1">
      <c r="A343" s="551"/>
      <c r="B343" s="551">
        <v>9</v>
      </c>
      <c r="C343" s="552" t="s">
        <v>1633</v>
      </c>
      <c r="D343" s="551" t="s">
        <v>1678</v>
      </c>
      <c r="E343" s="553"/>
      <c r="F343" s="553">
        <v>854.93</v>
      </c>
      <c r="G343" s="536" t="e">
        <f t="shared" si="6"/>
        <v>#REF!</v>
      </c>
    </row>
    <row r="344" spans="1:7" ht="18.75" customHeight="1">
      <c r="A344" s="551"/>
      <c r="B344" s="551">
        <v>17</v>
      </c>
      <c r="C344" s="552" t="s">
        <v>1636</v>
      </c>
      <c r="D344" s="551" t="s">
        <v>1680</v>
      </c>
      <c r="E344" s="553"/>
      <c r="F344" s="553">
        <v>150.87</v>
      </c>
      <c r="G344" s="536" t="e">
        <f t="shared" si="6"/>
        <v>#REF!</v>
      </c>
    </row>
    <row r="345" spans="1:7" ht="18.75" customHeight="1">
      <c r="A345" s="551"/>
      <c r="B345" s="551">
        <v>18</v>
      </c>
      <c r="C345" s="552" t="s">
        <v>1638</v>
      </c>
      <c r="D345" s="551" t="s">
        <v>1683</v>
      </c>
      <c r="E345" s="553"/>
      <c r="F345" s="553">
        <v>426.93</v>
      </c>
      <c r="G345" s="536" t="e">
        <f t="shared" si="6"/>
        <v>#REF!</v>
      </c>
    </row>
    <row r="346" spans="1:7" ht="18.75" customHeight="1">
      <c r="A346" s="551"/>
      <c r="B346" s="551">
        <v>25</v>
      </c>
      <c r="C346" s="552" t="s">
        <v>1686</v>
      </c>
      <c r="D346" s="551" t="s">
        <v>1685</v>
      </c>
      <c r="E346" s="553"/>
      <c r="F346" s="553">
        <v>116.84</v>
      </c>
      <c r="G346" s="536" t="e">
        <f t="shared" si="6"/>
        <v>#REF!</v>
      </c>
    </row>
    <row r="347" spans="1:7" ht="18.75" customHeight="1">
      <c r="A347" s="551"/>
      <c r="B347" s="551">
        <v>30</v>
      </c>
      <c r="C347" s="552" t="s">
        <v>1692</v>
      </c>
      <c r="D347" s="551" t="s">
        <v>1691</v>
      </c>
      <c r="E347" s="553"/>
      <c r="F347" s="553">
        <v>1928.07</v>
      </c>
      <c r="G347" s="536" t="e">
        <f t="shared" si="6"/>
        <v>#REF!</v>
      </c>
    </row>
    <row r="348" spans="1:7" ht="18.75" customHeight="1">
      <c r="A348" s="551"/>
      <c r="B348" s="551">
        <v>31</v>
      </c>
      <c r="C348" s="552" t="s">
        <v>180</v>
      </c>
      <c r="D348" s="551" t="s">
        <v>1694</v>
      </c>
      <c r="E348" s="553"/>
      <c r="F348" s="553">
        <v>32590</v>
      </c>
      <c r="G348" s="536" t="e">
        <f t="shared" si="6"/>
        <v>#REF!</v>
      </c>
    </row>
    <row r="349" spans="1:7" ht="18.75" customHeight="1">
      <c r="A349" s="551"/>
      <c r="B349" s="551">
        <v>31</v>
      </c>
      <c r="C349" s="552" t="s">
        <v>1696</v>
      </c>
      <c r="D349" s="551" t="s">
        <v>1695</v>
      </c>
      <c r="E349" s="553"/>
      <c r="F349" s="553">
        <v>9500</v>
      </c>
      <c r="G349" s="536" t="e">
        <f t="shared" si="6"/>
        <v>#REF!</v>
      </c>
    </row>
    <row r="350" spans="1:7" ht="18.75" customHeight="1">
      <c r="A350" s="551"/>
      <c r="B350" s="551">
        <v>31</v>
      </c>
      <c r="C350" s="552" t="s">
        <v>1375</v>
      </c>
      <c r="D350" s="551" t="s">
        <v>1697</v>
      </c>
      <c r="E350" s="553"/>
      <c r="F350" s="553">
        <v>7590</v>
      </c>
      <c r="G350" s="536" t="e">
        <f t="shared" si="6"/>
        <v>#REF!</v>
      </c>
    </row>
    <row r="351" spans="1:7" ht="18.75" customHeight="1">
      <c r="A351" s="551"/>
      <c r="B351" s="551">
        <v>31</v>
      </c>
      <c r="C351" s="552" t="s">
        <v>592</v>
      </c>
      <c r="D351" s="551" t="s">
        <v>1698</v>
      </c>
      <c r="E351" s="553"/>
      <c r="F351" s="553">
        <v>2500</v>
      </c>
      <c r="G351" s="536" t="e">
        <f t="shared" si="6"/>
        <v>#REF!</v>
      </c>
    </row>
    <row r="352" spans="1:7" ht="18.75" customHeight="1">
      <c r="A352" s="551"/>
      <c r="B352" s="551">
        <v>31</v>
      </c>
      <c r="C352" s="552" t="s">
        <v>180</v>
      </c>
      <c r="D352" s="551" t="s">
        <v>1699</v>
      </c>
      <c r="E352" s="553"/>
      <c r="F352" s="553">
        <v>45000</v>
      </c>
      <c r="G352" s="536" t="e">
        <f t="shared" ref="G352:G395" si="7">G351+E352-F352</f>
        <v>#REF!</v>
      </c>
    </row>
    <row r="353" spans="1:7" ht="18.75" customHeight="1">
      <c r="A353" s="551"/>
      <c r="B353" s="551">
        <v>31</v>
      </c>
      <c r="C353" s="552" t="s">
        <v>592</v>
      </c>
      <c r="D353" s="551" t="s">
        <v>1701</v>
      </c>
      <c r="E353" s="553"/>
      <c r="F353" s="553">
        <v>1200</v>
      </c>
      <c r="G353" s="536" t="e">
        <f t="shared" si="7"/>
        <v>#REF!</v>
      </c>
    </row>
    <row r="354" spans="1:7" ht="18.75" customHeight="1">
      <c r="A354" s="551"/>
      <c r="B354" s="551">
        <v>31</v>
      </c>
      <c r="C354" s="552" t="s">
        <v>808</v>
      </c>
      <c r="D354" s="551" t="s">
        <v>1703</v>
      </c>
      <c r="E354" s="553"/>
      <c r="F354" s="553">
        <v>40169.68</v>
      </c>
      <c r="G354" s="536" t="e">
        <f t="shared" si="7"/>
        <v>#REF!</v>
      </c>
    </row>
    <row r="355" spans="1:7" ht="18.75" customHeight="1">
      <c r="A355" s="551"/>
      <c r="B355" s="551">
        <v>31</v>
      </c>
      <c r="C355" s="552" t="s">
        <v>115</v>
      </c>
      <c r="D355" s="551" t="s">
        <v>1704</v>
      </c>
      <c r="E355" s="553"/>
      <c r="F355" s="553">
        <v>10</v>
      </c>
      <c r="G355" s="536" t="e">
        <f t="shared" si="7"/>
        <v>#REF!</v>
      </c>
    </row>
    <row r="356" spans="1:7" ht="18.75" customHeight="1">
      <c r="A356" s="551"/>
      <c r="B356" s="551">
        <v>31</v>
      </c>
      <c r="C356" s="552" t="s">
        <v>947</v>
      </c>
      <c r="D356" s="551" t="s">
        <v>1707</v>
      </c>
      <c r="E356" s="553">
        <v>2040</v>
      </c>
      <c r="F356" s="553"/>
      <c r="G356" s="536" t="e">
        <f t="shared" si="7"/>
        <v>#REF!</v>
      </c>
    </row>
    <row r="357" spans="1:7" ht="18.75" customHeight="1">
      <c r="A357" s="551" t="s">
        <v>618</v>
      </c>
      <c r="B357" s="551">
        <v>6</v>
      </c>
      <c r="C357" s="552" t="s">
        <v>97</v>
      </c>
      <c r="D357" s="551" t="s">
        <v>1709</v>
      </c>
      <c r="E357" s="553"/>
      <c r="F357" s="553">
        <v>2377.54</v>
      </c>
      <c r="G357" s="536" t="e">
        <f t="shared" si="7"/>
        <v>#REF!</v>
      </c>
    </row>
    <row r="358" spans="1:7" ht="18.75" customHeight="1">
      <c r="A358" s="551"/>
      <c r="B358" s="551">
        <v>7</v>
      </c>
      <c r="C358" s="552" t="s">
        <v>56</v>
      </c>
      <c r="D358" s="551" t="s">
        <v>1743</v>
      </c>
      <c r="E358" s="553">
        <v>76780</v>
      </c>
      <c r="F358" s="553"/>
      <c r="G358" s="536" t="e">
        <f t="shared" si="7"/>
        <v>#REF!</v>
      </c>
    </row>
    <row r="359" spans="1:7" ht="18.75" customHeight="1">
      <c r="A359" s="551"/>
      <c r="B359" s="551">
        <v>9</v>
      </c>
      <c r="C359" s="552" t="s">
        <v>1679</v>
      </c>
      <c r="D359" s="551" t="s">
        <v>1714</v>
      </c>
      <c r="E359" s="553"/>
      <c r="F359" s="553">
        <v>854.93</v>
      </c>
      <c r="G359" s="536" t="e">
        <f t="shared" si="7"/>
        <v>#REF!</v>
      </c>
    </row>
    <row r="360" spans="1:7" ht="18.75" customHeight="1">
      <c r="A360" s="551"/>
      <c r="B360" s="551">
        <v>15</v>
      </c>
      <c r="C360" s="552" t="s">
        <v>56</v>
      </c>
      <c r="D360" s="551" t="s">
        <v>1745</v>
      </c>
      <c r="E360" s="553">
        <v>3846.65</v>
      </c>
      <c r="F360" s="553"/>
      <c r="G360" s="536" t="e">
        <f t="shared" si="7"/>
        <v>#REF!</v>
      </c>
    </row>
    <row r="361" spans="1:7" ht="18.75" customHeight="1">
      <c r="A361" s="551"/>
      <c r="B361" s="551">
        <v>17</v>
      </c>
      <c r="C361" s="552" t="s">
        <v>1682</v>
      </c>
      <c r="D361" s="551" t="s">
        <v>1716</v>
      </c>
      <c r="E361" s="553"/>
      <c r="F361" s="553">
        <v>147.66</v>
      </c>
      <c r="G361" s="536" t="e">
        <f t="shared" si="7"/>
        <v>#REF!</v>
      </c>
    </row>
    <row r="362" spans="1:7" ht="18.75" customHeight="1">
      <c r="A362" s="551"/>
      <c r="B362" s="551">
        <v>20</v>
      </c>
      <c r="C362" s="552" t="s">
        <v>1684</v>
      </c>
      <c r="D362" s="551" t="s">
        <v>1719</v>
      </c>
      <c r="E362" s="553"/>
      <c r="F362" s="553">
        <v>426.93</v>
      </c>
      <c r="G362" s="536" t="e">
        <f t="shared" si="7"/>
        <v>#REF!</v>
      </c>
    </row>
    <row r="363" spans="1:7" ht="18.75" customHeight="1">
      <c r="A363" s="551"/>
      <c r="B363" s="551">
        <v>22</v>
      </c>
      <c r="C363" s="552" t="s">
        <v>592</v>
      </c>
      <c r="D363" s="551" t="s">
        <v>1721</v>
      </c>
      <c r="E363" s="553"/>
      <c r="F363" s="553">
        <v>1000</v>
      </c>
      <c r="G363" s="536" t="e">
        <f t="shared" si="7"/>
        <v>#REF!</v>
      </c>
    </row>
    <row r="364" spans="1:7" ht="18.75" customHeight="1">
      <c r="A364" s="551"/>
      <c r="B364" s="551">
        <v>23</v>
      </c>
      <c r="C364" s="552" t="s">
        <v>1723</v>
      </c>
      <c r="D364" s="551" t="s">
        <v>1722</v>
      </c>
      <c r="E364" s="553"/>
      <c r="F364" s="553">
        <v>126.1</v>
      </c>
      <c r="G364" s="536" t="e">
        <f t="shared" si="7"/>
        <v>#REF!</v>
      </c>
    </row>
    <row r="365" spans="1:7" ht="18.75" customHeight="1">
      <c r="A365" s="551"/>
      <c r="B365" s="551">
        <v>29</v>
      </c>
      <c r="C365" s="552" t="s">
        <v>1730</v>
      </c>
      <c r="D365" s="551" t="s">
        <v>1731</v>
      </c>
      <c r="E365" s="553"/>
      <c r="F365" s="553">
        <v>1977.56</v>
      </c>
      <c r="G365" s="536" t="e">
        <f t="shared" si="7"/>
        <v>#REF!</v>
      </c>
    </row>
    <row r="366" spans="1:7" ht="18.75" customHeight="1">
      <c r="A366" s="551"/>
      <c r="B366" s="551">
        <v>30</v>
      </c>
      <c r="C366" s="552" t="s">
        <v>180</v>
      </c>
      <c r="D366" s="551" t="s">
        <v>1732</v>
      </c>
      <c r="E366" s="553"/>
      <c r="F366" s="553">
        <v>32590</v>
      </c>
      <c r="G366" s="536" t="e">
        <f t="shared" si="7"/>
        <v>#REF!</v>
      </c>
    </row>
    <row r="367" spans="1:7" ht="18.75" customHeight="1">
      <c r="A367" s="551"/>
      <c r="B367" s="551">
        <v>30</v>
      </c>
      <c r="C367" s="552" t="s">
        <v>592</v>
      </c>
      <c r="D367" s="551" t="s">
        <v>1733</v>
      </c>
      <c r="E367" s="553"/>
      <c r="F367" s="553">
        <v>2370</v>
      </c>
      <c r="G367" s="536" t="e">
        <f t="shared" si="7"/>
        <v>#REF!</v>
      </c>
    </row>
    <row r="368" spans="1:7" ht="18.75" customHeight="1">
      <c r="A368" s="551"/>
      <c r="B368" s="551">
        <v>30</v>
      </c>
      <c r="C368" s="552" t="s">
        <v>1735</v>
      </c>
      <c r="D368" s="551" t="s">
        <v>1734</v>
      </c>
      <c r="E368" s="553"/>
      <c r="F368" s="553">
        <v>8729.7800000000007</v>
      </c>
      <c r="G368" s="536" t="e">
        <f t="shared" si="7"/>
        <v>#REF!</v>
      </c>
    </row>
    <row r="369" spans="1:7" ht="18.75" customHeight="1">
      <c r="A369" s="551"/>
      <c r="B369" s="551">
        <v>30</v>
      </c>
      <c r="C369" s="552" t="s">
        <v>1737</v>
      </c>
      <c r="D369" s="551" t="s">
        <v>1736</v>
      </c>
      <c r="E369" s="553"/>
      <c r="F369" s="553">
        <v>9500</v>
      </c>
      <c r="G369" s="536" t="e">
        <f t="shared" si="7"/>
        <v>#REF!</v>
      </c>
    </row>
    <row r="370" spans="1:7" ht="18.75" customHeight="1">
      <c r="A370" s="551"/>
      <c r="B370" s="551">
        <v>30</v>
      </c>
      <c r="C370" s="552" t="s">
        <v>180</v>
      </c>
      <c r="D370" s="551" t="s">
        <v>1738</v>
      </c>
      <c r="E370" s="553"/>
      <c r="F370" s="553">
        <v>45000</v>
      </c>
      <c r="G370" s="536" t="e">
        <f t="shared" si="7"/>
        <v>#REF!</v>
      </c>
    </row>
    <row r="371" spans="1:7" ht="18.75" customHeight="1">
      <c r="A371" s="551"/>
      <c r="B371" s="551">
        <v>30</v>
      </c>
      <c r="C371" s="552" t="s">
        <v>808</v>
      </c>
      <c r="D371" s="551" t="s">
        <v>1740</v>
      </c>
      <c r="E371" s="553"/>
      <c r="F371" s="553">
        <v>10732.99</v>
      </c>
      <c r="G371" s="536" t="e">
        <f t="shared" si="7"/>
        <v>#REF!</v>
      </c>
    </row>
    <row r="372" spans="1:7" ht="18.75" customHeight="1">
      <c r="A372" s="551"/>
      <c r="B372" s="551">
        <v>30</v>
      </c>
      <c r="C372" s="552" t="s">
        <v>234</v>
      </c>
      <c r="D372" s="551" t="s">
        <v>1741</v>
      </c>
      <c r="E372" s="553"/>
      <c r="F372" s="553">
        <v>221200</v>
      </c>
      <c r="G372" s="536" t="e">
        <f t="shared" si="7"/>
        <v>#REF!</v>
      </c>
    </row>
    <row r="373" spans="1:7" ht="18.75" customHeight="1">
      <c r="A373" s="551"/>
      <c r="B373" s="551">
        <v>30</v>
      </c>
      <c r="C373" s="552" t="s">
        <v>115</v>
      </c>
      <c r="D373" s="551" t="s">
        <v>1742</v>
      </c>
      <c r="E373" s="553"/>
      <c r="F373" s="553">
        <v>10</v>
      </c>
      <c r="G373" s="536" t="e">
        <f t="shared" si="7"/>
        <v>#REF!</v>
      </c>
    </row>
    <row r="374" spans="1:7" ht="18.75" customHeight="1">
      <c r="A374" s="551"/>
      <c r="B374" s="551">
        <v>30</v>
      </c>
      <c r="C374" s="552" t="s">
        <v>82</v>
      </c>
      <c r="D374" s="551" t="s">
        <v>1746</v>
      </c>
      <c r="E374" s="553">
        <v>74900</v>
      </c>
      <c r="F374" s="553"/>
      <c r="G374" s="536" t="e">
        <f t="shared" si="7"/>
        <v>#REF!</v>
      </c>
    </row>
    <row r="375" spans="1:7" ht="18.75" customHeight="1">
      <c r="A375" s="551"/>
      <c r="B375" s="551">
        <v>30</v>
      </c>
      <c r="C375" s="552" t="s">
        <v>56</v>
      </c>
      <c r="D375" s="551" t="s">
        <v>1747</v>
      </c>
      <c r="E375" s="553">
        <v>2040</v>
      </c>
      <c r="F375" s="553"/>
      <c r="G375" s="536" t="e">
        <f t="shared" si="7"/>
        <v>#REF!</v>
      </c>
    </row>
    <row r="376" spans="1:7" ht="18.75" customHeight="1">
      <c r="A376" s="551" t="s">
        <v>619</v>
      </c>
      <c r="B376" s="551">
        <v>12</v>
      </c>
      <c r="C376" s="552" t="s">
        <v>1715</v>
      </c>
      <c r="D376" s="551" t="s">
        <v>1760</v>
      </c>
      <c r="E376" s="553"/>
      <c r="F376" s="553">
        <v>854.93</v>
      </c>
      <c r="G376" s="536" t="e">
        <f t="shared" si="7"/>
        <v>#REF!</v>
      </c>
    </row>
    <row r="377" spans="1:7" ht="18.75" customHeight="1">
      <c r="A377" s="551"/>
      <c r="B377" s="551">
        <v>12</v>
      </c>
      <c r="C377" s="552" t="s">
        <v>56</v>
      </c>
      <c r="D377" s="551" t="s">
        <v>1789</v>
      </c>
      <c r="E377" s="553">
        <v>3370.5</v>
      </c>
      <c r="F377" s="553"/>
      <c r="G377" s="536" t="e">
        <f t="shared" si="7"/>
        <v>#REF!</v>
      </c>
    </row>
    <row r="378" spans="1:7" ht="18.75" customHeight="1">
      <c r="A378" s="551"/>
      <c r="B378" s="551">
        <v>18</v>
      </c>
      <c r="C378" s="552" t="s">
        <v>1718</v>
      </c>
      <c r="D378" s="551" t="s">
        <v>1767</v>
      </c>
      <c r="E378" s="553"/>
      <c r="F378" s="553">
        <v>169.06</v>
      </c>
      <c r="G378" s="536" t="e">
        <f t="shared" si="7"/>
        <v>#REF!</v>
      </c>
    </row>
    <row r="379" spans="1:7" ht="18.75" customHeight="1">
      <c r="A379" s="551"/>
      <c r="B379" s="551">
        <v>18</v>
      </c>
      <c r="C379" s="552" t="s">
        <v>1720</v>
      </c>
      <c r="D379" s="551" t="s">
        <v>1765</v>
      </c>
      <c r="E379" s="553"/>
      <c r="F379" s="553">
        <v>426.93</v>
      </c>
      <c r="G379" s="536" t="e">
        <f t="shared" si="7"/>
        <v>#REF!</v>
      </c>
    </row>
    <row r="380" spans="1:7" ht="18.75" customHeight="1">
      <c r="A380" s="551"/>
      <c r="B380" s="551">
        <v>20</v>
      </c>
      <c r="C380" s="552" t="s">
        <v>82</v>
      </c>
      <c r="D380" s="551" t="s">
        <v>1790</v>
      </c>
      <c r="E380" s="553">
        <v>2782</v>
      </c>
      <c r="F380" s="553"/>
      <c r="G380" s="536" t="e">
        <f t="shared" si="7"/>
        <v>#REF!</v>
      </c>
    </row>
    <row r="381" spans="1:7" ht="18.75" customHeight="1">
      <c r="A381" s="551"/>
      <c r="B381" s="551">
        <v>22</v>
      </c>
      <c r="C381" s="552" t="s">
        <v>1771</v>
      </c>
      <c r="D381" s="551" t="s">
        <v>1770</v>
      </c>
      <c r="E381" s="553"/>
      <c r="F381" s="553">
        <v>116.84</v>
      </c>
      <c r="G381" s="536" t="e">
        <f t="shared" si="7"/>
        <v>#REF!</v>
      </c>
    </row>
    <row r="382" spans="1:7" ht="18.75" customHeight="1">
      <c r="A382" s="551"/>
      <c r="B382" s="551">
        <v>25</v>
      </c>
      <c r="C382" s="552" t="s">
        <v>89</v>
      </c>
      <c r="D382" s="551" t="s">
        <v>1791</v>
      </c>
      <c r="E382" s="553">
        <v>7115.11</v>
      </c>
      <c r="F382" s="553"/>
      <c r="G382" s="536" t="e">
        <f t="shared" si="7"/>
        <v>#REF!</v>
      </c>
    </row>
    <row r="383" spans="1:7" ht="18.75" customHeight="1">
      <c r="A383" s="551"/>
      <c r="B383" s="551">
        <v>25</v>
      </c>
      <c r="C383" s="552" t="s">
        <v>1792</v>
      </c>
      <c r="D383" s="551" t="s">
        <v>1791</v>
      </c>
      <c r="E383" s="553"/>
      <c r="F383" s="553">
        <v>71.150000000000006</v>
      </c>
      <c r="G383" s="536" t="e">
        <f t="shared" si="7"/>
        <v>#REF!</v>
      </c>
    </row>
    <row r="384" spans="1:7" ht="18.75" customHeight="1">
      <c r="A384" s="551"/>
      <c r="B384" s="551">
        <v>28</v>
      </c>
      <c r="C384" s="552" t="s">
        <v>1776</v>
      </c>
      <c r="D384" s="551" t="s">
        <v>1775</v>
      </c>
      <c r="E384" s="553"/>
      <c r="F384" s="553">
        <v>1982.51</v>
      </c>
      <c r="G384" s="536" t="e">
        <f t="shared" si="7"/>
        <v>#REF!</v>
      </c>
    </row>
    <row r="385" spans="1:7" ht="18.75" customHeight="1">
      <c r="A385" s="551"/>
      <c r="B385" s="551">
        <v>28</v>
      </c>
      <c r="C385" s="552" t="s">
        <v>180</v>
      </c>
      <c r="D385" s="551" t="s">
        <v>1778</v>
      </c>
      <c r="E385" s="553"/>
      <c r="F385" s="553">
        <v>117190</v>
      </c>
      <c r="G385" s="536" t="e">
        <f t="shared" si="7"/>
        <v>#REF!</v>
      </c>
    </row>
    <row r="386" spans="1:7" ht="18.75" customHeight="1">
      <c r="A386" s="551"/>
      <c r="B386" s="551">
        <v>28</v>
      </c>
      <c r="C386" s="552" t="s">
        <v>592</v>
      </c>
      <c r="D386" s="551" t="s">
        <v>1779</v>
      </c>
      <c r="E386" s="553"/>
      <c r="F386" s="553">
        <v>2800</v>
      </c>
      <c r="G386" s="536" t="e">
        <f t="shared" si="7"/>
        <v>#REF!</v>
      </c>
    </row>
    <row r="387" spans="1:7" ht="18.75" customHeight="1">
      <c r="A387" s="551"/>
      <c r="B387" s="551">
        <v>28</v>
      </c>
      <c r="C387" s="552" t="s">
        <v>1375</v>
      </c>
      <c r="D387" s="551" t="s">
        <v>1780</v>
      </c>
      <c r="E387" s="553"/>
      <c r="F387" s="553">
        <v>25564.5</v>
      </c>
      <c r="G387" s="536" t="e">
        <f t="shared" si="7"/>
        <v>#REF!</v>
      </c>
    </row>
    <row r="388" spans="1:7" ht="18.75" customHeight="1">
      <c r="A388" s="551"/>
      <c r="B388" s="551">
        <v>28</v>
      </c>
      <c r="C388" s="552" t="s">
        <v>1782</v>
      </c>
      <c r="D388" s="551" t="s">
        <v>1781</v>
      </c>
      <c r="E388" s="553"/>
      <c r="F388" s="553">
        <v>9500</v>
      </c>
      <c r="G388" s="536" t="e">
        <f t="shared" si="7"/>
        <v>#REF!</v>
      </c>
    </row>
    <row r="389" spans="1:7" ht="18.75" customHeight="1">
      <c r="A389" s="551"/>
      <c r="B389" s="551">
        <v>28</v>
      </c>
      <c r="C389" s="552" t="s">
        <v>1066</v>
      </c>
      <c r="D389" s="551" t="s">
        <v>1783</v>
      </c>
      <c r="E389" s="553"/>
      <c r="F389" s="553">
        <v>145500</v>
      </c>
      <c r="G389" s="536" t="e">
        <f t="shared" si="7"/>
        <v>#REF!</v>
      </c>
    </row>
    <row r="390" spans="1:7" ht="18.75" customHeight="1">
      <c r="A390" s="551"/>
      <c r="B390" s="551">
        <v>28</v>
      </c>
      <c r="C390" s="552" t="s">
        <v>305</v>
      </c>
      <c r="D390" s="551" t="s">
        <v>1784</v>
      </c>
      <c r="E390" s="553"/>
      <c r="F390" s="553">
        <v>38800</v>
      </c>
      <c r="G390" s="536" t="e">
        <f t="shared" si="7"/>
        <v>#REF!</v>
      </c>
    </row>
    <row r="391" spans="1:7" ht="18.75" customHeight="1">
      <c r="A391" s="551"/>
      <c r="B391" s="551">
        <v>28</v>
      </c>
      <c r="C391" s="552" t="s">
        <v>180</v>
      </c>
      <c r="D391" s="551" t="s">
        <v>1785</v>
      </c>
      <c r="E391" s="553"/>
      <c r="F391" s="553">
        <v>159200</v>
      </c>
      <c r="G391" s="536" t="e">
        <f t="shared" si="7"/>
        <v>#REF!</v>
      </c>
    </row>
    <row r="392" spans="1:7" ht="18.75" customHeight="1">
      <c r="A392" s="551"/>
      <c r="B392" s="551">
        <v>28</v>
      </c>
      <c r="C392" s="552" t="s">
        <v>808</v>
      </c>
      <c r="D392" s="551" t="s">
        <v>1786</v>
      </c>
      <c r="E392" s="553"/>
      <c r="F392" s="553">
        <v>17816</v>
      </c>
      <c r="G392" s="536" t="e">
        <f t="shared" si="7"/>
        <v>#REF!</v>
      </c>
    </row>
    <row r="393" spans="1:7" ht="18.75" customHeight="1">
      <c r="A393" s="551"/>
      <c r="B393" s="551">
        <v>28</v>
      </c>
      <c r="C393" s="552" t="s">
        <v>234</v>
      </c>
      <c r="D393" s="551" t="s">
        <v>1787</v>
      </c>
      <c r="E393" s="553"/>
      <c r="F393" s="553">
        <v>10000</v>
      </c>
      <c r="G393" s="536" t="e">
        <f t="shared" si="7"/>
        <v>#REF!</v>
      </c>
    </row>
    <row r="394" spans="1:7" ht="18.75" customHeight="1">
      <c r="A394" s="551"/>
      <c r="B394" s="551">
        <v>28</v>
      </c>
      <c r="C394" s="552" t="s">
        <v>115</v>
      </c>
      <c r="D394" s="551" t="s">
        <v>1788</v>
      </c>
      <c r="E394" s="553"/>
      <c r="F394" s="553">
        <v>10</v>
      </c>
      <c r="G394" s="536" t="e">
        <f t="shared" si="7"/>
        <v>#REF!</v>
      </c>
    </row>
    <row r="395" spans="1:7" ht="18.75" customHeight="1">
      <c r="A395" s="551"/>
      <c r="B395" s="551">
        <v>28</v>
      </c>
      <c r="C395" s="552" t="s">
        <v>276</v>
      </c>
      <c r="D395" s="551" t="s">
        <v>1793</v>
      </c>
      <c r="E395" s="553">
        <v>2040</v>
      </c>
      <c r="F395" s="553"/>
      <c r="G395" s="536" t="e">
        <f t="shared" si="7"/>
        <v>#REF!</v>
      </c>
    </row>
    <row r="396" spans="1:7" ht="18.75" customHeight="1">
      <c r="A396" s="537"/>
      <c r="B396" s="537"/>
      <c r="C396" s="538"/>
      <c r="D396" s="537"/>
      <c r="E396" s="539"/>
      <c r="F396" s="539"/>
      <c r="G396" s="539"/>
    </row>
    <row r="398" spans="1:7" ht="18.75" customHeight="1">
      <c r="A398" s="597" t="s">
        <v>1277</v>
      </c>
      <c r="B398" s="597"/>
      <c r="C398" s="597"/>
      <c r="D398" s="597"/>
      <c r="E398" s="597"/>
      <c r="F398" s="597"/>
      <c r="G398" s="520" t="s">
        <v>1278</v>
      </c>
    </row>
    <row r="399" spans="1:7" ht="18.75" customHeight="1">
      <c r="A399" s="598">
        <f>A2</f>
        <v>2566</v>
      </c>
      <c r="B399" s="599"/>
      <c r="C399" s="523" t="s">
        <v>103</v>
      </c>
      <c r="D399" s="524" t="s">
        <v>628</v>
      </c>
      <c r="E399" s="525" t="s">
        <v>629</v>
      </c>
      <c r="F399" s="525" t="s">
        <v>630</v>
      </c>
      <c r="G399" s="526" t="s">
        <v>631</v>
      </c>
    </row>
    <row r="400" spans="1:7" ht="18.75" customHeight="1">
      <c r="A400" s="527" t="s">
        <v>632</v>
      </c>
      <c r="B400" s="528" t="s">
        <v>28</v>
      </c>
      <c r="C400" s="529"/>
      <c r="D400" s="530"/>
      <c r="E400" s="526" t="s">
        <v>633</v>
      </c>
      <c r="F400" s="526" t="s">
        <v>633</v>
      </c>
      <c r="G400" s="526" t="s">
        <v>633</v>
      </c>
    </row>
    <row r="401" spans="1:7" ht="18.75" customHeight="1">
      <c r="A401" s="546" t="s">
        <v>608</v>
      </c>
      <c r="B401" s="547">
        <v>1</v>
      </c>
      <c r="C401" s="548" t="s">
        <v>298</v>
      </c>
      <c r="D401" s="549"/>
      <c r="E401" s="550" t="e">
        <f>'TB12'!#REF!</f>
        <v>#REF!</v>
      </c>
      <c r="F401" s="550"/>
      <c r="G401" s="550" t="e">
        <f>E401-F401</f>
        <v>#REF!</v>
      </c>
    </row>
    <row r="402" spans="1:7" ht="18.75" customHeight="1">
      <c r="A402" s="534"/>
      <c r="B402" s="534"/>
      <c r="C402" s="535"/>
      <c r="D402" s="534"/>
      <c r="E402" s="536"/>
      <c r="F402" s="536"/>
      <c r="G402" s="536" t="e">
        <f>G401+E402-F402</f>
        <v>#REF!</v>
      </c>
    </row>
    <row r="403" spans="1:7" ht="18.75" customHeight="1">
      <c r="A403" s="537"/>
      <c r="B403" s="537"/>
      <c r="C403" s="538"/>
      <c r="D403" s="537"/>
      <c r="E403" s="539"/>
      <c r="F403" s="539"/>
      <c r="G403" s="539" t="e">
        <f>G402+E403-F403</f>
        <v>#REF!</v>
      </c>
    </row>
    <row r="405" spans="1:7" ht="18.75" customHeight="1">
      <c r="A405" s="597" t="s">
        <v>82</v>
      </c>
      <c r="B405" s="597"/>
      <c r="C405" s="597"/>
      <c r="D405" s="597"/>
      <c r="E405" s="597"/>
      <c r="F405" s="597"/>
      <c r="G405" s="520" t="s">
        <v>1132</v>
      </c>
    </row>
    <row r="406" spans="1:7" ht="18.75" customHeight="1">
      <c r="A406" s="598">
        <f>A2</f>
        <v>2566</v>
      </c>
      <c r="B406" s="599"/>
      <c r="C406" s="523" t="s">
        <v>103</v>
      </c>
      <c r="D406" s="524" t="s">
        <v>628</v>
      </c>
      <c r="E406" s="525" t="s">
        <v>629</v>
      </c>
      <c r="F406" s="525" t="s">
        <v>630</v>
      </c>
      <c r="G406" s="526" t="s">
        <v>631</v>
      </c>
    </row>
    <row r="407" spans="1:7" ht="18.75" customHeight="1">
      <c r="A407" s="527" t="s">
        <v>632</v>
      </c>
      <c r="B407" s="528" t="s">
        <v>28</v>
      </c>
      <c r="C407" s="529"/>
      <c r="D407" s="530"/>
      <c r="E407" s="526" t="s">
        <v>633</v>
      </c>
      <c r="F407" s="526" t="s">
        <v>633</v>
      </c>
      <c r="G407" s="526" t="s">
        <v>633</v>
      </c>
    </row>
    <row r="408" spans="1:7" ht="18.75" customHeight="1">
      <c r="A408" s="554" t="s">
        <v>608</v>
      </c>
      <c r="B408" s="531">
        <v>12</v>
      </c>
      <c r="C408" s="555" t="s">
        <v>56</v>
      </c>
      <c r="D408" s="531" t="s">
        <v>1268</v>
      </c>
      <c r="E408" s="533">
        <v>3749.98</v>
      </c>
      <c r="F408" s="533"/>
      <c r="G408" s="533">
        <f>E408-F408</f>
        <v>3749.98</v>
      </c>
    </row>
    <row r="409" spans="1:7" ht="18.75" customHeight="1">
      <c r="A409" s="556"/>
      <c r="B409" s="534">
        <v>26</v>
      </c>
      <c r="C409" s="535" t="s">
        <v>56</v>
      </c>
      <c r="D409" s="534" t="s">
        <v>1273</v>
      </c>
      <c r="E409" s="536">
        <v>428000</v>
      </c>
      <c r="F409" s="536"/>
      <c r="G409" s="536">
        <f t="shared" ref="G409:G441" si="8">G408+E409-F409</f>
        <v>431749.98</v>
      </c>
    </row>
    <row r="410" spans="1:7" ht="18.75" customHeight="1">
      <c r="A410" s="556" t="s">
        <v>609</v>
      </c>
      <c r="B410" s="534">
        <v>6</v>
      </c>
      <c r="C410" s="535" t="s">
        <v>56</v>
      </c>
      <c r="D410" s="534" t="s">
        <v>1326</v>
      </c>
      <c r="E410" s="536">
        <v>6890.8</v>
      </c>
      <c r="F410" s="536"/>
      <c r="G410" s="536">
        <f t="shared" si="8"/>
        <v>438640.77999999997</v>
      </c>
    </row>
    <row r="411" spans="1:7" ht="18.75" customHeight="1">
      <c r="A411" s="556"/>
      <c r="B411" s="534">
        <v>13</v>
      </c>
      <c r="C411" s="535" t="s">
        <v>56</v>
      </c>
      <c r="D411" s="534" t="s">
        <v>1329</v>
      </c>
      <c r="E411" s="536">
        <v>9790.5</v>
      </c>
      <c r="F411" s="536"/>
      <c r="G411" s="536">
        <f t="shared" si="8"/>
        <v>448431.27999999997</v>
      </c>
    </row>
    <row r="412" spans="1:7" ht="18.75" customHeight="1">
      <c r="A412" s="556"/>
      <c r="B412" s="534">
        <v>15</v>
      </c>
      <c r="C412" s="535" t="s">
        <v>794</v>
      </c>
      <c r="D412" s="534" t="s">
        <v>1330</v>
      </c>
      <c r="E412" s="536"/>
      <c r="F412" s="536">
        <v>3749.98</v>
      </c>
      <c r="G412" s="536">
        <f t="shared" si="8"/>
        <v>444681.3</v>
      </c>
    </row>
    <row r="413" spans="1:7" ht="18.75" customHeight="1">
      <c r="A413" s="556"/>
      <c r="B413" s="534">
        <v>28</v>
      </c>
      <c r="C413" s="535" t="s">
        <v>947</v>
      </c>
      <c r="D413" s="534" t="s">
        <v>1331</v>
      </c>
      <c r="E413" s="536">
        <v>4280</v>
      </c>
      <c r="F413" s="536"/>
      <c r="G413" s="536">
        <f t="shared" si="8"/>
        <v>448961.3</v>
      </c>
    </row>
    <row r="414" spans="1:7" ht="18.75" customHeight="1">
      <c r="A414" s="556" t="s">
        <v>1379</v>
      </c>
      <c r="B414" s="534">
        <v>1</v>
      </c>
      <c r="C414" s="535" t="s">
        <v>794</v>
      </c>
      <c r="D414" s="534" t="s">
        <v>1378</v>
      </c>
      <c r="E414" s="536"/>
      <c r="F414" s="536">
        <v>4280</v>
      </c>
      <c r="G414" s="536">
        <f t="shared" si="8"/>
        <v>444681.3</v>
      </c>
    </row>
    <row r="415" spans="1:7" ht="18.75" customHeight="1">
      <c r="A415" s="556"/>
      <c r="B415" s="534">
        <v>1</v>
      </c>
      <c r="C415" s="535" t="s">
        <v>56</v>
      </c>
      <c r="D415" s="534" t="s">
        <v>1380</v>
      </c>
      <c r="E415" s="536">
        <v>13482</v>
      </c>
      <c r="F415" s="536"/>
      <c r="G415" s="536">
        <f t="shared" si="8"/>
        <v>458163.3</v>
      </c>
    </row>
    <row r="416" spans="1:7" ht="18.75" customHeight="1">
      <c r="A416" s="556"/>
      <c r="B416" s="534">
        <v>25</v>
      </c>
      <c r="C416" s="535" t="s">
        <v>794</v>
      </c>
      <c r="D416" s="534" t="s">
        <v>1382</v>
      </c>
      <c r="E416" s="536"/>
      <c r="F416" s="536">
        <v>6890.8</v>
      </c>
      <c r="G416" s="536">
        <f t="shared" si="8"/>
        <v>451272.5</v>
      </c>
    </row>
    <row r="417" spans="1:7" ht="18.75" customHeight="1">
      <c r="A417" s="556"/>
      <c r="B417" s="534">
        <v>28</v>
      </c>
      <c r="C417" s="535" t="s">
        <v>56</v>
      </c>
      <c r="D417" s="534" t="s">
        <v>1383</v>
      </c>
      <c r="E417" s="536">
        <v>6999.94</v>
      </c>
      <c r="F417" s="536"/>
      <c r="G417" s="536">
        <f t="shared" si="8"/>
        <v>458272.44</v>
      </c>
    </row>
    <row r="418" spans="1:7" ht="18.75" customHeight="1">
      <c r="A418" s="556"/>
      <c r="B418" s="534">
        <v>28</v>
      </c>
      <c r="C418" s="535" t="s">
        <v>56</v>
      </c>
      <c r="D418" s="534" t="s">
        <v>1384</v>
      </c>
      <c r="E418" s="536">
        <v>190727.5</v>
      </c>
      <c r="F418" s="536"/>
      <c r="G418" s="536">
        <f t="shared" si="8"/>
        <v>648999.93999999994</v>
      </c>
    </row>
    <row r="419" spans="1:7" ht="18.75" customHeight="1">
      <c r="A419" s="556"/>
      <c r="B419" s="534">
        <v>29</v>
      </c>
      <c r="C419" s="535" t="s">
        <v>794</v>
      </c>
      <c r="D419" s="534" t="s">
        <v>1385</v>
      </c>
      <c r="E419" s="536"/>
      <c r="F419" s="536">
        <v>428000</v>
      </c>
      <c r="G419" s="536">
        <f t="shared" si="8"/>
        <v>220999.93999999994</v>
      </c>
    </row>
    <row r="420" spans="1:7" ht="18.75" customHeight="1">
      <c r="A420" s="556" t="s">
        <v>1201</v>
      </c>
      <c r="B420" s="534">
        <v>3</v>
      </c>
      <c r="C420" s="535" t="s">
        <v>794</v>
      </c>
      <c r="D420" s="534" t="s">
        <v>1425</v>
      </c>
      <c r="E420" s="536"/>
      <c r="F420" s="536">
        <v>9790.5</v>
      </c>
      <c r="G420" s="536">
        <f t="shared" si="8"/>
        <v>211209.43999999994</v>
      </c>
    </row>
    <row r="421" spans="1:7" ht="18.75" customHeight="1">
      <c r="A421" s="556"/>
      <c r="B421" s="534">
        <v>3</v>
      </c>
      <c r="C421" s="535" t="s">
        <v>794</v>
      </c>
      <c r="D421" s="534" t="s">
        <v>1426</v>
      </c>
      <c r="E421" s="536"/>
      <c r="F421" s="536">
        <v>6999.94</v>
      </c>
      <c r="G421" s="536">
        <f t="shared" si="8"/>
        <v>204209.49999999994</v>
      </c>
    </row>
    <row r="422" spans="1:7" ht="18.75" customHeight="1">
      <c r="A422" s="556"/>
      <c r="B422" s="534">
        <v>7</v>
      </c>
      <c r="C422" s="535" t="s">
        <v>794</v>
      </c>
      <c r="D422" s="534" t="s">
        <v>1428</v>
      </c>
      <c r="E422" s="536"/>
      <c r="F422" s="536">
        <v>13482</v>
      </c>
      <c r="G422" s="536">
        <f t="shared" si="8"/>
        <v>190727.49999999994</v>
      </c>
    </row>
    <row r="423" spans="1:7" ht="18.75" customHeight="1">
      <c r="A423" s="556"/>
      <c r="B423" s="534">
        <v>7</v>
      </c>
      <c r="C423" s="535" t="s">
        <v>794</v>
      </c>
      <c r="D423" s="534" t="s">
        <v>1429</v>
      </c>
      <c r="E423" s="536"/>
      <c r="F423" s="536">
        <v>190727.5</v>
      </c>
      <c r="G423" s="536">
        <f t="shared" si="8"/>
        <v>0</v>
      </c>
    </row>
    <row r="424" spans="1:7" ht="18.75" customHeight="1">
      <c r="A424" s="556" t="s">
        <v>612</v>
      </c>
      <c r="B424" s="534">
        <v>3</v>
      </c>
      <c r="C424" s="535" t="s">
        <v>56</v>
      </c>
      <c r="D424" s="534" t="s">
        <v>1474</v>
      </c>
      <c r="E424" s="536">
        <v>2311.1999999999998</v>
      </c>
      <c r="F424" s="536"/>
      <c r="G424" s="536">
        <f t="shared" si="8"/>
        <v>2311.1999999999998</v>
      </c>
    </row>
    <row r="425" spans="1:7" ht="18.75" customHeight="1">
      <c r="A425" s="556"/>
      <c r="B425" s="534">
        <v>12</v>
      </c>
      <c r="C425" s="535" t="s">
        <v>56</v>
      </c>
      <c r="D425" s="534" t="s">
        <v>1475</v>
      </c>
      <c r="E425" s="536">
        <v>4226.5</v>
      </c>
      <c r="F425" s="536"/>
      <c r="G425" s="536">
        <f t="shared" si="8"/>
        <v>6537.7</v>
      </c>
    </row>
    <row r="426" spans="1:7" ht="18.75" customHeight="1">
      <c r="A426" s="556" t="s">
        <v>613</v>
      </c>
      <c r="B426" s="534">
        <v>12</v>
      </c>
      <c r="C426" s="535" t="s">
        <v>794</v>
      </c>
      <c r="D426" s="534" t="s">
        <v>1531</v>
      </c>
      <c r="E426" s="536"/>
      <c r="F426" s="536">
        <v>4226.5</v>
      </c>
      <c r="G426" s="536">
        <f t="shared" si="8"/>
        <v>2311.1999999999998</v>
      </c>
    </row>
    <row r="427" spans="1:7" ht="18.75" customHeight="1">
      <c r="A427" s="556"/>
      <c r="B427" s="534">
        <v>13</v>
      </c>
      <c r="C427" s="535" t="s">
        <v>56</v>
      </c>
      <c r="D427" s="534" t="s">
        <v>1532</v>
      </c>
      <c r="E427" s="536">
        <v>222025</v>
      </c>
      <c r="F427" s="536"/>
      <c r="G427" s="536">
        <f t="shared" si="8"/>
        <v>224336.2</v>
      </c>
    </row>
    <row r="428" spans="1:7" ht="18.75" customHeight="1">
      <c r="A428" s="556"/>
      <c r="B428" s="534">
        <v>16</v>
      </c>
      <c r="C428" s="535" t="s">
        <v>56</v>
      </c>
      <c r="D428" s="534" t="s">
        <v>1533</v>
      </c>
      <c r="E428" s="536">
        <v>10400.4</v>
      </c>
      <c r="F428" s="536"/>
      <c r="G428" s="536">
        <f t="shared" si="8"/>
        <v>234736.6</v>
      </c>
    </row>
    <row r="429" spans="1:7" ht="18.75" customHeight="1">
      <c r="A429" s="556"/>
      <c r="B429" s="534">
        <v>19</v>
      </c>
      <c r="C429" s="535" t="s">
        <v>56</v>
      </c>
      <c r="D429" s="534" t="s">
        <v>1534</v>
      </c>
      <c r="E429" s="536">
        <v>12551.1</v>
      </c>
      <c r="F429" s="536"/>
      <c r="G429" s="536">
        <f t="shared" si="8"/>
        <v>247287.7</v>
      </c>
    </row>
    <row r="430" spans="1:7" ht="18.75" customHeight="1">
      <c r="A430" s="556" t="s">
        <v>614</v>
      </c>
      <c r="B430" s="534">
        <v>6</v>
      </c>
      <c r="C430" s="535" t="s">
        <v>794</v>
      </c>
      <c r="D430" s="534" t="s">
        <v>1540</v>
      </c>
      <c r="E430" s="536"/>
      <c r="F430" s="536">
        <v>10400.4</v>
      </c>
      <c r="G430" s="536">
        <f t="shared" si="8"/>
        <v>236887.30000000002</v>
      </c>
    </row>
    <row r="431" spans="1:7" ht="18.75" customHeight="1">
      <c r="A431" s="556"/>
      <c r="B431" s="534">
        <v>13</v>
      </c>
      <c r="C431" s="535" t="s">
        <v>794</v>
      </c>
      <c r="D431" s="534" t="s">
        <v>1549</v>
      </c>
      <c r="E431" s="536"/>
      <c r="F431" s="536">
        <v>222025</v>
      </c>
      <c r="G431" s="536">
        <f t="shared" si="8"/>
        <v>14862.300000000017</v>
      </c>
    </row>
    <row r="432" spans="1:7" ht="18.75" customHeight="1">
      <c r="A432" s="556" t="s">
        <v>615</v>
      </c>
      <c r="B432" s="534">
        <v>2</v>
      </c>
      <c r="C432" s="535" t="s">
        <v>794</v>
      </c>
      <c r="D432" s="534" t="s">
        <v>1611</v>
      </c>
      <c r="E432" s="536"/>
      <c r="F432" s="536">
        <v>2311.1999999999998</v>
      </c>
      <c r="G432" s="536">
        <f t="shared" si="8"/>
        <v>12551.100000000017</v>
      </c>
    </row>
    <row r="433" spans="1:7" ht="18.75" customHeight="1">
      <c r="A433" s="556"/>
      <c r="B433" s="534">
        <v>2</v>
      </c>
      <c r="C433" s="535" t="s">
        <v>56</v>
      </c>
      <c r="D433" s="534" t="s">
        <v>1612</v>
      </c>
      <c r="E433" s="536">
        <v>10914</v>
      </c>
      <c r="F433" s="536"/>
      <c r="G433" s="536">
        <f t="shared" si="8"/>
        <v>23465.100000000017</v>
      </c>
    </row>
    <row r="434" spans="1:7" ht="18.75" customHeight="1">
      <c r="A434" s="556"/>
      <c r="B434" s="534">
        <v>17</v>
      </c>
      <c r="C434" s="535" t="s">
        <v>794</v>
      </c>
      <c r="D434" s="534" t="s">
        <v>1615</v>
      </c>
      <c r="E434" s="536"/>
      <c r="F434" s="536">
        <v>12551.1</v>
      </c>
      <c r="G434" s="536">
        <f t="shared" si="8"/>
        <v>10914.000000000016</v>
      </c>
    </row>
    <row r="435" spans="1:7" ht="18.75" customHeight="1">
      <c r="A435" s="556" t="s">
        <v>616</v>
      </c>
      <c r="B435" s="534">
        <v>4</v>
      </c>
      <c r="C435" s="535" t="s">
        <v>794</v>
      </c>
      <c r="D435" s="534" t="s">
        <v>1663</v>
      </c>
      <c r="E435" s="536"/>
      <c r="F435" s="536">
        <v>10914</v>
      </c>
      <c r="G435" s="536">
        <f t="shared" si="8"/>
        <v>1.6370904631912708E-11</v>
      </c>
    </row>
    <row r="436" spans="1:7" ht="18.75" customHeight="1">
      <c r="A436" s="556"/>
      <c r="B436" s="534">
        <v>28</v>
      </c>
      <c r="C436" s="535" t="s">
        <v>56</v>
      </c>
      <c r="D436" s="534" t="s">
        <v>1667</v>
      </c>
      <c r="E436" s="536">
        <v>2996</v>
      </c>
      <c r="F436" s="536"/>
      <c r="G436" s="536">
        <f t="shared" si="8"/>
        <v>2996.0000000000164</v>
      </c>
    </row>
    <row r="437" spans="1:7" ht="18.75" customHeight="1">
      <c r="A437" s="556" t="s">
        <v>617</v>
      </c>
      <c r="B437" s="534">
        <v>4</v>
      </c>
      <c r="C437" s="535" t="s">
        <v>794</v>
      </c>
      <c r="D437" s="534" t="s">
        <v>1705</v>
      </c>
      <c r="E437" s="536"/>
      <c r="F437" s="536">
        <v>2996</v>
      </c>
      <c r="G437" s="536">
        <f t="shared" si="8"/>
        <v>1.6370904631912708E-11</v>
      </c>
    </row>
    <row r="438" spans="1:7" ht="18.75" customHeight="1">
      <c r="A438" s="556"/>
      <c r="B438" s="534">
        <v>20</v>
      </c>
      <c r="C438" s="535" t="s">
        <v>56</v>
      </c>
      <c r="D438" s="534" t="s">
        <v>1706</v>
      </c>
      <c r="E438" s="536">
        <v>74900</v>
      </c>
      <c r="F438" s="536"/>
      <c r="G438" s="536">
        <f t="shared" si="8"/>
        <v>74900.000000000015</v>
      </c>
    </row>
    <row r="439" spans="1:7" ht="18.75" customHeight="1">
      <c r="A439" s="556" t="s">
        <v>618</v>
      </c>
      <c r="B439" s="534">
        <v>15</v>
      </c>
      <c r="C439" s="535" t="s">
        <v>56</v>
      </c>
      <c r="D439" s="534" t="s">
        <v>1744</v>
      </c>
      <c r="E439" s="536">
        <v>2782</v>
      </c>
      <c r="F439" s="536"/>
      <c r="G439" s="536">
        <f t="shared" si="8"/>
        <v>77682.000000000015</v>
      </c>
    </row>
    <row r="440" spans="1:7" ht="18.75" customHeight="1">
      <c r="A440" s="556"/>
      <c r="B440" s="534">
        <v>30</v>
      </c>
      <c r="C440" s="535" t="s">
        <v>794</v>
      </c>
      <c r="D440" s="534" t="s">
        <v>1746</v>
      </c>
      <c r="E440" s="536"/>
      <c r="F440" s="536">
        <v>74900</v>
      </c>
      <c r="G440" s="536">
        <f t="shared" si="8"/>
        <v>2782.0000000000146</v>
      </c>
    </row>
    <row r="441" spans="1:7" ht="18.75" customHeight="1">
      <c r="A441" s="556" t="s">
        <v>619</v>
      </c>
      <c r="B441" s="534">
        <v>20</v>
      </c>
      <c r="C441" s="535" t="s">
        <v>794</v>
      </c>
      <c r="D441" s="534" t="s">
        <v>1790</v>
      </c>
      <c r="E441" s="536"/>
      <c r="F441" s="536">
        <v>2782</v>
      </c>
      <c r="G441" s="536">
        <f t="shared" si="8"/>
        <v>1.4551915228366852E-11</v>
      </c>
    </row>
    <row r="442" spans="1:7" ht="18.75" customHeight="1">
      <c r="A442" s="537"/>
      <c r="B442" s="537"/>
      <c r="C442" s="538"/>
      <c r="D442" s="537"/>
      <c r="E442" s="539"/>
      <c r="F442" s="539"/>
      <c r="G442" s="539"/>
    </row>
    <row r="443" spans="1:7" ht="18.75" customHeight="1">
      <c r="A443" s="543"/>
      <c r="B443" s="543"/>
      <c r="C443" s="544"/>
      <c r="D443" s="543"/>
      <c r="E443" s="545"/>
      <c r="F443" s="545"/>
      <c r="G443" s="541"/>
    </row>
    <row r="444" spans="1:7" ht="18.75" customHeight="1">
      <c r="A444" s="597" t="s">
        <v>234</v>
      </c>
      <c r="B444" s="597"/>
      <c r="C444" s="597"/>
      <c r="D444" s="597"/>
      <c r="E444" s="597"/>
      <c r="F444" s="597"/>
      <c r="G444" s="520" t="s">
        <v>641</v>
      </c>
    </row>
    <row r="445" spans="1:7" ht="18.75" customHeight="1">
      <c r="A445" s="598">
        <f>A2</f>
        <v>2566</v>
      </c>
      <c r="B445" s="599"/>
      <c r="C445" s="523" t="s">
        <v>103</v>
      </c>
      <c r="D445" s="524" t="s">
        <v>628</v>
      </c>
      <c r="E445" s="525" t="s">
        <v>629</v>
      </c>
      <c r="F445" s="525" t="s">
        <v>630</v>
      </c>
      <c r="G445" s="526" t="s">
        <v>631</v>
      </c>
    </row>
    <row r="446" spans="1:7" ht="18.75" customHeight="1">
      <c r="A446" s="527" t="s">
        <v>632</v>
      </c>
      <c r="B446" s="528" t="s">
        <v>28</v>
      </c>
      <c r="C446" s="529"/>
      <c r="D446" s="530"/>
      <c r="E446" s="526" t="s">
        <v>633</v>
      </c>
      <c r="F446" s="526" t="s">
        <v>633</v>
      </c>
      <c r="G446" s="526" t="s">
        <v>633</v>
      </c>
    </row>
    <row r="447" spans="1:7" ht="18.75" customHeight="1">
      <c r="A447" s="554" t="s">
        <v>608</v>
      </c>
      <c r="B447" s="531">
        <v>1</v>
      </c>
      <c r="C447" s="555" t="s">
        <v>298</v>
      </c>
      <c r="D447" s="531"/>
      <c r="E447" s="533" t="e">
        <f>'TB12'!#REF!</f>
        <v>#REF!</v>
      </c>
      <c r="F447" s="533"/>
      <c r="G447" s="533" t="e">
        <f>E447-F447</f>
        <v>#REF!</v>
      </c>
    </row>
    <row r="448" spans="1:7" ht="18.75" customHeight="1">
      <c r="A448" s="534"/>
      <c r="B448" s="534">
        <v>6</v>
      </c>
      <c r="C448" s="535" t="s">
        <v>789</v>
      </c>
      <c r="D448" s="534" t="s">
        <v>1224</v>
      </c>
      <c r="E448" s="536"/>
      <c r="F448" s="553">
        <v>2900</v>
      </c>
      <c r="G448" s="536" t="e">
        <f t="shared" ref="G448:G479" si="9">G447+E448-F448</f>
        <v>#REF!</v>
      </c>
    </row>
    <row r="449" spans="1:7" ht="18.75" customHeight="1">
      <c r="A449" s="534"/>
      <c r="B449" s="534">
        <v>6</v>
      </c>
      <c r="C449" s="535" t="s">
        <v>789</v>
      </c>
      <c r="D449" s="534" t="s">
        <v>1225</v>
      </c>
      <c r="E449" s="536"/>
      <c r="F449" s="553">
        <v>749</v>
      </c>
      <c r="G449" s="536" t="e">
        <f t="shared" si="9"/>
        <v>#REF!</v>
      </c>
    </row>
    <row r="450" spans="1:7" ht="18.75" customHeight="1">
      <c r="A450" s="534"/>
      <c r="B450" s="534">
        <v>9</v>
      </c>
      <c r="C450" s="535" t="s">
        <v>792</v>
      </c>
      <c r="D450" s="534" t="s">
        <v>1228</v>
      </c>
      <c r="E450" s="536"/>
      <c r="F450" s="553">
        <v>92</v>
      </c>
      <c r="G450" s="536" t="e">
        <f t="shared" si="9"/>
        <v>#REF!</v>
      </c>
    </row>
    <row r="451" spans="1:7" ht="18.75" customHeight="1">
      <c r="A451" s="534"/>
      <c r="B451" s="534">
        <v>9</v>
      </c>
      <c r="C451" s="535" t="s">
        <v>890</v>
      </c>
      <c r="D451" s="534" t="s">
        <v>1229</v>
      </c>
      <c r="E451" s="536"/>
      <c r="F451" s="553">
        <v>6420.55</v>
      </c>
      <c r="G451" s="536" t="e">
        <f t="shared" si="9"/>
        <v>#REF!</v>
      </c>
    </row>
    <row r="452" spans="1:7" ht="18.75" customHeight="1">
      <c r="A452" s="534"/>
      <c r="B452" s="534">
        <v>10</v>
      </c>
      <c r="C452" s="535" t="s">
        <v>789</v>
      </c>
      <c r="D452" s="534" t="s">
        <v>1230</v>
      </c>
      <c r="E452" s="536"/>
      <c r="F452" s="553">
        <v>18560.22</v>
      </c>
      <c r="G452" s="536" t="e">
        <f t="shared" si="9"/>
        <v>#REF!</v>
      </c>
    </row>
    <row r="453" spans="1:7" ht="18.75" customHeight="1">
      <c r="A453" s="534"/>
      <c r="B453" s="534">
        <v>11</v>
      </c>
      <c r="C453" s="535" t="s">
        <v>789</v>
      </c>
      <c r="D453" s="534" t="s">
        <v>1231</v>
      </c>
      <c r="E453" s="536"/>
      <c r="F453" s="553">
        <v>1360</v>
      </c>
      <c r="G453" s="536" t="e">
        <f t="shared" si="9"/>
        <v>#REF!</v>
      </c>
    </row>
    <row r="454" spans="1:7" ht="18.75" customHeight="1">
      <c r="A454" s="534"/>
      <c r="B454" s="534">
        <v>13</v>
      </c>
      <c r="C454" s="535" t="s">
        <v>792</v>
      </c>
      <c r="D454" s="534" t="s">
        <v>1232</v>
      </c>
      <c r="E454" s="536"/>
      <c r="F454" s="553">
        <v>35</v>
      </c>
      <c r="G454" s="536" t="e">
        <f t="shared" si="9"/>
        <v>#REF!</v>
      </c>
    </row>
    <row r="455" spans="1:7" ht="18.75" customHeight="1">
      <c r="A455" s="534"/>
      <c r="B455" s="534">
        <v>13</v>
      </c>
      <c r="C455" s="535" t="s">
        <v>792</v>
      </c>
      <c r="D455" s="534" t="s">
        <v>1233</v>
      </c>
      <c r="E455" s="536"/>
      <c r="F455" s="553">
        <v>308.37</v>
      </c>
      <c r="G455" s="536" t="e">
        <f t="shared" si="9"/>
        <v>#REF!</v>
      </c>
    </row>
    <row r="456" spans="1:7" ht="18.75" customHeight="1">
      <c r="A456" s="534"/>
      <c r="B456" s="534">
        <v>16</v>
      </c>
      <c r="C456" s="535" t="s">
        <v>125</v>
      </c>
      <c r="D456" s="534" t="s">
        <v>1235</v>
      </c>
      <c r="E456" s="536"/>
      <c r="F456" s="553">
        <v>1766</v>
      </c>
      <c r="G456" s="536" t="e">
        <f t="shared" si="9"/>
        <v>#REF!</v>
      </c>
    </row>
    <row r="457" spans="1:7" ht="18.75" customHeight="1">
      <c r="A457" s="534"/>
      <c r="B457" s="534">
        <v>16</v>
      </c>
      <c r="C457" s="535" t="s">
        <v>886</v>
      </c>
      <c r="D457" s="534" t="s">
        <v>1236</v>
      </c>
      <c r="E457" s="536"/>
      <c r="F457" s="553">
        <v>3180</v>
      </c>
      <c r="G457" s="536" t="e">
        <f t="shared" si="9"/>
        <v>#REF!</v>
      </c>
    </row>
    <row r="458" spans="1:7" ht="18.75" customHeight="1">
      <c r="A458" s="534" t="s">
        <v>609</v>
      </c>
      <c r="B458" s="534">
        <v>1</v>
      </c>
      <c r="C458" s="535" t="s">
        <v>789</v>
      </c>
      <c r="D458" s="534" t="s">
        <v>1281</v>
      </c>
      <c r="E458" s="536"/>
      <c r="F458" s="553">
        <v>8817.9</v>
      </c>
      <c r="G458" s="536" t="e">
        <f t="shared" si="9"/>
        <v>#REF!</v>
      </c>
    </row>
    <row r="459" spans="1:7" ht="18.75" customHeight="1">
      <c r="A459" s="534"/>
      <c r="B459" s="534">
        <v>6</v>
      </c>
      <c r="C459" s="535" t="s">
        <v>789</v>
      </c>
      <c r="D459" s="534" t="s">
        <v>1285</v>
      </c>
      <c r="E459" s="536"/>
      <c r="F459" s="536">
        <v>1498</v>
      </c>
      <c r="G459" s="536" t="e">
        <f t="shared" si="9"/>
        <v>#REF!</v>
      </c>
    </row>
    <row r="460" spans="1:7" ht="18.75" customHeight="1">
      <c r="A460" s="534"/>
      <c r="B460" s="534">
        <v>6</v>
      </c>
      <c r="C460" s="535" t="s">
        <v>125</v>
      </c>
      <c r="D460" s="534" t="s">
        <v>1288</v>
      </c>
      <c r="E460" s="536"/>
      <c r="F460" s="536">
        <v>49330</v>
      </c>
      <c r="G460" s="536" t="e">
        <f t="shared" si="9"/>
        <v>#REF!</v>
      </c>
    </row>
    <row r="461" spans="1:7" ht="18.75" customHeight="1">
      <c r="A461" s="534"/>
      <c r="B461" s="534">
        <v>7</v>
      </c>
      <c r="C461" s="535" t="s">
        <v>789</v>
      </c>
      <c r="D461" s="534" t="s">
        <v>1289</v>
      </c>
      <c r="E461" s="536"/>
      <c r="F461" s="536">
        <v>15817.6</v>
      </c>
      <c r="G461" s="536" t="e">
        <f t="shared" si="9"/>
        <v>#REF!</v>
      </c>
    </row>
    <row r="462" spans="1:7" ht="18.75" customHeight="1">
      <c r="A462" s="534"/>
      <c r="B462" s="534">
        <v>14</v>
      </c>
      <c r="C462" s="535" t="s">
        <v>789</v>
      </c>
      <c r="D462" s="534" t="s">
        <v>1295</v>
      </c>
      <c r="E462" s="536"/>
      <c r="F462" s="536">
        <v>5305.11</v>
      </c>
      <c r="G462" s="536" t="e">
        <f t="shared" si="9"/>
        <v>#REF!</v>
      </c>
    </row>
    <row r="463" spans="1:7" ht="18.75" customHeight="1">
      <c r="A463" s="534"/>
      <c r="B463" s="534">
        <v>28</v>
      </c>
      <c r="C463" s="535" t="s">
        <v>794</v>
      </c>
      <c r="D463" s="534" t="s">
        <v>1323</v>
      </c>
      <c r="E463" s="536">
        <v>131719.9</v>
      </c>
      <c r="F463" s="536"/>
      <c r="G463" s="536" t="e">
        <f t="shared" si="9"/>
        <v>#REF!</v>
      </c>
    </row>
    <row r="464" spans="1:7" ht="18.75" customHeight="1">
      <c r="A464" s="534" t="s">
        <v>610</v>
      </c>
      <c r="B464" s="534">
        <v>2</v>
      </c>
      <c r="C464" s="535" t="s">
        <v>75</v>
      </c>
      <c r="D464" s="534" t="s">
        <v>1335</v>
      </c>
      <c r="E464" s="536"/>
      <c r="F464" s="536">
        <v>46352.4</v>
      </c>
      <c r="G464" s="536" t="e">
        <f t="shared" si="9"/>
        <v>#REF!</v>
      </c>
    </row>
    <row r="465" spans="1:7" ht="18.75" customHeight="1">
      <c r="A465" s="534"/>
      <c r="B465" s="534">
        <v>2</v>
      </c>
      <c r="C465" s="535" t="s">
        <v>789</v>
      </c>
      <c r="D465" s="534" t="s">
        <v>1336</v>
      </c>
      <c r="E465" s="536"/>
      <c r="F465" s="536">
        <v>1433.8</v>
      </c>
      <c r="G465" s="536" t="e">
        <f t="shared" si="9"/>
        <v>#REF!</v>
      </c>
    </row>
    <row r="466" spans="1:7" ht="18.75" customHeight="1">
      <c r="A466" s="534"/>
      <c r="B466" s="534">
        <v>2</v>
      </c>
      <c r="C466" s="535" t="s">
        <v>789</v>
      </c>
      <c r="D466" s="534" t="s">
        <v>1337</v>
      </c>
      <c r="E466" s="536"/>
      <c r="F466" s="536">
        <v>526</v>
      </c>
      <c r="G466" s="536" t="e">
        <f t="shared" si="9"/>
        <v>#REF!</v>
      </c>
    </row>
    <row r="467" spans="1:7" ht="18.75" customHeight="1">
      <c r="A467" s="534"/>
      <c r="B467" s="534">
        <v>2</v>
      </c>
      <c r="C467" s="535" t="s">
        <v>789</v>
      </c>
      <c r="D467" s="534" t="s">
        <v>1338</v>
      </c>
      <c r="E467" s="536"/>
      <c r="F467" s="536">
        <v>1792</v>
      </c>
      <c r="G467" s="536" t="e">
        <f t="shared" si="9"/>
        <v>#REF!</v>
      </c>
    </row>
    <row r="468" spans="1:7" ht="18.75" customHeight="1">
      <c r="A468" s="534"/>
      <c r="B468" s="534">
        <v>2</v>
      </c>
      <c r="C468" s="535" t="s">
        <v>789</v>
      </c>
      <c r="D468" s="534" t="s">
        <v>1339</v>
      </c>
      <c r="E468" s="536"/>
      <c r="F468" s="536">
        <v>9700</v>
      </c>
      <c r="G468" s="536" t="e">
        <f t="shared" si="9"/>
        <v>#REF!</v>
      </c>
    </row>
    <row r="469" spans="1:7" ht="18.75" customHeight="1">
      <c r="A469" s="534"/>
      <c r="B469" s="534">
        <v>2</v>
      </c>
      <c r="C469" s="535" t="s">
        <v>789</v>
      </c>
      <c r="D469" s="534" t="s">
        <v>1340</v>
      </c>
      <c r="E469" s="536"/>
      <c r="F469" s="536">
        <v>8700</v>
      </c>
      <c r="G469" s="536" t="e">
        <f t="shared" si="9"/>
        <v>#REF!</v>
      </c>
    </row>
    <row r="470" spans="1:7" ht="18.75" customHeight="1">
      <c r="A470" s="534"/>
      <c r="B470" s="534">
        <v>3</v>
      </c>
      <c r="C470" s="535" t="s">
        <v>789</v>
      </c>
      <c r="D470" s="534" t="s">
        <v>1341</v>
      </c>
      <c r="E470" s="536"/>
      <c r="F470" s="536">
        <v>1213</v>
      </c>
      <c r="G470" s="536" t="e">
        <f t="shared" si="9"/>
        <v>#REF!</v>
      </c>
    </row>
    <row r="471" spans="1:7" ht="18.75" customHeight="1">
      <c r="A471" s="534"/>
      <c r="B471" s="534">
        <v>3</v>
      </c>
      <c r="C471" s="535" t="s">
        <v>791</v>
      </c>
      <c r="D471" s="534" t="s">
        <v>1342</v>
      </c>
      <c r="E471" s="536"/>
      <c r="F471" s="536">
        <v>7490</v>
      </c>
      <c r="G471" s="536" t="e">
        <f t="shared" si="9"/>
        <v>#REF!</v>
      </c>
    </row>
    <row r="472" spans="1:7" ht="18.75" customHeight="1">
      <c r="A472" s="534"/>
      <c r="B472" s="534">
        <v>7</v>
      </c>
      <c r="C472" s="535" t="s">
        <v>789</v>
      </c>
      <c r="D472" s="534" t="s">
        <v>1344</v>
      </c>
      <c r="E472" s="536"/>
      <c r="F472" s="536">
        <v>525</v>
      </c>
      <c r="G472" s="536" t="e">
        <f t="shared" si="9"/>
        <v>#REF!</v>
      </c>
    </row>
    <row r="473" spans="1:7" ht="18.75" customHeight="1">
      <c r="A473" s="534"/>
      <c r="B473" s="534">
        <v>7</v>
      </c>
      <c r="C473" s="535" t="s">
        <v>789</v>
      </c>
      <c r="D473" s="534" t="s">
        <v>1345</v>
      </c>
      <c r="E473" s="536"/>
      <c r="F473" s="536">
        <v>535</v>
      </c>
      <c r="G473" s="536" t="e">
        <f t="shared" si="9"/>
        <v>#REF!</v>
      </c>
    </row>
    <row r="474" spans="1:7" ht="18.75" customHeight="1">
      <c r="A474" s="534"/>
      <c r="B474" s="534">
        <v>7</v>
      </c>
      <c r="C474" s="535" t="s">
        <v>789</v>
      </c>
      <c r="D474" s="534" t="s">
        <v>1346</v>
      </c>
      <c r="E474" s="536"/>
      <c r="F474" s="536">
        <v>542</v>
      </c>
      <c r="G474" s="536" t="e">
        <f t="shared" si="9"/>
        <v>#REF!</v>
      </c>
    </row>
    <row r="475" spans="1:7" ht="18.75" customHeight="1">
      <c r="A475" s="534"/>
      <c r="B475" s="534">
        <v>8</v>
      </c>
      <c r="C475" s="535" t="s">
        <v>789</v>
      </c>
      <c r="D475" s="534" t="s">
        <v>1347</v>
      </c>
      <c r="E475" s="536"/>
      <c r="F475" s="536">
        <v>6300</v>
      </c>
      <c r="G475" s="536" t="e">
        <f t="shared" si="9"/>
        <v>#REF!</v>
      </c>
    </row>
    <row r="476" spans="1:7" ht="18.75" customHeight="1">
      <c r="A476" s="534"/>
      <c r="B476" s="534">
        <v>10</v>
      </c>
      <c r="C476" s="535" t="s">
        <v>789</v>
      </c>
      <c r="D476" s="534" t="s">
        <v>1352</v>
      </c>
      <c r="E476" s="536"/>
      <c r="F476" s="536">
        <v>832</v>
      </c>
      <c r="G476" s="536" t="e">
        <f t="shared" si="9"/>
        <v>#REF!</v>
      </c>
    </row>
    <row r="477" spans="1:7" ht="18.75" customHeight="1">
      <c r="A477" s="534"/>
      <c r="B477" s="534">
        <v>15</v>
      </c>
      <c r="C477" s="535" t="s">
        <v>789</v>
      </c>
      <c r="D477" s="534" t="s">
        <v>1353</v>
      </c>
      <c r="E477" s="536"/>
      <c r="F477" s="536">
        <v>360</v>
      </c>
      <c r="G477" s="536" t="e">
        <f t="shared" si="9"/>
        <v>#REF!</v>
      </c>
    </row>
    <row r="478" spans="1:7" ht="18.75" customHeight="1">
      <c r="A478" s="534"/>
      <c r="B478" s="534">
        <v>15</v>
      </c>
      <c r="C478" s="535" t="s">
        <v>789</v>
      </c>
      <c r="D478" s="534" t="s">
        <v>1354</v>
      </c>
      <c r="E478" s="536"/>
      <c r="F478" s="536">
        <v>12037.5</v>
      </c>
      <c r="G478" s="536" t="e">
        <f t="shared" si="9"/>
        <v>#REF!</v>
      </c>
    </row>
    <row r="479" spans="1:7" ht="18.75" customHeight="1">
      <c r="A479" s="534"/>
      <c r="B479" s="534">
        <v>30</v>
      </c>
      <c r="C479" s="535" t="s">
        <v>789</v>
      </c>
      <c r="D479" s="534" t="s">
        <v>1370</v>
      </c>
      <c r="E479" s="536"/>
      <c r="F479" s="536">
        <v>1850</v>
      </c>
      <c r="G479" s="536" t="e">
        <f t="shared" si="9"/>
        <v>#REF!</v>
      </c>
    </row>
    <row r="480" spans="1:7" ht="18.75" customHeight="1">
      <c r="A480" s="534" t="s">
        <v>1201</v>
      </c>
      <c r="B480" s="534">
        <v>4</v>
      </c>
      <c r="C480" s="535" t="s">
        <v>125</v>
      </c>
      <c r="D480" s="534" t="s">
        <v>1392</v>
      </c>
      <c r="E480" s="536"/>
      <c r="F480" s="536">
        <v>6373.47</v>
      </c>
      <c r="G480" s="536" t="e">
        <f t="shared" ref="G480:G515" si="10">G479+E480-F480</f>
        <v>#REF!</v>
      </c>
    </row>
    <row r="481" spans="1:7" ht="18.75" customHeight="1">
      <c r="A481" s="534"/>
      <c r="B481" s="534">
        <v>5</v>
      </c>
      <c r="C481" s="535" t="s">
        <v>886</v>
      </c>
      <c r="D481" s="534" t="s">
        <v>1393</v>
      </c>
      <c r="E481" s="536"/>
      <c r="F481" s="536">
        <v>1411.34</v>
      </c>
      <c r="G481" s="536" t="e">
        <f t="shared" si="10"/>
        <v>#REF!</v>
      </c>
    </row>
    <row r="482" spans="1:7" ht="18.75" customHeight="1">
      <c r="A482" s="534"/>
      <c r="B482" s="534">
        <v>17</v>
      </c>
      <c r="C482" s="535" t="s">
        <v>789</v>
      </c>
      <c r="D482" s="534" t="s">
        <v>1396</v>
      </c>
      <c r="E482" s="536"/>
      <c r="F482" s="536">
        <v>749</v>
      </c>
      <c r="G482" s="536" t="e">
        <f t="shared" si="10"/>
        <v>#REF!</v>
      </c>
    </row>
    <row r="483" spans="1:7" ht="18.75" customHeight="1">
      <c r="A483" s="534"/>
      <c r="B483" s="534">
        <v>18</v>
      </c>
      <c r="C483" s="535" t="s">
        <v>789</v>
      </c>
      <c r="D483" s="534" t="s">
        <v>1403</v>
      </c>
      <c r="E483" s="536"/>
      <c r="F483" s="536">
        <v>4228.6400000000003</v>
      </c>
      <c r="G483" s="536" t="e">
        <f t="shared" si="10"/>
        <v>#REF!</v>
      </c>
    </row>
    <row r="484" spans="1:7" ht="18.75" customHeight="1">
      <c r="A484" s="534"/>
      <c r="B484" s="534">
        <v>19</v>
      </c>
      <c r="C484" s="535" t="s">
        <v>789</v>
      </c>
      <c r="D484" s="534" t="s">
        <v>1404</v>
      </c>
      <c r="E484" s="536"/>
      <c r="F484" s="536">
        <v>2808.75</v>
      </c>
      <c r="G484" s="536" t="e">
        <f t="shared" si="10"/>
        <v>#REF!</v>
      </c>
    </row>
    <row r="485" spans="1:7" ht="18.75" customHeight="1">
      <c r="A485" s="534"/>
      <c r="B485" s="534">
        <v>21</v>
      </c>
      <c r="C485" s="535" t="s">
        <v>789</v>
      </c>
      <c r="D485" s="534" t="s">
        <v>1405</v>
      </c>
      <c r="E485" s="536"/>
      <c r="F485" s="536">
        <v>360</v>
      </c>
      <c r="G485" s="536" t="e">
        <f t="shared" si="10"/>
        <v>#REF!</v>
      </c>
    </row>
    <row r="486" spans="1:7" ht="18.75" customHeight="1">
      <c r="A486" s="534"/>
      <c r="B486" s="534">
        <v>25</v>
      </c>
      <c r="C486" s="535" t="s">
        <v>789</v>
      </c>
      <c r="D486" s="534" t="s">
        <v>1410</v>
      </c>
      <c r="E486" s="536"/>
      <c r="F486" s="536">
        <v>15600</v>
      </c>
      <c r="G486" s="536" t="e">
        <f t="shared" si="10"/>
        <v>#REF!</v>
      </c>
    </row>
    <row r="487" spans="1:7" ht="18.75" customHeight="1">
      <c r="A487" s="534"/>
      <c r="B487" s="534">
        <v>30</v>
      </c>
      <c r="C487" s="535" t="s">
        <v>794</v>
      </c>
      <c r="D487" s="534" t="s">
        <v>1424</v>
      </c>
      <c r="E487" s="536">
        <v>31260</v>
      </c>
      <c r="F487" s="536"/>
      <c r="G487" s="536" t="e">
        <f t="shared" si="10"/>
        <v>#REF!</v>
      </c>
    </row>
    <row r="488" spans="1:7" ht="18.75" customHeight="1">
      <c r="A488" s="534" t="s">
        <v>612</v>
      </c>
      <c r="B488" s="534">
        <v>8</v>
      </c>
      <c r="C488" s="535" t="s">
        <v>789</v>
      </c>
      <c r="D488" s="534" t="s">
        <v>1437</v>
      </c>
      <c r="E488" s="536"/>
      <c r="F488" s="536">
        <v>19260</v>
      </c>
      <c r="G488" s="536" t="e">
        <f t="shared" si="10"/>
        <v>#REF!</v>
      </c>
    </row>
    <row r="489" spans="1:7" ht="18.75" customHeight="1">
      <c r="A489" s="534" t="s">
        <v>1438</v>
      </c>
      <c r="B489" s="534">
        <v>10</v>
      </c>
      <c r="C489" s="535" t="s">
        <v>789</v>
      </c>
      <c r="D489" s="534" t="s">
        <v>1445</v>
      </c>
      <c r="E489" s="536"/>
      <c r="F489" s="536">
        <v>3670.1</v>
      </c>
      <c r="G489" s="536" t="e">
        <f t="shared" si="10"/>
        <v>#REF!</v>
      </c>
    </row>
    <row r="490" spans="1:7" ht="18.75" customHeight="1">
      <c r="A490" s="534"/>
      <c r="B490" s="534">
        <v>10</v>
      </c>
      <c r="C490" s="535" t="s">
        <v>789</v>
      </c>
      <c r="D490" s="534" t="s">
        <v>1446</v>
      </c>
      <c r="E490" s="536"/>
      <c r="F490" s="536">
        <v>2900</v>
      </c>
      <c r="G490" s="536" t="e">
        <f t="shared" si="10"/>
        <v>#REF!</v>
      </c>
    </row>
    <row r="491" spans="1:7" ht="18.75" customHeight="1">
      <c r="A491" s="534"/>
      <c r="B491" s="534">
        <v>16</v>
      </c>
      <c r="C491" s="535" t="s">
        <v>789</v>
      </c>
      <c r="D491" s="534" t="s">
        <v>1449</v>
      </c>
      <c r="E491" s="536"/>
      <c r="F491" s="536">
        <v>5429.9</v>
      </c>
      <c r="G491" s="536" t="e">
        <f t="shared" si="10"/>
        <v>#REF!</v>
      </c>
    </row>
    <row r="492" spans="1:7" ht="18.75" customHeight="1">
      <c r="A492" s="534"/>
      <c r="B492" s="534">
        <v>31</v>
      </c>
      <c r="C492" s="560" t="s">
        <v>794</v>
      </c>
      <c r="D492" s="584" t="s">
        <v>1472</v>
      </c>
      <c r="E492" s="536">
        <v>95613.84</v>
      </c>
      <c r="F492" s="536"/>
      <c r="G492" s="536" t="e">
        <f t="shared" si="10"/>
        <v>#REF!</v>
      </c>
    </row>
    <row r="493" spans="1:7" ht="18.75" customHeight="1">
      <c r="A493" s="534" t="s">
        <v>613</v>
      </c>
      <c r="B493" s="534">
        <v>1</v>
      </c>
      <c r="C493" s="535" t="s">
        <v>204</v>
      </c>
      <c r="D493" s="534" t="s">
        <v>1480</v>
      </c>
      <c r="E493" s="536"/>
      <c r="F493" s="536">
        <v>12240</v>
      </c>
      <c r="G493" s="536" t="e">
        <f t="shared" si="10"/>
        <v>#REF!</v>
      </c>
    </row>
    <row r="494" spans="1:7" ht="18.75" customHeight="1">
      <c r="A494" s="534"/>
      <c r="B494" s="534">
        <v>1</v>
      </c>
      <c r="C494" s="535" t="s">
        <v>75</v>
      </c>
      <c r="D494" s="534" t="s">
        <v>1482</v>
      </c>
      <c r="E494" s="536"/>
      <c r="F494" s="536">
        <v>14070.5</v>
      </c>
      <c r="G494" s="536" t="e">
        <f t="shared" si="10"/>
        <v>#REF!</v>
      </c>
    </row>
    <row r="495" spans="1:7" ht="18.75" customHeight="1">
      <c r="A495" s="534"/>
      <c r="B495" s="534">
        <v>2</v>
      </c>
      <c r="C495" s="535" t="s">
        <v>789</v>
      </c>
      <c r="D495" s="534" t="s">
        <v>1483</v>
      </c>
      <c r="E495" s="536"/>
      <c r="F495" s="536">
        <v>1240</v>
      </c>
      <c r="G495" s="536" t="e">
        <f t="shared" si="10"/>
        <v>#REF!</v>
      </c>
    </row>
    <row r="496" spans="1:7" ht="18.75" customHeight="1">
      <c r="A496" s="534"/>
      <c r="B496" s="534">
        <v>7</v>
      </c>
      <c r="C496" s="535" t="s">
        <v>789</v>
      </c>
      <c r="D496" s="534" t="s">
        <v>1484</v>
      </c>
      <c r="E496" s="536"/>
      <c r="F496" s="536">
        <v>10066.56</v>
      </c>
      <c r="G496" s="536" t="e">
        <f t="shared" si="10"/>
        <v>#REF!</v>
      </c>
    </row>
    <row r="497" spans="1:7" ht="18.75" customHeight="1">
      <c r="A497" s="534"/>
      <c r="B497" s="534">
        <v>8</v>
      </c>
      <c r="C497" s="535" t="s">
        <v>792</v>
      </c>
      <c r="D497" s="534" t="s">
        <v>1485</v>
      </c>
      <c r="E497" s="536"/>
      <c r="F497" s="536">
        <v>240</v>
      </c>
      <c r="G497" s="536" t="e">
        <f t="shared" si="10"/>
        <v>#REF!</v>
      </c>
    </row>
    <row r="498" spans="1:7" ht="18.75" customHeight="1">
      <c r="A498" s="534"/>
      <c r="B498" s="534">
        <v>8</v>
      </c>
      <c r="C498" s="535" t="s">
        <v>789</v>
      </c>
      <c r="D498" s="534" t="s">
        <v>1487</v>
      </c>
      <c r="E498" s="536"/>
      <c r="F498" s="536">
        <v>14160</v>
      </c>
      <c r="G498" s="536" t="e">
        <f t="shared" si="10"/>
        <v>#REF!</v>
      </c>
    </row>
    <row r="499" spans="1:7" ht="18.75" customHeight="1">
      <c r="A499" s="534"/>
      <c r="B499" s="534">
        <v>8</v>
      </c>
      <c r="C499" s="535" t="s">
        <v>125</v>
      </c>
      <c r="D499" s="534" t="s">
        <v>1488</v>
      </c>
      <c r="E499" s="536"/>
      <c r="F499" s="536">
        <v>29623</v>
      </c>
      <c r="G499" s="536" t="e">
        <f t="shared" si="10"/>
        <v>#REF!</v>
      </c>
    </row>
    <row r="500" spans="1:7" ht="18.75" customHeight="1">
      <c r="A500" s="534"/>
      <c r="B500" s="534">
        <v>12</v>
      </c>
      <c r="C500" s="535" t="s">
        <v>789</v>
      </c>
      <c r="D500" s="534" t="s">
        <v>1495</v>
      </c>
      <c r="E500" s="536"/>
      <c r="F500" s="536">
        <v>1337.5</v>
      </c>
      <c r="G500" s="536" t="e">
        <f t="shared" si="10"/>
        <v>#REF!</v>
      </c>
    </row>
    <row r="501" spans="1:7" ht="18.75" customHeight="1">
      <c r="A501" s="534"/>
      <c r="B501" s="534">
        <v>15</v>
      </c>
      <c r="C501" s="535" t="s">
        <v>789</v>
      </c>
      <c r="D501" s="534" t="s">
        <v>1498</v>
      </c>
      <c r="E501" s="536"/>
      <c r="F501" s="536">
        <v>2520</v>
      </c>
      <c r="G501" s="536" t="e">
        <f t="shared" si="10"/>
        <v>#REF!</v>
      </c>
    </row>
    <row r="502" spans="1:7" ht="18.75" customHeight="1">
      <c r="A502" s="534"/>
      <c r="B502" s="534">
        <v>15</v>
      </c>
      <c r="C502" s="535" t="s">
        <v>789</v>
      </c>
      <c r="D502" s="534" t="s">
        <v>1499</v>
      </c>
      <c r="E502" s="536"/>
      <c r="F502" s="536">
        <v>454.75</v>
      </c>
      <c r="G502" s="536" t="e">
        <f t="shared" si="10"/>
        <v>#REF!</v>
      </c>
    </row>
    <row r="503" spans="1:7" ht="18.75" customHeight="1">
      <c r="A503" s="534"/>
      <c r="B503" s="534">
        <v>27</v>
      </c>
      <c r="C503" s="535" t="s">
        <v>789</v>
      </c>
      <c r="D503" s="534" t="s">
        <v>1508</v>
      </c>
      <c r="E503" s="536"/>
      <c r="F503" s="536">
        <v>1500</v>
      </c>
      <c r="G503" s="536" t="e">
        <f t="shared" si="10"/>
        <v>#REF!</v>
      </c>
    </row>
    <row r="504" spans="1:7" ht="18.75" customHeight="1">
      <c r="A504" s="534"/>
      <c r="B504" s="534">
        <v>28</v>
      </c>
      <c r="C504" s="535" t="s">
        <v>789</v>
      </c>
      <c r="D504" s="534" t="s">
        <v>1510</v>
      </c>
      <c r="E504" s="536"/>
      <c r="F504" s="536">
        <v>8161.53</v>
      </c>
      <c r="G504" s="536" t="e">
        <f t="shared" si="10"/>
        <v>#REF!</v>
      </c>
    </row>
    <row r="505" spans="1:7" ht="18.75" customHeight="1">
      <c r="A505" s="534"/>
      <c r="B505" s="534">
        <v>30</v>
      </c>
      <c r="C505" s="535" t="s">
        <v>794</v>
      </c>
      <c r="D505" s="534" t="s">
        <v>1523</v>
      </c>
      <c r="E505" s="536">
        <v>49803.25</v>
      </c>
      <c r="F505" s="536"/>
      <c r="G505" s="536" t="e">
        <f t="shared" si="10"/>
        <v>#REF!</v>
      </c>
    </row>
    <row r="506" spans="1:7" ht="18.75" customHeight="1">
      <c r="A506" s="534" t="s">
        <v>614</v>
      </c>
      <c r="B506" s="534">
        <v>5</v>
      </c>
      <c r="C506" s="535" t="s">
        <v>125</v>
      </c>
      <c r="D506" s="534" t="s">
        <v>1538</v>
      </c>
      <c r="E506" s="536"/>
      <c r="F506" s="536">
        <v>49803</v>
      </c>
      <c r="G506" s="536" t="e">
        <f t="shared" si="10"/>
        <v>#REF!</v>
      </c>
    </row>
    <row r="507" spans="1:7" ht="18.75" customHeight="1">
      <c r="A507" s="534"/>
      <c r="B507" s="534">
        <v>31</v>
      </c>
      <c r="C507" s="535" t="s">
        <v>794</v>
      </c>
      <c r="D507" s="534" t="s">
        <v>1572</v>
      </c>
      <c r="E507" s="536">
        <v>34019</v>
      </c>
      <c r="F507" s="536"/>
      <c r="G507" s="536" t="e">
        <f t="shared" si="10"/>
        <v>#REF!</v>
      </c>
    </row>
    <row r="508" spans="1:7" ht="18.75" customHeight="1">
      <c r="A508" s="534" t="s">
        <v>615</v>
      </c>
      <c r="B508" s="534">
        <v>11</v>
      </c>
      <c r="C508" s="535" t="s">
        <v>125</v>
      </c>
      <c r="D508" s="534" t="s">
        <v>1581</v>
      </c>
      <c r="E508" s="536"/>
      <c r="F508" s="536">
        <v>34019</v>
      </c>
      <c r="G508" s="536" t="e">
        <f t="shared" si="10"/>
        <v>#REF!</v>
      </c>
    </row>
    <row r="509" spans="1:7" ht="18.75" customHeight="1">
      <c r="A509" s="534"/>
      <c r="B509" s="534">
        <v>31</v>
      </c>
      <c r="C509" s="535" t="s">
        <v>794</v>
      </c>
      <c r="D509" s="534" t="s">
        <v>1609</v>
      </c>
      <c r="E509" s="536">
        <v>38387.440000000002</v>
      </c>
      <c r="F509" s="536"/>
      <c r="G509" s="536" t="e">
        <f t="shared" si="10"/>
        <v>#REF!</v>
      </c>
    </row>
    <row r="510" spans="1:7" ht="18.75" customHeight="1">
      <c r="A510" s="534" t="s">
        <v>616</v>
      </c>
      <c r="B510" s="534">
        <v>4</v>
      </c>
      <c r="C510" s="535" t="s">
        <v>582</v>
      </c>
      <c r="D510" s="534" t="s">
        <v>1620</v>
      </c>
      <c r="E510" s="536"/>
      <c r="F510" s="536">
        <v>14846.23</v>
      </c>
      <c r="G510" s="536" t="e">
        <f t="shared" si="10"/>
        <v>#REF!</v>
      </c>
    </row>
    <row r="511" spans="1:7" ht="18.75" customHeight="1">
      <c r="A511" s="534"/>
      <c r="B511" s="534">
        <v>4</v>
      </c>
      <c r="C511" s="535" t="s">
        <v>789</v>
      </c>
      <c r="D511" s="534" t="s">
        <v>1621</v>
      </c>
      <c r="E511" s="536"/>
      <c r="F511" s="536">
        <v>813.2</v>
      </c>
      <c r="G511" s="536" t="e">
        <f t="shared" si="10"/>
        <v>#REF!</v>
      </c>
    </row>
    <row r="512" spans="1:7" ht="18.75" customHeight="1">
      <c r="A512" s="534"/>
      <c r="B512" s="534">
        <v>5</v>
      </c>
      <c r="C512" s="535" t="s">
        <v>789</v>
      </c>
      <c r="D512" s="534" t="s">
        <v>1622</v>
      </c>
      <c r="E512" s="536"/>
      <c r="F512" s="536">
        <v>2900</v>
      </c>
      <c r="G512" s="536" t="e">
        <f t="shared" si="10"/>
        <v>#REF!</v>
      </c>
    </row>
    <row r="513" spans="1:7" ht="18.75" customHeight="1">
      <c r="A513" s="534"/>
      <c r="B513" s="534">
        <v>5</v>
      </c>
      <c r="C513" s="535" t="s">
        <v>789</v>
      </c>
      <c r="D513" s="534" t="s">
        <v>1623</v>
      </c>
      <c r="E513" s="536"/>
      <c r="F513" s="536">
        <v>6711.04</v>
      </c>
      <c r="G513" s="536" t="e">
        <f t="shared" si="10"/>
        <v>#REF!</v>
      </c>
    </row>
    <row r="514" spans="1:7" ht="18.75" customHeight="1">
      <c r="A514" s="534"/>
      <c r="B514" s="534">
        <v>6</v>
      </c>
      <c r="C514" s="535" t="s">
        <v>582</v>
      </c>
      <c r="D514" s="534" t="s">
        <v>1624</v>
      </c>
      <c r="E514" s="536"/>
      <c r="F514" s="536">
        <v>3541.46</v>
      </c>
      <c r="G514" s="536" t="e">
        <f t="shared" si="10"/>
        <v>#REF!</v>
      </c>
    </row>
    <row r="515" spans="1:7" ht="18.75" customHeight="1">
      <c r="A515" s="534"/>
      <c r="B515" s="534">
        <v>6</v>
      </c>
      <c r="C515" s="535" t="s">
        <v>789</v>
      </c>
      <c r="D515" s="534" t="s">
        <v>1625</v>
      </c>
      <c r="E515" s="536"/>
      <c r="F515" s="536">
        <v>3638</v>
      </c>
      <c r="G515" s="536" t="e">
        <f t="shared" si="10"/>
        <v>#REF!</v>
      </c>
    </row>
    <row r="516" spans="1:7" ht="18.75" customHeight="1">
      <c r="A516" s="534"/>
      <c r="B516" s="534">
        <v>7</v>
      </c>
      <c r="C516" s="535" t="s">
        <v>886</v>
      </c>
      <c r="D516" s="534" t="s">
        <v>1627</v>
      </c>
      <c r="E516" s="536"/>
      <c r="F516" s="536">
        <v>5081.76</v>
      </c>
      <c r="G516" s="536" t="e">
        <f t="shared" ref="G516:G522" si="11">G515+E516-F516</f>
        <v>#REF!</v>
      </c>
    </row>
    <row r="517" spans="1:7" ht="18.75" customHeight="1">
      <c r="A517" s="534"/>
      <c r="B517" s="534">
        <v>8</v>
      </c>
      <c r="C517" s="535" t="s">
        <v>789</v>
      </c>
      <c r="D517" s="534" t="s">
        <v>1630</v>
      </c>
      <c r="E517" s="536"/>
      <c r="F517" s="536">
        <v>856</v>
      </c>
      <c r="G517" s="536" t="e">
        <f t="shared" si="11"/>
        <v>#REF!</v>
      </c>
    </row>
    <row r="518" spans="1:7" ht="18.75" customHeight="1">
      <c r="A518" s="534" t="s">
        <v>618</v>
      </c>
      <c r="B518" s="534">
        <v>30</v>
      </c>
      <c r="C518" s="535" t="s">
        <v>794</v>
      </c>
      <c r="D518" s="534" t="s">
        <v>1741</v>
      </c>
      <c r="E518" s="536">
        <v>221200</v>
      </c>
      <c r="F518" s="536"/>
      <c r="G518" s="536" t="e">
        <f t="shared" si="11"/>
        <v>#REF!</v>
      </c>
    </row>
    <row r="519" spans="1:7" ht="18.75" customHeight="1">
      <c r="A519" s="534" t="s">
        <v>619</v>
      </c>
      <c r="B519" s="534">
        <v>1</v>
      </c>
      <c r="C519" s="535" t="s">
        <v>582</v>
      </c>
      <c r="D519" s="534" t="s">
        <v>1752</v>
      </c>
      <c r="E519" s="536"/>
      <c r="F519" s="536">
        <v>14214.04</v>
      </c>
      <c r="G519" s="536" t="e">
        <f t="shared" si="11"/>
        <v>#REF!</v>
      </c>
    </row>
    <row r="520" spans="1:7" ht="18.75" customHeight="1">
      <c r="A520" s="534"/>
      <c r="B520" s="534">
        <v>2</v>
      </c>
      <c r="C520" s="535" t="s">
        <v>582</v>
      </c>
      <c r="D520" s="534" t="s">
        <v>1753</v>
      </c>
      <c r="E520" s="536"/>
      <c r="F520" s="536">
        <v>645.21</v>
      </c>
      <c r="G520" s="536" t="e">
        <f t="shared" si="11"/>
        <v>#REF!</v>
      </c>
    </row>
    <row r="521" spans="1:7" ht="18.75" customHeight="1">
      <c r="A521" s="534"/>
      <c r="B521" s="534">
        <v>26</v>
      </c>
      <c r="C521" s="535" t="s">
        <v>789</v>
      </c>
      <c r="D521" s="534" t="s">
        <v>1774</v>
      </c>
      <c r="E521" s="536"/>
      <c r="F521" s="536">
        <v>171200</v>
      </c>
      <c r="G521" s="536" t="e">
        <f t="shared" si="11"/>
        <v>#REF!</v>
      </c>
    </row>
    <row r="522" spans="1:7" ht="18.75" customHeight="1">
      <c r="A522" s="534"/>
      <c r="B522" s="534">
        <v>28</v>
      </c>
      <c r="C522" s="535" t="s">
        <v>794</v>
      </c>
      <c r="D522" s="534" t="s">
        <v>1787</v>
      </c>
      <c r="E522" s="536">
        <v>10000</v>
      </c>
      <c r="F522" s="536"/>
      <c r="G522" s="536" t="e">
        <f t="shared" si="11"/>
        <v>#REF!</v>
      </c>
    </row>
    <row r="523" spans="1:7" ht="18.75" customHeight="1">
      <c r="A523" s="537"/>
      <c r="B523" s="537"/>
      <c r="C523" s="538"/>
      <c r="D523" s="537"/>
      <c r="E523" s="539"/>
      <c r="F523" s="539"/>
      <c r="G523" s="539"/>
    </row>
    <row r="524" spans="1:7" ht="18.75" customHeight="1">
      <c r="A524" s="543"/>
      <c r="B524" s="543"/>
      <c r="C524" s="544"/>
      <c r="D524" s="543"/>
      <c r="E524" s="545"/>
      <c r="F524" s="545"/>
      <c r="G524" s="541"/>
    </row>
    <row r="525" spans="1:7" ht="18.75" customHeight="1">
      <c r="A525" s="597" t="s">
        <v>1130</v>
      </c>
      <c r="B525" s="597"/>
      <c r="C525" s="597"/>
      <c r="D525" s="597"/>
      <c r="E525" s="597"/>
      <c r="F525" s="597"/>
      <c r="G525" s="520" t="s">
        <v>1131</v>
      </c>
    </row>
    <row r="526" spans="1:7" ht="18.75" customHeight="1">
      <c r="A526" s="598">
        <f>A2</f>
        <v>2566</v>
      </c>
      <c r="B526" s="599"/>
      <c r="C526" s="523" t="s">
        <v>103</v>
      </c>
      <c r="D526" s="524" t="s">
        <v>628</v>
      </c>
      <c r="E526" s="525" t="s">
        <v>629</v>
      </c>
      <c r="F526" s="525" t="s">
        <v>630</v>
      </c>
      <c r="G526" s="526" t="s">
        <v>631</v>
      </c>
    </row>
    <row r="527" spans="1:7" ht="18.75" customHeight="1">
      <c r="A527" s="527" t="s">
        <v>632</v>
      </c>
      <c r="B527" s="528" t="s">
        <v>28</v>
      </c>
      <c r="C527" s="529"/>
      <c r="D527" s="530"/>
      <c r="E527" s="526" t="s">
        <v>633</v>
      </c>
      <c r="F527" s="526" t="s">
        <v>633</v>
      </c>
      <c r="G527" s="526" t="s">
        <v>633</v>
      </c>
    </row>
    <row r="528" spans="1:7" ht="18.75" customHeight="1">
      <c r="A528" s="554"/>
      <c r="B528" s="531"/>
      <c r="C528" s="555"/>
      <c r="D528" s="531"/>
      <c r="E528" s="533"/>
      <c r="F528" s="533"/>
      <c r="G528" s="533">
        <f>E528-F528</f>
        <v>0</v>
      </c>
    </row>
    <row r="529" spans="1:7" ht="18.75" customHeight="1">
      <c r="A529" s="556"/>
      <c r="B529" s="534"/>
      <c r="C529" s="535"/>
      <c r="D529" s="534"/>
      <c r="E529" s="536"/>
      <c r="F529" s="536"/>
      <c r="G529" s="536">
        <f>G528+E529-F529</f>
        <v>0</v>
      </c>
    </row>
    <row r="530" spans="1:7" ht="18.75" customHeight="1">
      <c r="A530" s="534"/>
      <c r="B530" s="534"/>
      <c r="C530" s="535"/>
      <c r="D530" s="534"/>
      <c r="E530" s="536"/>
      <c r="F530" s="536"/>
      <c r="G530" s="536">
        <f>G529+E530-F530</f>
        <v>0</v>
      </c>
    </row>
    <row r="531" spans="1:7" ht="18.75" customHeight="1">
      <c r="A531" s="537"/>
      <c r="B531" s="537"/>
      <c r="C531" s="538"/>
      <c r="D531" s="537"/>
      <c r="E531" s="539"/>
      <c r="F531" s="539"/>
      <c r="G531" s="539"/>
    </row>
    <row r="532" spans="1:7" ht="18.75" customHeight="1">
      <c r="E532" s="541"/>
      <c r="F532" s="541"/>
      <c r="G532" s="541"/>
    </row>
    <row r="534" spans="1:7" ht="18.75" customHeight="1">
      <c r="A534" s="597" t="s">
        <v>789</v>
      </c>
      <c r="B534" s="597"/>
      <c r="C534" s="597"/>
      <c r="D534" s="597"/>
      <c r="E534" s="597"/>
      <c r="F534" s="597"/>
      <c r="G534" s="520" t="s">
        <v>642</v>
      </c>
    </row>
    <row r="535" spans="1:7" ht="18.75" customHeight="1">
      <c r="A535" s="598">
        <f>A2</f>
        <v>2566</v>
      </c>
      <c r="B535" s="599"/>
      <c r="C535" s="523" t="s">
        <v>103</v>
      </c>
      <c r="D535" s="524" t="s">
        <v>628</v>
      </c>
      <c r="E535" s="525" t="s">
        <v>629</v>
      </c>
      <c r="F535" s="525" t="s">
        <v>630</v>
      </c>
      <c r="G535" s="526" t="s">
        <v>631</v>
      </c>
    </row>
    <row r="536" spans="1:7" ht="18.75" customHeight="1">
      <c r="A536" s="527" t="s">
        <v>632</v>
      </c>
      <c r="B536" s="528" t="s">
        <v>28</v>
      </c>
      <c r="C536" s="529"/>
      <c r="D536" s="530"/>
      <c r="E536" s="526" t="s">
        <v>633</v>
      </c>
      <c r="F536" s="526" t="s">
        <v>633</v>
      </c>
      <c r="G536" s="526" t="s">
        <v>633</v>
      </c>
    </row>
    <row r="537" spans="1:7" ht="18.75" customHeight="1">
      <c r="A537" s="531" t="s">
        <v>608</v>
      </c>
      <c r="B537" s="531">
        <v>1</v>
      </c>
      <c r="C537" s="532" t="s">
        <v>298</v>
      </c>
      <c r="D537" s="531"/>
      <c r="E537" s="533">
        <v>826917.39</v>
      </c>
      <c r="F537" s="533"/>
      <c r="G537" s="533">
        <f>E537-F537</f>
        <v>826917.39</v>
      </c>
    </row>
    <row r="538" spans="1:7" ht="18.75" customHeight="1">
      <c r="A538" s="534"/>
      <c r="B538" s="534">
        <v>6</v>
      </c>
      <c r="C538" s="535" t="s">
        <v>234</v>
      </c>
      <c r="D538" s="534" t="s">
        <v>1224</v>
      </c>
      <c r="E538" s="536">
        <v>2710.28</v>
      </c>
      <c r="F538" s="536"/>
      <c r="G538" s="536">
        <f t="shared" ref="G538:G570" si="12">G537+E538-F538</f>
        <v>829627.67</v>
      </c>
    </row>
    <row r="539" spans="1:7" ht="18.75" customHeight="1">
      <c r="A539" s="534"/>
      <c r="B539" s="534">
        <v>6</v>
      </c>
      <c r="C539" s="535" t="s">
        <v>234</v>
      </c>
      <c r="D539" s="534" t="s">
        <v>1225</v>
      </c>
      <c r="E539" s="536">
        <v>700</v>
      </c>
      <c r="F539" s="536"/>
      <c r="G539" s="536">
        <f t="shared" si="12"/>
        <v>830327.67</v>
      </c>
    </row>
    <row r="540" spans="1:7" ht="18.75" customHeight="1">
      <c r="A540" s="534"/>
      <c r="B540" s="534">
        <v>10</v>
      </c>
      <c r="C540" s="535" t="s">
        <v>234</v>
      </c>
      <c r="D540" s="534" t="s">
        <v>1230</v>
      </c>
      <c r="E540" s="536">
        <v>17346</v>
      </c>
      <c r="F540" s="536"/>
      <c r="G540" s="536">
        <f t="shared" si="12"/>
        <v>847673.67</v>
      </c>
    </row>
    <row r="541" spans="1:7" ht="18.75" customHeight="1">
      <c r="A541" s="534"/>
      <c r="B541" s="534">
        <v>11</v>
      </c>
      <c r="C541" s="535" t="s">
        <v>234</v>
      </c>
      <c r="D541" s="534" t="s">
        <v>1231</v>
      </c>
      <c r="E541" s="536">
        <v>1360</v>
      </c>
      <c r="F541" s="536"/>
      <c r="G541" s="536">
        <f t="shared" si="12"/>
        <v>849033.67</v>
      </c>
    </row>
    <row r="542" spans="1:7" ht="18.75" customHeight="1">
      <c r="A542" s="534"/>
      <c r="B542" s="534">
        <v>31</v>
      </c>
      <c r="C542" s="535" t="s">
        <v>952</v>
      </c>
      <c r="D542" s="534" t="s">
        <v>1223</v>
      </c>
      <c r="E542" s="536"/>
      <c r="F542" s="536">
        <v>119923.21</v>
      </c>
      <c r="G542" s="536">
        <f t="shared" si="12"/>
        <v>729110.46000000008</v>
      </c>
    </row>
    <row r="543" spans="1:7" ht="18.75" customHeight="1">
      <c r="A543" s="534" t="s">
        <v>609</v>
      </c>
      <c r="B543" s="534">
        <v>1</v>
      </c>
      <c r="C543" s="535" t="s">
        <v>234</v>
      </c>
      <c r="D543" s="534" t="s">
        <v>1281</v>
      </c>
      <c r="E543" s="536">
        <v>8817.9</v>
      </c>
      <c r="F543" s="536"/>
      <c r="G543" s="536">
        <f t="shared" si="12"/>
        <v>737928.3600000001</v>
      </c>
    </row>
    <row r="544" spans="1:7" ht="18.75" customHeight="1">
      <c r="A544" s="534"/>
      <c r="B544" s="534">
        <v>6</v>
      </c>
      <c r="C544" s="535" t="s">
        <v>234</v>
      </c>
      <c r="D544" s="534" t="s">
        <v>1285</v>
      </c>
      <c r="E544" s="536">
        <v>1400</v>
      </c>
      <c r="F544" s="536"/>
      <c r="G544" s="536">
        <f t="shared" si="12"/>
        <v>739328.3600000001</v>
      </c>
    </row>
    <row r="545" spans="1:7" ht="18.75" customHeight="1">
      <c r="A545" s="534"/>
      <c r="B545" s="534">
        <v>6</v>
      </c>
      <c r="C545" s="535" t="s">
        <v>808</v>
      </c>
      <c r="D545" s="534" t="s">
        <v>1286</v>
      </c>
      <c r="E545" s="536">
        <v>310.27999999999997</v>
      </c>
      <c r="F545" s="536"/>
      <c r="G545" s="536">
        <f t="shared" si="12"/>
        <v>739638.64000000013</v>
      </c>
    </row>
    <row r="546" spans="1:7" ht="18.75" customHeight="1">
      <c r="A546" s="534"/>
      <c r="B546" s="534">
        <v>7</v>
      </c>
      <c r="C546" s="535" t="s">
        <v>234</v>
      </c>
      <c r="D546" s="534" t="s">
        <v>1289</v>
      </c>
      <c r="E546" s="553">
        <v>14782.8</v>
      </c>
      <c r="F546" s="536"/>
      <c r="G546" s="536">
        <f t="shared" si="12"/>
        <v>754421.44000000018</v>
      </c>
    </row>
    <row r="547" spans="1:7" ht="18.75" customHeight="1">
      <c r="A547" s="534"/>
      <c r="B547" s="534">
        <v>14</v>
      </c>
      <c r="C547" s="535" t="s">
        <v>234</v>
      </c>
      <c r="D547" s="534" t="s">
        <v>1295</v>
      </c>
      <c r="E547" s="536">
        <v>7795</v>
      </c>
      <c r="F547" s="536"/>
      <c r="G547" s="536">
        <f t="shared" si="12"/>
        <v>762216.44000000018</v>
      </c>
    </row>
    <row r="548" spans="1:7" ht="18.75" customHeight="1">
      <c r="A548" s="534"/>
      <c r="B548" s="534">
        <v>22</v>
      </c>
      <c r="C548" s="535" t="s">
        <v>808</v>
      </c>
      <c r="D548" s="534" t="s">
        <v>1305</v>
      </c>
      <c r="E548" s="536">
        <v>1401.87</v>
      </c>
      <c r="F548" s="536"/>
      <c r="G548" s="536">
        <f t="shared" si="12"/>
        <v>763618.31000000017</v>
      </c>
    </row>
    <row r="549" spans="1:7" ht="18.75" customHeight="1">
      <c r="A549" s="534"/>
      <c r="B549" s="534">
        <v>22</v>
      </c>
      <c r="C549" s="535" t="s">
        <v>75</v>
      </c>
      <c r="D549" s="534" t="s">
        <v>1281</v>
      </c>
      <c r="E549" s="536">
        <v>43320</v>
      </c>
      <c r="F549" s="536"/>
      <c r="G549" s="536">
        <f t="shared" si="12"/>
        <v>806938.31000000017</v>
      </c>
    </row>
    <row r="550" spans="1:7" ht="18.75" customHeight="1">
      <c r="A550" s="534"/>
      <c r="B550" s="534">
        <v>28</v>
      </c>
      <c r="C550" s="535" t="s">
        <v>952</v>
      </c>
      <c r="D550" s="534" t="s">
        <v>1328</v>
      </c>
      <c r="E550" s="536"/>
      <c r="F550" s="536">
        <v>21224.63</v>
      </c>
      <c r="G550" s="536">
        <f t="shared" si="12"/>
        <v>785713.68000000017</v>
      </c>
    </row>
    <row r="551" spans="1:7" ht="18.75" customHeight="1">
      <c r="A551" s="534" t="s">
        <v>610</v>
      </c>
      <c r="B551" s="534">
        <v>2</v>
      </c>
      <c r="C551" s="535" t="s">
        <v>234</v>
      </c>
      <c r="D551" s="534" t="s">
        <v>1336</v>
      </c>
      <c r="E551" s="536">
        <v>1340</v>
      </c>
      <c r="F551" s="536"/>
      <c r="G551" s="536">
        <f t="shared" si="12"/>
        <v>787053.68000000017</v>
      </c>
    </row>
    <row r="552" spans="1:7" ht="18.75" customHeight="1">
      <c r="A552" s="534"/>
      <c r="B552" s="534">
        <v>2</v>
      </c>
      <c r="C552" s="535" t="s">
        <v>234</v>
      </c>
      <c r="D552" s="534" t="s">
        <v>1337</v>
      </c>
      <c r="E552" s="536">
        <v>491.59</v>
      </c>
      <c r="F552" s="536"/>
      <c r="G552" s="536">
        <f t="shared" si="12"/>
        <v>787545.27000000014</v>
      </c>
    </row>
    <row r="553" spans="1:7" ht="18.75" customHeight="1">
      <c r="A553" s="534"/>
      <c r="B553" s="534">
        <v>2</v>
      </c>
      <c r="C553" s="535" t="s">
        <v>234</v>
      </c>
      <c r="D553" s="534" t="s">
        <v>1338</v>
      </c>
      <c r="E553" s="536">
        <v>1674.77</v>
      </c>
      <c r="F553" s="536"/>
      <c r="G553" s="536">
        <f t="shared" si="12"/>
        <v>789220.04000000015</v>
      </c>
    </row>
    <row r="554" spans="1:7" ht="18.75" customHeight="1">
      <c r="A554" s="534"/>
      <c r="B554" s="534">
        <v>2</v>
      </c>
      <c r="C554" s="535" t="s">
        <v>234</v>
      </c>
      <c r="D554" s="534" t="s">
        <v>1339</v>
      </c>
      <c r="E554" s="536">
        <v>9065.42</v>
      </c>
      <c r="F554" s="536"/>
      <c r="G554" s="536">
        <f t="shared" si="12"/>
        <v>798285.4600000002</v>
      </c>
    </row>
    <row r="555" spans="1:7" ht="18.75" customHeight="1">
      <c r="A555" s="534"/>
      <c r="B555" s="534">
        <v>2</v>
      </c>
      <c r="C555" s="535" t="s">
        <v>234</v>
      </c>
      <c r="D555" s="534" t="s">
        <v>1340</v>
      </c>
      <c r="E555" s="536">
        <v>8130.84</v>
      </c>
      <c r="F555" s="536"/>
      <c r="G555" s="536">
        <f t="shared" si="12"/>
        <v>806416.30000000016</v>
      </c>
    </row>
    <row r="556" spans="1:7" ht="18.75" customHeight="1">
      <c r="A556" s="534"/>
      <c r="B556" s="534">
        <v>3</v>
      </c>
      <c r="C556" s="535" t="s">
        <v>234</v>
      </c>
      <c r="D556" s="534" t="s">
        <v>1341</v>
      </c>
      <c r="E556" s="536">
        <v>1035.51</v>
      </c>
      <c r="F556" s="536"/>
      <c r="G556" s="536">
        <f t="shared" si="12"/>
        <v>807451.81000000017</v>
      </c>
    </row>
    <row r="557" spans="1:7" ht="18.75" customHeight="1">
      <c r="A557" s="534"/>
      <c r="B557" s="534">
        <v>7</v>
      </c>
      <c r="C557" s="535" t="s">
        <v>234</v>
      </c>
      <c r="D557" s="534" t="s">
        <v>1344</v>
      </c>
      <c r="E557" s="536">
        <v>490.65</v>
      </c>
      <c r="F557" s="536"/>
      <c r="G557" s="536">
        <f t="shared" si="12"/>
        <v>807942.4600000002</v>
      </c>
    </row>
    <row r="558" spans="1:7" ht="18.75" customHeight="1">
      <c r="A558" s="534"/>
      <c r="B558" s="534">
        <v>7</v>
      </c>
      <c r="C558" s="535" t="s">
        <v>234</v>
      </c>
      <c r="D558" s="534" t="s">
        <v>1345</v>
      </c>
      <c r="E558" s="536">
        <v>500</v>
      </c>
      <c r="F558" s="536"/>
      <c r="G558" s="536">
        <f t="shared" si="12"/>
        <v>808442.4600000002</v>
      </c>
    </row>
    <row r="559" spans="1:7" ht="18.75" customHeight="1">
      <c r="A559" s="534"/>
      <c r="B559" s="534">
        <v>7</v>
      </c>
      <c r="C559" s="535" t="s">
        <v>234</v>
      </c>
      <c r="D559" s="534" t="s">
        <v>1346</v>
      </c>
      <c r="E559" s="536">
        <v>506.54</v>
      </c>
      <c r="F559" s="536"/>
      <c r="G559" s="536">
        <f t="shared" si="12"/>
        <v>808949.00000000023</v>
      </c>
    </row>
    <row r="560" spans="1:7" ht="18.75" customHeight="1">
      <c r="A560" s="534"/>
      <c r="B560" s="534">
        <v>8</v>
      </c>
      <c r="C560" s="535" t="s">
        <v>234</v>
      </c>
      <c r="D560" s="534" t="s">
        <v>1347</v>
      </c>
      <c r="E560" s="536">
        <v>5887.85</v>
      </c>
      <c r="F560" s="536"/>
      <c r="G560" s="536">
        <f t="shared" si="12"/>
        <v>814836.85000000021</v>
      </c>
    </row>
    <row r="561" spans="1:7" ht="18.75" customHeight="1">
      <c r="A561" s="534"/>
      <c r="B561" s="534">
        <v>10</v>
      </c>
      <c r="C561" s="535" t="s">
        <v>234</v>
      </c>
      <c r="D561" s="534" t="s">
        <v>1352</v>
      </c>
      <c r="E561" s="536">
        <v>777.57</v>
      </c>
      <c r="F561" s="536"/>
      <c r="G561" s="536">
        <f t="shared" si="12"/>
        <v>815614.42000000016</v>
      </c>
    </row>
    <row r="562" spans="1:7" ht="18.75" customHeight="1">
      <c r="A562" s="534"/>
      <c r="B562" s="534">
        <v>15</v>
      </c>
      <c r="C562" s="535" t="s">
        <v>234</v>
      </c>
      <c r="D562" s="534" t="s">
        <v>1353</v>
      </c>
      <c r="E562" s="536">
        <v>336.45</v>
      </c>
      <c r="F562" s="536"/>
      <c r="G562" s="536">
        <f t="shared" si="12"/>
        <v>815950.87000000011</v>
      </c>
    </row>
    <row r="563" spans="1:7" ht="18.75" customHeight="1">
      <c r="A563" s="534"/>
      <c r="B563" s="534">
        <v>15</v>
      </c>
      <c r="C563" s="535" t="s">
        <v>234</v>
      </c>
      <c r="D563" s="534" t="s">
        <v>1354</v>
      </c>
      <c r="E563" s="536">
        <v>11250</v>
      </c>
      <c r="F563" s="536"/>
      <c r="G563" s="536">
        <f t="shared" si="12"/>
        <v>827200.87000000011</v>
      </c>
    </row>
    <row r="564" spans="1:7" ht="18.75" customHeight="1">
      <c r="A564" s="534"/>
      <c r="B564" s="534">
        <v>23</v>
      </c>
      <c r="C564" s="535" t="s">
        <v>75</v>
      </c>
      <c r="D564" s="534" t="s">
        <v>1333</v>
      </c>
      <c r="E564" s="536">
        <v>2400</v>
      </c>
      <c r="F564" s="536"/>
      <c r="G564" s="536">
        <f t="shared" si="12"/>
        <v>829600.87000000011</v>
      </c>
    </row>
    <row r="565" spans="1:7" ht="18.75" customHeight="1">
      <c r="A565" s="534"/>
      <c r="B565" s="534">
        <v>30</v>
      </c>
      <c r="C565" s="535" t="s">
        <v>234</v>
      </c>
      <c r="D565" s="534" t="s">
        <v>1370</v>
      </c>
      <c r="E565" s="536">
        <v>1000</v>
      </c>
      <c r="F565" s="536"/>
      <c r="G565" s="536">
        <f t="shared" si="12"/>
        <v>830600.87000000011</v>
      </c>
    </row>
    <row r="566" spans="1:7" ht="18.75" customHeight="1">
      <c r="A566" s="534"/>
      <c r="B566" s="534">
        <v>31</v>
      </c>
      <c r="C566" s="535" t="s">
        <v>952</v>
      </c>
      <c r="D566" s="534" t="s">
        <v>1364</v>
      </c>
      <c r="E566" s="536"/>
      <c r="F566" s="536">
        <v>23298.41</v>
      </c>
      <c r="G566" s="536">
        <f t="shared" si="12"/>
        <v>807302.46000000008</v>
      </c>
    </row>
    <row r="567" spans="1:7" ht="18.75" customHeight="1">
      <c r="A567" s="534" t="s">
        <v>1201</v>
      </c>
      <c r="B567" s="534">
        <v>17</v>
      </c>
      <c r="C567" s="535" t="s">
        <v>234</v>
      </c>
      <c r="D567" s="534" t="s">
        <v>1396</v>
      </c>
      <c r="E567" s="536">
        <v>700</v>
      </c>
      <c r="F567" s="536"/>
      <c r="G567" s="536">
        <f t="shared" si="12"/>
        <v>808002.46000000008</v>
      </c>
    </row>
    <row r="568" spans="1:7" ht="18.75" customHeight="1">
      <c r="A568" s="534"/>
      <c r="B568" s="534">
        <v>18</v>
      </c>
      <c r="C568" s="535" t="s">
        <v>234</v>
      </c>
      <c r="D568" s="534" t="s">
        <v>1403</v>
      </c>
      <c r="E568" s="536">
        <v>3952</v>
      </c>
      <c r="F568" s="536"/>
      <c r="G568" s="536">
        <f t="shared" si="12"/>
        <v>811954.46000000008</v>
      </c>
    </row>
    <row r="569" spans="1:7" ht="18.75" customHeight="1">
      <c r="A569" s="534"/>
      <c r="B569" s="534">
        <v>19</v>
      </c>
      <c r="C569" s="535" t="s">
        <v>234</v>
      </c>
      <c r="D569" s="534" t="s">
        <v>1404</v>
      </c>
      <c r="E569" s="536">
        <v>2625</v>
      </c>
      <c r="F569" s="536"/>
      <c r="G569" s="536">
        <f t="shared" si="12"/>
        <v>814579.46000000008</v>
      </c>
    </row>
    <row r="570" spans="1:7" ht="18.75" customHeight="1">
      <c r="A570" s="534"/>
      <c r="B570" s="534">
        <v>21</v>
      </c>
      <c r="C570" s="535" t="s">
        <v>234</v>
      </c>
      <c r="D570" s="534" t="s">
        <v>1405</v>
      </c>
      <c r="E570" s="536">
        <v>336.45</v>
      </c>
      <c r="F570" s="536"/>
      <c r="G570" s="536">
        <f t="shared" si="12"/>
        <v>814915.91</v>
      </c>
    </row>
    <row r="571" spans="1:7" ht="18.75" customHeight="1">
      <c r="A571" s="534"/>
      <c r="B571" s="534">
        <v>25</v>
      </c>
      <c r="C571" s="535" t="s">
        <v>234</v>
      </c>
      <c r="D571" s="534" t="s">
        <v>1410</v>
      </c>
      <c r="E571" s="536">
        <v>15000</v>
      </c>
      <c r="F571" s="536"/>
      <c r="G571" s="536">
        <f t="shared" ref="G571:G602" si="13">G570+E571-F571</f>
        <v>829915.91</v>
      </c>
    </row>
    <row r="572" spans="1:7" ht="18.75" customHeight="1">
      <c r="A572" s="534"/>
      <c r="B572" s="534">
        <v>30</v>
      </c>
      <c r="C572" s="535" t="s">
        <v>808</v>
      </c>
      <c r="D572" s="534" t="s">
        <v>1417</v>
      </c>
      <c r="E572" s="536">
        <v>3387</v>
      </c>
      <c r="F572" s="536"/>
      <c r="G572" s="536">
        <f t="shared" si="13"/>
        <v>833302.91</v>
      </c>
    </row>
    <row r="573" spans="1:7" ht="18.75" customHeight="1">
      <c r="A573" s="534"/>
      <c r="B573" s="534">
        <v>30</v>
      </c>
      <c r="C573" s="535" t="s">
        <v>952</v>
      </c>
      <c r="D573" s="534" t="s">
        <v>1432</v>
      </c>
      <c r="E573" s="536"/>
      <c r="F573" s="536">
        <v>24442.84</v>
      </c>
      <c r="G573" s="536">
        <f t="shared" si="13"/>
        <v>808860.07000000007</v>
      </c>
    </row>
    <row r="574" spans="1:7" ht="18.75" customHeight="1">
      <c r="A574" s="534" t="s">
        <v>612</v>
      </c>
      <c r="B574" s="534">
        <v>3</v>
      </c>
      <c r="C574" s="535" t="s">
        <v>808</v>
      </c>
      <c r="D574" s="534" t="s">
        <v>1433</v>
      </c>
      <c r="E574" s="536">
        <v>722.43</v>
      </c>
      <c r="F574" s="536"/>
      <c r="G574" s="536">
        <f t="shared" si="13"/>
        <v>809582.50000000012</v>
      </c>
    </row>
    <row r="575" spans="1:7" ht="18.75" customHeight="1">
      <c r="A575" s="534"/>
      <c r="B575" s="534">
        <v>8</v>
      </c>
      <c r="C575" s="535" t="s">
        <v>234</v>
      </c>
      <c r="D575" s="534" t="s">
        <v>1437</v>
      </c>
      <c r="E575" s="536">
        <v>18000</v>
      </c>
      <c r="F575" s="536"/>
      <c r="G575" s="536">
        <f t="shared" si="13"/>
        <v>827582.50000000012</v>
      </c>
    </row>
    <row r="576" spans="1:7" ht="18.75" customHeight="1">
      <c r="A576" s="534"/>
      <c r="B576" s="534">
        <v>9</v>
      </c>
      <c r="C576" s="535" t="s">
        <v>75</v>
      </c>
      <c r="D576" s="534" t="s">
        <v>1433</v>
      </c>
      <c r="E576" s="536">
        <v>3400</v>
      </c>
      <c r="F576" s="536"/>
      <c r="G576" s="536">
        <f t="shared" si="13"/>
        <v>830982.50000000012</v>
      </c>
    </row>
    <row r="577" spans="1:7" ht="18.75" customHeight="1">
      <c r="A577" s="534"/>
      <c r="B577" s="534">
        <v>10</v>
      </c>
      <c r="C577" s="535" t="s">
        <v>234</v>
      </c>
      <c r="D577" s="534" t="s">
        <v>1445</v>
      </c>
      <c r="E577" s="536">
        <v>3430</v>
      </c>
      <c r="F577" s="536"/>
      <c r="G577" s="536">
        <f t="shared" si="13"/>
        <v>834412.50000000012</v>
      </c>
    </row>
    <row r="578" spans="1:7" ht="18.75" customHeight="1">
      <c r="A578" s="534"/>
      <c r="B578" s="534">
        <v>10</v>
      </c>
      <c r="C578" s="535" t="s">
        <v>234</v>
      </c>
      <c r="D578" s="534" t="s">
        <v>1446</v>
      </c>
      <c r="E578" s="536">
        <v>2710.28</v>
      </c>
      <c r="F578" s="536"/>
      <c r="G578" s="536">
        <f t="shared" si="13"/>
        <v>837122.78000000014</v>
      </c>
    </row>
    <row r="579" spans="1:7" ht="18.75" customHeight="1">
      <c r="A579" s="534"/>
      <c r="B579" s="534">
        <v>11</v>
      </c>
      <c r="C579" s="535" t="s">
        <v>75</v>
      </c>
      <c r="D579" s="534" t="s">
        <v>1447</v>
      </c>
      <c r="E579" s="536">
        <v>6000</v>
      </c>
      <c r="F579" s="536"/>
      <c r="G579" s="536">
        <f t="shared" si="13"/>
        <v>843122.78000000014</v>
      </c>
    </row>
    <row r="580" spans="1:7" ht="18.75" customHeight="1">
      <c r="A580" s="534"/>
      <c r="B580" s="534">
        <v>16</v>
      </c>
      <c r="C580" s="535" t="s">
        <v>234</v>
      </c>
      <c r="D580" s="534" t="s">
        <v>1449</v>
      </c>
      <c r="E580" s="536">
        <v>15000</v>
      </c>
      <c r="F580" s="536"/>
      <c r="G580" s="536">
        <f t="shared" si="13"/>
        <v>858122.78000000014</v>
      </c>
    </row>
    <row r="581" spans="1:7" ht="18.75" customHeight="1">
      <c r="A581" s="534"/>
      <c r="B581" s="534">
        <v>18</v>
      </c>
      <c r="C581" s="535" t="s">
        <v>75</v>
      </c>
      <c r="D581" s="534" t="s">
        <v>1455</v>
      </c>
      <c r="E581" s="536">
        <v>3750</v>
      </c>
      <c r="F581" s="536"/>
      <c r="G581" s="536">
        <f t="shared" si="13"/>
        <v>861872.78000000014</v>
      </c>
    </row>
    <row r="582" spans="1:7" ht="18.75" customHeight="1">
      <c r="A582" s="534"/>
      <c r="B582" s="534">
        <v>26</v>
      </c>
      <c r="C582" s="535" t="s">
        <v>808</v>
      </c>
      <c r="D582" s="534" t="s">
        <v>1460</v>
      </c>
      <c r="E582" s="536">
        <v>760</v>
      </c>
      <c r="F582" s="536"/>
      <c r="G582" s="536">
        <f t="shared" si="13"/>
        <v>862632.78000000014</v>
      </c>
    </row>
    <row r="583" spans="1:7" ht="18.75" customHeight="1">
      <c r="A583" s="534"/>
      <c r="B583" s="534">
        <v>31</v>
      </c>
      <c r="C583" s="535" t="s">
        <v>952</v>
      </c>
      <c r="D583" s="534" t="s">
        <v>1479</v>
      </c>
      <c r="E583" s="536"/>
      <c r="F583" s="536">
        <v>84103.38</v>
      </c>
      <c r="G583" s="536">
        <f t="shared" si="13"/>
        <v>778529.40000000014</v>
      </c>
    </row>
    <row r="584" spans="1:7" ht="18.75" customHeight="1">
      <c r="A584" s="534" t="s">
        <v>613</v>
      </c>
      <c r="B584" s="534">
        <v>2</v>
      </c>
      <c r="C584" s="535" t="s">
        <v>234</v>
      </c>
      <c r="D584" s="534" t="s">
        <v>1483</v>
      </c>
      <c r="E584" s="536">
        <v>1158.8800000000001</v>
      </c>
      <c r="F584" s="536"/>
      <c r="G584" s="536">
        <f t="shared" si="13"/>
        <v>779688.28000000014</v>
      </c>
    </row>
    <row r="585" spans="1:7" ht="18.75" customHeight="1">
      <c r="A585" s="534"/>
      <c r="B585" s="534">
        <v>7</v>
      </c>
      <c r="C585" s="535" t="s">
        <v>234</v>
      </c>
      <c r="D585" s="534" t="s">
        <v>1484</v>
      </c>
      <c r="E585" s="536">
        <v>9408</v>
      </c>
      <c r="F585" s="536"/>
      <c r="G585" s="536">
        <f t="shared" si="13"/>
        <v>789096.28000000014</v>
      </c>
    </row>
    <row r="586" spans="1:7" ht="18.75" customHeight="1">
      <c r="A586" s="534"/>
      <c r="B586" s="534">
        <v>8</v>
      </c>
      <c r="C586" s="535" t="s">
        <v>234</v>
      </c>
      <c r="D586" s="534" t="s">
        <v>1487</v>
      </c>
      <c r="E586" s="536">
        <v>14160</v>
      </c>
      <c r="F586" s="536"/>
      <c r="G586" s="536">
        <f t="shared" si="13"/>
        <v>803256.28000000014</v>
      </c>
    </row>
    <row r="587" spans="1:7" ht="18.75" customHeight="1">
      <c r="A587" s="534"/>
      <c r="B587" s="534">
        <v>12</v>
      </c>
      <c r="C587" s="535" t="s">
        <v>234</v>
      </c>
      <c r="D587" s="534" t="s">
        <v>1495</v>
      </c>
      <c r="E587" s="536">
        <v>1250</v>
      </c>
      <c r="F587" s="536"/>
      <c r="G587" s="536">
        <f t="shared" si="13"/>
        <v>804506.28000000014</v>
      </c>
    </row>
    <row r="588" spans="1:7" ht="18.75" customHeight="1">
      <c r="A588" s="534"/>
      <c r="B588" s="534">
        <v>15</v>
      </c>
      <c r="C588" s="535" t="s">
        <v>234</v>
      </c>
      <c r="D588" s="534" t="s">
        <v>1498</v>
      </c>
      <c r="E588" s="536">
        <v>2355.14</v>
      </c>
      <c r="F588" s="536"/>
      <c r="G588" s="536">
        <f t="shared" si="13"/>
        <v>806861.42000000016</v>
      </c>
    </row>
    <row r="589" spans="1:7" ht="18.75" customHeight="1">
      <c r="A589" s="534"/>
      <c r="B589" s="534">
        <v>15</v>
      </c>
      <c r="C589" s="535" t="s">
        <v>234</v>
      </c>
      <c r="D589" s="534" t="s">
        <v>1499</v>
      </c>
      <c r="E589" s="536">
        <v>425</v>
      </c>
      <c r="F589" s="536"/>
      <c r="G589" s="536">
        <f t="shared" si="13"/>
        <v>807286.42000000016</v>
      </c>
    </row>
    <row r="590" spans="1:7" ht="18.75" customHeight="1">
      <c r="A590" s="534"/>
      <c r="B590" s="534">
        <v>27</v>
      </c>
      <c r="C590" s="535" t="s">
        <v>234</v>
      </c>
      <c r="D590" s="534" t="s">
        <v>1508</v>
      </c>
      <c r="E590" s="536">
        <v>1401.87</v>
      </c>
      <c r="F590" s="536"/>
      <c r="G590" s="536">
        <f t="shared" si="13"/>
        <v>808688.29000000015</v>
      </c>
    </row>
    <row r="591" spans="1:7" ht="18.75" customHeight="1">
      <c r="A591" s="534"/>
      <c r="B591" s="534">
        <v>28</v>
      </c>
      <c r="C591" s="535" t="s">
        <v>234</v>
      </c>
      <c r="D591" s="534" t="s">
        <v>1510</v>
      </c>
      <c r="E591" s="536">
        <v>9552</v>
      </c>
      <c r="F591" s="536"/>
      <c r="G591" s="536">
        <f t="shared" si="13"/>
        <v>818240.29000000015</v>
      </c>
    </row>
    <row r="592" spans="1:7" ht="18.75" customHeight="1">
      <c r="A592" s="534"/>
      <c r="B592" s="534">
        <v>30</v>
      </c>
      <c r="C592" s="535" t="s">
        <v>808</v>
      </c>
      <c r="D592" s="534" t="s">
        <v>1521</v>
      </c>
      <c r="E592" s="536">
        <v>715.27</v>
      </c>
      <c r="F592" s="536"/>
      <c r="G592" s="536">
        <f t="shared" si="13"/>
        <v>818955.56000000017</v>
      </c>
    </row>
    <row r="593" spans="1:8" ht="18.75" customHeight="1">
      <c r="A593" s="534"/>
      <c r="B593" s="534">
        <v>30</v>
      </c>
      <c r="C593" s="535" t="s">
        <v>952</v>
      </c>
      <c r="D593" s="534" t="s">
        <v>1525</v>
      </c>
      <c r="E593" s="536"/>
      <c r="F593" s="536">
        <v>110999.89</v>
      </c>
      <c r="G593" s="536">
        <f t="shared" si="13"/>
        <v>707955.67000000016</v>
      </c>
    </row>
    <row r="594" spans="1:8" ht="18.75" customHeight="1">
      <c r="A594" s="534" t="s">
        <v>614</v>
      </c>
      <c r="B594" s="534">
        <v>8</v>
      </c>
      <c r="C594" s="535" t="s">
        <v>808</v>
      </c>
      <c r="D594" s="534" t="s">
        <v>1542</v>
      </c>
      <c r="E594" s="536">
        <v>4800</v>
      </c>
      <c r="F594" s="536"/>
      <c r="G594" s="536">
        <f t="shared" si="13"/>
        <v>712755.67000000016</v>
      </c>
    </row>
    <row r="595" spans="1:8" ht="18.75" customHeight="1">
      <c r="A595" s="534"/>
      <c r="B595" s="534">
        <v>31</v>
      </c>
      <c r="C595" s="535" t="s">
        <v>808</v>
      </c>
      <c r="D595" s="534" t="s">
        <v>1570</v>
      </c>
      <c r="E595" s="536">
        <v>336.45</v>
      </c>
      <c r="F595" s="536"/>
      <c r="G595" s="536">
        <f t="shared" si="13"/>
        <v>713092.12000000011</v>
      </c>
    </row>
    <row r="596" spans="1:8" ht="18.75" customHeight="1">
      <c r="A596" s="534"/>
      <c r="B596" s="534">
        <v>31</v>
      </c>
      <c r="C596" s="535" t="s">
        <v>952</v>
      </c>
      <c r="D596" s="534" t="s">
        <v>1574</v>
      </c>
      <c r="E596" s="536"/>
      <c r="F596" s="536">
        <v>36131.14</v>
      </c>
      <c r="G596" s="536">
        <f t="shared" si="13"/>
        <v>676960.9800000001</v>
      </c>
    </row>
    <row r="597" spans="1:8" ht="18.75" customHeight="1">
      <c r="A597" s="534" t="s">
        <v>615</v>
      </c>
      <c r="B597" s="534">
        <v>17</v>
      </c>
      <c r="C597" s="535" t="s">
        <v>808</v>
      </c>
      <c r="D597" s="534" t="s">
        <v>1584</v>
      </c>
      <c r="E597" s="536">
        <v>1015</v>
      </c>
      <c r="F597" s="536"/>
      <c r="G597" s="536">
        <f t="shared" si="13"/>
        <v>677975.9800000001</v>
      </c>
    </row>
    <row r="598" spans="1:8" ht="18.75" customHeight="1">
      <c r="A598" s="534"/>
      <c r="B598" s="534">
        <v>17</v>
      </c>
      <c r="C598" s="535" t="s">
        <v>808</v>
      </c>
      <c r="D598" s="534" t="s">
        <v>1585</v>
      </c>
      <c r="E598" s="536">
        <v>491.59</v>
      </c>
      <c r="F598" s="536"/>
      <c r="G598" s="536">
        <f t="shared" si="13"/>
        <v>678467.57000000007</v>
      </c>
    </row>
    <row r="599" spans="1:8" ht="18.75" customHeight="1">
      <c r="A599" s="534"/>
      <c r="B599" s="534">
        <v>31</v>
      </c>
      <c r="C599" s="535" t="s">
        <v>952</v>
      </c>
      <c r="D599" s="534" t="s">
        <v>1619</v>
      </c>
      <c r="E599" s="536"/>
      <c r="F599" s="536">
        <v>6105.58</v>
      </c>
      <c r="G599" s="536">
        <f t="shared" si="13"/>
        <v>672361.99000000011</v>
      </c>
    </row>
    <row r="600" spans="1:8" ht="18.75" customHeight="1">
      <c r="A600" s="534" t="s">
        <v>616</v>
      </c>
      <c r="B600" s="534">
        <v>4</v>
      </c>
      <c r="C600" s="535" t="s">
        <v>234</v>
      </c>
      <c r="D600" s="534" t="s">
        <v>1621</v>
      </c>
      <c r="E600" s="536">
        <v>760</v>
      </c>
      <c r="F600" s="536"/>
      <c r="G600" s="536">
        <f t="shared" si="13"/>
        <v>673121.99000000011</v>
      </c>
    </row>
    <row r="601" spans="1:8" ht="18.75" customHeight="1">
      <c r="A601" s="534"/>
      <c r="B601" s="534">
        <v>5</v>
      </c>
      <c r="C601" s="535" t="s">
        <v>234</v>
      </c>
      <c r="D601" s="534" t="s">
        <v>1622</v>
      </c>
      <c r="E601" s="536">
        <v>2710.28</v>
      </c>
      <c r="F601" s="536"/>
      <c r="G601" s="536">
        <f t="shared" si="13"/>
        <v>675832.27000000014</v>
      </c>
    </row>
    <row r="602" spans="1:8" ht="18.75" customHeight="1">
      <c r="A602" s="534"/>
      <c r="B602" s="534">
        <v>5</v>
      </c>
      <c r="C602" s="535" t="s">
        <v>234</v>
      </c>
      <c r="D602" s="534" t="s">
        <v>1623</v>
      </c>
      <c r="E602" s="536">
        <v>6272</v>
      </c>
      <c r="F602" s="536"/>
      <c r="G602" s="536">
        <f t="shared" si="13"/>
        <v>682104.27000000014</v>
      </c>
    </row>
    <row r="603" spans="1:8" ht="18.75" customHeight="1">
      <c r="A603" s="534"/>
      <c r="B603" s="534">
        <v>6</v>
      </c>
      <c r="C603" s="535" t="s">
        <v>234</v>
      </c>
      <c r="D603" s="534" t="s">
        <v>1625</v>
      </c>
      <c r="E603" s="536">
        <v>3400</v>
      </c>
      <c r="F603" s="536"/>
      <c r="G603" s="536">
        <f t="shared" ref="G603:G615" si="14">G602+E603-F603</f>
        <v>685504.27000000014</v>
      </c>
    </row>
    <row r="604" spans="1:8" ht="18.75" customHeight="1">
      <c r="A604" s="534"/>
      <c r="B604" s="534">
        <v>7</v>
      </c>
      <c r="C604" s="535" t="s">
        <v>808</v>
      </c>
      <c r="D604" s="534" t="s">
        <v>1628</v>
      </c>
      <c r="E604" s="536">
        <v>148.6</v>
      </c>
      <c r="F604" s="536"/>
      <c r="G604" s="536">
        <f t="shared" si="14"/>
        <v>685652.87000000011</v>
      </c>
    </row>
    <row r="605" spans="1:8" ht="18.75" customHeight="1">
      <c r="A605" s="534"/>
      <c r="B605" s="534">
        <v>8</v>
      </c>
      <c r="C605" s="535" t="s">
        <v>234</v>
      </c>
      <c r="D605" s="534" t="s">
        <v>1630</v>
      </c>
      <c r="E605" s="536">
        <v>800</v>
      </c>
      <c r="F605" s="536"/>
      <c r="G605" s="536">
        <f t="shared" si="14"/>
        <v>686452.87000000011</v>
      </c>
    </row>
    <row r="606" spans="1:8" ht="18.75" customHeight="1">
      <c r="A606" s="534"/>
      <c r="B606" s="534">
        <v>30</v>
      </c>
      <c r="C606" s="535" t="s">
        <v>952</v>
      </c>
      <c r="D606" s="534" t="s">
        <v>1669</v>
      </c>
      <c r="E606" s="536"/>
      <c r="F606" s="536">
        <v>40314.589999999997</v>
      </c>
      <c r="G606" s="536">
        <f t="shared" si="14"/>
        <v>646138.28000000014</v>
      </c>
      <c r="H606" s="587"/>
    </row>
    <row r="607" spans="1:8" ht="18.75" customHeight="1">
      <c r="A607" s="534" t="s">
        <v>617</v>
      </c>
      <c r="B607" s="534">
        <v>26</v>
      </c>
      <c r="C607" s="535" t="s">
        <v>808</v>
      </c>
      <c r="D607" s="534" t="s">
        <v>1687</v>
      </c>
      <c r="E607" s="536">
        <v>4532.71</v>
      </c>
      <c r="F607" s="536"/>
      <c r="G607" s="536">
        <f t="shared" si="14"/>
        <v>650670.99000000011</v>
      </c>
    </row>
    <row r="608" spans="1:8" ht="18.75" customHeight="1">
      <c r="A608" s="534"/>
      <c r="B608" s="534">
        <v>27</v>
      </c>
      <c r="C608" s="535" t="s">
        <v>808</v>
      </c>
      <c r="D608" s="534" t="s">
        <v>1688</v>
      </c>
      <c r="E608" s="536">
        <v>1400</v>
      </c>
      <c r="F608" s="536"/>
      <c r="G608" s="536">
        <f t="shared" si="14"/>
        <v>652070.99000000011</v>
      </c>
    </row>
    <row r="609" spans="1:7" ht="18.75" customHeight="1">
      <c r="A609" s="534"/>
      <c r="B609" s="534">
        <v>27</v>
      </c>
      <c r="C609" s="535" t="s">
        <v>808</v>
      </c>
      <c r="D609" s="534" t="s">
        <v>1689</v>
      </c>
      <c r="E609" s="536">
        <v>1158.8800000000001</v>
      </c>
      <c r="F609" s="536"/>
      <c r="G609" s="536">
        <f t="shared" si="14"/>
        <v>653229.87000000011</v>
      </c>
    </row>
    <row r="610" spans="1:7" ht="18.75" customHeight="1">
      <c r="A610" s="534"/>
      <c r="B610" s="534">
        <v>30</v>
      </c>
      <c r="C610" s="535" t="s">
        <v>808</v>
      </c>
      <c r="D610" s="534" t="s">
        <v>1690</v>
      </c>
      <c r="E610" s="536">
        <v>1881.6</v>
      </c>
      <c r="F610" s="536"/>
      <c r="G610" s="536">
        <f t="shared" si="14"/>
        <v>655111.47000000009</v>
      </c>
    </row>
    <row r="611" spans="1:7" ht="18.75" customHeight="1">
      <c r="A611" s="534"/>
      <c r="B611" s="534">
        <v>30</v>
      </c>
      <c r="C611" s="535" t="s">
        <v>808</v>
      </c>
      <c r="D611" s="534" t="s">
        <v>1693</v>
      </c>
      <c r="E611" s="536">
        <v>1800</v>
      </c>
      <c r="F611" s="536"/>
      <c r="G611" s="536">
        <f t="shared" si="14"/>
        <v>656911.47000000009</v>
      </c>
    </row>
    <row r="612" spans="1:7" ht="18.75" customHeight="1">
      <c r="A612" s="534" t="s">
        <v>618</v>
      </c>
      <c r="B612" s="534">
        <v>30</v>
      </c>
      <c r="C612" s="535" t="s">
        <v>952</v>
      </c>
      <c r="D612" s="534" t="s">
        <v>1750</v>
      </c>
      <c r="E612" s="536"/>
      <c r="F612" s="536">
        <v>19363.37</v>
      </c>
      <c r="G612" s="536">
        <f t="shared" si="14"/>
        <v>637548.10000000009</v>
      </c>
    </row>
    <row r="613" spans="1:7" ht="18.75" customHeight="1">
      <c r="A613" s="534" t="s">
        <v>619</v>
      </c>
      <c r="B613" s="534">
        <v>25</v>
      </c>
      <c r="C613" s="535" t="s">
        <v>808</v>
      </c>
      <c r="D613" s="534" t="s">
        <v>1773</v>
      </c>
      <c r="E613" s="536">
        <v>1191.5899999999999</v>
      </c>
      <c r="F613" s="536"/>
      <c r="G613" s="536">
        <f t="shared" si="14"/>
        <v>638739.69000000006</v>
      </c>
    </row>
    <row r="614" spans="1:7" ht="18.75" customHeight="1">
      <c r="A614" s="534"/>
      <c r="B614" s="534">
        <v>26</v>
      </c>
      <c r="C614" s="535" t="s">
        <v>808</v>
      </c>
      <c r="D614" s="534" t="s">
        <v>1774</v>
      </c>
      <c r="E614" s="536">
        <v>160000</v>
      </c>
      <c r="F614" s="536"/>
      <c r="G614" s="536">
        <f t="shared" si="14"/>
        <v>798739.69000000006</v>
      </c>
    </row>
    <row r="615" spans="1:7" ht="18.75" customHeight="1">
      <c r="A615" s="534"/>
      <c r="B615" s="534">
        <v>28</v>
      </c>
      <c r="C615" s="535" t="s">
        <v>952</v>
      </c>
      <c r="D615" s="534" t="s">
        <v>1794</v>
      </c>
      <c r="E615" s="536"/>
      <c r="F615" s="536">
        <v>810</v>
      </c>
      <c r="G615" s="536">
        <f t="shared" si="14"/>
        <v>797929.69000000006</v>
      </c>
    </row>
    <row r="616" spans="1:7" ht="18.75" customHeight="1">
      <c r="A616" s="537"/>
      <c r="B616" s="537"/>
      <c r="C616" s="538"/>
      <c r="D616" s="537"/>
      <c r="E616" s="539"/>
      <c r="F616" s="539"/>
      <c r="G616" s="539"/>
    </row>
    <row r="618" spans="1:7" ht="18.75" customHeight="1">
      <c r="A618" s="597" t="s">
        <v>580</v>
      </c>
      <c r="B618" s="597"/>
      <c r="C618" s="597"/>
      <c r="D618" s="597"/>
      <c r="E618" s="597"/>
      <c r="F618" s="597"/>
      <c r="G618" s="520" t="s">
        <v>643</v>
      </c>
    </row>
    <row r="619" spans="1:7" ht="18.75" customHeight="1">
      <c r="A619" s="598">
        <f>A535</f>
        <v>2566</v>
      </c>
      <c r="B619" s="599"/>
      <c r="C619" s="523" t="s">
        <v>103</v>
      </c>
      <c r="D619" s="524" t="s">
        <v>628</v>
      </c>
      <c r="E619" s="525" t="s">
        <v>629</v>
      </c>
      <c r="F619" s="525" t="s">
        <v>630</v>
      </c>
      <c r="G619" s="526" t="s">
        <v>631</v>
      </c>
    </row>
    <row r="620" spans="1:7" ht="18.75" customHeight="1">
      <c r="A620" s="527" t="s">
        <v>632</v>
      </c>
      <c r="B620" s="528" t="s">
        <v>28</v>
      </c>
      <c r="C620" s="529"/>
      <c r="D620" s="530"/>
      <c r="E620" s="526" t="s">
        <v>633</v>
      </c>
      <c r="F620" s="526" t="s">
        <v>633</v>
      </c>
      <c r="G620" s="526" t="s">
        <v>633</v>
      </c>
    </row>
    <row r="621" spans="1:7" ht="18.75" customHeight="1">
      <c r="A621" s="554"/>
      <c r="B621" s="531"/>
      <c r="C621" s="555"/>
      <c r="D621" s="531"/>
      <c r="E621" s="533"/>
      <c r="F621" s="533"/>
      <c r="G621" s="533">
        <f>E621-F621</f>
        <v>0</v>
      </c>
    </row>
    <row r="622" spans="1:7" ht="18.75" customHeight="1">
      <c r="A622" s="534"/>
      <c r="B622" s="534"/>
      <c r="C622" s="535"/>
      <c r="D622" s="534"/>
      <c r="E622" s="536"/>
      <c r="F622" s="536"/>
      <c r="G622" s="536">
        <f>G621+E622-F622</f>
        <v>0</v>
      </c>
    </row>
    <row r="623" spans="1:7" ht="18.75" customHeight="1">
      <c r="A623" s="537"/>
      <c r="B623" s="537"/>
      <c r="C623" s="538"/>
      <c r="D623" s="537"/>
      <c r="E623" s="539"/>
      <c r="F623" s="539"/>
      <c r="G623" s="539"/>
    </row>
    <row r="624" spans="1:7" ht="18.75" customHeight="1">
      <c r="E624" s="541"/>
      <c r="F624" s="541"/>
      <c r="G624" s="541"/>
    </row>
    <row r="625" spans="1:7" ht="18.75" customHeight="1">
      <c r="A625" s="597" t="s">
        <v>196</v>
      </c>
      <c r="B625" s="597"/>
      <c r="C625" s="597"/>
      <c r="D625" s="597"/>
      <c r="E625" s="597"/>
      <c r="F625" s="597"/>
      <c r="G625" s="520" t="s">
        <v>644</v>
      </c>
    </row>
    <row r="626" spans="1:7" ht="18.75" customHeight="1">
      <c r="A626" s="598">
        <f>A2</f>
        <v>2566</v>
      </c>
      <c r="B626" s="599"/>
      <c r="C626" s="523" t="s">
        <v>103</v>
      </c>
      <c r="D626" s="524" t="s">
        <v>628</v>
      </c>
      <c r="E626" s="525" t="s">
        <v>629</v>
      </c>
      <c r="F626" s="525" t="s">
        <v>630</v>
      </c>
      <c r="G626" s="526" t="s">
        <v>631</v>
      </c>
    </row>
    <row r="627" spans="1:7" ht="18.75" customHeight="1">
      <c r="A627" s="527" t="s">
        <v>632</v>
      </c>
      <c r="B627" s="528" t="s">
        <v>28</v>
      </c>
      <c r="C627" s="529"/>
      <c r="D627" s="530"/>
      <c r="E627" s="526" t="s">
        <v>633</v>
      </c>
      <c r="F627" s="526" t="s">
        <v>633</v>
      </c>
      <c r="G627" s="526" t="s">
        <v>633</v>
      </c>
    </row>
    <row r="628" spans="1:7" ht="18.75" customHeight="1">
      <c r="A628" s="531" t="s">
        <v>608</v>
      </c>
      <c r="B628" s="531">
        <v>1</v>
      </c>
      <c r="C628" s="555" t="s">
        <v>298</v>
      </c>
      <c r="D628" s="531" t="s">
        <v>1202</v>
      </c>
      <c r="E628" s="533" t="e">
        <f>'TB12'!#REF!</f>
        <v>#REF!</v>
      </c>
      <c r="F628" s="533"/>
      <c r="G628" s="533" t="e">
        <f>E628-F628</f>
        <v>#REF!</v>
      </c>
    </row>
    <row r="629" spans="1:7" ht="18.75" customHeight="1">
      <c r="A629" s="534" t="s">
        <v>609</v>
      </c>
      <c r="B629" s="534">
        <v>6</v>
      </c>
      <c r="C629" s="535" t="s">
        <v>56</v>
      </c>
      <c r="D629" s="534" t="s">
        <v>1328</v>
      </c>
      <c r="E629" s="536">
        <v>49.9</v>
      </c>
      <c r="F629" s="536"/>
      <c r="G629" s="536" t="e">
        <f t="shared" ref="G629:G645" si="15">G628+E629-F629</f>
        <v>#REF!</v>
      </c>
    </row>
    <row r="630" spans="1:7" ht="18.75" customHeight="1">
      <c r="A630" s="534" t="s">
        <v>610</v>
      </c>
      <c r="B630" s="534">
        <v>1</v>
      </c>
      <c r="C630" s="535" t="s">
        <v>82</v>
      </c>
      <c r="D630" s="534" t="s">
        <v>1378</v>
      </c>
      <c r="E630" s="536">
        <v>200</v>
      </c>
      <c r="F630" s="536"/>
      <c r="G630" s="536" t="e">
        <f t="shared" si="15"/>
        <v>#REF!</v>
      </c>
    </row>
    <row r="631" spans="1:7" ht="18.75" customHeight="1">
      <c r="A631" s="534"/>
      <c r="B631" s="534">
        <v>30</v>
      </c>
      <c r="C631" s="535" t="s">
        <v>947</v>
      </c>
      <c r="D631" s="534" t="s">
        <v>1386</v>
      </c>
      <c r="E631" s="536">
        <v>100</v>
      </c>
      <c r="F631" s="536"/>
      <c r="G631" s="536" t="e">
        <f t="shared" si="15"/>
        <v>#REF!</v>
      </c>
    </row>
    <row r="632" spans="1:7" ht="18.75" customHeight="1">
      <c r="A632" s="534" t="s">
        <v>1201</v>
      </c>
      <c r="B632" s="534">
        <v>7</v>
      </c>
      <c r="C632" s="535" t="s">
        <v>82</v>
      </c>
      <c r="D632" s="534" t="s">
        <v>1428</v>
      </c>
      <c r="E632" s="536">
        <v>126</v>
      </c>
      <c r="F632" s="536"/>
      <c r="G632" s="536" t="e">
        <f t="shared" si="15"/>
        <v>#REF!</v>
      </c>
    </row>
    <row r="633" spans="1:7" ht="18.75" customHeight="1">
      <c r="A633" s="534"/>
      <c r="B633" s="534">
        <v>30</v>
      </c>
      <c r="C633" s="535" t="s">
        <v>947</v>
      </c>
      <c r="D633" s="534" t="s">
        <v>1431</v>
      </c>
      <c r="E633" s="536">
        <v>100</v>
      </c>
      <c r="F633" s="536"/>
      <c r="G633" s="536" t="e">
        <f t="shared" si="15"/>
        <v>#REF!</v>
      </c>
    </row>
    <row r="634" spans="1:7" ht="18.75" customHeight="1">
      <c r="A634" s="534" t="s">
        <v>612</v>
      </c>
      <c r="B634" s="534">
        <v>31</v>
      </c>
      <c r="C634" s="535" t="s">
        <v>947</v>
      </c>
      <c r="D634" s="534" t="s">
        <v>1478</v>
      </c>
      <c r="E634" s="536">
        <v>100</v>
      </c>
      <c r="F634" s="536"/>
      <c r="G634" s="536" t="e">
        <f t="shared" si="15"/>
        <v>#REF!</v>
      </c>
    </row>
    <row r="635" spans="1:7" ht="18.75" customHeight="1">
      <c r="A635" s="534" t="s">
        <v>613</v>
      </c>
      <c r="B635" s="534">
        <v>12</v>
      </c>
      <c r="C635" s="535" t="s">
        <v>82</v>
      </c>
      <c r="D635" s="534" t="s">
        <v>1531</v>
      </c>
      <c r="E635" s="536">
        <v>39.5</v>
      </c>
      <c r="F635" s="536"/>
      <c r="G635" s="536" t="e">
        <f t="shared" si="15"/>
        <v>#REF!</v>
      </c>
    </row>
    <row r="636" spans="1:7" ht="18.75" customHeight="1">
      <c r="A636" s="534"/>
      <c r="B636" s="534">
        <v>30</v>
      </c>
      <c r="C636" s="535" t="s">
        <v>947</v>
      </c>
      <c r="D636" s="534" t="s">
        <v>1536</v>
      </c>
      <c r="E636" s="536">
        <v>100</v>
      </c>
      <c r="F636" s="536"/>
      <c r="G636" s="536" t="e">
        <f t="shared" si="15"/>
        <v>#REF!</v>
      </c>
    </row>
    <row r="637" spans="1:7" ht="18.75" customHeight="1">
      <c r="A637" s="534" t="s">
        <v>614</v>
      </c>
      <c r="B637" s="534">
        <v>6</v>
      </c>
      <c r="C637" s="535" t="s">
        <v>82</v>
      </c>
      <c r="D637" s="534" t="s">
        <v>1540</v>
      </c>
      <c r="E637" s="536">
        <v>97.2</v>
      </c>
      <c r="F637" s="536"/>
      <c r="G637" s="536" t="e">
        <f t="shared" si="15"/>
        <v>#REF!</v>
      </c>
    </row>
    <row r="638" spans="1:7" ht="18.75" customHeight="1">
      <c r="A638" s="534"/>
      <c r="B638" s="534">
        <v>10</v>
      </c>
      <c r="C638" s="535" t="s">
        <v>56</v>
      </c>
      <c r="D638" s="534" t="s">
        <v>1545</v>
      </c>
      <c r="E638" s="536">
        <v>210</v>
      </c>
      <c r="F638" s="536"/>
      <c r="G638" s="536" t="e">
        <f t="shared" si="15"/>
        <v>#REF!</v>
      </c>
    </row>
    <row r="639" spans="1:7" ht="18.75" customHeight="1">
      <c r="A639" s="534"/>
      <c r="B639" s="534">
        <v>13</v>
      </c>
      <c r="C639" s="535" t="s">
        <v>82</v>
      </c>
      <c r="D639" s="534" t="s">
        <v>1549</v>
      </c>
      <c r="E639" s="536">
        <v>2075</v>
      </c>
      <c r="F639" s="536"/>
      <c r="G639" s="536" t="e">
        <f t="shared" si="15"/>
        <v>#REF!</v>
      </c>
    </row>
    <row r="640" spans="1:7" ht="18.75" customHeight="1">
      <c r="A640" s="534"/>
      <c r="B640" s="534">
        <v>31</v>
      </c>
      <c r="C640" s="535" t="s">
        <v>947</v>
      </c>
      <c r="D640" s="534" t="s">
        <v>1569</v>
      </c>
      <c r="E640" s="536">
        <v>100</v>
      </c>
      <c r="F640" s="536"/>
      <c r="G640" s="536" t="e">
        <f t="shared" si="15"/>
        <v>#REF!</v>
      </c>
    </row>
    <row r="641" spans="1:7" ht="18.75" customHeight="1">
      <c r="A641" s="534" t="s">
        <v>615</v>
      </c>
      <c r="B641" s="534">
        <v>31</v>
      </c>
      <c r="C641" s="535" t="s">
        <v>947</v>
      </c>
      <c r="D641" s="534" t="s">
        <v>1618</v>
      </c>
      <c r="E641" s="536">
        <v>100</v>
      </c>
      <c r="F641" s="536"/>
      <c r="G641" s="536" t="e">
        <f t="shared" si="15"/>
        <v>#REF!</v>
      </c>
    </row>
    <row r="642" spans="1:7" ht="18.75" customHeight="1">
      <c r="A642" s="534" t="s">
        <v>616</v>
      </c>
      <c r="B642" s="534">
        <v>29</v>
      </c>
      <c r="C642" s="535" t="s">
        <v>947</v>
      </c>
      <c r="D642" s="534" t="s">
        <v>1668</v>
      </c>
      <c r="E642" s="536">
        <v>100</v>
      </c>
      <c r="F642" s="536"/>
      <c r="G642" s="536" t="e">
        <f t="shared" si="15"/>
        <v>#REF!</v>
      </c>
    </row>
    <row r="643" spans="1:7" ht="18.75" customHeight="1">
      <c r="A643" s="534" t="s">
        <v>617</v>
      </c>
      <c r="B643" s="534">
        <v>31</v>
      </c>
      <c r="C643" s="535" t="s">
        <v>947</v>
      </c>
      <c r="D643" s="534" t="s">
        <v>1707</v>
      </c>
      <c r="E643" s="536">
        <v>100</v>
      </c>
      <c r="F643" s="536"/>
      <c r="G643" s="536" t="e">
        <f t="shared" si="15"/>
        <v>#REF!</v>
      </c>
    </row>
    <row r="644" spans="1:7" ht="18.75" customHeight="1">
      <c r="A644" s="534" t="s">
        <v>618</v>
      </c>
      <c r="B644" s="534">
        <v>30</v>
      </c>
      <c r="C644" s="535" t="s">
        <v>947</v>
      </c>
      <c r="D644" s="534" t="s">
        <v>1747</v>
      </c>
      <c r="E644" s="536">
        <v>100</v>
      </c>
      <c r="F644" s="536"/>
      <c r="G644" s="536" t="e">
        <f t="shared" si="15"/>
        <v>#REF!</v>
      </c>
    </row>
    <row r="645" spans="1:7" ht="18.75" customHeight="1">
      <c r="A645" s="534" t="s">
        <v>619</v>
      </c>
      <c r="B645" s="534">
        <v>28</v>
      </c>
      <c r="C645" s="535" t="s">
        <v>947</v>
      </c>
      <c r="D645" s="534" t="s">
        <v>1793</v>
      </c>
      <c r="E645" s="536">
        <v>100</v>
      </c>
      <c r="F645" s="536"/>
      <c r="G645" s="536" t="e">
        <f t="shared" si="15"/>
        <v>#REF!</v>
      </c>
    </row>
    <row r="646" spans="1:7" ht="18.75" customHeight="1">
      <c r="A646" s="537"/>
      <c r="B646" s="537"/>
      <c r="C646" s="538"/>
      <c r="D646" s="537"/>
      <c r="E646" s="539"/>
      <c r="F646" s="539"/>
      <c r="G646" s="539"/>
    </row>
    <row r="647" spans="1:7" ht="18.75" customHeight="1">
      <c r="A647" s="543"/>
      <c r="B647" s="543"/>
      <c r="C647" s="544"/>
      <c r="D647" s="543"/>
      <c r="E647" s="545"/>
      <c r="F647" s="545"/>
      <c r="G647" s="541"/>
    </row>
    <row r="648" spans="1:7" ht="18.75" customHeight="1">
      <c r="A648" s="597" t="s">
        <v>582</v>
      </c>
      <c r="B648" s="597"/>
      <c r="C648" s="597"/>
      <c r="D648" s="597"/>
      <c r="E648" s="597"/>
      <c r="F648" s="597"/>
      <c r="G648" s="520" t="s">
        <v>645</v>
      </c>
    </row>
    <row r="649" spans="1:7" ht="18.75" customHeight="1">
      <c r="A649" s="598">
        <f>A626</f>
        <v>2566</v>
      </c>
      <c r="B649" s="599"/>
      <c r="C649" s="523" t="s">
        <v>103</v>
      </c>
      <c r="D649" s="524" t="s">
        <v>628</v>
      </c>
      <c r="E649" s="525" t="s">
        <v>629</v>
      </c>
      <c r="F649" s="525" t="s">
        <v>630</v>
      </c>
      <c r="G649" s="526" t="s">
        <v>631</v>
      </c>
    </row>
    <row r="650" spans="1:7" ht="18.75" customHeight="1">
      <c r="A650" s="527" t="s">
        <v>632</v>
      </c>
      <c r="B650" s="528" t="s">
        <v>28</v>
      </c>
      <c r="C650" s="529"/>
      <c r="D650" s="530"/>
      <c r="E650" s="526" t="s">
        <v>633</v>
      </c>
      <c r="F650" s="526" t="s">
        <v>633</v>
      </c>
      <c r="G650" s="526" t="s">
        <v>633</v>
      </c>
    </row>
    <row r="651" spans="1:7" ht="18.75" customHeight="1">
      <c r="A651" s="554" t="s">
        <v>608</v>
      </c>
      <c r="B651" s="531">
        <v>1</v>
      </c>
      <c r="C651" s="555" t="s">
        <v>298</v>
      </c>
      <c r="D651" s="531"/>
      <c r="E651" s="533" t="e">
        <f>'TB12'!#REF!</f>
        <v>#REF!</v>
      </c>
      <c r="F651" s="533"/>
      <c r="G651" s="533" t="e">
        <f>E651-F651</f>
        <v>#REF!</v>
      </c>
    </row>
    <row r="652" spans="1:7" ht="18.75" customHeight="1">
      <c r="A652" s="534"/>
      <c r="B652" s="534">
        <v>31</v>
      </c>
      <c r="C652" s="535" t="s">
        <v>1153</v>
      </c>
      <c r="D652" s="534" t="s">
        <v>1223</v>
      </c>
      <c r="E652" s="536"/>
      <c r="F652" s="536">
        <v>278.42</v>
      </c>
      <c r="G652" s="536" t="e">
        <f t="shared" ref="G652:G679" si="16">G651+E652-F652</f>
        <v>#REF!</v>
      </c>
    </row>
    <row r="653" spans="1:7" ht="18.75" customHeight="1">
      <c r="A653" s="534"/>
      <c r="B653" s="534">
        <v>31</v>
      </c>
      <c r="C653" s="535" t="s">
        <v>1050</v>
      </c>
      <c r="D653" s="534" t="s">
        <v>1223</v>
      </c>
      <c r="E653" s="536"/>
      <c r="F653" s="536">
        <v>2933.04</v>
      </c>
      <c r="G653" s="536" t="e">
        <f t="shared" si="16"/>
        <v>#REF!</v>
      </c>
    </row>
    <row r="654" spans="1:7" ht="18.75" customHeight="1">
      <c r="A654" s="534" t="s">
        <v>609</v>
      </c>
      <c r="B654" s="534">
        <v>28</v>
      </c>
      <c r="C654" s="535" t="s">
        <v>1153</v>
      </c>
      <c r="D654" s="534" t="s">
        <v>1328</v>
      </c>
      <c r="E654" s="536"/>
      <c r="F654" s="536">
        <v>278.42</v>
      </c>
      <c r="G654" s="536" t="e">
        <f t="shared" si="16"/>
        <v>#REF!</v>
      </c>
    </row>
    <row r="655" spans="1:7" ht="18.75" customHeight="1">
      <c r="A655" s="534"/>
      <c r="B655" s="534">
        <v>28</v>
      </c>
      <c r="C655" s="535" t="s">
        <v>1050</v>
      </c>
      <c r="D655" s="534" t="s">
        <v>1328</v>
      </c>
      <c r="E655" s="536"/>
      <c r="F655" s="536">
        <v>2933.04</v>
      </c>
      <c r="G655" s="536" t="e">
        <f t="shared" si="16"/>
        <v>#REF!</v>
      </c>
    </row>
    <row r="656" spans="1:7" ht="18.75" customHeight="1">
      <c r="A656" s="534" t="s">
        <v>610</v>
      </c>
      <c r="B656" s="534">
        <v>31</v>
      </c>
      <c r="C656" s="535" t="s">
        <v>1153</v>
      </c>
      <c r="D656" s="534" t="s">
        <v>1387</v>
      </c>
      <c r="E656" s="536"/>
      <c r="F656" s="536">
        <v>278.42</v>
      </c>
      <c r="G656" s="536" t="e">
        <f t="shared" si="16"/>
        <v>#REF!</v>
      </c>
    </row>
    <row r="657" spans="1:7" ht="18.75" customHeight="1">
      <c r="A657" s="534"/>
      <c r="B657" s="534">
        <v>31</v>
      </c>
      <c r="C657" s="535" t="s">
        <v>1050</v>
      </c>
      <c r="D657" s="534" t="s">
        <v>1387</v>
      </c>
      <c r="E657" s="536"/>
      <c r="F657" s="536">
        <v>2933.04</v>
      </c>
      <c r="G657" s="536" t="e">
        <f t="shared" si="16"/>
        <v>#REF!</v>
      </c>
    </row>
    <row r="658" spans="1:7" ht="18.75" customHeight="1">
      <c r="A658" s="534" t="s">
        <v>1201</v>
      </c>
      <c r="B658" s="534">
        <v>30</v>
      </c>
      <c r="C658" s="535" t="s">
        <v>1153</v>
      </c>
      <c r="D658" s="534" t="s">
        <v>1432</v>
      </c>
      <c r="E658" s="536"/>
      <c r="F658" s="536">
        <v>278.42</v>
      </c>
      <c r="G658" s="536" t="e">
        <f t="shared" si="16"/>
        <v>#REF!</v>
      </c>
    </row>
    <row r="659" spans="1:7" ht="18.75" customHeight="1">
      <c r="A659" s="534"/>
      <c r="B659" s="534">
        <v>30</v>
      </c>
      <c r="C659" s="535" t="s">
        <v>1050</v>
      </c>
      <c r="D659" s="534" t="s">
        <v>1432</v>
      </c>
      <c r="E659" s="536"/>
      <c r="F659" s="536">
        <v>2933.04</v>
      </c>
      <c r="G659" s="536" t="e">
        <f t="shared" si="16"/>
        <v>#REF!</v>
      </c>
    </row>
    <row r="660" spans="1:7" ht="18.75" customHeight="1">
      <c r="A660" s="534" t="s">
        <v>612</v>
      </c>
      <c r="B660" s="534">
        <v>31</v>
      </c>
      <c r="C660" s="535" t="s">
        <v>1153</v>
      </c>
      <c r="D660" s="534" t="s">
        <v>1479</v>
      </c>
      <c r="E660" s="536"/>
      <c r="F660" s="536">
        <v>278.42</v>
      </c>
      <c r="G660" s="536" t="e">
        <f t="shared" si="16"/>
        <v>#REF!</v>
      </c>
    </row>
    <row r="661" spans="1:7" ht="18.75" customHeight="1">
      <c r="A661" s="534"/>
      <c r="B661" s="534">
        <v>31</v>
      </c>
      <c r="C661" s="535" t="s">
        <v>1050</v>
      </c>
      <c r="D661" s="534" t="s">
        <v>1479</v>
      </c>
      <c r="E661" s="536"/>
      <c r="F661" s="536">
        <v>2933.04</v>
      </c>
      <c r="G661" s="536" t="e">
        <f t="shared" si="16"/>
        <v>#REF!</v>
      </c>
    </row>
    <row r="662" spans="1:7" ht="18.75" customHeight="1">
      <c r="A662" s="534" t="s">
        <v>613</v>
      </c>
      <c r="B662" s="534">
        <v>30</v>
      </c>
      <c r="C662" s="535" t="s">
        <v>1153</v>
      </c>
      <c r="D662" s="534" t="s">
        <v>1525</v>
      </c>
      <c r="E662" s="536"/>
      <c r="F662" s="536">
        <v>278.42</v>
      </c>
      <c r="G662" s="536" t="e">
        <f t="shared" si="16"/>
        <v>#REF!</v>
      </c>
    </row>
    <row r="663" spans="1:7" ht="18.75" customHeight="1">
      <c r="A663" s="534"/>
      <c r="B663" s="534">
        <v>30</v>
      </c>
      <c r="C663" s="535" t="s">
        <v>1050</v>
      </c>
      <c r="D663" s="534" t="s">
        <v>1525</v>
      </c>
      <c r="E663" s="536"/>
      <c r="F663" s="536">
        <v>2933.04</v>
      </c>
      <c r="G663" s="536" t="e">
        <f t="shared" si="16"/>
        <v>#REF!</v>
      </c>
    </row>
    <row r="664" spans="1:7" ht="18.75" customHeight="1">
      <c r="A664" s="534" t="s">
        <v>614</v>
      </c>
      <c r="B664" s="534">
        <v>31</v>
      </c>
      <c r="C664" s="535" t="s">
        <v>1153</v>
      </c>
      <c r="D664" s="534" t="s">
        <v>1574</v>
      </c>
      <c r="E664" s="536"/>
      <c r="F664" s="536">
        <v>278.42</v>
      </c>
      <c r="G664" s="536" t="e">
        <f t="shared" si="16"/>
        <v>#REF!</v>
      </c>
    </row>
    <row r="665" spans="1:7" ht="18.75" customHeight="1">
      <c r="A665" s="534"/>
      <c r="B665" s="534">
        <v>31</v>
      </c>
      <c r="C665" s="535" t="s">
        <v>1050</v>
      </c>
      <c r="D665" s="534" t="s">
        <v>1574</v>
      </c>
      <c r="E665" s="536"/>
      <c r="F665" s="536">
        <v>2933.04</v>
      </c>
      <c r="G665" s="536" t="e">
        <f t="shared" si="16"/>
        <v>#REF!</v>
      </c>
    </row>
    <row r="666" spans="1:7" ht="18.75" customHeight="1">
      <c r="A666" s="534" t="s">
        <v>615</v>
      </c>
      <c r="B666" s="534">
        <v>31</v>
      </c>
      <c r="C666" s="535" t="s">
        <v>1153</v>
      </c>
      <c r="D666" s="534" t="s">
        <v>1619</v>
      </c>
      <c r="E666" s="536"/>
      <c r="F666" s="536">
        <v>278.42</v>
      </c>
      <c r="G666" s="536" t="e">
        <f t="shared" si="16"/>
        <v>#REF!</v>
      </c>
    </row>
    <row r="667" spans="1:7" ht="18.75" customHeight="1">
      <c r="A667" s="534"/>
      <c r="B667" s="534">
        <v>31</v>
      </c>
      <c r="C667" s="535" t="s">
        <v>1050</v>
      </c>
      <c r="D667" s="534" t="s">
        <v>1619</v>
      </c>
      <c r="E667" s="536"/>
      <c r="F667" s="536">
        <v>2933.04</v>
      </c>
      <c r="G667" s="536" t="e">
        <f t="shared" si="16"/>
        <v>#REF!</v>
      </c>
    </row>
    <row r="668" spans="1:7" ht="18.75" customHeight="1">
      <c r="A668" s="534" t="s">
        <v>616</v>
      </c>
      <c r="B668" s="534">
        <v>4</v>
      </c>
      <c r="C668" s="535" t="s">
        <v>234</v>
      </c>
      <c r="D668" s="534" t="s">
        <v>1620</v>
      </c>
      <c r="E668" s="536">
        <v>16453.39</v>
      </c>
      <c r="F668" s="536"/>
      <c r="G668" s="536" t="e">
        <f t="shared" si="16"/>
        <v>#REF!</v>
      </c>
    </row>
    <row r="669" spans="1:7" ht="18.75" customHeight="1">
      <c r="A669" s="534"/>
      <c r="B669" s="534">
        <v>6</v>
      </c>
      <c r="C669" s="535" t="s">
        <v>234</v>
      </c>
      <c r="D669" s="534" t="s">
        <v>1624</v>
      </c>
      <c r="E669" s="536">
        <v>3341</v>
      </c>
      <c r="F669" s="536"/>
      <c r="G669" s="536" t="e">
        <f t="shared" si="16"/>
        <v>#REF!</v>
      </c>
    </row>
    <row r="670" spans="1:7" ht="18.75" customHeight="1">
      <c r="A670" s="534"/>
      <c r="B670" s="534">
        <v>30</v>
      </c>
      <c r="C670" s="535" t="s">
        <v>1153</v>
      </c>
      <c r="D670" s="534" t="s">
        <v>1669</v>
      </c>
      <c r="E670" s="536"/>
      <c r="F670" s="536">
        <v>278.38</v>
      </c>
      <c r="G670" s="536" t="e">
        <f t="shared" si="16"/>
        <v>#REF!</v>
      </c>
    </row>
    <row r="671" spans="1:7" ht="18.75" customHeight="1">
      <c r="A671" s="534"/>
      <c r="B671" s="534">
        <v>30</v>
      </c>
      <c r="C671" s="535" t="s">
        <v>1050</v>
      </c>
      <c r="D671" s="534" t="s">
        <v>1669</v>
      </c>
      <c r="E671" s="536"/>
      <c r="F671" s="536">
        <v>2933.02</v>
      </c>
      <c r="G671" s="536" t="e">
        <f t="shared" si="16"/>
        <v>#REF!</v>
      </c>
    </row>
    <row r="672" spans="1:7" ht="18.75" customHeight="1">
      <c r="A672" s="534" t="s">
        <v>617</v>
      </c>
      <c r="B672" s="534">
        <v>31</v>
      </c>
      <c r="C672" s="535" t="s">
        <v>1153</v>
      </c>
      <c r="D672" s="534" t="s">
        <v>1670</v>
      </c>
      <c r="E672" s="536"/>
      <c r="F672" s="536">
        <v>278.42</v>
      </c>
      <c r="G672" s="536" t="e">
        <f t="shared" si="16"/>
        <v>#REF!</v>
      </c>
    </row>
    <row r="673" spans="1:7" ht="18.75" customHeight="1">
      <c r="A673" s="534"/>
      <c r="B673" s="534">
        <v>31</v>
      </c>
      <c r="C673" s="535" t="s">
        <v>1050</v>
      </c>
      <c r="D673" s="534" t="s">
        <v>1670</v>
      </c>
      <c r="E673" s="536"/>
      <c r="F673" s="536">
        <v>2833.8</v>
      </c>
      <c r="G673" s="536" t="e">
        <f t="shared" si="16"/>
        <v>#REF!</v>
      </c>
    </row>
    <row r="674" spans="1:7" ht="18.75" customHeight="1">
      <c r="A674" s="534" t="s">
        <v>618</v>
      </c>
      <c r="B674" s="534">
        <v>30</v>
      </c>
      <c r="C674" s="535" t="s">
        <v>1153</v>
      </c>
      <c r="D674" s="534" t="s">
        <v>1709</v>
      </c>
      <c r="E674" s="536"/>
      <c r="F674" s="536">
        <v>278.42</v>
      </c>
      <c r="G674" s="536" t="e">
        <f t="shared" si="16"/>
        <v>#REF!</v>
      </c>
    </row>
    <row r="675" spans="1:7" ht="18.75" customHeight="1">
      <c r="A675" s="534"/>
      <c r="B675" s="534">
        <v>30</v>
      </c>
      <c r="C675" s="535" t="s">
        <v>1050</v>
      </c>
      <c r="D675" s="534" t="s">
        <v>1709</v>
      </c>
      <c r="E675" s="536"/>
      <c r="F675" s="536">
        <v>2833.8</v>
      </c>
      <c r="G675" s="536" t="e">
        <f t="shared" si="16"/>
        <v>#REF!</v>
      </c>
    </row>
    <row r="676" spans="1:7" ht="18.75" customHeight="1">
      <c r="A676" s="534" t="s">
        <v>619</v>
      </c>
      <c r="B676" s="534">
        <v>1</v>
      </c>
      <c r="C676" s="535" t="s">
        <v>234</v>
      </c>
      <c r="D676" s="534" t="s">
        <v>1752</v>
      </c>
      <c r="E676" s="536">
        <v>15083.06</v>
      </c>
      <c r="F676" s="536"/>
      <c r="G676" s="536" t="e">
        <f t="shared" si="16"/>
        <v>#REF!</v>
      </c>
    </row>
    <row r="677" spans="1:7" ht="18.75" customHeight="1">
      <c r="A677" s="534"/>
      <c r="B677" s="534">
        <v>2</v>
      </c>
      <c r="C677" s="535" t="s">
        <v>234</v>
      </c>
      <c r="D677" s="534" t="s">
        <v>1753</v>
      </c>
      <c r="E677" s="536">
        <v>645.21</v>
      </c>
      <c r="F677" s="536"/>
      <c r="G677" s="536" t="e">
        <f t="shared" si="16"/>
        <v>#REF!</v>
      </c>
    </row>
    <row r="678" spans="1:7" ht="18.75" customHeight="1">
      <c r="A678" s="534"/>
      <c r="B678" s="534">
        <v>28</v>
      </c>
      <c r="C678" s="535" t="s">
        <v>1153</v>
      </c>
      <c r="D678" s="534" t="s">
        <v>1794</v>
      </c>
      <c r="E678" s="536"/>
      <c r="F678" s="536">
        <v>278.42</v>
      </c>
      <c r="G678" s="536" t="e">
        <f t="shared" si="16"/>
        <v>#REF!</v>
      </c>
    </row>
    <row r="679" spans="1:7" ht="18.75" customHeight="1">
      <c r="A679" s="534"/>
      <c r="B679" s="534">
        <v>28</v>
      </c>
      <c r="C679" s="535" t="s">
        <v>1050</v>
      </c>
      <c r="D679" s="534" t="s">
        <v>1794</v>
      </c>
      <c r="E679" s="536"/>
      <c r="F679" s="536">
        <v>2833.75</v>
      </c>
      <c r="G679" s="536" t="e">
        <f t="shared" si="16"/>
        <v>#REF!</v>
      </c>
    </row>
    <row r="680" spans="1:7" ht="18.75" customHeight="1">
      <c r="A680" s="537"/>
      <c r="B680" s="537"/>
      <c r="C680" s="538"/>
      <c r="D680" s="537"/>
      <c r="E680" s="539"/>
      <c r="F680" s="539"/>
      <c r="G680" s="539"/>
    </row>
    <row r="681" spans="1:7" ht="18.75" customHeight="1">
      <c r="E681" s="541"/>
      <c r="F681" s="541"/>
      <c r="G681" s="541"/>
    </row>
    <row r="682" spans="1:7" ht="18.75" customHeight="1">
      <c r="A682" s="597" t="s">
        <v>237</v>
      </c>
      <c r="B682" s="597"/>
      <c r="C682" s="597"/>
      <c r="D682" s="597"/>
      <c r="E682" s="597"/>
      <c r="F682" s="597"/>
      <c r="G682" s="520" t="s">
        <v>646</v>
      </c>
    </row>
    <row r="683" spans="1:7" ht="18.75" customHeight="1">
      <c r="A683" s="598">
        <f>A2</f>
        <v>2566</v>
      </c>
      <c r="B683" s="599"/>
      <c r="C683" s="523" t="s">
        <v>103</v>
      </c>
      <c r="D683" s="524" t="s">
        <v>628</v>
      </c>
      <c r="E683" s="525" t="s">
        <v>629</v>
      </c>
      <c r="F683" s="525" t="s">
        <v>630</v>
      </c>
      <c r="G683" s="526" t="s">
        <v>631</v>
      </c>
    </row>
    <row r="684" spans="1:7" ht="18.75" customHeight="1">
      <c r="A684" s="527" t="s">
        <v>632</v>
      </c>
      <c r="B684" s="528" t="s">
        <v>28</v>
      </c>
      <c r="C684" s="529"/>
      <c r="D684" s="530"/>
      <c r="E684" s="526" t="s">
        <v>633</v>
      </c>
      <c r="F684" s="526" t="s">
        <v>633</v>
      </c>
      <c r="G684" s="526" t="s">
        <v>633</v>
      </c>
    </row>
    <row r="685" spans="1:7" ht="18.75" customHeight="1">
      <c r="A685" s="531"/>
      <c r="B685" s="531"/>
      <c r="C685" s="535"/>
      <c r="D685" s="531"/>
      <c r="F685" s="533"/>
      <c r="G685" s="533">
        <f>E685-F685</f>
        <v>0</v>
      </c>
    </row>
    <row r="686" spans="1:7" ht="18.75" customHeight="1">
      <c r="A686" s="534"/>
      <c r="B686" s="534"/>
      <c r="C686" s="535"/>
      <c r="D686" s="534"/>
      <c r="E686" s="536"/>
      <c r="F686" s="536"/>
      <c r="G686" s="536">
        <f>G685+E686-F686</f>
        <v>0</v>
      </c>
    </row>
    <row r="687" spans="1:7" ht="18.75" customHeight="1">
      <c r="A687" s="534"/>
      <c r="B687" s="534"/>
      <c r="C687" s="535"/>
      <c r="D687" s="534"/>
      <c r="E687" s="536"/>
      <c r="F687" s="536"/>
      <c r="G687" s="536"/>
    </row>
    <row r="688" spans="1:7" ht="18.75" customHeight="1">
      <c r="A688" s="534"/>
      <c r="B688" s="534"/>
      <c r="C688" s="535"/>
      <c r="D688" s="534"/>
      <c r="E688" s="536"/>
      <c r="F688" s="536"/>
      <c r="G688" s="536"/>
    </row>
    <row r="689" spans="1:7" ht="18.75" customHeight="1">
      <c r="A689" s="537"/>
      <c r="B689" s="537"/>
      <c r="C689" s="538"/>
      <c r="D689" s="537"/>
      <c r="E689" s="539"/>
      <c r="F689" s="539"/>
      <c r="G689" s="539"/>
    </row>
    <row r="690" spans="1:7" ht="18.75" customHeight="1">
      <c r="A690" s="543"/>
      <c r="B690" s="543"/>
      <c r="C690" s="544"/>
      <c r="D690" s="543"/>
      <c r="E690" s="545"/>
      <c r="F690" s="545"/>
      <c r="G690" s="541"/>
    </row>
    <row r="691" spans="1:7" ht="18.75" customHeight="1">
      <c r="E691" s="541"/>
      <c r="F691" s="541"/>
      <c r="G691" s="541"/>
    </row>
    <row r="692" spans="1:7" ht="18.75" customHeight="1">
      <c r="A692" s="597" t="s">
        <v>1672</v>
      </c>
      <c r="B692" s="597"/>
      <c r="C692" s="597"/>
      <c r="D692" s="597"/>
      <c r="E692" s="597"/>
      <c r="F692" s="597"/>
      <c r="G692" s="520" t="s">
        <v>1671</v>
      </c>
    </row>
    <row r="693" spans="1:7" ht="18.75" customHeight="1">
      <c r="A693" s="598" t="str">
        <f>A12</f>
        <v>เดือน</v>
      </c>
      <c r="B693" s="599"/>
      <c r="C693" s="523" t="s">
        <v>103</v>
      </c>
      <c r="D693" s="524" t="s">
        <v>628</v>
      </c>
      <c r="E693" s="525" t="s">
        <v>629</v>
      </c>
      <c r="F693" s="525" t="s">
        <v>630</v>
      </c>
      <c r="G693" s="526" t="s">
        <v>631</v>
      </c>
    </row>
    <row r="694" spans="1:7" ht="18.75" customHeight="1">
      <c r="A694" s="527" t="s">
        <v>632</v>
      </c>
      <c r="B694" s="528" t="s">
        <v>28</v>
      </c>
      <c r="C694" s="529"/>
      <c r="D694" s="530"/>
      <c r="E694" s="526" t="s">
        <v>633</v>
      </c>
      <c r="F694" s="526" t="s">
        <v>633</v>
      </c>
      <c r="G694" s="526" t="s">
        <v>633</v>
      </c>
    </row>
    <row r="695" spans="1:7" ht="18.75" customHeight="1">
      <c r="A695" s="531" t="s">
        <v>617</v>
      </c>
      <c r="B695" s="531">
        <v>4</v>
      </c>
      <c r="C695" s="535" t="s">
        <v>808</v>
      </c>
      <c r="D695" s="531" t="s">
        <v>1673</v>
      </c>
      <c r="E695" s="521">
        <v>13084.11</v>
      </c>
      <c r="F695" s="533"/>
      <c r="G695" s="533">
        <f>E695-F695</f>
        <v>13084.11</v>
      </c>
    </row>
    <row r="696" spans="1:7" ht="18.75" customHeight="1">
      <c r="A696" s="534"/>
      <c r="B696" s="534">
        <v>31</v>
      </c>
      <c r="C696" s="535" t="s">
        <v>1041</v>
      </c>
      <c r="D696" s="534" t="s">
        <v>1708</v>
      </c>
      <c r="E696" s="536"/>
      <c r="F696" s="536">
        <v>363.45</v>
      </c>
      <c r="G696" s="536">
        <f>G695+E696-F696</f>
        <v>12720.66</v>
      </c>
    </row>
    <row r="697" spans="1:7" ht="18.75" customHeight="1">
      <c r="A697" s="534" t="s">
        <v>618</v>
      </c>
      <c r="B697" s="534">
        <v>30</v>
      </c>
      <c r="C697" s="535" t="s">
        <v>1041</v>
      </c>
      <c r="D697" s="534" t="s">
        <v>1748</v>
      </c>
      <c r="E697" s="536"/>
      <c r="F697" s="536">
        <v>363.45</v>
      </c>
      <c r="G697" s="536">
        <f>G696+E697-F697</f>
        <v>12357.21</v>
      </c>
    </row>
    <row r="698" spans="1:7" ht="18.75" customHeight="1">
      <c r="A698" s="534" t="s">
        <v>619</v>
      </c>
      <c r="B698" s="534">
        <v>28</v>
      </c>
      <c r="C698" s="535" t="s">
        <v>1041</v>
      </c>
      <c r="D698" s="534" t="s">
        <v>1794</v>
      </c>
      <c r="E698" s="536"/>
      <c r="F698" s="536">
        <v>363.45</v>
      </c>
      <c r="G698" s="536">
        <f>G697+E698-F698</f>
        <v>11993.759999999998</v>
      </c>
    </row>
    <row r="699" spans="1:7" ht="18.75" customHeight="1">
      <c r="A699" s="537"/>
      <c r="B699" s="537"/>
      <c r="C699" s="538"/>
      <c r="D699" s="537"/>
      <c r="E699" s="539"/>
      <c r="F699" s="539"/>
      <c r="G699" s="539"/>
    </row>
    <row r="700" spans="1:7" ht="18.75" customHeight="1">
      <c r="A700" s="543"/>
      <c r="B700" s="543"/>
      <c r="C700" s="544"/>
      <c r="D700" s="543"/>
      <c r="E700" s="545"/>
      <c r="F700" s="545"/>
      <c r="G700" s="541"/>
    </row>
    <row r="701" spans="1:7" ht="18.75" customHeight="1">
      <c r="A701" s="600" t="s">
        <v>124</v>
      </c>
      <c r="B701" s="600"/>
      <c r="C701" s="600"/>
      <c r="D701" s="600"/>
      <c r="E701" s="600"/>
      <c r="F701" s="600"/>
      <c r="G701" s="520" t="s">
        <v>647</v>
      </c>
    </row>
    <row r="702" spans="1:7" ht="18.75" customHeight="1">
      <c r="A702" s="598">
        <f>A2</f>
        <v>2566</v>
      </c>
      <c r="B702" s="599"/>
      <c r="C702" s="523" t="s">
        <v>103</v>
      </c>
      <c r="D702" s="524" t="s">
        <v>628</v>
      </c>
      <c r="E702" s="525" t="s">
        <v>629</v>
      </c>
      <c r="F702" s="525" t="s">
        <v>630</v>
      </c>
      <c r="G702" s="526" t="s">
        <v>631</v>
      </c>
    </row>
    <row r="703" spans="1:7" ht="18.75" customHeight="1">
      <c r="A703" s="527" t="s">
        <v>632</v>
      </c>
      <c r="B703" s="528" t="s">
        <v>28</v>
      </c>
      <c r="C703" s="529"/>
      <c r="D703" s="530"/>
      <c r="E703" s="526" t="s">
        <v>633</v>
      </c>
      <c r="F703" s="526" t="s">
        <v>633</v>
      </c>
      <c r="G703" s="526" t="s">
        <v>633</v>
      </c>
    </row>
    <row r="704" spans="1:7" ht="18.75" customHeight="1">
      <c r="A704" s="551" t="s">
        <v>608</v>
      </c>
      <c r="B704" s="551">
        <v>1</v>
      </c>
      <c r="C704" s="552" t="s">
        <v>789</v>
      </c>
      <c r="D704" s="557" t="s">
        <v>1224</v>
      </c>
      <c r="E704" s="553">
        <v>189.72</v>
      </c>
      <c r="F704" s="536"/>
      <c r="G704" s="536">
        <f>E704-F704</f>
        <v>189.72</v>
      </c>
    </row>
    <row r="705" spans="1:7" ht="18.75" customHeight="1">
      <c r="A705" s="551"/>
      <c r="B705" s="551">
        <v>6</v>
      </c>
      <c r="C705" s="552" t="s">
        <v>789</v>
      </c>
      <c r="D705" s="557" t="s">
        <v>1225</v>
      </c>
      <c r="E705" s="553">
        <v>49</v>
      </c>
      <c r="F705" s="536"/>
      <c r="G705" s="536">
        <f t="shared" ref="G705:G718" si="17">G704+E705-F705</f>
        <v>238.72</v>
      </c>
    </row>
    <row r="706" spans="1:7" ht="18.75" customHeight="1">
      <c r="A706" s="551"/>
      <c r="B706" s="551">
        <v>9</v>
      </c>
      <c r="C706" s="552" t="s">
        <v>1218</v>
      </c>
      <c r="D706" s="557" t="s">
        <v>1226</v>
      </c>
      <c r="E706" s="553">
        <v>55.93</v>
      </c>
      <c r="F706" s="536"/>
      <c r="G706" s="536">
        <f t="shared" si="17"/>
        <v>294.64999999999998</v>
      </c>
    </row>
    <row r="707" spans="1:7" ht="18.75" customHeight="1">
      <c r="A707" s="551"/>
      <c r="B707" s="551">
        <v>9</v>
      </c>
      <c r="C707" s="552" t="s">
        <v>792</v>
      </c>
      <c r="D707" s="557" t="s">
        <v>1228</v>
      </c>
      <c r="E707" s="553">
        <v>6.02</v>
      </c>
      <c r="F707" s="536"/>
      <c r="G707" s="536">
        <f t="shared" si="17"/>
        <v>300.66999999999996</v>
      </c>
    </row>
    <row r="708" spans="1:7" ht="18.75" customHeight="1">
      <c r="A708" s="551"/>
      <c r="B708" s="551">
        <v>10</v>
      </c>
      <c r="C708" s="552" t="s">
        <v>789</v>
      </c>
      <c r="D708" s="557" t="s">
        <v>1230</v>
      </c>
      <c r="E708" s="553">
        <v>1214.22</v>
      </c>
      <c r="F708" s="536"/>
      <c r="G708" s="536">
        <f t="shared" si="17"/>
        <v>1514.8899999999999</v>
      </c>
    </row>
    <row r="709" spans="1:7" ht="18.75" customHeight="1">
      <c r="A709" s="551"/>
      <c r="B709" s="551">
        <v>13</v>
      </c>
      <c r="C709" s="552" t="s">
        <v>792</v>
      </c>
      <c r="D709" s="557" t="s">
        <v>1233</v>
      </c>
      <c r="E709" s="553">
        <v>20.170000000000002</v>
      </c>
      <c r="F709" s="536"/>
      <c r="G709" s="536">
        <f t="shared" si="17"/>
        <v>1535.06</v>
      </c>
    </row>
    <row r="710" spans="1:7" ht="18.75" customHeight="1">
      <c r="A710" s="551"/>
      <c r="B710" s="551">
        <v>17</v>
      </c>
      <c r="C710" s="552" t="s">
        <v>1219</v>
      </c>
      <c r="D710" s="557" t="s">
        <v>1238</v>
      </c>
      <c r="E710" s="553">
        <v>9.94</v>
      </c>
      <c r="F710" s="536"/>
      <c r="G710" s="536">
        <f t="shared" si="17"/>
        <v>1545</v>
      </c>
    </row>
    <row r="711" spans="1:7" ht="18.75" customHeight="1">
      <c r="A711" s="551"/>
      <c r="B711" s="551">
        <v>18</v>
      </c>
      <c r="C711" s="552" t="s">
        <v>1220</v>
      </c>
      <c r="D711" s="557" t="s">
        <v>1240</v>
      </c>
      <c r="E711" s="553">
        <v>27.93</v>
      </c>
      <c r="F711" s="536"/>
      <c r="G711" s="536">
        <f t="shared" si="17"/>
        <v>1572.93</v>
      </c>
    </row>
    <row r="712" spans="1:7" ht="18.75" customHeight="1">
      <c r="A712" s="551"/>
      <c r="B712" s="551">
        <v>19</v>
      </c>
      <c r="C712" s="552" t="s">
        <v>1061</v>
      </c>
      <c r="D712" s="557" t="s">
        <v>1247</v>
      </c>
      <c r="E712" s="553">
        <v>502.41</v>
      </c>
      <c r="F712" s="536"/>
      <c r="G712" s="536">
        <f t="shared" si="17"/>
        <v>2075.34</v>
      </c>
    </row>
    <row r="713" spans="1:7" ht="18.75" customHeight="1">
      <c r="A713" s="551"/>
      <c r="B713" s="551">
        <v>24</v>
      </c>
      <c r="C713" s="552" t="s">
        <v>1249</v>
      </c>
      <c r="D713" s="557" t="s">
        <v>1248</v>
      </c>
      <c r="E713" s="553">
        <v>3.41</v>
      </c>
      <c r="F713" s="536"/>
      <c r="G713" s="536">
        <f t="shared" si="17"/>
        <v>2078.75</v>
      </c>
    </row>
    <row r="714" spans="1:7" ht="18.75" customHeight="1">
      <c r="A714" s="551"/>
      <c r="B714" s="551">
        <v>30</v>
      </c>
      <c r="C714" s="552" t="s">
        <v>1258</v>
      </c>
      <c r="D714" s="557" t="s">
        <v>1256</v>
      </c>
      <c r="E714" s="553">
        <v>34.42</v>
      </c>
      <c r="F714" s="536"/>
      <c r="G714" s="536">
        <f t="shared" si="17"/>
        <v>2113.17</v>
      </c>
    </row>
    <row r="715" spans="1:7" ht="18.75" customHeight="1">
      <c r="A715" s="551" t="s">
        <v>609</v>
      </c>
      <c r="B715" s="551">
        <v>3</v>
      </c>
      <c r="C715" s="552" t="s">
        <v>792</v>
      </c>
      <c r="D715" s="557" t="s">
        <v>1283</v>
      </c>
      <c r="E715" s="553">
        <v>56</v>
      </c>
      <c r="F715" s="536"/>
      <c r="G715" s="536">
        <f t="shared" si="17"/>
        <v>2169.17</v>
      </c>
    </row>
    <row r="716" spans="1:7" ht="18.75" customHeight="1">
      <c r="A716" s="551"/>
      <c r="B716" s="551">
        <v>6</v>
      </c>
      <c r="C716" s="552" t="s">
        <v>789</v>
      </c>
      <c r="D716" s="557" t="s">
        <v>1285</v>
      </c>
      <c r="E716" s="553">
        <v>98</v>
      </c>
      <c r="F716" s="536"/>
      <c r="G716" s="536">
        <f t="shared" si="17"/>
        <v>2267.17</v>
      </c>
    </row>
    <row r="717" spans="1:7" ht="18.75" customHeight="1">
      <c r="A717" s="551"/>
      <c r="B717" s="551">
        <v>6</v>
      </c>
      <c r="C717" s="552" t="s">
        <v>789</v>
      </c>
      <c r="D717" s="557" t="s">
        <v>1286</v>
      </c>
      <c r="E717" s="553">
        <v>21.72</v>
      </c>
      <c r="F717" s="536"/>
      <c r="G717" s="536">
        <f t="shared" si="17"/>
        <v>2288.89</v>
      </c>
    </row>
    <row r="718" spans="1:7" ht="18.75" customHeight="1">
      <c r="A718" s="551"/>
      <c r="B718" s="551">
        <v>6</v>
      </c>
      <c r="C718" s="552" t="s">
        <v>226</v>
      </c>
      <c r="D718" s="557" t="s">
        <v>1287</v>
      </c>
      <c r="E718" s="553">
        <v>2.62</v>
      </c>
      <c r="F718" s="536"/>
      <c r="G718" s="536">
        <f t="shared" si="17"/>
        <v>2291.5099999999998</v>
      </c>
    </row>
    <row r="719" spans="1:7" ht="18.75" customHeight="1">
      <c r="A719" s="551"/>
      <c r="B719" s="551">
        <v>6</v>
      </c>
      <c r="C719" s="552" t="s">
        <v>125</v>
      </c>
      <c r="D719" s="557" t="s">
        <v>1288</v>
      </c>
      <c r="E719" s="553"/>
      <c r="F719" s="536">
        <v>2078.75</v>
      </c>
      <c r="G719" s="536">
        <f t="shared" ref="G719:G782" si="18">G718+E719-F719</f>
        <v>212.75999999999976</v>
      </c>
    </row>
    <row r="720" spans="1:7" ht="18.75" customHeight="1">
      <c r="A720" s="551"/>
      <c r="B720" s="551">
        <v>7</v>
      </c>
      <c r="C720" s="552" t="s">
        <v>789</v>
      </c>
      <c r="D720" s="557" t="s">
        <v>1289</v>
      </c>
      <c r="E720" s="553">
        <v>1034.8</v>
      </c>
      <c r="F720" s="536"/>
      <c r="G720" s="536">
        <f t="shared" si="18"/>
        <v>1247.5599999999997</v>
      </c>
    </row>
    <row r="721" spans="1:7" ht="18.75" customHeight="1">
      <c r="A721" s="551"/>
      <c r="B721" s="551">
        <v>9</v>
      </c>
      <c r="C721" s="552" t="s">
        <v>1227</v>
      </c>
      <c r="D721" s="557" t="s">
        <v>1291</v>
      </c>
      <c r="E721" s="553">
        <v>55.93</v>
      </c>
      <c r="F721" s="536"/>
      <c r="G721" s="536">
        <f t="shared" si="18"/>
        <v>1303.4899999999998</v>
      </c>
    </row>
    <row r="722" spans="1:7" ht="18.75" customHeight="1">
      <c r="A722" s="551"/>
      <c r="B722" s="551">
        <v>14</v>
      </c>
      <c r="C722" s="552" t="s">
        <v>791</v>
      </c>
      <c r="D722" s="557" t="s">
        <v>1294</v>
      </c>
      <c r="E722" s="553">
        <v>69.349999999999994</v>
      </c>
      <c r="F722" s="536"/>
      <c r="G722" s="536">
        <f t="shared" si="18"/>
        <v>1372.8399999999997</v>
      </c>
    </row>
    <row r="723" spans="1:7" ht="18.75" customHeight="1">
      <c r="A723" s="551"/>
      <c r="B723" s="551">
        <v>14</v>
      </c>
      <c r="C723" s="552" t="s">
        <v>789</v>
      </c>
      <c r="D723" s="557" t="s">
        <v>1296</v>
      </c>
      <c r="E723" s="553">
        <v>545.65</v>
      </c>
      <c r="F723" s="536"/>
      <c r="G723" s="536">
        <f t="shared" si="18"/>
        <v>1918.4899999999998</v>
      </c>
    </row>
    <row r="724" spans="1:7" ht="18.75" customHeight="1">
      <c r="A724" s="551"/>
      <c r="B724" s="551">
        <v>15</v>
      </c>
      <c r="C724" s="552" t="s">
        <v>792</v>
      </c>
      <c r="D724" s="557" t="s">
        <v>1297</v>
      </c>
      <c r="E724" s="553">
        <v>4.84</v>
      </c>
      <c r="F724" s="536"/>
      <c r="G724" s="536">
        <f t="shared" si="18"/>
        <v>1923.3299999999997</v>
      </c>
    </row>
    <row r="725" spans="1:7" ht="18.75" customHeight="1">
      <c r="A725" s="551"/>
      <c r="B725" s="551">
        <v>17</v>
      </c>
      <c r="C725" s="552" t="s">
        <v>1239</v>
      </c>
      <c r="D725" s="557" t="s">
        <v>1299</v>
      </c>
      <c r="E725" s="553">
        <v>7</v>
      </c>
      <c r="F725" s="536"/>
      <c r="G725" s="536">
        <f t="shared" si="18"/>
        <v>1930.3299999999997</v>
      </c>
    </row>
    <row r="726" spans="1:7" ht="18.75" customHeight="1">
      <c r="A726" s="551"/>
      <c r="B726" s="551">
        <v>18</v>
      </c>
      <c r="C726" s="552" t="s">
        <v>792</v>
      </c>
      <c r="D726" s="557" t="s">
        <v>1301</v>
      </c>
      <c r="E726" s="553">
        <v>81.78</v>
      </c>
      <c r="F726" s="536"/>
      <c r="G726" s="536">
        <f t="shared" si="18"/>
        <v>2012.1099999999997</v>
      </c>
    </row>
    <row r="727" spans="1:7" ht="18.75" customHeight="1">
      <c r="A727" s="551"/>
      <c r="B727" s="551">
        <v>20</v>
      </c>
      <c r="C727" s="552" t="s">
        <v>1241</v>
      </c>
      <c r="D727" s="557" t="s">
        <v>1303</v>
      </c>
      <c r="E727" s="553">
        <v>27.93</v>
      </c>
      <c r="F727" s="536"/>
      <c r="G727" s="536">
        <f t="shared" si="18"/>
        <v>2040.0399999999997</v>
      </c>
    </row>
    <row r="728" spans="1:7" ht="18.75" customHeight="1">
      <c r="A728" s="551"/>
      <c r="B728" s="551">
        <v>22</v>
      </c>
      <c r="C728" s="552" t="s">
        <v>789</v>
      </c>
      <c r="D728" s="557" t="s">
        <v>1305</v>
      </c>
      <c r="E728" s="553">
        <v>98.13</v>
      </c>
      <c r="F728" s="536"/>
      <c r="G728" s="536">
        <f t="shared" si="18"/>
        <v>2138.1699999999996</v>
      </c>
    </row>
    <row r="729" spans="1:7" ht="18.75" customHeight="1">
      <c r="A729" s="551"/>
      <c r="B729" s="551">
        <v>22</v>
      </c>
      <c r="C729" s="552" t="s">
        <v>789</v>
      </c>
      <c r="D729" s="557" t="s">
        <v>1325</v>
      </c>
      <c r="E729" s="553">
        <v>3032.4</v>
      </c>
      <c r="F729" s="536"/>
      <c r="G729" s="536">
        <f t="shared" si="18"/>
        <v>5170.57</v>
      </c>
    </row>
    <row r="730" spans="1:7" ht="18.75" customHeight="1">
      <c r="A730" s="551"/>
      <c r="B730" s="551">
        <v>23</v>
      </c>
      <c r="C730" s="552" t="s">
        <v>1308</v>
      </c>
      <c r="D730" s="557" t="s">
        <v>1296</v>
      </c>
      <c r="E730" s="553">
        <v>4.62</v>
      </c>
      <c r="F730" s="536"/>
      <c r="G730" s="536">
        <f t="shared" si="18"/>
        <v>5175.1899999999996</v>
      </c>
    </row>
    <row r="731" spans="1:7" ht="18.75" customHeight="1">
      <c r="A731" s="551"/>
      <c r="B731" s="551">
        <v>28</v>
      </c>
      <c r="C731" s="552" t="s">
        <v>1257</v>
      </c>
      <c r="D731" s="557" t="s">
        <v>1310</v>
      </c>
      <c r="E731" s="553">
        <v>19.57</v>
      </c>
      <c r="F731" s="536"/>
      <c r="G731" s="536">
        <f t="shared" si="18"/>
        <v>5194.7599999999993</v>
      </c>
    </row>
    <row r="732" spans="1:7" ht="18.75" customHeight="1">
      <c r="A732" s="551" t="s">
        <v>610</v>
      </c>
      <c r="B732" s="551">
        <v>1</v>
      </c>
      <c r="C732" s="552" t="s">
        <v>226</v>
      </c>
      <c r="D732" s="557" t="s">
        <v>1334</v>
      </c>
      <c r="E732" s="553">
        <v>1.64</v>
      </c>
      <c r="F732" s="536"/>
      <c r="G732" s="536">
        <f t="shared" si="18"/>
        <v>5196.3999999999996</v>
      </c>
    </row>
    <row r="733" spans="1:7" ht="18.75" customHeight="1">
      <c r="A733" s="551"/>
      <c r="B733" s="551">
        <v>2</v>
      </c>
      <c r="C733" s="552" t="s">
        <v>789</v>
      </c>
      <c r="D733" s="557" t="s">
        <v>1336</v>
      </c>
      <c r="E733" s="553">
        <v>93.8</v>
      </c>
      <c r="F733" s="536"/>
      <c r="G733" s="536">
        <f t="shared" si="18"/>
        <v>5290.2</v>
      </c>
    </row>
    <row r="734" spans="1:7" ht="18.75" customHeight="1">
      <c r="A734" s="551"/>
      <c r="B734" s="551">
        <v>2</v>
      </c>
      <c r="C734" s="552" t="s">
        <v>789</v>
      </c>
      <c r="D734" s="557" t="s">
        <v>1337</v>
      </c>
      <c r="E734" s="553">
        <v>34.409999999999997</v>
      </c>
      <c r="F734" s="536"/>
      <c r="G734" s="536">
        <f t="shared" si="18"/>
        <v>5324.61</v>
      </c>
    </row>
    <row r="735" spans="1:7" ht="18.75" customHeight="1">
      <c r="A735" s="551"/>
      <c r="B735" s="551">
        <v>2</v>
      </c>
      <c r="C735" s="552" t="s">
        <v>789</v>
      </c>
      <c r="D735" s="557" t="s">
        <v>1338</v>
      </c>
      <c r="E735" s="553">
        <v>117.23</v>
      </c>
      <c r="F735" s="536"/>
      <c r="G735" s="536">
        <f t="shared" si="18"/>
        <v>5441.8399999999992</v>
      </c>
    </row>
    <row r="736" spans="1:7" ht="18.75" customHeight="1">
      <c r="A736" s="551"/>
      <c r="B736" s="551">
        <v>2</v>
      </c>
      <c r="C736" s="552" t="s">
        <v>789</v>
      </c>
      <c r="D736" s="557" t="s">
        <v>1339</v>
      </c>
      <c r="E736" s="553">
        <v>634.58000000000004</v>
      </c>
      <c r="F736" s="536"/>
      <c r="G736" s="536">
        <f t="shared" si="18"/>
        <v>6076.4199999999992</v>
      </c>
    </row>
    <row r="737" spans="1:7" ht="18.75" customHeight="1">
      <c r="A737" s="551"/>
      <c r="B737" s="551">
        <v>2</v>
      </c>
      <c r="C737" s="552" t="s">
        <v>789</v>
      </c>
      <c r="D737" s="557" t="s">
        <v>1340</v>
      </c>
      <c r="E737" s="553">
        <v>569.16</v>
      </c>
      <c r="F737" s="536"/>
      <c r="G737" s="536">
        <f t="shared" si="18"/>
        <v>6645.579999999999</v>
      </c>
    </row>
    <row r="738" spans="1:7" ht="18.75" customHeight="1">
      <c r="A738" s="551"/>
      <c r="B738" s="551">
        <v>3</v>
      </c>
      <c r="C738" s="552" t="s">
        <v>789</v>
      </c>
      <c r="D738" s="557" t="s">
        <v>1341</v>
      </c>
      <c r="E738" s="553">
        <v>79.36</v>
      </c>
      <c r="F738" s="536"/>
      <c r="G738" s="536">
        <f t="shared" si="18"/>
        <v>6724.9399999999987</v>
      </c>
    </row>
    <row r="739" spans="1:7" ht="18.75" customHeight="1">
      <c r="A739" s="551"/>
      <c r="B739" s="551">
        <v>3</v>
      </c>
      <c r="C739" s="552" t="s">
        <v>791</v>
      </c>
      <c r="D739" s="557" t="s">
        <v>1342</v>
      </c>
      <c r="E739" s="553">
        <v>490</v>
      </c>
      <c r="F739" s="536"/>
      <c r="G739" s="536">
        <f t="shared" si="18"/>
        <v>7214.9399999999987</v>
      </c>
    </row>
    <row r="740" spans="1:7" ht="18.75" customHeight="1">
      <c r="A740" s="551"/>
      <c r="B740" s="551">
        <v>7</v>
      </c>
      <c r="C740" s="552" t="s">
        <v>789</v>
      </c>
      <c r="D740" s="557" t="s">
        <v>1344</v>
      </c>
      <c r="E740" s="553">
        <v>34.35</v>
      </c>
      <c r="F740" s="536"/>
      <c r="G740" s="536">
        <f t="shared" si="18"/>
        <v>7249.2899999999991</v>
      </c>
    </row>
    <row r="741" spans="1:7" ht="18.75" customHeight="1">
      <c r="A741" s="551"/>
      <c r="B741" s="551">
        <v>7</v>
      </c>
      <c r="C741" s="552" t="s">
        <v>789</v>
      </c>
      <c r="D741" s="557" t="s">
        <v>1345</v>
      </c>
      <c r="E741" s="553">
        <v>35</v>
      </c>
      <c r="F741" s="536"/>
      <c r="G741" s="536">
        <f t="shared" si="18"/>
        <v>7284.2899999999991</v>
      </c>
    </row>
    <row r="742" spans="1:7" ht="18.75" customHeight="1">
      <c r="A742" s="551"/>
      <c r="B742" s="551">
        <v>7</v>
      </c>
      <c r="C742" s="552" t="s">
        <v>789</v>
      </c>
      <c r="D742" s="557" t="s">
        <v>1346</v>
      </c>
      <c r="E742" s="553">
        <v>35.46</v>
      </c>
      <c r="F742" s="536"/>
      <c r="G742" s="536">
        <f t="shared" si="18"/>
        <v>7319.7499999999991</v>
      </c>
    </row>
    <row r="743" spans="1:7" ht="18.75" customHeight="1">
      <c r="A743" s="551"/>
      <c r="B743" s="551">
        <v>8</v>
      </c>
      <c r="C743" s="552" t="s">
        <v>789</v>
      </c>
      <c r="D743" s="557" t="s">
        <v>1347</v>
      </c>
      <c r="E743" s="553">
        <v>412.15</v>
      </c>
      <c r="F743" s="536"/>
      <c r="G743" s="536">
        <f t="shared" si="18"/>
        <v>7731.8999999999987</v>
      </c>
    </row>
    <row r="744" spans="1:7" ht="18.75" customHeight="1">
      <c r="A744" s="551"/>
      <c r="B744" s="551">
        <v>9</v>
      </c>
      <c r="C744" s="552" t="s">
        <v>1292</v>
      </c>
      <c r="D744" s="557" t="s">
        <v>1348</v>
      </c>
      <c r="E744" s="553">
        <v>55.93</v>
      </c>
      <c r="F744" s="536"/>
      <c r="G744" s="536">
        <f t="shared" si="18"/>
        <v>7787.829999999999</v>
      </c>
    </row>
    <row r="745" spans="1:7" ht="18.75" customHeight="1">
      <c r="A745" s="551"/>
      <c r="B745" s="551">
        <v>10</v>
      </c>
      <c r="C745" s="552" t="s">
        <v>789</v>
      </c>
      <c r="D745" s="557" t="s">
        <v>1352</v>
      </c>
      <c r="E745" s="553">
        <v>54.43</v>
      </c>
      <c r="F745" s="536"/>
      <c r="G745" s="536">
        <f t="shared" si="18"/>
        <v>7842.2599999999993</v>
      </c>
    </row>
    <row r="746" spans="1:7" ht="18.75" customHeight="1">
      <c r="A746" s="551"/>
      <c r="B746" s="551">
        <v>15</v>
      </c>
      <c r="C746" s="552" t="s">
        <v>789</v>
      </c>
      <c r="D746" s="557" t="s">
        <v>1353</v>
      </c>
      <c r="E746" s="553">
        <v>23.55</v>
      </c>
      <c r="F746" s="536"/>
      <c r="G746" s="536">
        <f t="shared" si="18"/>
        <v>7865.8099999999995</v>
      </c>
    </row>
    <row r="747" spans="1:7" ht="18.75" customHeight="1">
      <c r="A747" s="551"/>
      <c r="B747" s="551">
        <v>15</v>
      </c>
      <c r="C747" s="552" t="s">
        <v>789</v>
      </c>
      <c r="D747" s="557" t="s">
        <v>1354</v>
      </c>
      <c r="E747" s="553">
        <v>787.5</v>
      </c>
      <c r="F747" s="536"/>
      <c r="G747" s="536">
        <f t="shared" si="18"/>
        <v>8653.31</v>
      </c>
    </row>
    <row r="748" spans="1:7" ht="18.75" customHeight="1">
      <c r="A748" s="551"/>
      <c r="B748" s="551">
        <v>17</v>
      </c>
      <c r="C748" s="552" t="s">
        <v>636</v>
      </c>
      <c r="D748" s="557" t="s">
        <v>1355</v>
      </c>
      <c r="E748" s="553">
        <v>117.76</v>
      </c>
      <c r="F748" s="536"/>
      <c r="G748" s="536">
        <f t="shared" si="18"/>
        <v>8771.07</v>
      </c>
    </row>
    <row r="749" spans="1:7" ht="18.75" customHeight="1">
      <c r="A749" s="551"/>
      <c r="B749" s="551">
        <v>17</v>
      </c>
      <c r="C749" s="552" t="s">
        <v>1300</v>
      </c>
      <c r="D749" s="557" t="s">
        <v>1356</v>
      </c>
      <c r="E749" s="553">
        <v>7</v>
      </c>
      <c r="F749" s="536"/>
      <c r="G749" s="536">
        <f t="shared" si="18"/>
        <v>8778.07</v>
      </c>
    </row>
    <row r="750" spans="1:7" ht="18.75" customHeight="1">
      <c r="A750" s="551"/>
      <c r="B750" s="551">
        <v>20</v>
      </c>
      <c r="C750" s="552" t="s">
        <v>1302</v>
      </c>
      <c r="D750" s="557" t="s">
        <v>1359</v>
      </c>
      <c r="E750" s="553">
        <v>27.93</v>
      </c>
      <c r="F750" s="536"/>
      <c r="G750" s="536">
        <f t="shared" si="18"/>
        <v>8806</v>
      </c>
    </row>
    <row r="751" spans="1:7" ht="18.75" customHeight="1">
      <c r="A751" s="551"/>
      <c r="B751" s="551">
        <v>23</v>
      </c>
      <c r="C751" s="552" t="s">
        <v>1363</v>
      </c>
      <c r="D751" s="557" t="s">
        <v>1362</v>
      </c>
      <c r="E751" s="553">
        <v>4.62</v>
      </c>
      <c r="F751" s="536"/>
      <c r="G751" s="536">
        <f t="shared" si="18"/>
        <v>8810.6200000000008</v>
      </c>
    </row>
    <row r="752" spans="1:7" ht="18.75" customHeight="1">
      <c r="A752" s="551"/>
      <c r="B752" s="551">
        <v>23</v>
      </c>
      <c r="C752" s="552" t="s">
        <v>789</v>
      </c>
      <c r="D752" s="557" t="s">
        <v>1333</v>
      </c>
      <c r="E752" s="553">
        <v>168</v>
      </c>
      <c r="F752" s="536"/>
      <c r="G752" s="536">
        <f t="shared" si="18"/>
        <v>8978.6200000000008</v>
      </c>
    </row>
    <row r="753" spans="1:7" ht="18.75" customHeight="1">
      <c r="A753" s="551"/>
      <c r="B753" s="551">
        <v>28</v>
      </c>
      <c r="C753" s="552" t="s">
        <v>1312</v>
      </c>
      <c r="D753" s="557" t="s">
        <v>1367</v>
      </c>
      <c r="E753" s="553">
        <v>43</v>
      </c>
      <c r="F753" s="536"/>
      <c r="G753" s="536">
        <f t="shared" si="18"/>
        <v>9021.6200000000008</v>
      </c>
    </row>
    <row r="754" spans="1:7" ht="18.75" customHeight="1">
      <c r="A754" s="551"/>
      <c r="B754" s="551">
        <v>30</v>
      </c>
      <c r="C754" s="552" t="s">
        <v>793</v>
      </c>
      <c r="D754" s="557" t="s">
        <v>1374</v>
      </c>
      <c r="E754" s="553">
        <v>1010.76</v>
      </c>
      <c r="F754" s="536"/>
      <c r="G754" s="536">
        <f t="shared" si="18"/>
        <v>10032.380000000001</v>
      </c>
    </row>
    <row r="755" spans="1:7" ht="18.75" customHeight="1">
      <c r="A755" s="551"/>
      <c r="B755" s="551">
        <v>31</v>
      </c>
      <c r="C755" s="552" t="s">
        <v>125</v>
      </c>
      <c r="D755" s="557" t="s">
        <v>1387</v>
      </c>
      <c r="E755" s="553"/>
      <c r="F755" s="536">
        <v>5194.76</v>
      </c>
      <c r="G755" s="536">
        <f t="shared" si="18"/>
        <v>4837.6200000000008</v>
      </c>
    </row>
    <row r="756" spans="1:7" ht="18.75" customHeight="1">
      <c r="A756" s="551" t="s">
        <v>1201</v>
      </c>
      <c r="B756" s="551">
        <v>4</v>
      </c>
      <c r="C756" s="552" t="s">
        <v>125</v>
      </c>
      <c r="D756" s="557" t="s">
        <v>1392</v>
      </c>
      <c r="E756" s="553"/>
      <c r="F756" s="536">
        <v>4837.62</v>
      </c>
      <c r="G756" s="536">
        <f t="shared" si="18"/>
        <v>0</v>
      </c>
    </row>
    <row r="757" spans="1:7" ht="18.75" customHeight="1">
      <c r="A757" s="551"/>
      <c r="B757" s="551">
        <v>10</v>
      </c>
      <c r="C757" s="552" t="s">
        <v>1349</v>
      </c>
      <c r="D757" s="557" t="s">
        <v>1394</v>
      </c>
      <c r="E757" s="553">
        <v>55.93</v>
      </c>
      <c r="F757" s="536"/>
      <c r="G757" s="536">
        <f t="shared" si="18"/>
        <v>55.93</v>
      </c>
    </row>
    <row r="758" spans="1:7" ht="18.75" customHeight="1">
      <c r="A758" s="551"/>
      <c r="B758" s="551">
        <v>17</v>
      </c>
      <c r="C758" s="552" t="s">
        <v>789</v>
      </c>
      <c r="D758" s="557" t="s">
        <v>1396</v>
      </c>
      <c r="E758" s="553">
        <v>49</v>
      </c>
      <c r="F758" s="536"/>
      <c r="G758" s="536">
        <f t="shared" si="18"/>
        <v>104.93</v>
      </c>
    </row>
    <row r="759" spans="1:7" ht="18.75" customHeight="1">
      <c r="A759" s="551"/>
      <c r="B759" s="551">
        <v>17</v>
      </c>
      <c r="C759" s="552" t="s">
        <v>1357</v>
      </c>
      <c r="D759" s="557" t="s">
        <v>1397</v>
      </c>
      <c r="E759" s="553">
        <v>7</v>
      </c>
      <c r="F759" s="536"/>
      <c r="G759" s="536">
        <f t="shared" si="18"/>
        <v>111.93</v>
      </c>
    </row>
    <row r="760" spans="1:7" ht="18.75" customHeight="1">
      <c r="A760" s="551"/>
      <c r="B760" s="551">
        <v>18</v>
      </c>
      <c r="C760" s="552" t="s">
        <v>1358</v>
      </c>
      <c r="D760" s="557" t="s">
        <v>1400</v>
      </c>
      <c r="E760" s="553">
        <v>27.93</v>
      </c>
      <c r="F760" s="536"/>
      <c r="G760" s="536">
        <f t="shared" si="18"/>
        <v>139.86000000000001</v>
      </c>
    </row>
    <row r="761" spans="1:7" ht="18.75" customHeight="1">
      <c r="A761" s="551"/>
      <c r="B761" s="551">
        <v>18</v>
      </c>
      <c r="C761" s="552" t="s">
        <v>789</v>
      </c>
      <c r="D761" s="557" t="s">
        <v>1403</v>
      </c>
      <c r="E761" s="553">
        <v>276.64</v>
      </c>
      <c r="F761" s="536"/>
      <c r="G761" s="536">
        <f t="shared" si="18"/>
        <v>416.5</v>
      </c>
    </row>
    <row r="762" spans="1:7" ht="18.75" customHeight="1">
      <c r="A762" s="551"/>
      <c r="B762" s="551">
        <v>19</v>
      </c>
      <c r="C762" s="552" t="s">
        <v>789</v>
      </c>
      <c r="D762" s="557" t="s">
        <v>1404</v>
      </c>
      <c r="E762" s="553">
        <v>183.75</v>
      </c>
      <c r="F762" s="536"/>
      <c r="G762" s="536">
        <f t="shared" si="18"/>
        <v>600.25</v>
      </c>
    </row>
    <row r="763" spans="1:7" ht="18.75" customHeight="1">
      <c r="A763" s="551"/>
      <c r="B763" s="551">
        <v>21</v>
      </c>
      <c r="C763" s="552" t="s">
        <v>789</v>
      </c>
      <c r="D763" s="557" t="s">
        <v>1405</v>
      </c>
      <c r="E763" s="553">
        <v>23.55</v>
      </c>
      <c r="F763" s="536"/>
      <c r="G763" s="536">
        <f t="shared" si="18"/>
        <v>623.79999999999995</v>
      </c>
    </row>
    <row r="764" spans="1:7" ht="18.75" customHeight="1">
      <c r="A764" s="551"/>
      <c r="B764" s="551">
        <v>21</v>
      </c>
      <c r="C764" s="552" t="s">
        <v>791</v>
      </c>
      <c r="D764" s="557" t="s">
        <v>1406</v>
      </c>
      <c r="E764" s="553">
        <v>85.37</v>
      </c>
      <c r="F764" s="536"/>
      <c r="G764" s="536">
        <f t="shared" si="18"/>
        <v>709.17</v>
      </c>
    </row>
    <row r="765" spans="1:7" ht="18.75" customHeight="1">
      <c r="A765" s="551"/>
      <c r="B765" s="551">
        <v>24</v>
      </c>
      <c r="C765" s="552" t="s">
        <v>1409</v>
      </c>
      <c r="D765" s="557" t="s">
        <v>1408</v>
      </c>
      <c r="E765" s="553">
        <v>4.01</v>
      </c>
      <c r="F765" s="536"/>
      <c r="G765" s="536">
        <f t="shared" si="18"/>
        <v>713.18</v>
      </c>
    </row>
    <row r="766" spans="1:7" ht="18.75" customHeight="1">
      <c r="A766" s="551"/>
      <c r="B766" s="551">
        <v>25</v>
      </c>
      <c r="C766" s="552" t="s">
        <v>789</v>
      </c>
      <c r="D766" s="557" t="s">
        <v>1410</v>
      </c>
      <c r="E766" s="553">
        <v>1050</v>
      </c>
      <c r="F766" s="536"/>
      <c r="G766" s="536">
        <f t="shared" si="18"/>
        <v>1763.1799999999998</v>
      </c>
    </row>
    <row r="767" spans="1:7" ht="18.75" customHeight="1">
      <c r="A767" s="551"/>
      <c r="B767" s="551">
        <v>28</v>
      </c>
      <c r="C767" s="552" t="s">
        <v>1368</v>
      </c>
      <c r="D767" s="557" t="s">
        <v>1414</v>
      </c>
      <c r="E767" s="553">
        <v>52.1</v>
      </c>
      <c r="F767" s="536"/>
      <c r="G767" s="536">
        <f t="shared" si="18"/>
        <v>1815.2799999999997</v>
      </c>
    </row>
    <row r="768" spans="1:7" ht="18.75" customHeight="1">
      <c r="A768" s="551" t="s">
        <v>612</v>
      </c>
      <c r="B768" s="551">
        <v>3</v>
      </c>
      <c r="C768" s="552" t="s">
        <v>789</v>
      </c>
      <c r="D768" s="557" t="s">
        <v>1433</v>
      </c>
      <c r="E768" s="553">
        <v>50.57</v>
      </c>
      <c r="F768" s="536"/>
      <c r="G768" s="536">
        <f t="shared" si="18"/>
        <v>1865.8499999999997</v>
      </c>
    </row>
    <row r="769" spans="1:7" ht="18.75" customHeight="1">
      <c r="A769" s="551"/>
      <c r="B769" s="551">
        <v>8</v>
      </c>
      <c r="C769" s="552" t="s">
        <v>789</v>
      </c>
      <c r="D769" s="557" t="s">
        <v>1437</v>
      </c>
      <c r="E769" s="553">
        <v>1260</v>
      </c>
      <c r="F769" s="536"/>
      <c r="G769" s="536">
        <f t="shared" si="18"/>
        <v>3125.8499999999995</v>
      </c>
    </row>
    <row r="770" spans="1:7" ht="18.75" customHeight="1">
      <c r="A770" s="551"/>
      <c r="B770" s="551">
        <v>9</v>
      </c>
      <c r="C770" s="552" t="s">
        <v>1395</v>
      </c>
      <c r="D770" s="557" t="s">
        <v>1439</v>
      </c>
      <c r="E770" s="553">
        <v>55.93</v>
      </c>
      <c r="F770" s="536"/>
      <c r="G770" s="536">
        <f t="shared" si="18"/>
        <v>3181.7799999999993</v>
      </c>
    </row>
    <row r="771" spans="1:7" ht="18.75" customHeight="1">
      <c r="A771" s="551"/>
      <c r="B771" s="551">
        <v>9</v>
      </c>
      <c r="C771" s="552" t="s">
        <v>789</v>
      </c>
      <c r="D771" s="557" t="s">
        <v>1441</v>
      </c>
      <c r="E771" s="553">
        <v>238</v>
      </c>
      <c r="F771" s="536"/>
      <c r="G771" s="536">
        <f t="shared" si="18"/>
        <v>3419.7799999999993</v>
      </c>
    </row>
    <row r="772" spans="1:7" ht="18.75" customHeight="1">
      <c r="A772" s="551"/>
      <c r="B772" s="551">
        <v>10</v>
      </c>
      <c r="C772" s="552" t="s">
        <v>1041</v>
      </c>
      <c r="D772" s="557" t="s">
        <v>1444</v>
      </c>
      <c r="E772" s="553">
        <v>147</v>
      </c>
      <c r="F772" s="536"/>
      <c r="G772" s="536">
        <f t="shared" si="18"/>
        <v>3566.7799999999993</v>
      </c>
    </row>
    <row r="773" spans="1:7" ht="18.75" customHeight="1">
      <c r="A773" s="551"/>
      <c r="B773" s="551">
        <v>10</v>
      </c>
      <c r="C773" s="552" t="s">
        <v>789</v>
      </c>
      <c r="D773" s="557" t="s">
        <v>1445</v>
      </c>
      <c r="E773" s="553">
        <v>240.1</v>
      </c>
      <c r="F773" s="536"/>
      <c r="G773" s="536">
        <f t="shared" si="18"/>
        <v>3806.8799999999992</v>
      </c>
    </row>
    <row r="774" spans="1:7" ht="18.75" customHeight="1">
      <c r="A774" s="551"/>
      <c r="B774" s="551">
        <v>10</v>
      </c>
      <c r="C774" s="552" t="s">
        <v>789</v>
      </c>
      <c r="D774" s="557" t="s">
        <v>1446</v>
      </c>
      <c r="E774" s="553">
        <v>189.72</v>
      </c>
      <c r="F774" s="536"/>
      <c r="G774" s="536">
        <f t="shared" si="18"/>
        <v>3996.599999999999</v>
      </c>
    </row>
    <row r="775" spans="1:7" ht="18.75" customHeight="1">
      <c r="A775" s="551"/>
      <c r="B775" s="551">
        <v>11</v>
      </c>
      <c r="C775" s="552" t="s">
        <v>789</v>
      </c>
      <c r="D775" s="557" t="s">
        <v>1434</v>
      </c>
      <c r="E775" s="553">
        <v>420</v>
      </c>
      <c r="F775" s="536"/>
      <c r="G775" s="536">
        <f t="shared" si="18"/>
        <v>4416.5999999999985</v>
      </c>
    </row>
    <row r="776" spans="1:7" ht="18.75" customHeight="1">
      <c r="A776" s="551"/>
      <c r="B776" s="551">
        <v>16</v>
      </c>
      <c r="C776" s="552" t="s">
        <v>789</v>
      </c>
      <c r="D776" s="557" t="s">
        <v>1449</v>
      </c>
      <c r="E776" s="553">
        <v>1050</v>
      </c>
      <c r="F776" s="536"/>
      <c r="G776" s="536">
        <f t="shared" si="18"/>
        <v>5466.5999999999985</v>
      </c>
    </row>
    <row r="777" spans="1:7" ht="18.75" customHeight="1">
      <c r="A777" s="551"/>
      <c r="B777" s="551">
        <v>17</v>
      </c>
      <c r="C777" s="552" t="s">
        <v>1399</v>
      </c>
      <c r="D777" s="557" t="s">
        <v>1452</v>
      </c>
      <c r="E777" s="553">
        <v>8.26</v>
      </c>
      <c r="F777" s="536"/>
      <c r="G777" s="536">
        <f t="shared" si="18"/>
        <v>5474.8599999999988</v>
      </c>
    </row>
    <row r="778" spans="1:7" ht="18.75" customHeight="1">
      <c r="A778" s="551"/>
      <c r="B778" s="551">
        <v>18</v>
      </c>
      <c r="C778" s="552" t="s">
        <v>1402</v>
      </c>
      <c r="D778" s="557" t="s">
        <v>1450</v>
      </c>
      <c r="E778" s="553">
        <v>27.93</v>
      </c>
      <c r="F778" s="536"/>
      <c r="G778" s="536">
        <f t="shared" si="18"/>
        <v>5502.7899999999991</v>
      </c>
    </row>
    <row r="779" spans="1:7" ht="18.75" customHeight="1">
      <c r="A779" s="551"/>
      <c r="B779" s="551">
        <v>18</v>
      </c>
      <c r="C779" s="552" t="s">
        <v>789</v>
      </c>
      <c r="D779" s="557" t="s">
        <v>1435</v>
      </c>
      <c r="E779" s="553">
        <v>262.5</v>
      </c>
      <c r="F779" s="536"/>
      <c r="G779" s="536">
        <f t="shared" si="18"/>
        <v>5765.2899999999991</v>
      </c>
    </row>
    <row r="780" spans="1:7" ht="18.75" customHeight="1">
      <c r="A780" s="551"/>
      <c r="B780" s="551">
        <v>24</v>
      </c>
      <c r="C780" s="552" t="s">
        <v>1458</v>
      </c>
      <c r="D780" s="557" t="s">
        <v>1457</v>
      </c>
      <c r="E780" s="553">
        <v>3.41</v>
      </c>
      <c r="F780" s="536"/>
      <c r="G780" s="536">
        <f t="shared" si="18"/>
        <v>5768.6999999999989</v>
      </c>
    </row>
    <row r="781" spans="1:7" ht="18.75" customHeight="1">
      <c r="A781" s="551"/>
      <c r="B781" s="551">
        <v>26</v>
      </c>
      <c r="C781" s="552" t="s">
        <v>789</v>
      </c>
      <c r="D781" s="557" t="s">
        <v>1460</v>
      </c>
      <c r="E781" s="553">
        <v>53.2</v>
      </c>
      <c r="F781" s="536"/>
      <c r="G781" s="536">
        <f t="shared" si="18"/>
        <v>5821.8999999999987</v>
      </c>
    </row>
    <row r="782" spans="1:7" ht="18.75" customHeight="1">
      <c r="A782" s="551"/>
      <c r="B782" s="551">
        <v>30</v>
      </c>
      <c r="C782" s="552" t="s">
        <v>1415</v>
      </c>
      <c r="D782" s="557" t="s">
        <v>1461</v>
      </c>
      <c r="E782" s="553">
        <v>82.56</v>
      </c>
      <c r="F782" s="536"/>
      <c r="G782" s="536">
        <f t="shared" si="18"/>
        <v>5904.4599999999991</v>
      </c>
    </row>
    <row r="783" spans="1:7" ht="18.75" customHeight="1">
      <c r="A783" s="551"/>
      <c r="B783" s="551">
        <v>31</v>
      </c>
      <c r="C783" s="552" t="s">
        <v>125</v>
      </c>
      <c r="D783" s="557" t="s">
        <v>1479</v>
      </c>
      <c r="E783" s="553"/>
      <c r="F783" s="536">
        <v>1815.28</v>
      </c>
      <c r="G783" s="536">
        <f t="shared" ref="G783:G846" si="19">G782+E783-F783</f>
        <v>4089.1799999999994</v>
      </c>
    </row>
    <row r="784" spans="1:7" ht="18.75" customHeight="1">
      <c r="A784" s="551" t="s">
        <v>613</v>
      </c>
      <c r="B784" s="551">
        <v>2</v>
      </c>
      <c r="C784" s="552" t="s">
        <v>789</v>
      </c>
      <c r="D784" s="557" t="s">
        <v>1483</v>
      </c>
      <c r="E784" s="553">
        <v>81.12</v>
      </c>
      <c r="F784" s="536"/>
      <c r="G784" s="536">
        <f t="shared" si="19"/>
        <v>4170.2999999999993</v>
      </c>
    </row>
    <row r="785" spans="1:7" ht="18.75" customHeight="1">
      <c r="A785" s="551"/>
      <c r="B785" s="551">
        <v>7</v>
      </c>
      <c r="C785" s="552" t="s">
        <v>789</v>
      </c>
      <c r="D785" s="557" t="s">
        <v>1484</v>
      </c>
      <c r="E785" s="553">
        <v>658.56</v>
      </c>
      <c r="F785" s="536"/>
      <c r="G785" s="536">
        <f t="shared" si="19"/>
        <v>4828.8599999999988</v>
      </c>
    </row>
    <row r="786" spans="1:7" ht="18.75" customHeight="1">
      <c r="A786" s="551"/>
      <c r="B786" s="551">
        <v>8</v>
      </c>
      <c r="C786" s="552" t="s">
        <v>792</v>
      </c>
      <c r="D786" s="557" t="s">
        <v>1485</v>
      </c>
      <c r="E786" s="553">
        <v>15.7</v>
      </c>
      <c r="F786" s="536"/>
      <c r="G786" s="536">
        <f t="shared" si="19"/>
        <v>4844.5599999999986</v>
      </c>
    </row>
    <row r="787" spans="1:7" ht="18.75" customHeight="1">
      <c r="A787" s="551"/>
      <c r="B787" s="551">
        <v>8</v>
      </c>
      <c r="C787" s="552" t="s">
        <v>125</v>
      </c>
      <c r="D787" s="557" t="s">
        <v>1488</v>
      </c>
      <c r="E787" s="553"/>
      <c r="F787" s="536">
        <v>4089.18</v>
      </c>
      <c r="G787" s="536">
        <f t="shared" si="19"/>
        <v>755.37999999999874</v>
      </c>
    </row>
    <row r="788" spans="1:7" ht="18.75" customHeight="1">
      <c r="A788" s="551"/>
      <c r="B788" s="551">
        <v>8</v>
      </c>
      <c r="C788" s="552" t="s">
        <v>226</v>
      </c>
      <c r="D788" s="557" t="s">
        <v>1489</v>
      </c>
      <c r="E788" s="553">
        <v>0.98</v>
      </c>
      <c r="F788" s="536"/>
      <c r="G788" s="536">
        <f t="shared" si="19"/>
        <v>756.35999999999876</v>
      </c>
    </row>
    <row r="789" spans="1:7" ht="18.75" customHeight="1">
      <c r="A789" s="551"/>
      <c r="B789" s="551">
        <v>9</v>
      </c>
      <c r="C789" s="552" t="s">
        <v>1440</v>
      </c>
      <c r="D789" s="557" t="s">
        <v>1491</v>
      </c>
      <c r="E789" s="553">
        <v>55.93</v>
      </c>
      <c r="F789" s="536"/>
      <c r="G789" s="536">
        <f t="shared" si="19"/>
        <v>812.28999999999871</v>
      </c>
    </row>
    <row r="790" spans="1:7" ht="18.75" customHeight="1">
      <c r="A790" s="551"/>
      <c r="B790" s="551">
        <v>9</v>
      </c>
      <c r="C790" s="552" t="s">
        <v>961</v>
      </c>
      <c r="D790" s="557" t="s">
        <v>1494</v>
      </c>
      <c r="E790" s="553">
        <v>5.82</v>
      </c>
      <c r="F790" s="536"/>
      <c r="G790" s="536">
        <f t="shared" si="19"/>
        <v>818.10999999999876</v>
      </c>
    </row>
    <row r="791" spans="1:7" ht="18.75" customHeight="1">
      <c r="A791" s="551"/>
      <c r="B791" s="551">
        <v>12</v>
      </c>
      <c r="C791" s="552" t="s">
        <v>789</v>
      </c>
      <c r="D791" s="557" t="s">
        <v>1495</v>
      </c>
      <c r="E791" s="553">
        <v>87.5</v>
      </c>
      <c r="F791" s="536"/>
      <c r="G791" s="536">
        <f t="shared" si="19"/>
        <v>905.60999999999876</v>
      </c>
    </row>
    <row r="792" spans="1:7" ht="18.75" customHeight="1">
      <c r="A792" s="551"/>
      <c r="B792" s="551">
        <v>14</v>
      </c>
      <c r="C792" s="552" t="s">
        <v>791</v>
      </c>
      <c r="D792" s="557" t="s">
        <v>1497</v>
      </c>
      <c r="E792" s="553">
        <v>117.3</v>
      </c>
      <c r="F792" s="536"/>
      <c r="G792" s="536">
        <f t="shared" si="19"/>
        <v>1022.9099999999987</v>
      </c>
    </row>
    <row r="793" spans="1:7" ht="18.75" customHeight="1">
      <c r="A793" s="551"/>
      <c r="B793" s="551">
        <v>15</v>
      </c>
      <c r="C793" s="552" t="s">
        <v>789</v>
      </c>
      <c r="D793" s="557" t="s">
        <v>1498</v>
      </c>
      <c r="E793" s="553">
        <v>164.86</v>
      </c>
      <c r="F793" s="536"/>
      <c r="G793" s="536">
        <f t="shared" si="19"/>
        <v>1187.7699999999986</v>
      </c>
    </row>
    <row r="794" spans="1:7" ht="18.75" customHeight="1">
      <c r="A794" s="551"/>
      <c r="B794" s="551">
        <v>15</v>
      </c>
      <c r="C794" s="552" t="s">
        <v>789</v>
      </c>
      <c r="D794" s="557" t="s">
        <v>1499</v>
      </c>
      <c r="E794" s="553">
        <v>29.75</v>
      </c>
      <c r="F794" s="536"/>
      <c r="G794" s="536">
        <f t="shared" si="19"/>
        <v>1217.5199999999986</v>
      </c>
    </row>
    <row r="795" spans="1:7" ht="18.75" customHeight="1">
      <c r="A795" s="551"/>
      <c r="B795" s="551">
        <v>19</v>
      </c>
      <c r="C795" s="552" t="s">
        <v>1451</v>
      </c>
      <c r="D795" s="557" t="s">
        <v>1502</v>
      </c>
      <c r="E795" s="553">
        <v>13.86</v>
      </c>
      <c r="F795" s="536"/>
      <c r="G795" s="536">
        <f t="shared" si="19"/>
        <v>1231.3799999999985</v>
      </c>
    </row>
    <row r="796" spans="1:7" ht="18.75" customHeight="1">
      <c r="A796" s="551"/>
      <c r="B796" s="551">
        <v>19</v>
      </c>
      <c r="C796" s="552" t="s">
        <v>1454</v>
      </c>
      <c r="D796" s="557" t="s">
        <v>1500</v>
      </c>
      <c r="E796" s="553">
        <v>28.46</v>
      </c>
      <c r="F796" s="536"/>
      <c r="G796" s="536">
        <f t="shared" si="19"/>
        <v>1259.8399999999986</v>
      </c>
    </row>
    <row r="797" spans="1:7" ht="18.75" customHeight="1">
      <c r="A797" s="551"/>
      <c r="B797" s="551">
        <v>23</v>
      </c>
      <c r="C797" s="552" t="s">
        <v>1506</v>
      </c>
      <c r="D797" s="557" t="s">
        <v>1505</v>
      </c>
      <c r="E797" s="553">
        <v>4.62</v>
      </c>
      <c r="F797" s="536"/>
      <c r="G797" s="536">
        <f t="shared" si="19"/>
        <v>1264.4599999999984</v>
      </c>
    </row>
    <row r="798" spans="1:7" ht="18.75" customHeight="1">
      <c r="A798" s="551"/>
      <c r="B798" s="551">
        <v>27</v>
      </c>
      <c r="C798" s="552" t="s">
        <v>789</v>
      </c>
      <c r="D798" s="557" t="s">
        <v>1508</v>
      </c>
      <c r="E798" s="553">
        <v>98.13</v>
      </c>
      <c r="F798" s="536"/>
      <c r="G798" s="536">
        <f t="shared" si="19"/>
        <v>1362.5899999999983</v>
      </c>
    </row>
    <row r="799" spans="1:7" ht="18.75" customHeight="1">
      <c r="A799" s="551"/>
      <c r="B799" s="551">
        <v>27</v>
      </c>
      <c r="C799" s="552" t="s">
        <v>792</v>
      </c>
      <c r="D799" s="557" t="s">
        <v>1509</v>
      </c>
      <c r="E799" s="553">
        <v>16.100000000000001</v>
      </c>
      <c r="F799" s="536"/>
      <c r="G799" s="536">
        <f t="shared" si="19"/>
        <v>1378.6899999999982</v>
      </c>
    </row>
    <row r="800" spans="1:7" ht="18.75" customHeight="1">
      <c r="A800" s="551"/>
      <c r="B800" s="551">
        <v>28</v>
      </c>
      <c r="C800" s="552" t="s">
        <v>789</v>
      </c>
      <c r="D800" s="557" t="s">
        <v>1510</v>
      </c>
      <c r="E800" s="553">
        <v>668.64</v>
      </c>
      <c r="F800" s="536"/>
      <c r="G800" s="536">
        <f t="shared" si="19"/>
        <v>2047.3299999999981</v>
      </c>
    </row>
    <row r="801" spans="1:7" ht="18.75" customHeight="1">
      <c r="A801" s="551"/>
      <c r="B801" s="551">
        <v>28</v>
      </c>
      <c r="C801" s="552" t="s">
        <v>1462</v>
      </c>
      <c r="D801" s="557" t="s">
        <v>1511</v>
      </c>
      <c r="E801" s="553">
        <v>83.82</v>
      </c>
      <c r="F801" s="536"/>
      <c r="G801" s="536">
        <f t="shared" si="19"/>
        <v>2131.1499999999983</v>
      </c>
    </row>
    <row r="802" spans="1:7" ht="18.75" customHeight="1">
      <c r="A802" s="551" t="s">
        <v>614</v>
      </c>
      <c r="B802" s="551">
        <v>5</v>
      </c>
      <c r="C802" s="552" t="s">
        <v>125</v>
      </c>
      <c r="D802" s="557" t="s">
        <v>1538</v>
      </c>
      <c r="E802" s="553"/>
      <c r="F802" s="536">
        <v>2131.15</v>
      </c>
      <c r="G802" s="536">
        <f t="shared" si="19"/>
        <v>0</v>
      </c>
    </row>
    <row r="803" spans="1:7" ht="18.75" customHeight="1">
      <c r="A803" s="551"/>
      <c r="B803" s="551">
        <v>8</v>
      </c>
      <c r="C803" s="552" t="s">
        <v>789</v>
      </c>
      <c r="D803" s="557" t="s">
        <v>1542</v>
      </c>
      <c r="E803" s="588">
        <v>336</v>
      </c>
      <c r="F803" s="536"/>
      <c r="G803" s="536">
        <f t="shared" si="19"/>
        <v>336</v>
      </c>
    </row>
    <row r="804" spans="1:7" ht="18.75" customHeight="1">
      <c r="A804" s="551"/>
      <c r="B804" s="551">
        <v>10</v>
      </c>
      <c r="C804" s="552" t="s">
        <v>1492</v>
      </c>
      <c r="D804" s="557" t="s">
        <v>1543</v>
      </c>
      <c r="E804" s="588">
        <v>55.93</v>
      </c>
      <c r="F804" s="536"/>
      <c r="G804" s="536">
        <f t="shared" si="19"/>
        <v>391.93</v>
      </c>
    </row>
    <row r="805" spans="1:7" ht="18.75" customHeight="1">
      <c r="A805" s="551"/>
      <c r="B805" s="551">
        <v>13</v>
      </c>
      <c r="C805" s="552" t="s">
        <v>636</v>
      </c>
      <c r="D805" s="557" t="s">
        <v>1551</v>
      </c>
      <c r="E805" s="588">
        <v>117.76</v>
      </c>
      <c r="F805" s="536"/>
      <c r="G805" s="536">
        <f t="shared" si="19"/>
        <v>509.69</v>
      </c>
    </row>
    <row r="806" spans="1:7" ht="18.75" customHeight="1">
      <c r="A806" s="551"/>
      <c r="B806" s="551">
        <v>17</v>
      </c>
      <c r="C806" s="552" t="s">
        <v>1501</v>
      </c>
      <c r="D806" s="557" t="s">
        <v>1552</v>
      </c>
      <c r="E806" s="553">
        <v>11.27</v>
      </c>
      <c r="F806" s="536"/>
      <c r="G806" s="536">
        <f t="shared" si="19"/>
        <v>520.96</v>
      </c>
    </row>
    <row r="807" spans="1:7" ht="18.75" customHeight="1">
      <c r="A807" s="551"/>
      <c r="B807" s="551">
        <v>18</v>
      </c>
      <c r="C807" s="552" t="s">
        <v>1503</v>
      </c>
      <c r="D807" s="557" t="s">
        <v>1554</v>
      </c>
      <c r="E807" s="553">
        <v>27.93</v>
      </c>
      <c r="F807" s="536"/>
      <c r="G807" s="536">
        <f t="shared" si="19"/>
        <v>548.89</v>
      </c>
    </row>
    <row r="808" spans="1:7" ht="18.75" customHeight="1">
      <c r="A808" s="551"/>
      <c r="B808" s="551">
        <v>24</v>
      </c>
      <c r="C808" s="552" t="s">
        <v>1557</v>
      </c>
      <c r="D808" s="557" t="s">
        <v>1556</v>
      </c>
      <c r="E808" s="553">
        <v>3.41</v>
      </c>
      <c r="F808" s="536"/>
      <c r="G808" s="536">
        <f t="shared" si="19"/>
        <v>552.29999999999995</v>
      </c>
    </row>
    <row r="809" spans="1:7" ht="18.75" customHeight="1">
      <c r="A809" s="551"/>
      <c r="B809" s="551">
        <v>31</v>
      </c>
      <c r="C809" s="552" t="s">
        <v>1512</v>
      </c>
      <c r="D809" s="557" t="s">
        <v>1559</v>
      </c>
      <c r="E809" s="588">
        <v>107.14</v>
      </c>
      <c r="F809" s="536"/>
      <c r="G809" s="536">
        <f t="shared" si="19"/>
        <v>659.43999999999994</v>
      </c>
    </row>
    <row r="810" spans="1:7" ht="18.75" customHeight="1">
      <c r="A810" s="551"/>
      <c r="B810" s="551">
        <v>31</v>
      </c>
      <c r="C810" s="552" t="s">
        <v>789</v>
      </c>
      <c r="D810" s="557" t="s">
        <v>1570</v>
      </c>
      <c r="E810" s="588">
        <v>23.55</v>
      </c>
      <c r="F810" s="536"/>
      <c r="G810" s="536">
        <f t="shared" si="19"/>
        <v>682.9899999999999</v>
      </c>
    </row>
    <row r="811" spans="1:7" ht="18.75" customHeight="1">
      <c r="A811" s="551" t="s">
        <v>615</v>
      </c>
      <c r="B811" s="551">
        <v>9</v>
      </c>
      <c r="C811" s="552" t="s">
        <v>1544</v>
      </c>
      <c r="D811" s="557" t="s">
        <v>1579</v>
      </c>
      <c r="E811" s="553">
        <v>55.93</v>
      </c>
      <c r="F811" s="536"/>
      <c r="G811" s="536">
        <f t="shared" si="19"/>
        <v>738.91999999999985</v>
      </c>
    </row>
    <row r="812" spans="1:7" ht="18.75" customHeight="1">
      <c r="A812" s="551"/>
      <c r="B812" s="551">
        <v>11</v>
      </c>
      <c r="C812" s="552" t="s">
        <v>125</v>
      </c>
      <c r="D812" s="557" t="s">
        <v>1581</v>
      </c>
      <c r="E812" s="553"/>
      <c r="F812" s="536">
        <v>687.32</v>
      </c>
      <c r="G812" s="536">
        <f t="shared" si="19"/>
        <v>51.599999999999795</v>
      </c>
    </row>
    <row r="813" spans="1:7" ht="18.75" customHeight="1">
      <c r="A813" s="551"/>
      <c r="B813" s="551">
        <v>11</v>
      </c>
      <c r="C813" s="552" t="s">
        <v>125</v>
      </c>
      <c r="D813" s="557" t="s">
        <v>1581</v>
      </c>
      <c r="E813" s="553">
        <v>4.33</v>
      </c>
      <c r="F813" s="536"/>
      <c r="G813" s="536">
        <f t="shared" si="19"/>
        <v>55.929999999999794</v>
      </c>
    </row>
    <row r="814" spans="1:7" ht="18.75" customHeight="1">
      <c r="A814" s="551"/>
      <c r="B814" s="551">
        <v>17</v>
      </c>
      <c r="C814" s="552" t="s">
        <v>789</v>
      </c>
      <c r="D814" s="557" t="s">
        <v>1584</v>
      </c>
      <c r="E814" s="553">
        <v>71.05</v>
      </c>
      <c r="F814" s="536"/>
      <c r="G814" s="536">
        <f t="shared" si="19"/>
        <v>126.97999999999979</v>
      </c>
    </row>
    <row r="815" spans="1:7" ht="18.75" customHeight="1">
      <c r="A815" s="551"/>
      <c r="B815" s="551">
        <v>17</v>
      </c>
      <c r="C815" s="552" t="s">
        <v>789</v>
      </c>
      <c r="D815" s="557" t="s">
        <v>1585</v>
      </c>
      <c r="E815" s="553">
        <v>34.409999999999997</v>
      </c>
      <c r="F815" s="536"/>
      <c r="G815" s="536">
        <f t="shared" si="19"/>
        <v>161.38999999999979</v>
      </c>
    </row>
    <row r="816" spans="1:7" ht="18.75" customHeight="1">
      <c r="A816" s="551"/>
      <c r="B816" s="551">
        <v>17</v>
      </c>
      <c r="C816" s="552" t="s">
        <v>1553</v>
      </c>
      <c r="D816" s="557" t="s">
        <v>1591</v>
      </c>
      <c r="E816" s="553">
        <v>12.25</v>
      </c>
      <c r="F816" s="536"/>
      <c r="G816" s="536">
        <f t="shared" si="19"/>
        <v>173.63999999999979</v>
      </c>
    </row>
    <row r="817" spans="1:7" ht="18.75" customHeight="1">
      <c r="A817" s="551"/>
      <c r="B817" s="551">
        <v>18</v>
      </c>
      <c r="C817" s="552" t="s">
        <v>1555</v>
      </c>
      <c r="D817" s="557" t="s">
        <v>1586</v>
      </c>
      <c r="E817" s="553">
        <v>27.93</v>
      </c>
      <c r="F817" s="536"/>
      <c r="G817" s="536">
        <f t="shared" si="19"/>
        <v>201.56999999999979</v>
      </c>
    </row>
    <row r="818" spans="1:7" ht="18.75" customHeight="1">
      <c r="A818" s="551"/>
      <c r="B818" s="551">
        <v>21</v>
      </c>
      <c r="C818" s="552" t="s">
        <v>1041</v>
      </c>
      <c r="D818" s="557" t="s">
        <v>1589</v>
      </c>
      <c r="E818" s="553">
        <v>70</v>
      </c>
      <c r="F818" s="536"/>
      <c r="G818" s="536">
        <f t="shared" si="19"/>
        <v>271.56999999999982</v>
      </c>
    </row>
    <row r="819" spans="1:7" ht="18.75" customHeight="1">
      <c r="A819" s="551"/>
      <c r="B819" s="551">
        <v>24</v>
      </c>
      <c r="C819" s="552" t="s">
        <v>1595</v>
      </c>
      <c r="D819" s="557" t="s">
        <v>1594</v>
      </c>
      <c r="E819" s="553">
        <v>3.41</v>
      </c>
      <c r="F819" s="536"/>
      <c r="G819" s="536">
        <f t="shared" si="19"/>
        <v>274.97999999999985</v>
      </c>
    </row>
    <row r="820" spans="1:7" ht="18.75" customHeight="1">
      <c r="A820" s="551"/>
      <c r="B820" s="551">
        <v>30</v>
      </c>
      <c r="C820" s="552" t="s">
        <v>1560</v>
      </c>
      <c r="D820" s="557" t="s">
        <v>1599</v>
      </c>
      <c r="E820" s="553">
        <v>72.83</v>
      </c>
      <c r="F820" s="536"/>
      <c r="G820" s="536">
        <f t="shared" si="19"/>
        <v>347.80999999999983</v>
      </c>
    </row>
    <row r="821" spans="1:7" ht="18.75" customHeight="1">
      <c r="A821" s="551" t="s">
        <v>616</v>
      </c>
      <c r="B821" s="551">
        <v>4</v>
      </c>
      <c r="C821" s="552" t="s">
        <v>789</v>
      </c>
      <c r="D821" s="557" t="s">
        <v>1621</v>
      </c>
      <c r="E821" s="553">
        <v>53.2</v>
      </c>
      <c r="F821" s="536"/>
      <c r="G821" s="536">
        <f t="shared" si="19"/>
        <v>401.00999999999982</v>
      </c>
    </row>
    <row r="822" spans="1:7" ht="18.75" customHeight="1">
      <c r="A822" s="551"/>
      <c r="B822" s="551">
        <v>5</v>
      </c>
      <c r="C822" s="552" t="s">
        <v>789</v>
      </c>
      <c r="D822" s="557" t="s">
        <v>1622</v>
      </c>
      <c r="E822" s="553">
        <v>189.72</v>
      </c>
      <c r="F822" s="536"/>
      <c r="G822" s="536">
        <f t="shared" si="19"/>
        <v>590.72999999999979</v>
      </c>
    </row>
    <row r="823" spans="1:7" ht="18.75" customHeight="1">
      <c r="A823" s="551"/>
      <c r="B823" s="551">
        <v>5</v>
      </c>
      <c r="C823" s="552" t="s">
        <v>789</v>
      </c>
      <c r="D823" s="557" t="s">
        <v>1623</v>
      </c>
      <c r="E823" s="553">
        <v>439.04</v>
      </c>
      <c r="F823" s="536"/>
      <c r="G823" s="536">
        <f t="shared" si="19"/>
        <v>1029.7699999999998</v>
      </c>
    </row>
    <row r="824" spans="1:7" ht="18.75" customHeight="1">
      <c r="A824" s="551"/>
      <c r="B824" s="551">
        <v>6</v>
      </c>
      <c r="C824" s="552" t="s">
        <v>582</v>
      </c>
      <c r="D824" s="557" t="s">
        <v>1624</v>
      </c>
      <c r="E824" s="553">
        <v>233.87</v>
      </c>
      <c r="F824" s="536"/>
      <c r="G824" s="536">
        <f t="shared" si="19"/>
        <v>1263.6399999999999</v>
      </c>
    </row>
    <row r="825" spans="1:7" ht="18.75" customHeight="1">
      <c r="A825" s="551"/>
      <c r="B825" s="551">
        <v>6</v>
      </c>
      <c r="C825" s="552" t="s">
        <v>789</v>
      </c>
      <c r="D825" s="557" t="s">
        <v>1625</v>
      </c>
      <c r="E825" s="553">
        <v>238</v>
      </c>
      <c r="F825" s="536"/>
      <c r="G825" s="536">
        <f t="shared" si="19"/>
        <v>1501.6399999999999</v>
      </c>
    </row>
    <row r="826" spans="1:7" ht="18.75" customHeight="1">
      <c r="A826" s="551"/>
      <c r="B826" s="551">
        <v>7</v>
      </c>
      <c r="C826" s="552" t="s">
        <v>789</v>
      </c>
      <c r="D826" s="557" t="s">
        <v>1628</v>
      </c>
      <c r="E826" s="553">
        <v>10.4</v>
      </c>
      <c r="F826" s="536"/>
      <c r="G826" s="536">
        <f t="shared" si="19"/>
        <v>1512.04</v>
      </c>
    </row>
    <row r="827" spans="1:7" ht="18.75" customHeight="1">
      <c r="A827" s="551"/>
      <c r="B827" s="551">
        <v>7</v>
      </c>
      <c r="C827" s="552" t="s">
        <v>125</v>
      </c>
      <c r="D827" s="557" t="s">
        <v>1629</v>
      </c>
      <c r="E827" s="553"/>
      <c r="F827" s="536">
        <v>347.81</v>
      </c>
      <c r="G827" s="536">
        <f t="shared" si="19"/>
        <v>1164.23</v>
      </c>
    </row>
    <row r="828" spans="1:7" ht="18.75" customHeight="1">
      <c r="A828" s="551"/>
      <c r="B828" s="551">
        <v>8</v>
      </c>
      <c r="C828" s="552" t="s">
        <v>789</v>
      </c>
      <c r="D828" s="557" t="s">
        <v>1630</v>
      </c>
      <c r="E828" s="553">
        <v>56</v>
      </c>
      <c r="F828" s="536"/>
      <c r="G828" s="536">
        <f t="shared" si="19"/>
        <v>1220.23</v>
      </c>
    </row>
    <row r="829" spans="1:7" ht="18.75" customHeight="1">
      <c r="A829" s="551"/>
      <c r="B829" s="551">
        <v>11</v>
      </c>
      <c r="C829" s="552" t="s">
        <v>1580</v>
      </c>
      <c r="D829" s="557" t="s">
        <v>1631</v>
      </c>
      <c r="E829" s="553">
        <v>55.93</v>
      </c>
      <c r="F829" s="536"/>
      <c r="G829" s="536">
        <f t="shared" si="19"/>
        <v>1276.1600000000001</v>
      </c>
    </row>
    <row r="830" spans="1:7" ht="18.75" customHeight="1">
      <c r="A830" s="551"/>
      <c r="B830" s="551">
        <v>18</v>
      </c>
      <c r="C830" s="552" t="s">
        <v>1587</v>
      </c>
      <c r="D830" s="557" t="s">
        <v>1635</v>
      </c>
      <c r="E830" s="553">
        <v>9.1</v>
      </c>
      <c r="F830" s="536"/>
      <c r="G830" s="536">
        <f t="shared" si="19"/>
        <v>1285.26</v>
      </c>
    </row>
    <row r="831" spans="1:7" ht="18.75" customHeight="1">
      <c r="A831" s="551"/>
      <c r="B831" s="551">
        <v>18</v>
      </c>
      <c r="C831" s="552" t="s">
        <v>1590</v>
      </c>
      <c r="D831" s="557" t="s">
        <v>1637</v>
      </c>
      <c r="E831" s="553">
        <v>27.93</v>
      </c>
      <c r="F831" s="536"/>
      <c r="G831" s="536">
        <f t="shared" si="19"/>
        <v>1313.19</v>
      </c>
    </row>
    <row r="832" spans="1:7" ht="18.75" customHeight="1">
      <c r="A832" s="551"/>
      <c r="B832" s="551">
        <v>21</v>
      </c>
      <c r="C832" s="552" t="s">
        <v>792</v>
      </c>
      <c r="D832" s="557" t="s">
        <v>1642</v>
      </c>
      <c r="E832" s="553">
        <v>18.62</v>
      </c>
      <c r="F832" s="536"/>
      <c r="G832" s="536">
        <f t="shared" si="19"/>
        <v>1331.81</v>
      </c>
    </row>
    <row r="833" spans="1:7" ht="18.75" customHeight="1">
      <c r="A833" s="551"/>
      <c r="B833" s="551">
        <v>22</v>
      </c>
      <c r="C833" s="552" t="s">
        <v>1645</v>
      </c>
      <c r="D833" s="557" t="s">
        <v>1644</v>
      </c>
      <c r="E833" s="553">
        <v>8.86</v>
      </c>
      <c r="F833" s="536"/>
      <c r="G833" s="536">
        <f t="shared" si="19"/>
        <v>1340.6699999999998</v>
      </c>
    </row>
    <row r="834" spans="1:7" ht="18.75" customHeight="1">
      <c r="A834" s="551"/>
      <c r="B834" s="551">
        <v>28</v>
      </c>
      <c r="C834" s="552" t="s">
        <v>1600</v>
      </c>
      <c r="D834" s="557" t="s">
        <v>1648</v>
      </c>
      <c r="E834" s="553">
        <v>40.49</v>
      </c>
      <c r="F834" s="536"/>
      <c r="G834" s="536">
        <f t="shared" si="19"/>
        <v>1381.1599999999999</v>
      </c>
    </row>
    <row r="835" spans="1:7" ht="18.75" customHeight="1">
      <c r="A835" s="551" t="s">
        <v>617</v>
      </c>
      <c r="B835" s="551">
        <v>4</v>
      </c>
      <c r="C835" s="552" t="s">
        <v>1672</v>
      </c>
      <c r="D835" s="557" t="s">
        <v>1673</v>
      </c>
      <c r="E835" s="553">
        <v>915.89</v>
      </c>
      <c r="F835" s="536"/>
      <c r="G835" s="536">
        <f t="shared" si="19"/>
        <v>2297.0499999999997</v>
      </c>
    </row>
    <row r="836" spans="1:7" ht="18.75" customHeight="1">
      <c r="A836" s="551"/>
      <c r="B836" s="551">
        <v>6</v>
      </c>
      <c r="C836" s="552" t="s">
        <v>125</v>
      </c>
      <c r="D836" s="557" t="s">
        <v>1674</v>
      </c>
      <c r="E836" s="553"/>
      <c r="F836" s="536">
        <v>1381.16</v>
      </c>
      <c r="G836" s="536">
        <f t="shared" si="19"/>
        <v>915.88999999999965</v>
      </c>
    </row>
    <row r="837" spans="1:7" ht="18.75" customHeight="1">
      <c r="A837" s="551"/>
      <c r="B837" s="551">
        <v>9</v>
      </c>
      <c r="C837" s="552" t="s">
        <v>1633</v>
      </c>
      <c r="D837" s="557" t="s">
        <v>1678</v>
      </c>
      <c r="E837" s="553">
        <v>55.93</v>
      </c>
      <c r="F837" s="536"/>
      <c r="G837" s="536">
        <f t="shared" si="19"/>
        <v>971.8199999999996</v>
      </c>
    </row>
    <row r="838" spans="1:7" ht="18.75" customHeight="1">
      <c r="A838" s="551"/>
      <c r="B838" s="551">
        <v>17</v>
      </c>
      <c r="C838" s="552" t="s">
        <v>1636</v>
      </c>
      <c r="D838" s="557" t="s">
        <v>1680</v>
      </c>
      <c r="E838" s="553">
        <v>9.8699999999999992</v>
      </c>
      <c r="F838" s="536"/>
      <c r="G838" s="536">
        <f t="shared" si="19"/>
        <v>981.6899999999996</v>
      </c>
    </row>
    <row r="839" spans="1:7" ht="18.75" customHeight="1">
      <c r="A839" s="551"/>
      <c r="B839" s="551">
        <v>18</v>
      </c>
      <c r="C839" s="552" t="s">
        <v>1638</v>
      </c>
      <c r="D839" s="557" t="s">
        <v>1683</v>
      </c>
      <c r="E839" s="553">
        <v>27.93</v>
      </c>
      <c r="F839" s="536"/>
      <c r="G839" s="536">
        <f t="shared" si="19"/>
        <v>1009.6199999999995</v>
      </c>
    </row>
    <row r="840" spans="1:7" ht="18.75" customHeight="1">
      <c r="A840" s="551"/>
      <c r="B840" s="551">
        <v>25</v>
      </c>
      <c r="C840" s="552" t="s">
        <v>1686</v>
      </c>
      <c r="D840" s="557" t="s">
        <v>1685</v>
      </c>
      <c r="E840" s="553">
        <v>7.64</v>
      </c>
      <c r="F840" s="536"/>
      <c r="G840" s="536">
        <f t="shared" si="19"/>
        <v>1017.2599999999995</v>
      </c>
    </row>
    <row r="841" spans="1:7" ht="18.75" customHeight="1">
      <c r="A841" s="551"/>
      <c r="B841" s="551">
        <v>26</v>
      </c>
      <c r="C841" s="552" t="s">
        <v>789</v>
      </c>
      <c r="D841" s="557" t="s">
        <v>1687</v>
      </c>
      <c r="E841" s="553">
        <v>317.29000000000002</v>
      </c>
      <c r="F841" s="536"/>
      <c r="G841" s="536">
        <f t="shared" si="19"/>
        <v>1334.5499999999995</v>
      </c>
    </row>
    <row r="842" spans="1:7" ht="18.75" customHeight="1">
      <c r="A842" s="551"/>
      <c r="B842" s="551">
        <v>27</v>
      </c>
      <c r="C842" s="552" t="s">
        <v>789</v>
      </c>
      <c r="D842" s="557" t="s">
        <v>1688</v>
      </c>
      <c r="E842" s="553">
        <v>98</v>
      </c>
      <c r="F842" s="536"/>
      <c r="G842" s="536">
        <f t="shared" si="19"/>
        <v>1432.5499999999995</v>
      </c>
    </row>
    <row r="843" spans="1:7" ht="18.75" customHeight="1">
      <c r="A843" s="551"/>
      <c r="B843" s="551">
        <v>27</v>
      </c>
      <c r="C843" s="552" t="s">
        <v>789</v>
      </c>
      <c r="D843" s="557" t="s">
        <v>1689</v>
      </c>
      <c r="E843" s="553">
        <v>81.12</v>
      </c>
      <c r="F843" s="536"/>
      <c r="G843" s="536">
        <f t="shared" si="19"/>
        <v>1513.6699999999996</v>
      </c>
    </row>
    <row r="844" spans="1:7" ht="18.75" customHeight="1">
      <c r="A844" s="551"/>
      <c r="B844" s="551">
        <v>30</v>
      </c>
      <c r="C844" s="552" t="s">
        <v>789</v>
      </c>
      <c r="D844" s="557" t="s">
        <v>1690</v>
      </c>
      <c r="E844" s="553">
        <v>131.71</v>
      </c>
      <c r="F844" s="536"/>
      <c r="G844" s="536">
        <f t="shared" si="19"/>
        <v>1645.3799999999997</v>
      </c>
    </row>
    <row r="845" spans="1:7" ht="18.75" customHeight="1">
      <c r="A845" s="551"/>
      <c r="B845" s="551">
        <v>30</v>
      </c>
      <c r="C845" s="552" t="s">
        <v>1649</v>
      </c>
      <c r="D845" s="557" t="s">
        <v>1691</v>
      </c>
      <c r="E845" s="553">
        <v>156.15</v>
      </c>
      <c r="F845" s="536"/>
      <c r="G845" s="536">
        <f t="shared" si="19"/>
        <v>1801.5299999999997</v>
      </c>
    </row>
    <row r="846" spans="1:7" ht="18.75" customHeight="1">
      <c r="A846" s="551"/>
      <c r="B846" s="551">
        <v>30</v>
      </c>
      <c r="C846" s="552" t="s">
        <v>789</v>
      </c>
      <c r="D846" s="557" t="s">
        <v>1693</v>
      </c>
      <c r="E846" s="553">
        <v>126</v>
      </c>
      <c r="F846" s="536"/>
      <c r="G846" s="536">
        <f t="shared" si="19"/>
        <v>1927.5299999999997</v>
      </c>
    </row>
    <row r="847" spans="1:7" ht="18.75" customHeight="1">
      <c r="A847" s="551"/>
      <c r="B847" s="551">
        <v>31</v>
      </c>
      <c r="C847" s="552" t="s">
        <v>636</v>
      </c>
      <c r="D847" s="557" t="s">
        <v>1702</v>
      </c>
      <c r="E847" s="553">
        <v>117.76</v>
      </c>
      <c r="F847" s="536"/>
      <c r="G847" s="536">
        <f t="shared" ref="G847:G864" si="20">G846+E847-F847</f>
        <v>2045.2899999999997</v>
      </c>
    </row>
    <row r="848" spans="1:7" ht="18.75" customHeight="1">
      <c r="A848" s="551" t="s">
        <v>1712</v>
      </c>
      <c r="B848" s="551">
        <v>9</v>
      </c>
      <c r="C848" s="552" t="s">
        <v>125</v>
      </c>
      <c r="D848" s="557" t="s">
        <v>1711</v>
      </c>
      <c r="E848" s="553"/>
      <c r="F848" s="536">
        <v>2045.29</v>
      </c>
      <c r="G848" s="536">
        <f t="shared" si="20"/>
        <v>0</v>
      </c>
    </row>
    <row r="849" spans="1:7" ht="18.75" customHeight="1">
      <c r="A849" s="551"/>
      <c r="B849" s="551">
        <v>9</v>
      </c>
      <c r="C849" s="552" t="s">
        <v>1679</v>
      </c>
      <c r="D849" s="557" t="s">
        <v>1714</v>
      </c>
      <c r="E849" s="553">
        <v>55.93</v>
      </c>
      <c r="F849" s="536"/>
      <c r="G849" s="536">
        <f t="shared" si="20"/>
        <v>55.93</v>
      </c>
    </row>
    <row r="850" spans="1:7" ht="18.75" customHeight="1">
      <c r="A850" s="551"/>
      <c r="B850" s="551">
        <v>17</v>
      </c>
      <c r="C850" s="552" t="s">
        <v>1682</v>
      </c>
      <c r="D850" s="557" t="s">
        <v>1716</v>
      </c>
      <c r="E850" s="553">
        <v>9.66</v>
      </c>
      <c r="F850" s="536"/>
      <c r="G850" s="536">
        <f t="shared" si="20"/>
        <v>65.59</v>
      </c>
    </row>
    <row r="851" spans="1:7" ht="18.75" customHeight="1">
      <c r="A851" s="551"/>
      <c r="B851" s="551">
        <v>20</v>
      </c>
      <c r="C851" s="552" t="s">
        <v>1684</v>
      </c>
      <c r="D851" s="557" t="s">
        <v>1719</v>
      </c>
      <c r="E851" s="553">
        <v>27.93</v>
      </c>
      <c r="F851" s="536"/>
      <c r="G851" s="536">
        <f t="shared" si="20"/>
        <v>93.52000000000001</v>
      </c>
    </row>
    <row r="852" spans="1:7" ht="18.75" customHeight="1">
      <c r="A852" s="551"/>
      <c r="B852" s="551">
        <v>23</v>
      </c>
      <c r="C852" s="552" t="s">
        <v>1723</v>
      </c>
      <c r="D852" s="557" t="s">
        <v>1722</v>
      </c>
      <c r="E852" s="553">
        <v>8.25</v>
      </c>
      <c r="F852" s="536"/>
      <c r="G852" s="536">
        <f t="shared" si="20"/>
        <v>101.77000000000001</v>
      </c>
    </row>
    <row r="853" spans="1:7" ht="18.75" customHeight="1">
      <c r="A853" s="551"/>
      <c r="B853" s="551">
        <v>25</v>
      </c>
      <c r="C853" s="552" t="s">
        <v>792</v>
      </c>
      <c r="D853" s="557" t="s">
        <v>1724</v>
      </c>
      <c r="E853" s="553">
        <v>27.41</v>
      </c>
      <c r="F853" s="536"/>
      <c r="G853" s="536">
        <f t="shared" si="20"/>
        <v>129.18</v>
      </c>
    </row>
    <row r="854" spans="1:7" ht="18.75" customHeight="1">
      <c r="A854" s="551"/>
      <c r="B854" s="551">
        <v>29</v>
      </c>
      <c r="C854" s="552" t="s">
        <v>1692</v>
      </c>
      <c r="D854" s="557" t="s">
        <v>1731</v>
      </c>
      <c r="E854" s="553">
        <v>126.14</v>
      </c>
      <c r="F854" s="536"/>
      <c r="G854" s="536">
        <f t="shared" si="20"/>
        <v>255.32</v>
      </c>
    </row>
    <row r="855" spans="1:7" ht="18.75" customHeight="1">
      <c r="A855" s="551" t="s">
        <v>619</v>
      </c>
      <c r="B855" s="551">
        <v>12</v>
      </c>
      <c r="C855" s="552" t="s">
        <v>1715</v>
      </c>
      <c r="D855" s="557" t="s">
        <v>1760</v>
      </c>
      <c r="E855" s="553">
        <v>55.93</v>
      </c>
      <c r="F855" s="536"/>
      <c r="G855" s="536">
        <f t="shared" si="20"/>
        <v>311.25</v>
      </c>
    </row>
    <row r="856" spans="1:7" ht="18.75" customHeight="1">
      <c r="A856" s="551"/>
      <c r="B856" s="551">
        <v>13</v>
      </c>
      <c r="C856" s="552" t="s">
        <v>125</v>
      </c>
      <c r="D856" s="557" t="s">
        <v>1763</v>
      </c>
      <c r="E856" s="553"/>
      <c r="F856" s="536">
        <v>255.32</v>
      </c>
      <c r="G856" s="536">
        <f t="shared" si="20"/>
        <v>55.930000000000007</v>
      </c>
    </row>
    <row r="857" spans="1:7" ht="18.75" customHeight="1">
      <c r="A857" s="551"/>
      <c r="B857" s="551">
        <v>18</v>
      </c>
      <c r="C857" s="552" t="s">
        <v>1718</v>
      </c>
      <c r="D857" s="557" t="s">
        <v>1767</v>
      </c>
      <c r="E857" s="553">
        <v>11.06</v>
      </c>
      <c r="F857" s="536"/>
      <c r="G857" s="536">
        <f t="shared" si="20"/>
        <v>66.990000000000009</v>
      </c>
    </row>
    <row r="858" spans="1:7" ht="18.75" customHeight="1">
      <c r="A858" s="551"/>
      <c r="B858" s="551">
        <v>18</v>
      </c>
      <c r="C858" s="552" t="s">
        <v>1720</v>
      </c>
      <c r="D858" s="557" t="s">
        <v>1765</v>
      </c>
      <c r="E858" s="553">
        <v>27.93</v>
      </c>
      <c r="F858" s="536"/>
      <c r="G858" s="536">
        <f t="shared" si="20"/>
        <v>94.920000000000016</v>
      </c>
    </row>
    <row r="859" spans="1:7" ht="18.75" customHeight="1">
      <c r="A859" s="551"/>
      <c r="B859" s="551">
        <v>18</v>
      </c>
      <c r="C859" s="552" t="s">
        <v>1771</v>
      </c>
      <c r="D859" s="557" t="s">
        <v>1770</v>
      </c>
      <c r="E859" s="553">
        <v>7.64</v>
      </c>
      <c r="F859" s="536"/>
      <c r="G859" s="536">
        <f t="shared" si="20"/>
        <v>102.56000000000002</v>
      </c>
    </row>
    <row r="860" spans="1:7" ht="18.75" customHeight="1">
      <c r="A860" s="551"/>
      <c r="B860" s="551">
        <v>25</v>
      </c>
      <c r="C860" s="552" t="s">
        <v>789</v>
      </c>
      <c r="D860" s="557" t="s">
        <v>1773</v>
      </c>
      <c r="E860" s="553">
        <v>83.41</v>
      </c>
      <c r="F860" s="536"/>
      <c r="G860" s="536">
        <f t="shared" si="20"/>
        <v>185.97000000000003</v>
      </c>
    </row>
    <row r="861" spans="1:7" ht="18.75" customHeight="1">
      <c r="A861" s="551"/>
      <c r="B861" s="551">
        <v>26</v>
      </c>
      <c r="C861" s="552" t="s">
        <v>789</v>
      </c>
      <c r="D861" s="557" t="s">
        <v>1774</v>
      </c>
      <c r="E861" s="553">
        <v>11200</v>
      </c>
      <c r="F861" s="536"/>
      <c r="G861" s="536">
        <f t="shared" si="20"/>
        <v>11385.97</v>
      </c>
    </row>
    <row r="862" spans="1:7" ht="18.75" customHeight="1">
      <c r="A862" s="551"/>
      <c r="B862" s="551">
        <v>28</v>
      </c>
      <c r="C862" s="552" t="s">
        <v>1730</v>
      </c>
      <c r="D862" s="557" t="s">
        <v>1775</v>
      </c>
      <c r="E862" s="553">
        <v>129.37</v>
      </c>
      <c r="F862" s="536"/>
      <c r="G862" s="536">
        <f t="shared" si="20"/>
        <v>11515.34</v>
      </c>
    </row>
    <row r="863" spans="1:7" ht="18.75" customHeight="1">
      <c r="A863" s="551"/>
      <c r="B863" s="551">
        <v>28</v>
      </c>
      <c r="C863" s="552" t="s">
        <v>793</v>
      </c>
      <c r="D863" s="557" t="s">
        <v>1780</v>
      </c>
      <c r="E863" s="553">
        <v>314.02</v>
      </c>
      <c r="F863" s="536"/>
      <c r="G863" s="536">
        <f t="shared" si="20"/>
        <v>11829.36</v>
      </c>
    </row>
    <row r="864" spans="1:7" ht="18.75" customHeight="1">
      <c r="A864" s="551"/>
      <c r="B864" s="551">
        <v>28</v>
      </c>
      <c r="C864" s="552" t="s">
        <v>793</v>
      </c>
      <c r="D864" s="557" t="s">
        <v>1780</v>
      </c>
      <c r="E864" s="553">
        <v>402.01</v>
      </c>
      <c r="F864" s="536"/>
      <c r="G864" s="536">
        <f t="shared" si="20"/>
        <v>12231.37</v>
      </c>
    </row>
    <row r="865" spans="1:7" ht="18.75" customHeight="1">
      <c r="A865" s="537"/>
      <c r="B865" s="537"/>
      <c r="C865" s="538"/>
      <c r="D865" s="537"/>
      <c r="E865" s="539"/>
      <c r="F865" s="539"/>
      <c r="G865" s="539"/>
    </row>
    <row r="866" spans="1:7" ht="18.75" customHeight="1">
      <c r="E866" s="541"/>
      <c r="F866" s="541"/>
      <c r="G866" s="541"/>
    </row>
    <row r="868" spans="1:7" ht="18.75" customHeight="1">
      <c r="A868" s="597" t="s">
        <v>648</v>
      </c>
      <c r="B868" s="597"/>
      <c r="C868" s="597"/>
      <c r="D868" s="597"/>
      <c r="E868" s="597"/>
      <c r="F868" s="597"/>
      <c r="G868" s="520" t="s">
        <v>649</v>
      </c>
    </row>
    <row r="869" spans="1:7" ht="18.75" customHeight="1">
      <c r="A869" s="598">
        <f>A2</f>
        <v>2566</v>
      </c>
      <c r="B869" s="599"/>
      <c r="C869" s="523" t="s">
        <v>103</v>
      </c>
      <c r="D869" s="524" t="s">
        <v>628</v>
      </c>
      <c r="E869" s="525" t="s">
        <v>629</v>
      </c>
      <c r="F869" s="525" t="s">
        <v>630</v>
      </c>
      <c r="G869" s="526" t="s">
        <v>631</v>
      </c>
    </row>
    <row r="870" spans="1:7" ht="18.75" customHeight="1">
      <c r="A870" s="527" t="s">
        <v>632</v>
      </c>
      <c r="B870" s="528" t="s">
        <v>28</v>
      </c>
      <c r="C870" s="529"/>
      <c r="D870" s="530"/>
      <c r="E870" s="526" t="s">
        <v>633</v>
      </c>
      <c r="F870" s="526" t="s">
        <v>633</v>
      </c>
      <c r="G870" s="526" t="s">
        <v>633</v>
      </c>
    </row>
    <row r="871" spans="1:7" ht="18.75" customHeight="1">
      <c r="A871" s="558" t="s">
        <v>608</v>
      </c>
      <c r="B871" s="531">
        <v>1</v>
      </c>
      <c r="C871" s="555" t="s">
        <v>298</v>
      </c>
      <c r="D871" s="531" t="s">
        <v>795</v>
      </c>
      <c r="E871" s="533" t="e">
        <f>'TB12'!#REF!</f>
        <v>#REF!</v>
      </c>
      <c r="F871" s="533"/>
      <c r="G871" s="533" t="e">
        <f>E871-F871</f>
        <v>#REF!</v>
      </c>
    </row>
    <row r="872" spans="1:7" ht="18.75" customHeight="1">
      <c r="A872" s="534"/>
      <c r="B872" s="534">
        <v>9</v>
      </c>
      <c r="C872" s="535" t="s">
        <v>1227</v>
      </c>
      <c r="D872" s="534" t="s">
        <v>1226</v>
      </c>
      <c r="E872" s="536">
        <v>55.93</v>
      </c>
      <c r="F872" s="536"/>
      <c r="G872" s="536" t="e">
        <f t="shared" ref="G872:G903" si="21">G871+E872-F872</f>
        <v>#REF!</v>
      </c>
    </row>
    <row r="873" spans="1:7" ht="18.75" customHeight="1">
      <c r="A873" s="534"/>
      <c r="B873" s="534">
        <v>9</v>
      </c>
      <c r="C873" s="535" t="s">
        <v>1218</v>
      </c>
      <c r="D873" s="534" t="s">
        <v>1226</v>
      </c>
      <c r="E873" s="536"/>
      <c r="F873" s="536">
        <v>55.93</v>
      </c>
      <c r="G873" s="536" t="e">
        <f t="shared" si="21"/>
        <v>#REF!</v>
      </c>
    </row>
    <row r="874" spans="1:7" ht="18.75" customHeight="1">
      <c r="A874" s="534"/>
      <c r="B874" s="534">
        <v>17</v>
      </c>
      <c r="C874" s="535" t="s">
        <v>1239</v>
      </c>
      <c r="D874" s="534" t="s">
        <v>1238</v>
      </c>
      <c r="E874" s="536">
        <v>7</v>
      </c>
      <c r="F874" s="536"/>
      <c r="G874" s="536" t="e">
        <f t="shared" si="21"/>
        <v>#REF!</v>
      </c>
    </row>
    <row r="875" spans="1:7" ht="18.75" customHeight="1">
      <c r="A875" s="534"/>
      <c r="B875" s="534">
        <v>17</v>
      </c>
      <c r="C875" s="535" t="s">
        <v>1219</v>
      </c>
      <c r="D875" s="534" t="s">
        <v>1238</v>
      </c>
      <c r="E875" s="536"/>
      <c r="F875" s="536">
        <v>9.94</v>
      </c>
      <c r="G875" s="536" t="e">
        <f t="shared" si="21"/>
        <v>#REF!</v>
      </c>
    </row>
    <row r="876" spans="1:7" ht="18.75" customHeight="1">
      <c r="A876" s="534"/>
      <c r="B876" s="534">
        <v>18</v>
      </c>
      <c r="C876" s="535" t="s">
        <v>1241</v>
      </c>
      <c r="D876" s="534" t="s">
        <v>1240</v>
      </c>
      <c r="E876" s="536">
        <v>27.93</v>
      </c>
      <c r="F876" s="536"/>
      <c r="G876" s="536" t="e">
        <f t="shared" si="21"/>
        <v>#REF!</v>
      </c>
    </row>
    <row r="877" spans="1:7" ht="18.75" customHeight="1">
      <c r="A877" s="534"/>
      <c r="B877" s="534">
        <v>18</v>
      </c>
      <c r="C877" s="535" t="s">
        <v>1220</v>
      </c>
      <c r="D877" s="534" t="s">
        <v>1240</v>
      </c>
      <c r="E877" s="536"/>
      <c r="F877" s="536">
        <v>27.93</v>
      </c>
      <c r="G877" s="536" t="e">
        <f t="shared" si="21"/>
        <v>#REF!</v>
      </c>
    </row>
    <row r="878" spans="1:7" ht="18.75" customHeight="1">
      <c r="A878" s="534"/>
      <c r="B878" s="534">
        <v>30</v>
      </c>
      <c r="C878" s="535" t="s">
        <v>1257</v>
      </c>
      <c r="D878" s="534" t="s">
        <v>1256</v>
      </c>
      <c r="E878" s="536">
        <v>19.57</v>
      </c>
      <c r="F878" s="536"/>
      <c r="G878" s="536" t="e">
        <f t="shared" si="21"/>
        <v>#REF!</v>
      </c>
    </row>
    <row r="879" spans="1:7" ht="18.75" customHeight="1">
      <c r="A879" s="534"/>
      <c r="B879" s="534">
        <v>30</v>
      </c>
      <c r="C879" s="535" t="s">
        <v>1258</v>
      </c>
      <c r="D879" s="534" t="s">
        <v>1256</v>
      </c>
      <c r="E879" s="536"/>
      <c r="F879" s="536">
        <v>34.42</v>
      </c>
      <c r="G879" s="536" t="e">
        <f t="shared" si="21"/>
        <v>#REF!</v>
      </c>
    </row>
    <row r="880" spans="1:7" ht="18.75" customHeight="1">
      <c r="A880" s="534" t="s">
        <v>609</v>
      </c>
      <c r="B880" s="534">
        <v>9</v>
      </c>
      <c r="C880" s="535" t="s">
        <v>1292</v>
      </c>
      <c r="D880" s="534" t="s">
        <v>1291</v>
      </c>
      <c r="E880" s="536">
        <v>55.93</v>
      </c>
      <c r="F880" s="536"/>
      <c r="G880" s="536" t="e">
        <f t="shared" si="21"/>
        <v>#REF!</v>
      </c>
    </row>
    <row r="881" spans="1:7" ht="18.75" customHeight="1">
      <c r="A881" s="534"/>
      <c r="B881" s="534">
        <v>9</v>
      </c>
      <c r="C881" s="535" t="s">
        <v>1227</v>
      </c>
      <c r="D881" s="534" t="s">
        <v>1291</v>
      </c>
      <c r="E881" s="536"/>
      <c r="F881" s="536">
        <v>55.93</v>
      </c>
      <c r="G881" s="536" t="e">
        <f t="shared" si="21"/>
        <v>#REF!</v>
      </c>
    </row>
    <row r="882" spans="1:7" ht="18.75" customHeight="1">
      <c r="A882" s="534"/>
      <c r="B882" s="534">
        <v>17</v>
      </c>
      <c r="C882" s="535" t="s">
        <v>1300</v>
      </c>
      <c r="D882" s="534" t="s">
        <v>1299</v>
      </c>
      <c r="E882" s="536">
        <v>7</v>
      </c>
      <c r="F882" s="536"/>
      <c r="G882" s="536" t="e">
        <f t="shared" si="21"/>
        <v>#REF!</v>
      </c>
    </row>
    <row r="883" spans="1:7" ht="18.75" customHeight="1">
      <c r="A883" s="534"/>
      <c r="B883" s="534">
        <v>17</v>
      </c>
      <c r="C883" s="535" t="s">
        <v>1239</v>
      </c>
      <c r="D883" s="534" t="s">
        <v>1299</v>
      </c>
      <c r="E883" s="536"/>
      <c r="F883" s="536">
        <v>7</v>
      </c>
      <c r="G883" s="536" t="e">
        <f t="shared" si="21"/>
        <v>#REF!</v>
      </c>
    </row>
    <row r="884" spans="1:7" ht="18.75" customHeight="1">
      <c r="A884" s="534"/>
      <c r="B884" s="534">
        <v>20</v>
      </c>
      <c r="C884" s="535" t="s">
        <v>1302</v>
      </c>
      <c r="D884" s="534" t="s">
        <v>1303</v>
      </c>
      <c r="E884" s="536">
        <v>27.93</v>
      </c>
      <c r="F884" s="536"/>
      <c r="G884" s="536" t="e">
        <f t="shared" si="21"/>
        <v>#REF!</v>
      </c>
    </row>
    <row r="885" spans="1:7" ht="18.75" customHeight="1">
      <c r="A885" s="534"/>
      <c r="B885" s="534">
        <v>20</v>
      </c>
      <c r="C885" s="535" t="s">
        <v>1241</v>
      </c>
      <c r="D885" s="534" t="s">
        <v>1303</v>
      </c>
      <c r="E885" s="536"/>
      <c r="F885" s="536">
        <v>27.93</v>
      </c>
      <c r="G885" s="536" t="e">
        <f t="shared" si="21"/>
        <v>#REF!</v>
      </c>
    </row>
    <row r="886" spans="1:7" ht="18.75" customHeight="1">
      <c r="A886" s="534"/>
      <c r="B886" s="534">
        <v>28</v>
      </c>
      <c r="C886" s="535" t="s">
        <v>1311</v>
      </c>
      <c r="D886" s="534" t="s">
        <v>1310</v>
      </c>
      <c r="E886" s="536">
        <v>43</v>
      </c>
      <c r="F886" s="536"/>
      <c r="G886" s="536" t="e">
        <f t="shared" si="21"/>
        <v>#REF!</v>
      </c>
    </row>
    <row r="887" spans="1:7" ht="18.75" customHeight="1">
      <c r="A887" s="534"/>
      <c r="B887" s="534">
        <v>28</v>
      </c>
      <c r="C887" s="535" t="s">
        <v>1257</v>
      </c>
      <c r="D887" s="534" t="s">
        <v>1310</v>
      </c>
      <c r="E887" s="536"/>
      <c r="F887" s="536">
        <v>19.57</v>
      </c>
      <c r="G887" s="536" t="e">
        <f t="shared" si="21"/>
        <v>#REF!</v>
      </c>
    </row>
    <row r="888" spans="1:7" ht="18.75" customHeight="1">
      <c r="A888" s="534" t="s">
        <v>610</v>
      </c>
      <c r="B888" s="534">
        <v>9</v>
      </c>
      <c r="C888" s="535" t="s">
        <v>1349</v>
      </c>
      <c r="D888" s="534" t="s">
        <v>1348</v>
      </c>
      <c r="E888" s="536">
        <v>55.93</v>
      </c>
      <c r="F888" s="536"/>
      <c r="G888" s="536" t="e">
        <f t="shared" si="21"/>
        <v>#REF!</v>
      </c>
    </row>
    <row r="889" spans="1:7" ht="18.75" customHeight="1">
      <c r="A889" s="534"/>
      <c r="B889" s="534">
        <v>9</v>
      </c>
      <c r="C889" s="535" t="s">
        <v>1292</v>
      </c>
      <c r="D889" s="534" t="s">
        <v>1348</v>
      </c>
      <c r="E889" s="536"/>
      <c r="F889" s="536">
        <v>55.93</v>
      </c>
      <c r="G889" s="536" t="e">
        <f t="shared" si="21"/>
        <v>#REF!</v>
      </c>
    </row>
    <row r="890" spans="1:7" ht="18.75" customHeight="1">
      <c r="A890" s="534"/>
      <c r="B890" s="534">
        <v>17</v>
      </c>
      <c r="C890" s="535" t="s">
        <v>1357</v>
      </c>
      <c r="D890" s="534" t="s">
        <v>1356</v>
      </c>
      <c r="E890" s="536">
        <v>7</v>
      </c>
      <c r="F890" s="536"/>
      <c r="G890" s="536" t="e">
        <f t="shared" si="21"/>
        <v>#REF!</v>
      </c>
    </row>
    <row r="891" spans="1:7" ht="18.75" customHeight="1">
      <c r="A891" s="534"/>
      <c r="B891" s="534">
        <v>17</v>
      </c>
      <c r="C891" s="535" t="s">
        <v>1300</v>
      </c>
      <c r="D891" s="534" t="s">
        <v>1356</v>
      </c>
      <c r="E891" s="536"/>
      <c r="F891" s="536">
        <v>7</v>
      </c>
      <c r="G891" s="536" t="e">
        <f t="shared" si="21"/>
        <v>#REF!</v>
      </c>
    </row>
    <row r="892" spans="1:7" ht="18.75" customHeight="1">
      <c r="A892" s="534"/>
      <c r="B892" s="534">
        <v>20</v>
      </c>
      <c r="C892" s="535" t="s">
        <v>1358</v>
      </c>
      <c r="D892" s="534" t="s">
        <v>1359</v>
      </c>
      <c r="E892" s="536">
        <v>27.93</v>
      </c>
      <c r="F892" s="536"/>
      <c r="G892" s="536" t="e">
        <f t="shared" si="21"/>
        <v>#REF!</v>
      </c>
    </row>
    <row r="893" spans="1:7" ht="18.75" customHeight="1">
      <c r="A893" s="534"/>
      <c r="B893" s="534">
        <v>20</v>
      </c>
      <c r="C893" s="535" t="s">
        <v>1302</v>
      </c>
      <c r="D893" s="534" t="s">
        <v>1359</v>
      </c>
      <c r="E893" s="536"/>
      <c r="F893" s="536">
        <v>27.93</v>
      </c>
      <c r="G893" s="536" t="e">
        <f t="shared" si="21"/>
        <v>#REF!</v>
      </c>
    </row>
    <row r="894" spans="1:7" ht="18.75" customHeight="1">
      <c r="A894" s="534"/>
      <c r="B894" s="534">
        <v>28</v>
      </c>
      <c r="C894" s="535" t="s">
        <v>1368</v>
      </c>
      <c r="D894" s="534" t="s">
        <v>1367</v>
      </c>
      <c r="E894" s="536">
        <v>52.1</v>
      </c>
      <c r="F894" s="536"/>
      <c r="G894" s="536" t="e">
        <f t="shared" si="21"/>
        <v>#REF!</v>
      </c>
    </row>
    <row r="895" spans="1:7" ht="18.75" customHeight="1">
      <c r="A895" s="534"/>
      <c r="B895" s="534">
        <v>28</v>
      </c>
      <c r="C895" s="535" t="s">
        <v>1311</v>
      </c>
      <c r="D895" s="534" t="s">
        <v>1367</v>
      </c>
      <c r="E895" s="536"/>
      <c r="F895" s="536">
        <v>43</v>
      </c>
      <c r="G895" s="536" t="e">
        <f t="shared" si="21"/>
        <v>#REF!</v>
      </c>
    </row>
    <row r="896" spans="1:7" ht="18.75" customHeight="1">
      <c r="A896" s="534" t="s">
        <v>1201</v>
      </c>
      <c r="B896" s="534">
        <v>10</v>
      </c>
      <c r="C896" s="535" t="s">
        <v>1395</v>
      </c>
      <c r="D896" s="534" t="s">
        <v>1394</v>
      </c>
      <c r="E896" s="536">
        <v>55.93</v>
      </c>
      <c r="F896" s="536"/>
      <c r="G896" s="536" t="e">
        <f t="shared" si="21"/>
        <v>#REF!</v>
      </c>
    </row>
    <row r="897" spans="1:7" ht="18.75" customHeight="1">
      <c r="A897" s="534"/>
      <c r="B897" s="534">
        <v>10</v>
      </c>
      <c r="C897" s="535" t="s">
        <v>1349</v>
      </c>
      <c r="D897" s="534" t="s">
        <v>1394</v>
      </c>
      <c r="E897" s="536"/>
      <c r="F897" s="536">
        <v>55.93</v>
      </c>
      <c r="G897" s="536" t="e">
        <f t="shared" si="21"/>
        <v>#REF!</v>
      </c>
    </row>
    <row r="898" spans="1:7" ht="18.75" customHeight="1">
      <c r="A898" s="534"/>
      <c r="B898" s="534">
        <v>17</v>
      </c>
      <c r="C898" s="535" t="s">
        <v>1398</v>
      </c>
      <c r="D898" s="534" t="s">
        <v>1397</v>
      </c>
      <c r="E898" s="536">
        <v>8.26</v>
      </c>
      <c r="F898" s="536"/>
      <c r="G898" s="536" t="e">
        <f t="shared" si="21"/>
        <v>#REF!</v>
      </c>
    </row>
    <row r="899" spans="1:7" ht="18.75" customHeight="1">
      <c r="A899" s="534"/>
      <c r="B899" s="534">
        <v>17</v>
      </c>
      <c r="C899" s="535" t="s">
        <v>1357</v>
      </c>
      <c r="D899" s="534" t="s">
        <v>1397</v>
      </c>
      <c r="E899" s="536"/>
      <c r="F899" s="536">
        <v>7</v>
      </c>
      <c r="G899" s="536" t="e">
        <f t="shared" si="21"/>
        <v>#REF!</v>
      </c>
    </row>
    <row r="900" spans="1:7" ht="18.75" customHeight="1">
      <c r="A900" s="534"/>
      <c r="B900" s="534">
        <v>18</v>
      </c>
      <c r="C900" s="535" t="s">
        <v>1401</v>
      </c>
      <c r="D900" s="534" t="s">
        <v>1400</v>
      </c>
      <c r="E900" s="536">
        <v>27.93</v>
      </c>
      <c r="F900" s="536"/>
      <c r="G900" s="536" t="e">
        <f t="shared" si="21"/>
        <v>#REF!</v>
      </c>
    </row>
    <row r="901" spans="1:7" ht="18.75" customHeight="1">
      <c r="A901" s="534"/>
      <c r="B901" s="534">
        <v>18</v>
      </c>
      <c r="C901" s="535" t="s">
        <v>1358</v>
      </c>
      <c r="D901" s="534" t="s">
        <v>1400</v>
      </c>
      <c r="E901" s="536"/>
      <c r="F901" s="536">
        <v>27.93</v>
      </c>
      <c r="G901" s="536" t="e">
        <f t="shared" si="21"/>
        <v>#REF!</v>
      </c>
    </row>
    <row r="902" spans="1:7" ht="18.75" customHeight="1">
      <c r="A902" s="534"/>
      <c r="B902" s="534">
        <v>28</v>
      </c>
      <c r="C902" s="535" t="s">
        <v>1368</v>
      </c>
      <c r="D902" s="534" t="s">
        <v>1414</v>
      </c>
      <c r="E902" s="536"/>
      <c r="F902" s="536">
        <v>52.1</v>
      </c>
      <c r="G902" s="536" t="e">
        <f t="shared" si="21"/>
        <v>#REF!</v>
      </c>
    </row>
    <row r="903" spans="1:7" ht="18.75" customHeight="1">
      <c r="A903" s="534"/>
      <c r="B903" s="534">
        <v>28</v>
      </c>
      <c r="C903" s="535" t="s">
        <v>1415</v>
      </c>
      <c r="D903" s="534" t="s">
        <v>1414</v>
      </c>
      <c r="E903" s="536">
        <v>82.56</v>
      </c>
      <c r="F903" s="536"/>
      <c r="G903" s="536" t="e">
        <f t="shared" si="21"/>
        <v>#REF!</v>
      </c>
    </row>
    <row r="904" spans="1:7" ht="18.75" customHeight="1">
      <c r="A904" s="534" t="s">
        <v>612</v>
      </c>
      <c r="B904" s="534">
        <v>9</v>
      </c>
      <c r="C904" s="535" t="s">
        <v>1440</v>
      </c>
      <c r="D904" s="534" t="s">
        <v>1439</v>
      </c>
      <c r="E904" s="536">
        <v>55.93</v>
      </c>
      <c r="F904" s="536"/>
      <c r="G904" s="536" t="e">
        <f t="shared" ref="G904:G935" si="22">G903+E904-F904</f>
        <v>#REF!</v>
      </c>
    </row>
    <row r="905" spans="1:7" ht="18.75" customHeight="1">
      <c r="A905" s="534"/>
      <c r="B905" s="534">
        <v>9</v>
      </c>
      <c r="C905" s="535" t="s">
        <v>1395</v>
      </c>
      <c r="D905" s="534" t="s">
        <v>1439</v>
      </c>
      <c r="E905" s="536"/>
      <c r="F905" s="536">
        <v>55.93</v>
      </c>
      <c r="G905" s="536" t="e">
        <f t="shared" si="22"/>
        <v>#REF!</v>
      </c>
    </row>
    <row r="906" spans="1:7" ht="18.75" customHeight="1">
      <c r="A906" s="534"/>
      <c r="B906" s="534">
        <v>17</v>
      </c>
      <c r="C906" s="535" t="s">
        <v>1451</v>
      </c>
      <c r="D906" s="534" t="s">
        <v>1452</v>
      </c>
      <c r="E906" s="536">
        <v>13.86</v>
      </c>
      <c r="F906" s="536"/>
      <c r="G906" s="536" t="e">
        <f t="shared" si="22"/>
        <v>#REF!</v>
      </c>
    </row>
    <row r="907" spans="1:7" ht="18.75" customHeight="1">
      <c r="A907" s="534"/>
      <c r="B907" s="534">
        <v>17</v>
      </c>
      <c r="C907" s="535" t="s">
        <v>1399</v>
      </c>
      <c r="D907" s="534" t="s">
        <v>1452</v>
      </c>
      <c r="E907" s="536"/>
      <c r="F907" s="536">
        <v>8.26</v>
      </c>
      <c r="G907" s="536" t="e">
        <f t="shared" si="22"/>
        <v>#REF!</v>
      </c>
    </row>
    <row r="908" spans="1:7" ht="18.75" customHeight="1">
      <c r="A908" s="534"/>
      <c r="B908" s="534">
        <v>18</v>
      </c>
      <c r="C908" s="535" t="s">
        <v>1454</v>
      </c>
      <c r="D908" s="534" t="s">
        <v>1450</v>
      </c>
      <c r="E908" s="536">
        <v>28.46</v>
      </c>
      <c r="F908" s="536"/>
      <c r="G908" s="536" t="e">
        <f t="shared" si="22"/>
        <v>#REF!</v>
      </c>
    </row>
    <row r="909" spans="1:7" ht="18.75" customHeight="1">
      <c r="A909" s="534"/>
      <c r="B909" s="534">
        <v>18</v>
      </c>
      <c r="C909" s="535" t="s">
        <v>1402</v>
      </c>
      <c r="D909" s="534" t="s">
        <v>1450</v>
      </c>
      <c r="E909" s="536"/>
      <c r="F909" s="536">
        <v>27.93</v>
      </c>
      <c r="G909" s="536" t="e">
        <f t="shared" si="22"/>
        <v>#REF!</v>
      </c>
    </row>
    <row r="910" spans="1:7" ht="18.75" customHeight="1">
      <c r="A910" s="534"/>
      <c r="B910" s="534">
        <v>30</v>
      </c>
      <c r="C910" s="535" t="s">
        <v>1462</v>
      </c>
      <c r="D910" s="534" t="s">
        <v>1461</v>
      </c>
      <c r="E910" s="536">
        <v>83.82</v>
      </c>
      <c r="F910" s="536"/>
      <c r="G910" s="536" t="e">
        <f t="shared" si="22"/>
        <v>#REF!</v>
      </c>
    </row>
    <row r="911" spans="1:7" ht="18.75" customHeight="1">
      <c r="A911" s="534"/>
      <c r="B911" s="534">
        <v>30</v>
      </c>
      <c r="C911" s="535" t="s">
        <v>1415</v>
      </c>
      <c r="D911" s="534" t="s">
        <v>1461</v>
      </c>
      <c r="E911" s="536"/>
      <c r="F911" s="536">
        <v>82.56</v>
      </c>
      <c r="G911" s="536" t="e">
        <f t="shared" si="22"/>
        <v>#REF!</v>
      </c>
    </row>
    <row r="912" spans="1:7" ht="18.75" customHeight="1">
      <c r="A912" s="534" t="s">
        <v>613</v>
      </c>
      <c r="B912" s="534">
        <v>9</v>
      </c>
      <c r="C912" s="535" t="s">
        <v>1492</v>
      </c>
      <c r="D912" s="534" t="s">
        <v>1491</v>
      </c>
      <c r="E912" s="536">
        <v>55.93</v>
      </c>
      <c r="F912" s="536"/>
      <c r="G912" s="536" t="e">
        <f t="shared" si="22"/>
        <v>#REF!</v>
      </c>
    </row>
    <row r="913" spans="1:7" ht="18.75" customHeight="1">
      <c r="A913" s="534"/>
      <c r="B913" s="534">
        <v>9</v>
      </c>
      <c r="C913" s="535" t="s">
        <v>1440</v>
      </c>
      <c r="D913" s="534" t="s">
        <v>1491</v>
      </c>
      <c r="E913" s="536"/>
      <c r="F913" s="536">
        <v>55.93</v>
      </c>
      <c r="G913" s="536" t="e">
        <f t="shared" si="22"/>
        <v>#REF!</v>
      </c>
    </row>
    <row r="914" spans="1:7" ht="18.75" customHeight="1">
      <c r="A914" s="534"/>
      <c r="B914" s="534">
        <v>19</v>
      </c>
      <c r="C914" s="535" t="s">
        <v>1501</v>
      </c>
      <c r="D914" s="534" t="s">
        <v>1502</v>
      </c>
      <c r="E914" s="536">
        <v>11.27</v>
      </c>
      <c r="F914" s="536"/>
      <c r="G914" s="536" t="e">
        <f t="shared" si="22"/>
        <v>#REF!</v>
      </c>
    </row>
    <row r="915" spans="1:7" ht="18.75" customHeight="1">
      <c r="A915" s="534"/>
      <c r="B915" s="534">
        <v>19</v>
      </c>
      <c r="C915" s="535" t="s">
        <v>1451</v>
      </c>
      <c r="D915" s="534" t="s">
        <v>1502</v>
      </c>
      <c r="E915" s="536"/>
      <c r="F915" s="536">
        <v>13.86</v>
      </c>
      <c r="G915" s="536" t="e">
        <f t="shared" si="22"/>
        <v>#REF!</v>
      </c>
    </row>
    <row r="916" spans="1:7" ht="18.75" customHeight="1">
      <c r="A916" s="534"/>
      <c r="B916" s="534">
        <v>19</v>
      </c>
      <c r="C916" s="535" t="s">
        <v>1503</v>
      </c>
      <c r="D916" s="534" t="s">
        <v>1500</v>
      </c>
      <c r="E916" s="536">
        <v>27.93</v>
      </c>
      <c r="F916" s="536"/>
      <c r="G916" s="536" t="e">
        <f t="shared" si="22"/>
        <v>#REF!</v>
      </c>
    </row>
    <row r="917" spans="1:7" ht="18.75" customHeight="1">
      <c r="A917" s="534"/>
      <c r="B917" s="534">
        <v>19</v>
      </c>
      <c r="C917" s="535" t="s">
        <v>1454</v>
      </c>
      <c r="D917" s="534" t="s">
        <v>1500</v>
      </c>
      <c r="E917" s="536"/>
      <c r="F917" s="536">
        <v>28.46</v>
      </c>
      <c r="G917" s="536" t="e">
        <f t="shared" si="22"/>
        <v>#REF!</v>
      </c>
    </row>
    <row r="918" spans="1:7" ht="18.75" customHeight="1">
      <c r="A918" s="534"/>
      <c r="B918" s="534">
        <v>28</v>
      </c>
      <c r="C918" s="535" t="s">
        <v>1512</v>
      </c>
      <c r="D918" s="534" t="s">
        <v>1511</v>
      </c>
      <c r="E918" s="536">
        <v>107.14</v>
      </c>
      <c r="F918" s="536"/>
      <c r="G918" s="536" t="e">
        <f t="shared" si="22"/>
        <v>#REF!</v>
      </c>
    </row>
    <row r="919" spans="1:7" ht="18.75" customHeight="1">
      <c r="A919" s="534"/>
      <c r="B919" s="534">
        <v>28</v>
      </c>
      <c r="C919" s="535" t="s">
        <v>1462</v>
      </c>
      <c r="D919" s="534" t="s">
        <v>1511</v>
      </c>
      <c r="E919" s="536"/>
      <c r="F919" s="536">
        <v>83.82</v>
      </c>
      <c r="G919" s="536" t="e">
        <f t="shared" si="22"/>
        <v>#REF!</v>
      </c>
    </row>
    <row r="920" spans="1:7" ht="18.75" customHeight="1">
      <c r="A920" s="534" t="s">
        <v>614</v>
      </c>
      <c r="B920" s="534">
        <v>10</v>
      </c>
      <c r="C920" s="535" t="s">
        <v>1544</v>
      </c>
      <c r="D920" s="534" t="s">
        <v>1543</v>
      </c>
      <c r="E920" s="536">
        <v>55.93</v>
      </c>
      <c r="F920" s="536"/>
      <c r="G920" s="536" t="e">
        <f t="shared" si="22"/>
        <v>#REF!</v>
      </c>
    </row>
    <row r="921" spans="1:7" ht="18.75" customHeight="1">
      <c r="A921" s="534"/>
      <c r="B921" s="534">
        <v>10</v>
      </c>
      <c r="C921" s="535" t="s">
        <v>1492</v>
      </c>
      <c r="D921" s="534" t="s">
        <v>1543</v>
      </c>
      <c r="E921" s="536"/>
      <c r="F921" s="536">
        <v>55.93</v>
      </c>
      <c r="G921" s="536" t="e">
        <f t="shared" si="22"/>
        <v>#REF!</v>
      </c>
    </row>
    <row r="922" spans="1:7" ht="18.75" customHeight="1">
      <c r="A922" s="534"/>
      <c r="B922" s="534">
        <v>17</v>
      </c>
      <c r="C922" s="535" t="s">
        <v>1553</v>
      </c>
      <c r="D922" s="534" t="s">
        <v>1552</v>
      </c>
      <c r="E922" s="536">
        <v>12.25</v>
      </c>
      <c r="F922" s="536"/>
      <c r="G922" s="536" t="e">
        <f t="shared" si="22"/>
        <v>#REF!</v>
      </c>
    </row>
    <row r="923" spans="1:7" ht="18.75" customHeight="1">
      <c r="A923" s="534"/>
      <c r="B923" s="534">
        <v>17</v>
      </c>
      <c r="C923" s="535" t="s">
        <v>1501</v>
      </c>
      <c r="D923" s="534" t="s">
        <v>1552</v>
      </c>
      <c r="E923" s="536"/>
      <c r="F923" s="536">
        <v>11.27</v>
      </c>
      <c r="G923" s="536" t="e">
        <f t="shared" si="22"/>
        <v>#REF!</v>
      </c>
    </row>
    <row r="924" spans="1:7" ht="18.75" customHeight="1">
      <c r="A924" s="534"/>
      <c r="B924" s="534">
        <v>18</v>
      </c>
      <c r="C924" s="535" t="s">
        <v>1555</v>
      </c>
      <c r="D924" s="534" t="s">
        <v>1554</v>
      </c>
      <c r="E924" s="536">
        <v>27.93</v>
      </c>
      <c r="F924" s="536"/>
      <c r="G924" s="536" t="e">
        <f t="shared" si="22"/>
        <v>#REF!</v>
      </c>
    </row>
    <row r="925" spans="1:7" ht="18.75" customHeight="1">
      <c r="A925" s="534"/>
      <c r="B925" s="534">
        <v>18</v>
      </c>
      <c r="C925" s="535" t="s">
        <v>1503</v>
      </c>
      <c r="D925" s="534" t="s">
        <v>1554</v>
      </c>
      <c r="E925" s="536"/>
      <c r="F925" s="536">
        <v>27.93</v>
      </c>
      <c r="G925" s="536" t="e">
        <f t="shared" si="22"/>
        <v>#REF!</v>
      </c>
    </row>
    <row r="926" spans="1:7" ht="18.75" customHeight="1">
      <c r="A926" s="534"/>
      <c r="B926" s="534">
        <v>31</v>
      </c>
      <c r="C926" s="535" t="s">
        <v>1560</v>
      </c>
      <c r="D926" s="534" t="s">
        <v>1559</v>
      </c>
      <c r="E926" s="536">
        <v>72.83</v>
      </c>
      <c r="F926" s="536"/>
      <c r="G926" s="536" t="e">
        <f t="shared" si="22"/>
        <v>#REF!</v>
      </c>
    </row>
    <row r="927" spans="1:7" ht="18.75" customHeight="1">
      <c r="A927" s="534"/>
      <c r="B927" s="534">
        <v>31</v>
      </c>
      <c r="C927" s="535" t="s">
        <v>1512</v>
      </c>
      <c r="D927" s="534" t="s">
        <v>1559</v>
      </c>
      <c r="E927" s="536"/>
      <c r="F927" s="536">
        <v>107.14</v>
      </c>
      <c r="G927" s="536" t="e">
        <f t="shared" si="22"/>
        <v>#REF!</v>
      </c>
    </row>
    <row r="928" spans="1:7" ht="18.75" customHeight="1">
      <c r="A928" s="534" t="s">
        <v>615</v>
      </c>
      <c r="B928" s="534">
        <v>9</v>
      </c>
      <c r="C928" s="535" t="s">
        <v>1580</v>
      </c>
      <c r="D928" s="534" t="s">
        <v>1579</v>
      </c>
      <c r="E928" s="536">
        <v>55.93</v>
      </c>
      <c r="F928" s="536"/>
      <c r="G928" s="536" t="e">
        <f t="shared" si="22"/>
        <v>#REF!</v>
      </c>
    </row>
    <row r="929" spans="1:7" ht="18.75" customHeight="1">
      <c r="A929" s="534"/>
      <c r="B929" s="534">
        <v>9</v>
      </c>
      <c r="C929" s="535" t="s">
        <v>1544</v>
      </c>
      <c r="D929" s="534" t="s">
        <v>1579</v>
      </c>
      <c r="E929" s="536"/>
      <c r="F929" s="536">
        <v>55.93</v>
      </c>
      <c r="G929" s="536" t="e">
        <f t="shared" si="22"/>
        <v>#REF!</v>
      </c>
    </row>
    <row r="930" spans="1:7" ht="18.75" customHeight="1">
      <c r="A930" s="534"/>
      <c r="B930" s="534">
        <v>17</v>
      </c>
      <c r="C930" s="535" t="s">
        <v>1553</v>
      </c>
      <c r="D930" s="534" t="s">
        <v>1591</v>
      </c>
      <c r="E930" s="536"/>
      <c r="F930" s="536">
        <v>12.25</v>
      </c>
      <c r="G930" s="536" t="e">
        <f t="shared" si="22"/>
        <v>#REF!</v>
      </c>
    </row>
    <row r="931" spans="1:7" ht="18.75" customHeight="1">
      <c r="A931" s="534"/>
      <c r="B931" s="534">
        <v>17</v>
      </c>
      <c r="C931" s="535" t="s">
        <v>1587</v>
      </c>
      <c r="D931" s="534" t="s">
        <v>1591</v>
      </c>
      <c r="E931" s="536">
        <v>9.1</v>
      </c>
      <c r="F931" s="536"/>
      <c r="G931" s="536" t="e">
        <f t="shared" si="22"/>
        <v>#REF!</v>
      </c>
    </row>
    <row r="932" spans="1:7" ht="18.75" customHeight="1">
      <c r="A932" s="534"/>
      <c r="B932" s="534">
        <v>18</v>
      </c>
      <c r="C932" s="535" t="s">
        <v>1590</v>
      </c>
      <c r="D932" s="534" t="s">
        <v>1586</v>
      </c>
      <c r="E932" s="536">
        <v>27.93</v>
      </c>
      <c r="F932" s="536"/>
      <c r="G932" s="536" t="e">
        <f t="shared" si="22"/>
        <v>#REF!</v>
      </c>
    </row>
    <row r="933" spans="1:7" ht="18.75" customHeight="1">
      <c r="A933" s="534"/>
      <c r="B933" s="534">
        <v>18</v>
      </c>
      <c r="C933" s="535" t="s">
        <v>1555</v>
      </c>
      <c r="D933" s="534" t="s">
        <v>1589</v>
      </c>
      <c r="E933" s="536"/>
      <c r="F933" s="536">
        <v>27.93</v>
      </c>
      <c r="G933" s="536" t="e">
        <f t="shared" si="22"/>
        <v>#REF!</v>
      </c>
    </row>
    <row r="934" spans="1:7" ht="18.75" customHeight="1">
      <c r="A934" s="534"/>
      <c r="B934" s="534">
        <v>30</v>
      </c>
      <c r="C934" s="535" t="s">
        <v>1600</v>
      </c>
      <c r="D934" s="534" t="s">
        <v>1599</v>
      </c>
      <c r="E934" s="536">
        <v>40.49</v>
      </c>
      <c r="F934" s="536"/>
      <c r="G934" s="536" t="e">
        <f t="shared" si="22"/>
        <v>#REF!</v>
      </c>
    </row>
    <row r="935" spans="1:7" ht="18.75" customHeight="1">
      <c r="A935" s="534"/>
      <c r="B935" s="534">
        <v>30</v>
      </c>
      <c r="C935" s="535" t="s">
        <v>1560</v>
      </c>
      <c r="D935" s="534" t="s">
        <v>1599</v>
      </c>
      <c r="E935" s="536"/>
      <c r="F935" s="536">
        <v>72.83</v>
      </c>
      <c r="G935" s="536" t="e">
        <f t="shared" si="22"/>
        <v>#REF!</v>
      </c>
    </row>
    <row r="936" spans="1:7" ht="18.75" customHeight="1">
      <c r="A936" s="534" t="s">
        <v>616</v>
      </c>
      <c r="B936" s="534">
        <v>11</v>
      </c>
      <c r="C936" s="535" t="s">
        <v>1632</v>
      </c>
      <c r="D936" s="534" t="s">
        <v>1631</v>
      </c>
      <c r="E936" s="536">
        <v>55.93</v>
      </c>
      <c r="F936" s="536"/>
      <c r="G936" s="536" t="e">
        <f t="shared" ref="G936:G967" si="23">G935+E936-F936</f>
        <v>#REF!</v>
      </c>
    </row>
    <row r="937" spans="1:7" ht="18.75" customHeight="1">
      <c r="A937" s="534"/>
      <c r="B937" s="534">
        <v>11</v>
      </c>
      <c r="C937" s="535" t="s">
        <v>1580</v>
      </c>
      <c r="D937" s="534" t="s">
        <v>1631</v>
      </c>
      <c r="E937" s="536"/>
      <c r="F937" s="536">
        <v>55.93</v>
      </c>
      <c r="G937" s="536" t="e">
        <f t="shared" si="23"/>
        <v>#REF!</v>
      </c>
    </row>
    <row r="938" spans="1:7" ht="18.75" customHeight="1">
      <c r="A938" s="534"/>
      <c r="B938" s="534">
        <v>18</v>
      </c>
      <c r="C938" s="535" t="s">
        <v>1636</v>
      </c>
      <c r="D938" s="534" t="s">
        <v>1635</v>
      </c>
      <c r="E938" s="536">
        <v>9.8699999999999992</v>
      </c>
      <c r="F938" s="536"/>
      <c r="G938" s="536" t="e">
        <f t="shared" si="23"/>
        <v>#REF!</v>
      </c>
    </row>
    <row r="939" spans="1:7" ht="18.75" customHeight="1">
      <c r="A939" s="534"/>
      <c r="B939" s="534">
        <v>18</v>
      </c>
      <c r="C939" s="535" t="s">
        <v>1587</v>
      </c>
      <c r="D939" s="534" t="s">
        <v>1635</v>
      </c>
      <c r="E939" s="536"/>
      <c r="F939" s="536">
        <v>9.1</v>
      </c>
      <c r="G939" s="536" t="e">
        <f t="shared" si="23"/>
        <v>#REF!</v>
      </c>
    </row>
    <row r="940" spans="1:7" ht="18.75" customHeight="1">
      <c r="A940" s="534"/>
      <c r="B940" s="534">
        <v>18</v>
      </c>
      <c r="C940" s="535" t="s">
        <v>1638</v>
      </c>
      <c r="D940" s="534" t="s">
        <v>1637</v>
      </c>
      <c r="E940" s="536">
        <v>27.93</v>
      </c>
      <c r="F940" s="536"/>
      <c r="G940" s="536" t="e">
        <f t="shared" si="23"/>
        <v>#REF!</v>
      </c>
    </row>
    <row r="941" spans="1:7" ht="18.75" customHeight="1">
      <c r="A941" s="534"/>
      <c r="B941" s="534">
        <v>18</v>
      </c>
      <c r="C941" s="535" t="s">
        <v>1590</v>
      </c>
      <c r="D941" s="534" t="s">
        <v>1637</v>
      </c>
      <c r="E941" s="536"/>
      <c r="F941" s="536">
        <v>27.93</v>
      </c>
      <c r="G941" s="536" t="e">
        <f t="shared" si="23"/>
        <v>#REF!</v>
      </c>
    </row>
    <row r="942" spans="1:7" ht="18.75" customHeight="1">
      <c r="A942" s="534"/>
      <c r="B942" s="534">
        <v>28</v>
      </c>
      <c r="C942" s="535" t="s">
        <v>1649</v>
      </c>
      <c r="D942" s="534" t="s">
        <v>1648</v>
      </c>
      <c r="E942" s="536">
        <v>156.15</v>
      </c>
      <c r="F942" s="536"/>
      <c r="G942" s="536" t="e">
        <f t="shared" si="23"/>
        <v>#REF!</v>
      </c>
    </row>
    <row r="943" spans="1:7" ht="18.75" customHeight="1">
      <c r="A943" s="534"/>
      <c r="B943" s="534">
        <v>28</v>
      </c>
      <c r="C943" s="535" t="s">
        <v>1600</v>
      </c>
      <c r="D943" s="534" t="s">
        <v>1648</v>
      </c>
      <c r="E943" s="536"/>
      <c r="F943" s="536">
        <v>40.49</v>
      </c>
      <c r="G943" s="536" t="e">
        <f t="shared" si="23"/>
        <v>#REF!</v>
      </c>
    </row>
    <row r="944" spans="1:7" ht="18.75" customHeight="1">
      <c r="A944" s="534" t="s">
        <v>617</v>
      </c>
      <c r="B944" s="534">
        <v>9</v>
      </c>
      <c r="C944" s="535" t="s">
        <v>1679</v>
      </c>
      <c r="D944" s="534" t="s">
        <v>1678</v>
      </c>
      <c r="E944" s="536">
        <v>55.93</v>
      </c>
      <c r="F944" s="536"/>
      <c r="G944" s="536" t="e">
        <f t="shared" si="23"/>
        <v>#REF!</v>
      </c>
    </row>
    <row r="945" spans="1:7" ht="18.75" customHeight="1">
      <c r="A945" s="534"/>
      <c r="B945" s="534">
        <v>9</v>
      </c>
      <c r="C945" s="535" t="s">
        <v>1632</v>
      </c>
      <c r="D945" s="534" t="s">
        <v>1678</v>
      </c>
      <c r="E945" s="536"/>
      <c r="F945" s="536">
        <v>55.93</v>
      </c>
      <c r="G945" s="536" t="e">
        <f t="shared" si="23"/>
        <v>#REF!</v>
      </c>
    </row>
    <row r="946" spans="1:7" ht="18.75" customHeight="1">
      <c r="A946" s="534"/>
      <c r="B946" s="534">
        <v>17</v>
      </c>
      <c r="C946" s="535" t="s">
        <v>1681</v>
      </c>
      <c r="D946" s="534" t="s">
        <v>1680</v>
      </c>
      <c r="E946" s="536">
        <v>9.66</v>
      </c>
      <c r="F946" s="536"/>
      <c r="G946" s="536" t="e">
        <f t="shared" si="23"/>
        <v>#REF!</v>
      </c>
    </row>
    <row r="947" spans="1:7" ht="18.75" customHeight="1">
      <c r="A947" s="534"/>
      <c r="B947" s="534">
        <v>17</v>
      </c>
      <c r="C947" s="535" t="s">
        <v>1636</v>
      </c>
      <c r="D947" s="534" t="s">
        <v>1680</v>
      </c>
      <c r="E947" s="536"/>
      <c r="F947" s="536">
        <v>9.8699999999999992</v>
      </c>
      <c r="G947" s="536" t="e">
        <f t="shared" si="23"/>
        <v>#REF!</v>
      </c>
    </row>
    <row r="948" spans="1:7" ht="18.75" customHeight="1">
      <c r="A948" s="534"/>
      <c r="B948" s="534">
        <v>18</v>
      </c>
      <c r="C948" s="535" t="s">
        <v>1684</v>
      </c>
      <c r="D948" s="534" t="s">
        <v>1683</v>
      </c>
      <c r="E948" s="536">
        <v>27.93</v>
      </c>
      <c r="F948" s="536"/>
      <c r="G948" s="536" t="e">
        <f t="shared" si="23"/>
        <v>#REF!</v>
      </c>
    </row>
    <row r="949" spans="1:7" ht="18.75" customHeight="1">
      <c r="A949" s="534"/>
      <c r="B949" s="534">
        <v>18</v>
      </c>
      <c r="C949" s="535" t="s">
        <v>1638</v>
      </c>
      <c r="D949" s="534" t="s">
        <v>1683</v>
      </c>
      <c r="E949" s="536"/>
      <c r="F949" s="536">
        <v>27.93</v>
      </c>
      <c r="G949" s="536" t="e">
        <f t="shared" si="23"/>
        <v>#REF!</v>
      </c>
    </row>
    <row r="950" spans="1:7" ht="18.75" customHeight="1">
      <c r="A950" s="534"/>
      <c r="B950" s="534">
        <v>30</v>
      </c>
      <c r="C950" s="535" t="s">
        <v>1692</v>
      </c>
      <c r="D950" s="534" t="s">
        <v>1691</v>
      </c>
      <c r="E950" s="536">
        <v>126.14</v>
      </c>
      <c r="F950" s="536"/>
      <c r="G950" s="536" t="e">
        <f t="shared" si="23"/>
        <v>#REF!</v>
      </c>
    </row>
    <row r="951" spans="1:7" ht="18.75" customHeight="1">
      <c r="A951" s="534"/>
      <c r="B951" s="534">
        <v>30</v>
      </c>
      <c r="C951" s="535" t="s">
        <v>1649</v>
      </c>
      <c r="D951" s="534" t="s">
        <v>1691</v>
      </c>
      <c r="E951" s="536"/>
      <c r="F951" s="536">
        <v>156.15</v>
      </c>
      <c r="G951" s="536" t="e">
        <f t="shared" si="23"/>
        <v>#REF!</v>
      </c>
    </row>
    <row r="952" spans="1:7" ht="18.75" customHeight="1">
      <c r="A952" s="534" t="s">
        <v>1712</v>
      </c>
      <c r="B952" s="534">
        <v>9</v>
      </c>
      <c r="C952" s="535" t="s">
        <v>1715</v>
      </c>
      <c r="D952" s="534" t="s">
        <v>1714</v>
      </c>
      <c r="E952" s="536">
        <v>55.93</v>
      </c>
      <c r="F952" s="536"/>
      <c r="G952" s="536" t="e">
        <f t="shared" si="23"/>
        <v>#REF!</v>
      </c>
    </row>
    <row r="953" spans="1:7" ht="18.75" customHeight="1">
      <c r="A953" s="534"/>
      <c r="B953" s="534">
        <v>9</v>
      </c>
      <c r="C953" s="535" t="s">
        <v>1679</v>
      </c>
      <c r="D953" s="534" t="s">
        <v>1714</v>
      </c>
      <c r="E953" s="536"/>
      <c r="F953" s="536">
        <v>55.93</v>
      </c>
      <c r="G953" s="536" t="e">
        <f t="shared" si="23"/>
        <v>#REF!</v>
      </c>
    </row>
    <row r="954" spans="1:7" ht="18.75" customHeight="1">
      <c r="A954" s="534"/>
      <c r="B954" s="534">
        <v>17</v>
      </c>
      <c r="C954" s="535" t="s">
        <v>1718</v>
      </c>
      <c r="D954" s="534" t="s">
        <v>1716</v>
      </c>
      <c r="E954" s="536">
        <v>11.06</v>
      </c>
      <c r="F954" s="536"/>
      <c r="G954" s="536" t="e">
        <f t="shared" si="23"/>
        <v>#REF!</v>
      </c>
    </row>
    <row r="955" spans="1:7" ht="18.75" customHeight="1">
      <c r="A955" s="534"/>
      <c r="B955" s="534">
        <v>17</v>
      </c>
      <c r="C955" s="535" t="s">
        <v>1681</v>
      </c>
      <c r="D955" s="534" t="s">
        <v>1716</v>
      </c>
      <c r="E955" s="536"/>
      <c r="F955" s="536">
        <v>9.66</v>
      </c>
      <c r="G955" s="536" t="e">
        <f t="shared" si="23"/>
        <v>#REF!</v>
      </c>
    </row>
    <row r="956" spans="1:7" ht="18.75" customHeight="1">
      <c r="A956" s="534"/>
      <c r="B956" s="534">
        <v>20</v>
      </c>
      <c r="C956" s="535" t="s">
        <v>1720</v>
      </c>
      <c r="D956" s="534" t="s">
        <v>1719</v>
      </c>
      <c r="E956" s="536">
        <v>27.93</v>
      </c>
      <c r="F956" s="536"/>
      <c r="G956" s="536" t="e">
        <f t="shared" si="23"/>
        <v>#REF!</v>
      </c>
    </row>
    <row r="957" spans="1:7" ht="18.75" customHeight="1">
      <c r="A957" s="534"/>
      <c r="B957" s="534">
        <v>20</v>
      </c>
      <c r="C957" s="535" t="s">
        <v>1684</v>
      </c>
      <c r="D957" s="534" t="s">
        <v>1719</v>
      </c>
      <c r="E957" s="536"/>
      <c r="F957" s="536">
        <v>27.93</v>
      </c>
      <c r="G957" s="536" t="e">
        <f t="shared" si="23"/>
        <v>#REF!</v>
      </c>
    </row>
    <row r="958" spans="1:7" ht="18.75" customHeight="1">
      <c r="A958" s="534"/>
      <c r="B958" s="534">
        <v>29</v>
      </c>
      <c r="C958" s="535" t="s">
        <v>1730</v>
      </c>
      <c r="D958" s="534" t="s">
        <v>1731</v>
      </c>
      <c r="E958" s="536">
        <v>129.37</v>
      </c>
      <c r="F958" s="536"/>
      <c r="G958" s="536" t="e">
        <f t="shared" si="23"/>
        <v>#REF!</v>
      </c>
    </row>
    <row r="959" spans="1:7" ht="18.75" customHeight="1">
      <c r="A959" s="534"/>
      <c r="B959" s="534">
        <v>29</v>
      </c>
      <c r="C959" s="535" t="s">
        <v>1692</v>
      </c>
      <c r="D959" s="534" t="s">
        <v>1731</v>
      </c>
      <c r="E959" s="536"/>
      <c r="F959" s="536">
        <v>126.14</v>
      </c>
      <c r="G959" s="536" t="e">
        <f t="shared" si="23"/>
        <v>#REF!</v>
      </c>
    </row>
    <row r="960" spans="1:7" ht="18.75" customHeight="1">
      <c r="A960" s="534" t="s">
        <v>619</v>
      </c>
      <c r="B960" s="534">
        <v>12</v>
      </c>
      <c r="C960" s="535" t="s">
        <v>1761</v>
      </c>
      <c r="D960" s="534" t="s">
        <v>1760</v>
      </c>
      <c r="E960" s="536">
        <v>55.93</v>
      </c>
      <c r="F960" s="536"/>
      <c r="G960" s="536" t="e">
        <f t="shared" si="23"/>
        <v>#REF!</v>
      </c>
    </row>
    <row r="961" spans="1:7" ht="18.75" customHeight="1">
      <c r="A961" s="534"/>
      <c r="B961" s="534">
        <v>12</v>
      </c>
      <c r="C961" s="535" t="s">
        <v>1715</v>
      </c>
      <c r="D961" s="534" t="s">
        <v>1760</v>
      </c>
      <c r="E961" s="536"/>
      <c r="F961" s="536">
        <v>55.93</v>
      </c>
      <c r="G961" s="536" t="e">
        <f t="shared" si="23"/>
        <v>#REF!</v>
      </c>
    </row>
    <row r="962" spans="1:7" ht="18.75" customHeight="1">
      <c r="A962" s="534"/>
      <c r="B962" s="534">
        <v>18</v>
      </c>
      <c r="C962" s="535" t="s">
        <v>1766</v>
      </c>
      <c r="D962" s="534" t="s">
        <v>1767</v>
      </c>
      <c r="E962" s="536"/>
      <c r="F962" s="536"/>
      <c r="G962" s="536" t="e">
        <f t="shared" si="23"/>
        <v>#REF!</v>
      </c>
    </row>
    <row r="963" spans="1:7" ht="18.75" customHeight="1">
      <c r="A963" s="534"/>
      <c r="B963" s="534">
        <v>18</v>
      </c>
      <c r="C963" s="535" t="s">
        <v>1718</v>
      </c>
      <c r="D963" s="534" t="s">
        <v>1767</v>
      </c>
      <c r="E963" s="536"/>
      <c r="F963" s="536">
        <v>11.06</v>
      </c>
      <c r="G963" s="536" t="e">
        <f t="shared" si="23"/>
        <v>#REF!</v>
      </c>
    </row>
    <row r="964" spans="1:7" ht="18.75" customHeight="1">
      <c r="A964" s="534"/>
      <c r="B964" s="534">
        <v>18</v>
      </c>
      <c r="C964" s="535" t="s">
        <v>1768</v>
      </c>
      <c r="D964" s="534" t="s">
        <v>1765</v>
      </c>
      <c r="E964" s="536">
        <v>27.93</v>
      </c>
      <c r="F964" s="536"/>
      <c r="G964" s="536" t="e">
        <f t="shared" si="23"/>
        <v>#REF!</v>
      </c>
    </row>
    <row r="965" spans="1:7" ht="18.75" customHeight="1">
      <c r="A965" s="534"/>
      <c r="B965" s="534">
        <v>18</v>
      </c>
      <c r="C965" s="535" t="s">
        <v>1720</v>
      </c>
      <c r="D965" s="534" t="s">
        <v>1765</v>
      </c>
      <c r="E965" s="536"/>
      <c r="F965" s="536">
        <v>27.93</v>
      </c>
      <c r="G965" s="536" t="e">
        <f t="shared" si="23"/>
        <v>#REF!</v>
      </c>
    </row>
    <row r="966" spans="1:7" ht="18.75" customHeight="1">
      <c r="A966" s="534"/>
      <c r="B966" s="534">
        <v>28</v>
      </c>
      <c r="C966" s="535" t="s">
        <v>1776</v>
      </c>
      <c r="D966" s="534" t="s">
        <v>1775</v>
      </c>
      <c r="E966" s="536">
        <v>129.69999999999999</v>
      </c>
      <c r="F966" s="536"/>
      <c r="G966" s="536" t="e">
        <f t="shared" si="23"/>
        <v>#REF!</v>
      </c>
    </row>
    <row r="967" spans="1:7" ht="18.75" customHeight="1">
      <c r="A967" s="534"/>
      <c r="B967" s="534">
        <v>28</v>
      </c>
      <c r="C967" s="535" t="s">
        <v>1730</v>
      </c>
      <c r="D967" s="534" t="s">
        <v>1775</v>
      </c>
      <c r="E967" s="536"/>
      <c r="F967" s="536">
        <v>129.37</v>
      </c>
      <c r="G967" s="536" t="e">
        <f t="shared" si="23"/>
        <v>#REF!</v>
      </c>
    </row>
    <row r="968" spans="1:7" ht="18.75" customHeight="1">
      <c r="A968" s="537"/>
      <c r="B968" s="537"/>
      <c r="C968" s="538"/>
      <c r="D968" s="537"/>
      <c r="E968" s="539"/>
      <c r="F968" s="539"/>
      <c r="G968" s="539"/>
    </row>
    <row r="970" spans="1:7" ht="18.75" customHeight="1">
      <c r="C970" s="585" t="s">
        <v>1575</v>
      </c>
      <c r="E970" s="541"/>
      <c r="F970" s="541"/>
      <c r="G970" s="541"/>
    </row>
    <row r="971" spans="1:7" ht="18.75" customHeight="1">
      <c r="A971" s="597" t="s">
        <v>650</v>
      </c>
      <c r="B971" s="597"/>
      <c r="C971" s="597"/>
      <c r="D971" s="597"/>
      <c r="E971" s="597"/>
      <c r="F971" s="597"/>
      <c r="G971" s="520" t="s">
        <v>651</v>
      </c>
    </row>
    <row r="972" spans="1:7" ht="18.75" customHeight="1">
      <c r="A972" s="598">
        <f>A2</f>
        <v>2566</v>
      </c>
      <c r="B972" s="599"/>
      <c r="C972" s="523" t="s">
        <v>103</v>
      </c>
      <c r="D972" s="524" t="s">
        <v>628</v>
      </c>
      <c r="E972" s="525" t="s">
        <v>629</v>
      </c>
      <c r="F972" s="525" t="s">
        <v>630</v>
      </c>
      <c r="G972" s="526" t="s">
        <v>631</v>
      </c>
    </row>
    <row r="973" spans="1:7" ht="18.75" customHeight="1">
      <c r="A973" s="527" t="s">
        <v>632</v>
      </c>
      <c r="B973" s="528" t="s">
        <v>28</v>
      </c>
      <c r="C973" s="529"/>
      <c r="D973" s="530"/>
      <c r="E973" s="526" t="s">
        <v>633</v>
      </c>
      <c r="F973" s="526" t="s">
        <v>633</v>
      </c>
      <c r="G973" s="526" t="s">
        <v>633</v>
      </c>
    </row>
    <row r="974" spans="1:7" ht="18.75" customHeight="1">
      <c r="A974" s="531" t="s">
        <v>610</v>
      </c>
      <c r="B974" s="531">
        <v>31</v>
      </c>
      <c r="C974" s="532" t="s">
        <v>125</v>
      </c>
      <c r="D974" s="531" t="s">
        <v>1387</v>
      </c>
      <c r="E974" s="533">
        <v>3474.16</v>
      </c>
      <c r="F974" s="533"/>
      <c r="G974" s="533">
        <f>E974</f>
        <v>3474.16</v>
      </c>
    </row>
    <row r="975" spans="1:7" ht="18.75" customHeight="1">
      <c r="A975" s="534" t="s">
        <v>1201</v>
      </c>
      <c r="B975" s="534">
        <v>4</v>
      </c>
      <c r="C975" s="535" t="s">
        <v>125</v>
      </c>
      <c r="D975" s="534" t="s">
        <v>1392</v>
      </c>
      <c r="E975" s="536"/>
      <c r="F975" s="536">
        <v>3474.16</v>
      </c>
      <c r="G975" s="536">
        <f>G974+E975-F975</f>
        <v>0</v>
      </c>
    </row>
    <row r="976" spans="1:7" ht="18.75" customHeight="1">
      <c r="A976" s="534" t="s">
        <v>612</v>
      </c>
      <c r="B976" s="534">
        <v>31</v>
      </c>
      <c r="C976" s="535" t="s">
        <v>125</v>
      </c>
      <c r="D976" s="534" t="s">
        <v>1479</v>
      </c>
      <c r="E976" s="536">
        <v>1493.63</v>
      </c>
      <c r="F976" s="536"/>
      <c r="G976" s="536">
        <f>G975+E976-F976</f>
        <v>1493.63</v>
      </c>
    </row>
    <row r="977" spans="1:7" ht="18.75" customHeight="1">
      <c r="A977" s="534" t="s">
        <v>613</v>
      </c>
      <c r="B977" s="534">
        <v>8</v>
      </c>
      <c r="C977" s="535" t="s">
        <v>125</v>
      </c>
      <c r="D977" s="534" t="s">
        <v>1488</v>
      </c>
      <c r="E977" s="536"/>
      <c r="F977" s="536">
        <v>1493.63</v>
      </c>
      <c r="G977" s="536">
        <f>G976+E977-F977</f>
        <v>0</v>
      </c>
    </row>
    <row r="978" spans="1:7" ht="18.75" customHeight="1">
      <c r="A978" s="537"/>
      <c r="B978" s="537"/>
      <c r="C978" s="538"/>
      <c r="D978" s="537"/>
      <c r="E978" s="539"/>
      <c r="F978" s="539"/>
      <c r="G978" s="539"/>
    </row>
    <row r="980" spans="1:7" ht="18.75" customHeight="1">
      <c r="A980" s="597" t="s">
        <v>652</v>
      </c>
      <c r="B980" s="597"/>
      <c r="C980" s="597"/>
      <c r="D980" s="597"/>
      <c r="E980" s="597"/>
      <c r="F980" s="597"/>
      <c r="G980" s="520" t="s">
        <v>653</v>
      </c>
    </row>
    <row r="981" spans="1:7" ht="18.75" customHeight="1">
      <c r="A981" s="598">
        <f>A2</f>
        <v>2566</v>
      </c>
      <c r="B981" s="599"/>
      <c r="C981" s="523" t="s">
        <v>103</v>
      </c>
      <c r="D981" s="524" t="s">
        <v>628</v>
      </c>
      <c r="E981" s="525" t="s">
        <v>629</v>
      </c>
      <c r="F981" s="525" t="s">
        <v>630</v>
      </c>
      <c r="G981" s="526" t="s">
        <v>631</v>
      </c>
    </row>
    <row r="982" spans="1:7" ht="18.75" customHeight="1">
      <c r="A982" s="527" t="s">
        <v>632</v>
      </c>
      <c r="B982" s="528" t="s">
        <v>28</v>
      </c>
      <c r="C982" s="529"/>
      <c r="D982" s="530"/>
      <c r="E982" s="526" t="s">
        <v>633</v>
      </c>
      <c r="F982" s="526" t="s">
        <v>633</v>
      </c>
      <c r="G982" s="526" t="s">
        <v>633</v>
      </c>
    </row>
    <row r="983" spans="1:7" ht="18.75" customHeight="1">
      <c r="A983" s="531" t="s">
        <v>608</v>
      </c>
      <c r="B983" s="531">
        <v>1</v>
      </c>
      <c r="C983" s="532" t="s">
        <v>298</v>
      </c>
      <c r="D983" s="531"/>
      <c r="E983" s="533" t="e">
        <f>'TB12'!#REF!</f>
        <v>#REF!</v>
      </c>
      <c r="F983" s="533"/>
      <c r="G983" s="533" t="e">
        <f>E983-F983</f>
        <v>#REF!</v>
      </c>
    </row>
    <row r="984" spans="1:7" ht="18.75" customHeight="1">
      <c r="A984" s="537"/>
      <c r="B984" s="537"/>
      <c r="C984" s="538"/>
      <c r="D984" s="537"/>
      <c r="E984" s="539"/>
      <c r="F984" s="539"/>
      <c r="G984" s="539"/>
    </row>
    <row r="986" spans="1:7" ht="18.75" customHeight="1">
      <c r="A986" s="597" t="s">
        <v>654</v>
      </c>
      <c r="B986" s="597"/>
      <c r="C986" s="597"/>
      <c r="D986" s="597"/>
      <c r="E986" s="597"/>
      <c r="F986" s="597"/>
      <c r="G986" s="520" t="s">
        <v>655</v>
      </c>
    </row>
    <row r="987" spans="1:7" ht="18.75" customHeight="1">
      <c r="A987" s="598">
        <f>A2</f>
        <v>2566</v>
      </c>
      <c r="B987" s="599"/>
      <c r="C987" s="523" t="s">
        <v>103</v>
      </c>
      <c r="D987" s="524" t="s">
        <v>628</v>
      </c>
      <c r="E987" s="525" t="s">
        <v>629</v>
      </c>
      <c r="F987" s="525" t="s">
        <v>630</v>
      </c>
      <c r="G987" s="526" t="s">
        <v>631</v>
      </c>
    </row>
    <row r="988" spans="1:7" ht="18.75" customHeight="1">
      <c r="A988" s="527" t="s">
        <v>632</v>
      </c>
      <c r="B988" s="528" t="s">
        <v>28</v>
      </c>
      <c r="C988" s="529"/>
      <c r="D988" s="530"/>
      <c r="E988" s="526" t="s">
        <v>633</v>
      </c>
      <c r="F988" s="526" t="s">
        <v>633</v>
      </c>
      <c r="G988" s="526" t="s">
        <v>633</v>
      </c>
    </row>
    <row r="989" spans="1:7" ht="18.75" customHeight="1">
      <c r="A989" s="531" t="s">
        <v>608</v>
      </c>
      <c r="B989" s="531">
        <v>1</v>
      </c>
      <c r="C989" s="532" t="s">
        <v>298</v>
      </c>
      <c r="D989" s="534"/>
      <c r="E989" s="536" t="e">
        <f>'TB12'!#REF!</f>
        <v>#REF!</v>
      </c>
      <c r="F989" s="533"/>
      <c r="G989" s="533" t="e">
        <f>E989-F989</f>
        <v>#REF!</v>
      </c>
    </row>
    <row r="990" spans="1:7" ht="18.75" customHeight="1">
      <c r="A990" s="537"/>
      <c r="B990" s="537"/>
      <c r="C990" s="538"/>
      <c r="D990" s="537"/>
      <c r="E990" s="539"/>
      <c r="F990" s="539"/>
      <c r="G990" s="539"/>
    </row>
    <row r="992" spans="1:7" ht="18.75" customHeight="1">
      <c r="A992" s="597" t="s">
        <v>656</v>
      </c>
      <c r="B992" s="597"/>
      <c r="C992" s="597"/>
      <c r="D992" s="597"/>
      <c r="E992" s="597"/>
      <c r="F992" s="597"/>
      <c r="G992" s="520" t="s">
        <v>657</v>
      </c>
    </row>
    <row r="993" spans="1:7" ht="18.75" customHeight="1">
      <c r="A993" s="598">
        <f>A2</f>
        <v>2566</v>
      </c>
      <c r="B993" s="599"/>
      <c r="C993" s="523" t="s">
        <v>103</v>
      </c>
      <c r="D993" s="524" t="s">
        <v>628</v>
      </c>
      <c r="E993" s="525" t="s">
        <v>629</v>
      </c>
      <c r="F993" s="525" t="s">
        <v>630</v>
      </c>
      <c r="G993" s="526" t="s">
        <v>631</v>
      </c>
    </row>
    <row r="994" spans="1:7" ht="18.75" customHeight="1">
      <c r="A994" s="527" t="s">
        <v>632</v>
      </c>
      <c r="B994" s="528" t="s">
        <v>28</v>
      </c>
      <c r="C994" s="529"/>
      <c r="D994" s="530"/>
      <c r="E994" s="526" t="s">
        <v>633</v>
      </c>
      <c r="F994" s="526" t="s">
        <v>633</v>
      </c>
      <c r="G994" s="526" t="s">
        <v>633</v>
      </c>
    </row>
    <row r="995" spans="1:7" ht="18.75" customHeight="1">
      <c r="A995" s="531" t="s">
        <v>608</v>
      </c>
      <c r="B995" s="531">
        <v>1</v>
      </c>
      <c r="C995" s="532" t="s">
        <v>298</v>
      </c>
      <c r="D995" s="534"/>
      <c r="E995" s="536" t="e">
        <f>'TB12'!#REF!</f>
        <v>#REF!</v>
      </c>
      <c r="F995" s="533"/>
      <c r="G995" s="533" t="e">
        <f>E995-F995</f>
        <v>#REF!</v>
      </c>
    </row>
    <row r="996" spans="1:7" ht="18.75" customHeight="1">
      <c r="A996" s="537"/>
      <c r="B996" s="537"/>
      <c r="C996" s="538"/>
      <c r="D996" s="537"/>
      <c r="E996" s="539"/>
      <c r="F996" s="539"/>
      <c r="G996" s="539"/>
    </row>
    <row r="998" spans="1:7" ht="18.75" customHeight="1">
      <c r="A998" s="597" t="s">
        <v>659</v>
      </c>
      <c r="B998" s="597"/>
      <c r="C998" s="597"/>
      <c r="D998" s="597"/>
      <c r="E998" s="597"/>
      <c r="F998" s="597"/>
      <c r="G998" s="520" t="s">
        <v>660</v>
      </c>
    </row>
    <row r="999" spans="1:7" ht="18.75" customHeight="1">
      <c r="A999" s="598">
        <f>A11</f>
        <v>2566</v>
      </c>
      <c r="B999" s="599"/>
      <c r="C999" s="523" t="s">
        <v>103</v>
      </c>
      <c r="D999" s="524" t="s">
        <v>628</v>
      </c>
      <c r="E999" s="525" t="s">
        <v>629</v>
      </c>
      <c r="F999" s="525" t="s">
        <v>630</v>
      </c>
      <c r="G999" s="526" t="s">
        <v>631</v>
      </c>
    </row>
    <row r="1000" spans="1:7" ht="18.75" customHeight="1">
      <c r="A1000" s="527" t="s">
        <v>632</v>
      </c>
      <c r="B1000" s="528" t="s">
        <v>28</v>
      </c>
      <c r="C1000" s="529"/>
      <c r="D1000" s="530"/>
      <c r="E1000" s="526" t="s">
        <v>633</v>
      </c>
      <c r="F1000" s="526" t="s">
        <v>633</v>
      </c>
      <c r="G1000" s="526" t="s">
        <v>633</v>
      </c>
    </row>
    <row r="1001" spans="1:7" ht="18.75" customHeight="1">
      <c r="A1001" s="531" t="s">
        <v>608</v>
      </c>
      <c r="B1001" s="531">
        <v>1</v>
      </c>
      <c r="C1001" s="532" t="s">
        <v>241</v>
      </c>
      <c r="D1001" s="531"/>
      <c r="E1001" s="533" t="e">
        <f>'TB12'!#REF!</f>
        <v>#REF!</v>
      </c>
      <c r="F1001" s="533"/>
      <c r="G1001" s="533" t="e">
        <f>E1001-F1001</f>
        <v>#REF!</v>
      </c>
    </row>
    <row r="1002" spans="1:7" ht="18.75" customHeight="1">
      <c r="A1002" s="537"/>
      <c r="B1002" s="537"/>
      <c r="C1002" s="538"/>
      <c r="D1002" s="537"/>
      <c r="E1002" s="539"/>
      <c r="F1002" s="539"/>
      <c r="G1002" s="539"/>
    </row>
    <row r="1003" spans="1:7" ht="18.75" customHeight="1">
      <c r="E1003" s="541"/>
      <c r="F1003" s="541"/>
      <c r="G1003" s="541"/>
    </row>
    <row r="1004" spans="1:7" ht="18.75" customHeight="1">
      <c r="A1004" s="597" t="s">
        <v>571</v>
      </c>
      <c r="B1004" s="597"/>
      <c r="C1004" s="597"/>
      <c r="D1004" s="597"/>
      <c r="E1004" s="597"/>
      <c r="F1004" s="597"/>
      <c r="G1004" s="520" t="s">
        <v>658</v>
      </c>
    </row>
    <row r="1005" spans="1:7" ht="18.75" customHeight="1">
      <c r="A1005" s="598">
        <f>A2</f>
        <v>2566</v>
      </c>
      <c r="B1005" s="599"/>
      <c r="C1005" s="523" t="s">
        <v>103</v>
      </c>
      <c r="D1005" s="524" t="s">
        <v>628</v>
      </c>
      <c r="E1005" s="525" t="s">
        <v>629</v>
      </c>
      <c r="F1005" s="525" t="s">
        <v>630</v>
      </c>
      <c r="G1005" s="526" t="s">
        <v>631</v>
      </c>
    </row>
    <row r="1006" spans="1:7" ht="18.75" customHeight="1">
      <c r="A1006" s="527" t="s">
        <v>632</v>
      </c>
      <c r="B1006" s="528" t="s">
        <v>28</v>
      </c>
      <c r="C1006" s="529"/>
      <c r="D1006" s="530"/>
      <c r="E1006" s="526" t="s">
        <v>633</v>
      </c>
      <c r="F1006" s="526" t="s">
        <v>633</v>
      </c>
      <c r="G1006" s="526" t="s">
        <v>633</v>
      </c>
    </row>
    <row r="1007" spans="1:7" ht="18.75" customHeight="1">
      <c r="A1007" s="531" t="s">
        <v>608</v>
      </c>
      <c r="B1007" s="531">
        <v>1</v>
      </c>
      <c r="C1007" s="535" t="s">
        <v>298</v>
      </c>
      <c r="D1007" s="531"/>
      <c r="E1007" s="533" t="e">
        <f>'TB12'!#REF!</f>
        <v>#REF!</v>
      </c>
      <c r="F1007" s="533"/>
      <c r="G1007" s="533" t="e">
        <f>E1007-F1007</f>
        <v>#REF!</v>
      </c>
    </row>
    <row r="1008" spans="1:7" ht="18.75" customHeight="1">
      <c r="A1008" s="559"/>
      <c r="B1008" s="537"/>
      <c r="C1008" s="538"/>
      <c r="D1008" s="537"/>
      <c r="E1008" s="539"/>
      <c r="F1008" s="539"/>
      <c r="G1008" s="539"/>
    </row>
    <row r="1009" spans="1:7" ht="18.75" customHeight="1">
      <c r="E1009" s="541"/>
      <c r="F1009" s="541"/>
      <c r="G1009" s="541"/>
    </row>
    <row r="1010" spans="1:7" ht="18.75" customHeight="1">
      <c r="A1010" s="597" t="s">
        <v>661</v>
      </c>
      <c r="B1010" s="597"/>
      <c r="C1010" s="597"/>
      <c r="D1010" s="597"/>
      <c r="E1010" s="597"/>
      <c r="F1010" s="597"/>
      <c r="G1010" s="520" t="s">
        <v>662</v>
      </c>
    </row>
    <row r="1011" spans="1:7" ht="18.75" customHeight="1">
      <c r="A1011" s="598">
        <f>A2</f>
        <v>2566</v>
      </c>
      <c r="B1011" s="599"/>
      <c r="C1011" s="523" t="s">
        <v>103</v>
      </c>
      <c r="D1011" s="524" t="s">
        <v>628</v>
      </c>
      <c r="E1011" s="525" t="s">
        <v>629</v>
      </c>
      <c r="F1011" s="525" t="s">
        <v>630</v>
      </c>
      <c r="G1011" s="526" t="s">
        <v>631</v>
      </c>
    </row>
    <row r="1012" spans="1:7" ht="18.75" customHeight="1">
      <c r="A1012" s="527" t="s">
        <v>632</v>
      </c>
      <c r="B1012" s="528" t="s">
        <v>28</v>
      </c>
      <c r="C1012" s="529"/>
      <c r="D1012" s="530"/>
      <c r="E1012" s="526" t="s">
        <v>633</v>
      </c>
      <c r="F1012" s="526" t="s">
        <v>633</v>
      </c>
      <c r="G1012" s="526" t="s">
        <v>633</v>
      </c>
    </row>
    <row r="1013" spans="1:7" ht="18.75" customHeight="1">
      <c r="A1013" s="531" t="s">
        <v>608</v>
      </c>
      <c r="B1013" s="531">
        <v>1</v>
      </c>
      <c r="C1013" s="532" t="s">
        <v>298</v>
      </c>
      <c r="D1013" s="531"/>
      <c r="E1013" s="533"/>
      <c r="F1013" s="533" t="e">
        <f>'TB12'!#REF!</f>
        <v>#REF!</v>
      </c>
      <c r="G1013" s="533" t="e">
        <f>F1013-E1013</f>
        <v>#REF!</v>
      </c>
    </row>
    <row r="1014" spans="1:7" ht="18.75" customHeight="1">
      <c r="A1014" s="534"/>
      <c r="B1014" s="534">
        <v>31</v>
      </c>
      <c r="C1014" s="535" t="s">
        <v>767</v>
      </c>
      <c r="D1014" s="534" t="s">
        <v>1223</v>
      </c>
      <c r="E1014" s="536"/>
      <c r="F1014" s="536">
        <v>2634.36</v>
      </c>
      <c r="G1014" s="536" t="e">
        <f t="shared" ref="G1014:G1025" si="24">G1013+F1014-E1014</f>
        <v>#REF!</v>
      </c>
    </row>
    <row r="1015" spans="1:7" ht="18.75" customHeight="1">
      <c r="A1015" s="534" t="s">
        <v>609</v>
      </c>
      <c r="B1015" s="534">
        <v>28</v>
      </c>
      <c r="C1015" s="535" t="s">
        <v>767</v>
      </c>
      <c r="D1015" s="534" t="s">
        <v>1328</v>
      </c>
      <c r="E1015" s="536"/>
      <c r="F1015" s="536">
        <v>2634.36</v>
      </c>
      <c r="G1015" s="536" t="e">
        <f t="shared" si="24"/>
        <v>#REF!</v>
      </c>
    </row>
    <row r="1016" spans="1:7" ht="18.75" customHeight="1">
      <c r="A1016" s="534" t="s">
        <v>610</v>
      </c>
      <c r="B1016" s="534">
        <v>31</v>
      </c>
      <c r="C1016" s="535" t="s">
        <v>767</v>
      </c>
      <c r="D1016" s="534" t="s">
        <v>1387</v>
      </c>
      <c r="E1016" s="536"/>
      <c r="F1016" s="536">
        <v>2634.36</v>
      </c>
      <c r="G1016" s="536" t="e">
        <f t="shared" si="24"/>
        <v>#REF!</v>
      </c>
    </row>
    <row r="1017" spans="1:7" ht="18.75" customHeight="1">
      <c r="A1017" s="534" t="s">
        <v>1201</v>
      </c>
      <c r="B1017" s="534">
        <v>30</v>
      </c>
      <c r="C1017" s="535" t="s">
        <v>767</v>
      </c>
      <c r="D1017" s="534" t="s">
        <v>1432</v>
      </c>
      <c r="E1017" s="536"/>
      <c r="F1017" s="536">
        <v>2634.36</v>
      </c>
      <c r="G1017" s="536" t="e">
        <f t="shared" si="24"/>
        <v>#REF!</v>
      </c>
    </row>
    <row r="1018" spans="1:7" ht="18.75" customHeight="1">
      <c r="A1018" s="534" t="s">
        <v>612</v>
      </c>
      <c r="B1018" s="534">
        <v>31</v>
      </c>
      <c r="C1018" s="535" t="s">
        <v>767</v>
      </c>
      <c r="D1018" s="534" t="s">
        <v>1479</v>
      </c>
      <c r="E1018" s="536"/>
      <c r="F1018" s="536">
        <v>2634.36</v>
      </c>
      <c r="G1018" s="536" t="e">
        <f t="shared" si="24"/>
        <v>#REF!</v>
      </c>
    </row>
    <row r="1019" spans="1:7" ht="18.75" customHeight="1">
      <c r="A1019" s="534" t="s">
        <v>613</v>
      </c>
      <c r="B1019" s="534">
        <v>30</v>
      </c>
      <c r="C1019" s="535" t="s">
        <v>767</v>
      </c>
      <c r="D1019" s="534" t="s">
        <v>1525</v>
      </c>
      <c r="E1019" s="536"/>
      <c r="F1019" s="536">
        <v>2634.36</v>
      </c>
      <c r="G1019" s="536" t="e">
        <f t="shared" si="24"/>
        <v>#REF!</v>
      </c>
    </row>
    <row r="1020" spans="1:7" ht="18.75" customHeight="1">
      <c r="A1020" s="534" t="s">
        <v>614</v>
      </c>
      <c r="B1020" s="534">
        <v>31</v>
      </c>
      <c r="C1020" s="535" t="s">
        <v>767</v>
      </c>
      <c r="D1020" s="534" t="s">
        <v>1574</v>
      </c>
      <c r="E1020" s="536"/>
      <c r="F1020" s="536">
        <v>2634.36</v>
      </c>
      <c r="G1020" s="536" t="e">
        <f t="shared" si="24"/>
        <v>#REF!</v>
      </c>
    </row>
    <row r="1021" spans="1:7" ht="18.75" customHeight="1">
      <c r="A1021" s="534" t="s">
        <v>615</v>
      </c>
      <c r="B1021" s="534">
        <v>31</v>
      </c>
      <c r="C1021" s="535" t="s">
        <v>767</v>
      </c>
      <c r="D1021" s="534" t="s">
        <v>1619</v>
      </c>
      <c r="E1021" s="536"/>
      <c r="F1021" s="536">
        <v>2634.36</v>
      </c>
      <c r="G1021" s="536" t="e">
        <f t="shared" si="24"/>
        <v>#REF!</v>
      </c>
    </row>
    <row r="1022" spans="1:7" ht="18.75" customHeight="1">
      <c r="A1022" s="534" t="s">
        <v>616</v>
      </c>
      <c r="B1022" s="534">
        <v>30</v>
      </c>
      <c r="C1022" s="535" t="s">
        <v>767</v>
      </c>
      <c r="D1022" s="534" t="s">
        <v>1669</v>
      </c>
      <c r="E1022" s="536"/>
      <c r="F1022" s="536">
        <v>2634.36</v>
      </c>
      <c r="G1022" s="536" t="e">
        <f t="shared" si="24"/>
        <v>#REF!</v>
      </c>
    </row>
    <row r="1023" spans="1:7" ht="18.75" customHeight="1">
      <c r="A1023" s="534" t="s">
        <v>617</v>
      </c>
      <c r="B1023" s="534">
        <v>31</v>
      </c>
      <c r="C1023" s="535" t="s">
        <v>767</v>
      </c>
      <c r="D1023" s="534" t="s">
        <v>1708</v>
      </c>
      <c r="E1023" s="536"/>
      <c r="F1023" s="536">
        <v>2634.36</v>
      </c>
      <c r="G1023" s="536" t="e">
        <f t="shared" si="24"/>
        <v>#REF!</v>
      </c>
    </row>
    <row r="1024" spans="1:7" ht="18.75" customHeight="1">
      <c r="A1024" s="534" t="s">
        <v>1749</v>
      </c>
      <c r="B1024" s="534">
        <v>30</v>
      </c>
      <c r="C1024" s="535" t="s">
        <v>767</v>
      </c>
      <c r="D1024" s="534" t="s">
        <v>1748</v>
      </c>
      <c r="E1024" s="536"/>
      <c r="F1024" s="536">
        <v>2634.36</v>
      </c>
      <c r="G1024" s="536" t="e">
        <f t="shared" si="24"/>
        <v>#REF!</v>
      </c>
    </row>
    <row r="1025" spans="1:7" ht="18.75" customHeight="1">
      <c r="A1025" s="534" t="s">
        <v>619</v>
      </c>
      <c r="B1025" s="534">
        <v>31</v>
      </c>
      <c r="C1025" s="535" t="s">
        <v>767</v>
      </c>
      <c r="D1025" s="534" t="s">
        <v>1794</v>
      </c>
      <c r="E1025" s="536"/>
      <c r="F1025" s="536">
        <v>2634.33</v>
      </c>
      <c r="G1025" s="536" t="e">
        <f t="shared" si="24"/>
        <v>#REF!</v>
      </c>
    </row>
    <row r="1026" spans="1:7" ht="18.75" customHeight="1">
      <c r="A1026" s="537"/>
      <c r="B1026" s="537"/>
      <c r="C1026" s="538"/>
      <c r="D1026" s="537"/>
      <c r="E1026" s="539"/>
      <c r="F1026" s="539"/>
      <c r="G1026" s="539"/>
    </row>
    <row r="1028" spans="1:7" ht="18.75" customHeight="1">
      <c r="A1028" s="597" t="s">
        <v>663</v>
      </c>
      <c r="B1028" s="597"/>
      <c r="C1028" s="597"/>
      <c r="D1028" s="597"/>
      <c r="E1028" s="597"/>
      <c r="F1028" s="597"/>
      <c r="G1028" s="520" t="s">
        <v>664</v>
      </c>
    </row>
    <row r="1029" spans="1:7" ht="18.75" customHeight="1">
      <c r="A1029" s="598">
        <f>A2</f>
        <v>2566</v>
      </c>
      <c r="B1029" s="599"/>
      <c r="C1029" s="523" t="s">
        <v>103</v>
      </c>
      <c r="D1029" s="524" t="s">
        <v>628</v>
      </c>
      <c r="E1029" s="525" t="s">
        <v>629</v>
      </c>
      <c r="F1029" s="525" t="s">
        <v>630</v>
      </c>
      <c r="G1029" s="526" t="s">
        <v>631</v>
      </c>
    </row>
    <row r="1030" spans="1:7" ht="18.75" customHeight="1">
      <c r="A1030" s="527" t="s">
        <v>632</v>
      </c>
      <c r="B1030" s="528" t="s">
        <v>28</v>
      </c>
      <c r="C1030" s="529"/>
      <c r="D1030" s="530"/>
      <c r="E1030" s="526" t="s">
        <v>633</v>
      </c>
      <c r="F1030" s="526" t="s">
        <v>633</v>
      </c>
      <c r="G1030" s="526" t="s">
        <v>633</v>
      </c>
    </row>
    <row r="1031" spans="1:7" ht="18.75" customHeight="1">
      <c r="A1031" s="531" t="s">
        <v>608</v>
      </c>
      <c r="B1031" s="531">
        <v>1</v>
      </c>
      <c r="C1031" s="532" t="s">
        <v>298</v>
      </c>
      <c r="D1031" s="531"/>
      <c r="E1031" s="533"/>
      <c r="F1031" s="533" t="e">
        <f>'TB12'!#REF!</f>
        <v>#REF!</v>
      </c>
      <c r="G1031" s="533" t="e">
        <f>F1031-E1031</f>
        <v>#REF!</v>
      </c>
    </row>
    <row r="1032" spans="1:7" ht="18.75" customHeight="1">
      <c r="A1032" s="537"/>
      <c r="B1032" s="537"/>
      <c r="C1032" s="538"/>
      <c r="D1032" s="537"/>
      <c r="E1032" s="539"/>
      <c r="F1032" s="539"/>
      <c r="G1032" s="539"/>
    </row>
    <row r="1033" spans="1:7" ht="18.75" customHeight="1">
      <c r="E1033" s="541"/>
      <c r="F1033" s="541"/>
      <c r="G1033" s="541"/>
    </row>
    <row r="1034" spans="1:7" ht="18.75" customHeight="1">
      <c r="A1034" s="597" t="s">
        <v>665</v>
      </c>
      <c r="B1034" s="597"/>
      <c r="C1034" s="597"/>
      <c r="D1034" s="597"/>
      <c r="E1034" s="597"/>
      <c r="F1034" s="597"/>
      <c r="G1034" s="520" t="s">
        <v>666</v>
      </c>
    </row>
    <row r="1035" spans="1:7" ht="18.75" customHeight="1">
      <c r="A1035" s="598">
        <f>A2</f>
        <v>2566</v>
      </c>
      <c r="B1035" s="599"/>
      <c r="C1035" s="523" t="s">
        <v>103</v>
      </c>
      <c r="D1035" s="524" t="s">
        <v>628</v>
      </c>
      <c r="E1035" s="525" t="s">
        <v>629</v>
      </c>
      <c r="F1035" s="525" t="s">
        <v>630</v>
      </c>
      <c r="G1035" s="526" t="s">
        <v>631</v>
      </c>
    </row>
    <row r="1036" spans="1:7" ht="18.75" customHeight="1">
      <c r="A1036" s="527" t="s">
        <v>632</v>
      </c>
      <c r="B1036" s="528" t="s">
        <v>28</v>
      </c>
      <c r="C1036" s="529"/>
      <c r="D1036" s="530"/>
      <c r="E1036" s="526" t="s">
        <v>633</v>
      </c>
      <c r="F1036" s="526" t="s">
        <v>633</v>
      </c>
      <c r="G1036" s="526" t="s">
        <v>633</v>
      </c>
    </row>
    <row r="1037" spans="1:7" ht="18.75" customHeight="1">
      <c r="A1037" s="531" t="s">
        <v>608</v>
      </c>
      <c r="B1037" s="531">
        <v>1</v>
      </c>
      <c r="C1037" s="532" t="s">
        <v>298</v>
      </c>
      <c r="D1037" s="531"/>
      <c r="E1037" s="533"/>
      <c r="F1037" s="533" t="e">
        <f>'TB12'!#REF!</f>
        <v>#REF!</v>
      </c>
      <c r="G1037" s="533" t="e">
        <f>F1037-E1037</f>
        <v>#REF!</v>
      </c>
    </row>
    <row r="1038" spans="1:7" ht="18.75" customHeight="1">
      <c r="A1038" s="534"/>
      <c r="B1038" s="534">
        <v>31</v>
      </c>
      <c r="C1038" s="535" t="s">
        <v>291</v>
      </c>
      <c r="D1038" s="534" t="s">
        <v>1223</v>
      </c>
      <c r="E1038" s="536"/>
      <c r="F1038" s="536">
        <v>737.32</v>
      </c>
      <c r="G1038" s="536" t="e">
        <f t="shared" ref="G1038:G1049" si="25">G1037+F1038-E1038</f>
        <v>#REF!</v>
      </c>
    </row>
    <row r="1039" spans="1:7" ht="18.75" customHeight="1">
      <c r="A1039" s="534" t="s">
        <v>609</v>
      </c>
      <c r="B1039" s="534">
        <v>28</v>
      </c>
      <c r="C1039" s="535" t="s">
        <v>291</v>
      </c>
      <c r="D1039" s="534" t="s">
        <v>1328</v>
      </c>
      <c r="E1039" s="536"/>
      <c r="F1039" s="536">
        <v>737.32</v>
      </c>
      <c r="G1039" s="536" t="e">
        <f t="shared" si="25"/>
        <v>#REF!</v>
      </c>
    </row>
    <row r="1040" spans="1:7" ht="18.75" customHeight="1">
      <c r="A1040" s="534" t="s">
        <v>610</v>
      </c>
      <c r="B1040" s="534">
        <v>31</v>
      </c>
      <c r="C1040" s="535" t="s">
        <v>291</v>
      </c>
      <c r="D1040" s="534" t="s">
        <v>1387</v>
      </c>
      <c r="E1040" s="536"/>
      <c r="F1040" s="536">
        <v>737.32</v>
      </c>
      <c r="G1040" s="536" t="e">
        <f t="shared" si="25"/>
        <v>#REF!</v>
      </c>
    </row>
    <row r="1041" spans="1:7" ht="18.75" customHeight="1">
      <c r="A1041" s="534" t="s">
        <v>1201</v>
      </c>
      <c r="B1041" s="534">
        <v>30</v>
      </c>
      <c r="C1041" s="535" t="s">
        <v>291</v>
      </c>
      <c r="D1041" s="534" t="s">
        <v>1432</v>
      </c>
      <c r="E1041" s="536"/>
      <c r="F1041" s="536">
        <v>737.32</v>
      </c>
      <c r="G1041" s="536" t="e">
        <f t="shared" si="25"/>
        <v>#REF!</v>
      </c>
    </row>
    <row r="1042" spans="1:7" ht="18.75" customHeight="1">
      <c r="A1042" s="534" t="s">
        <v>612</v>
      </c>
      <c r="B1042" s="534">
        <v>31</v>
      </c>
      <c r="C1042" s="535" t="s">
        <v>291</v>
      </c>
      <c r="D1042" s="534" t="s">
        <v>1479</v>
      </c>
      <c r="E1042" s="536"/>
      <c r="F1042" s="536">
        <v>737.32</v>
      </c>
      <c r="G1042" s="536" t="e">
        <f t="shared" si="25"/>
        <v>#REF!</v>
      </c>
    </row>
    <row r="1043" spans="1:7" ht="18.75" customHeight="1">
      <c r="A1043" s="534" t="s">
        <v>613</v>
      </c>
      <c r="B1043" s="534">
        <v>30</v>
      </c>
      <c r="C1043" s="535" t="s">
        <v>291</v>
      </c>
      <c r="D1043" s="534" t="s">
        <v>1525</v>
      </c>
      <c r="E1043" s="536"/>
      <c r="F1043" s="536">
        <v>737.32</v>
      </c>
      <c r="G1043" s="536" t="e">
        <f t="shared" si="25"/>
        <v>#REF!</v>
      </c>
    </row>
    <row r="1044" spans="1:7" ht="18.75" customHeight="1">
      <c r="A1044" s="534" t="s">
        <v>614</v>
      </c>
      <c r="B1044" s="534">
        <v>31</v>
      </c>
      <c r="C1044" s="535" t="s">
        <v>291</v>
      </c>
      <c r="D1044" s="534" t="s">
        <v>1574</v>
      </c>
      <c r="E1044" s="536"/>
      <c r="F1044" s="536">
        <v>737.32</v>
      </c>
      <c r="G1044" s="536" t="e">
        <f t="shared" si="25"/>
        <v>#REF!</v>
      </c>
    </row>
    <row r="1045" spans="1:7" ht="18.75" customHeight="1">
      <c r="A1045" s="534" t="s">
        <v>615</v>
      </c>
      <c r="B1045" s="534">
        <v>31</v>
      </c>
      <c r="C1045" s="535" t="s">
        <v>291</v>
      </c>
      <c r="D1045" s="534" t="s">
        <v>1619</v>
      </c>
      <c r="E1045" s="536"/>
      <c r="F1045" s="536">
        <v>737.32</v>
      </c>
      <c r="G1045" s="536" t="e">
        <f t="shared" si="25"/>
        <v>#REF!</v>
      </c>
    </row>
    <row r="1046" spans="1:7" ht="18.75" customHeight="1">
      <c r="A1046" s="534" t="s">
        <v>616</v>
      </c>
      <c r="B1046" s="534">
        <v>30</v>
      </c>
      <c r="C1046" s="535" t="s">
        <v>291</v>
      </c>
      <c r="D1046" s="534" t="s">
        <v>1669</v>
      </c>
      <c r="E1046" s="536"/>
      <c r="F1046" s="536">
        <v>737.32</v>
      </c>
      <c r="G1046" s="536" t="e">
        <f t="shared" si="25"/>
        <v>#REF!</v>
      </c>
    </row>
    <row r="1047" spans="1:7" ht="18.75" customHeight="1">
      <c r="A1047" s="534" t="s">
        <v>617</v>
      </c>
      <c r="B1047" s="534">
        <v>31</v>
      </c>
      <c r="C1047" s="535" t="s">
        <v>291</v>
      </c>
      <c r="D1047" s="534" t="s">
        <v>1708</v>
      </c>
      <c r="E1047" s="536"/>
      <c r="F1047" s="536">
        <v>737.32</v>
      </c>
      <c r="G1047" s="536" t="e">
        <f t="shared" si="25"/>
        <v>#REF!</v>
      </c>
    </row>
    <row r="1048" spans="1:7" ht="18.75" customHeight="1">
      <c r="A1048" s="534" t="s">
        <v>618</v>
      </c>
      <c r="B1048" s="534">
        <v>30</v>
      </c>
      <c r="C1048" s="535" t="s">
        <v>291</v>
      </c>
      <c r="D1048" s="534" t="s">
        <v>1748</v>
      </c>
      <c r="E1048" s="536"/>
      <c r="F1048" s="536">
        <v>737.32</v>
      </c>
      <c r="G1048" s="536" t="e">
        <f t="shared" si="25"/>
        <v>#REF!</v>
      </c>
    </row>
    <row r="1049" spans="1:7" ht="18.75" customHeight="1">
      <c r="A1049" s="534" t="s">
        <v>619</v>
      </c>
      <c r="B1049" s="534">
        <v>28</v>
      </c>
      <c r="C1049" s="535" t="s">
        <v>291</v>
      </c>
      <c r="D1049" s="534" t="s">
        <v>1794</v>
      </c>
      <c r="E1049" s="536"/>
      <c r="F1049" s="536">
        <v>737.35</v>
      </c>
      <c r="G1049" s="536" t="e">
        <f t="shared" si="25"/>
        <v>#REF!</v>
      </c>
    </row>
    <row r="1050" spans="1:7" ht="18.75" customHeight="1">
      <c r="A1050" s="537"/>
      <c r="B1050" s="537"/>
      <c r="C1050" s="538"/>
      <c r="D1050" s="537"/>
      <c r="E1050" s="539"/>
      <c r="F1050" s="539"/>
      <c r="G1050" s="539"/>
    </row>
    <row r="1052" spans="1:7" ht="18.75" customHeight="1">
      <c r="A1052" s="597" t="s">
        <v>667</v>
      </c>
      <c r="B1052" s="597"/>
      <c r="C1052" s="597"/>
      <c r="D1052" s="597"/>
      <c r="E1052" s="597"/>
      <c r="F1052" s="597"/>
      <c r="G1052" s="520" t="s">
        <v>668</v>
      </c>
    </row>
    <row r="1053" spans="1:7" ht="18.75" customHeight="1">
      <c r="A1053" s="598">
        <f>A2</f>
        <v>2566</v>
      </c>
      <c r="B1053" s="599"/>
      <c r="C1053" s="523" t="s">
        <v>103</v>
      </c>
      <c r="D1053" s="524" t="s">
        <v>628</v>
      </c>
      <c r="E1053" s="525" t="s">
        <v>629</v>
      </c>
      <c r="F1053" s="525" t="s">
        <v>630</v>
      </c>
      <c r="G1053" s="526" t="s">
        <v>631</v>
      </c>
    </row>
    <row r="1054" spans="1:7" ht="18.75" customHeight="1">
      <c r="A1054" s="527" t="s">
        <v>632</v>
      </c>
      <c r="B1054" s="528" t="s">
        <v>28</v>
      </c>
      <c r="C1054" s="529"/>
      <c r="D1054" s="530"/>
      <c r="E1054" s="526" t="s">
        <v>633</v>
      </c>
      <c r="F1054" s="526" t="s">
        <v>633</v>
      </c>
      <c r="G1054" s="526" t="s">
        <v>633</v>
      </c>
    </row>
    <row r="1055" spans="1:7" ht="18.75" customHeight="1">
      <c r="A1055" s="531" t="s">
        <v>608</v>
      </c>
      <c r="B1055" s="531">
        <v>1</v>
      </c>
      <c r="C1055" s="532" t="s">
        <v>298</v>
      </c>
      <c r="D1055" s="531"/>
      <c r="E1055" s="533"/>
      <c r="F1055" s="533" t="e">
        <f>'TB12'!#REF!</f>
        <v>#REF!</v>
      </c>
      <c r="G1055" s="533" t="e">
        <f>F1055-E1055</f>
        <v>#REF!</v>
      </c>
    </row>
    <row r="1056" spans="1:7" ht="18.75" customHeight="1">
      <c r="A1056" s="534"/>
      <c r="B1056" s="534">
        <v>31</v>
      </c>
      <c r="C1056" s="535" t="s">
        <v>601</v>
      </c>
      <c r="D1056" s="534" t="s">
        <v>1223</v>
      </c>
      <c r="E1056" s="536"/>
      <c r="F1056" s="536">
        <v>18583.330000000002</v>
      </c>
      <c r="G1056" s="536" t="e">
        <f t="shared" ref="G1056:G1067" si="26">G1055+F1056-E1056</f>
        <v>#REF!</v>
      </c>
    </row>
    <row r="1057" spans="1:7" ht="18.75" customHeight="1">
      <c r="A1057" s="534" t="s">
        <v>609</v>
      </c>
      <c r="B1057" s="534">
        <v>28</v>
      </c>
      <c r="C1057" s="535" t="s">
        <v>601</v>
      </c>
      <c r="D1057" s="534" t="s">
        <v>1328</v>
      </c>
      <c r="E1057" s="536"/>
      <c r="F1057" s="536">
        <v>18583.330000000002</v>
      </c>
      <c r="G1057" s="536" t="e">
        <f t="shared" si="26"/>
        <v>#REF!</v>
      </c>
    </row>
    <row r="1058" spans="1:7" ht="18.75" customHeight="1">
      <c r="A1058" s="534" t="s">
        <v>610</v>
      </c>
      <c r="B1058" s="534">
        <v>31</v>
      </c>
      <c r="C1058" s="535" t="s">
        <v>601</v>
      </c>
      <c r="D1058" s="534" t="s">
        <v>1387</v>
      </c>
      <c r="E1058" s="536"/>
      <c r="F1058" s="536">
        <v>18583.330000000002</v>
      </c>
      <c r="G1058" s="536" t="e">
        <f t="shared" si="26"/>
        <v>#REF!</v>
      </c>
    </row>
    <row r="1059" spans="1:7" ht="18.75" customHeight="1">
      <c r="A1059" s="534" t="s">
        <v>1201</v>
      </c>
      <c r="B1059" s="534">
        <v>30</v>
      </c>
      <c r="C1059" s="535" t="s">
        <v>601</v>
      </c>
      <c r="D1059" s="534" t="s">
        <v>1432</v>
      </c>
      <c r="E1059" s="536"/>
      <c r="F1059" s="536">
        <v>18583.330000000002</v>
      </c>
      <c r="G1059" s="536" t="e">
        <f t="shared" si="26"/>
        <v>#REF!</v>
      </c>
    </row>
    <row r="1060" spans="1:7" ht="18.75" customHeight="1">
      <c r="A1060" s="534" t="s">
        <v>612</v>
      </c>
      <c r="B1060" s="534">
        <v>31</v>
      </c>
      <c r="C1060" s="535" t="s">
        <v>601</v>
      </c>
      <c r="D1060" s="534" t="s">
        <v>1479</v>
      </c>
      <c r="E1060" s="536"/>
      <c r="F1060" s="536">
        <v>18583.330000000002</v>
      </c>
      <c r="G1060" s="536" t="e">
        <f t="shared" si="26"/>
        <v>#REF!</v>
      </c>
    </row>
    <row r="1061" spans="1:7" ht="18.75" customHeight="1">
      <c r="A1061" s="534" t="s">
        <v>613</v>
      </c>
      <c r="B1061" s="534">
        <v>30</v>
      </c>
      <c r="C1061" s="535" t="s">
        <v>601</v>
      </c>
      <c r="D1061" s="534" t="s">
        <v>1525</v>
      </c>
      <c r="E1061" s="536"/>
      <c r="F1061" s="536">
        <v>18583.330000000002</v>
      </c>
      <c r="G1061" s="536" t="e">
        <f t="shared" si="26"/>
        <v>#REF!</v>
      </c>
    </row>
    <row r="1062" spans="1:7" ht="18.75" customHeight="1">
      <c r="A1062" s="534" t="s">
        <v>614</v>
      </c>
      <c r="B1062" s="534">
        <v>31</v>
      </c>
      <c r="C1062" s="535" t="s">
        <v>601</v>
      </c>
      <c r="D1062" s="534" t="s">
        <v>1574</v>
      </c>
      <c r="E1062" s="536"/>
      <c r="F1062" s="536">
        <v>18583.330000000002</v>
      </c>
      <c r="G1062" s="536" t="e">
        <f t="shared" si="26"/>
        <v>#REF!</v>
      </c>
    </row>
    <row r="1063" spans="1:7" ht="18.75" customHeight="1">
      <c r="A1063" s="534" t="s">
        <v>615</v>
      </c>
      <c r="B1063" s="534">
        <v>31</v>
      </c>
      <c r="C1063" s="535" t="s">
        <v>601</v>
      </c>
      <c r="D1063" s="534" t="s">
        <v>1619</v>
      </c>
      <c r="E1063" s="536"/>
      <c r="F1063" s="536">
        <v>18583.330000000002</v>
      </c>
      <c r="G1063" s="536" t="e">
        <f t="shared" si="26"/>
        <v>#REF!</v>
      </c>
    </row>
    <row r="1064" spans="1:7" ht="18.75" customHeight="1">
      <c r="A1064" s="534" t="s">
        <v>616</v>
      </c>
      <c r="B1064" s="534">
        <v>30</v>
      </c>
      <c r="C1064" s="535" t="s">
        <v>601</v>
      </c>
      <c r="D1064" s="534" t="s">
        <v>1669</v>
      </c>
      <c r="E1064" s="536"/>
      <c r="F1064" s="536">
        <v>18583.330000000002</v>
      </c>
      <c r="G1064" s="536" t="e">
        <f t="shared" si="26"/>
        <v>#REF!</v>
      </c>
    </row>
    <row r="1065" spans="1:7" ht="18.75" customHeight="1">
      <c r="A1065" s="534" t="s">
        <v>617</v>
      </c>
      <c r="B1065" s="534">
        <v>31</v>
      </c>
      <c r="C1065" s="535" t="s">
        <v>601</v>
      </c>
      <c r="D1065" s="534" t="s">
        <v>1708</v>
      </c>
      <c r="E1065" s="536"/>
      <c r="F1065" s="536">
        <v>18583.330000000002</v>
      </c>
      <c r="G1065" s="536" t="e">
        <f t="shared" si="26"/>
        <v>#REF!</v>
      </c>
    </row>
    <row r="1066" spans="1:7" ht="18.75" customHeight="1">
      <c r="A1066" s="534" t="s">
        <v>618</v>
      </c>
      <c r="B1066" s="534">
        <v>30</v>
      </c>
      <c r="C1066" s="535" t="s">
        <v>601</v>
      </c>
      <c r="D1066" s="534" t="s">
        <v>1748</v>
      </c>
      <c r="E1066" s="536"/>
      <c r="F1066" s="536">
        <v>18583.330000000002</v>
      </c>
      <c r="G1066" s="536" t="e">
        <f t="shared" si="26"/>
        <v>#REF!</v>
      </c>
    </row>
    <row r="1067" spans="1:7" ht="18.75" customHeight="1">
      <c r="A1067" s="534" t="s">
        <v>619</v>
      </c>
      <c r="B1067" s="534">
        <v>28</v>
      </c>
      <c r="C1067" s="535" t="s">
        <v>601</v>
      </c>
      <c r="D1067" s="534" t="s">
        <v>1794</v>
      </c>
      <c r="E1067" s="536"/>
      <c r="F1067" s="536">
        <v>18583.37</v>
      </c>
      <c r="G1067" s="536" t="e">
        <f t="shared" si="26"/>
        <v>#REF!</v>
      </c>
    </row>
    <row r="1068" spans="1:7" ht="18.75" customHeight="1">
      <c r="A1068" s="537"/>
      <c r="B1068" s="537"/>
      <c r="C1068" s="538"/>
      <c r="D1068" s="537"/>
      <c r="E1068" s="539"/>
      <c r="F1068" s="536"/>
      <c r="G1068" s="539"/>
    </row>
    <row r="1069" spans="1:7" ht="18.75" customHeight="1">
      <c r="A1069" s="543"/>
      <c r="B1069" s="543"/>
      <c r="C1069" s="544"/>
      <c r="D1069" s="543"/>
      <c r="E1069" s="545"/>
      <c r="F1069" s="545"/>
      <c r="G1069" s="541"/>
    </row>
    <row r="1070" spans="1:7" ht="18.75" customHeight="1">
      <c r="A1070" s="597" t="s">
        <v>1117</v>
      </c>
      <c r="B1070" s="597"/>
      <c r="C1070" s="597"/>
      <c r="D1070" s="597"/>
      <c r="E1070" s="597"/>
      <c r="F1070" s="597"/>
      <c r="G1070" s="520" t="s">
        <v>669</v>
      </c>
    </row>
    <row r="1071" spans="1:7" ht="18.75" customHeight="1">
      <c r="A1071" s="598">
        <f>A2</f>
        <v>2566</v>
      </c>
      <c r="B1071" s="599"/>
      <c r="C1071" s="523" t="s">
        <v>103</v>
      </c>
      <c r="D1071" s="524" t="s">
        <v>628</v>
      </c>
      <c r="E1071" s="525" t="s">
        <v>629</v>
      </c>
      <c r="F1071" s="525" t="s">
        <v>630</v>
      </c>
      <c r="G1071" s="526" t="s">
        <v>631</v>
      </c>
    </row>
    <row r="1072" spans="1:7" ht="18.75" customHeight="1">
      <c r="A1072" s="527" t="s">
        <v>632</v>
      </c>
      <c r="B1072" s="528" t="s">
        <v>28</v>
      </c>
      <c r="C1072" s="529"/>
      <c r="D1072" s="530"/>
      <c r="E1072" s="526" t="s">
        <v>633</v>
      </c>
      <c r="F1072" s="526" t="s">
        <v>633</v>
      </c>
      <c r="G1072" s="526" t="s">
        <v>633</v>
      </c>
    </row>
    <row r="1073" spans="1:7" ht="18.75" customHeight="1">
      <c r="A1073" s="531" t="s">
        <v>608</v>
      </c>
      <c r="B1073" s="531">
        <v>1</v>
      </c>
      <c r="C1073" s="532" t="s">
        <v>298</v>
      </c>
      <c r="D1073" s="531"/>
      <c r="E1073" s="533" t="e">
        <f>'TB12'!#REF!</f>
        <v>#REF!</v>
      </c>
      <c r="F1073" s="533"/>
      <c r="G1073" s="533" t="e">
        <f>E1073-F1073</f>
        <v>#REF!</v>
      </c>
    </row>
    <row r="1074" spans="1:7" ht="18.75" customHeight="1">
      <c r="A1074" s="534"/>
      <c r="B1074" s="534">
        <v>31</v>
      </c>
      <c r="C1074" s="535" t="s">
        <v>268</v>
      </c>
      <c r="D1074" s="534" t="s">
        <v>1223</v>
      </c>
      <c r="E1074" s="536"/>
      <c r="F1074" s="536">
        <v>25</v>
      </c>
      <c r="G1074" s="536" t="e">
        <f t="shared" ref="G1074:G1086" si="27">G1073+E1074-F1074</f>
        <v>#REF!</v>
      </c>
    </row>
    <row r="1075" spans="1:7" ht="18.75" customHeight="1">
      <c r="A1075" s="534" t="s">
        <v>609</v>
      </c>
      <c r="B1075" s="534">
        <v>28</v>
      </c>
      <c r="C1075" s="535" t="s">
        <v>268</v>
      </c>
      <c r="D1075" s="534" t="s">
        <v>1328</v>
      </c>
      <c r="E1075" s="536"/>
      <c r="F1075" s="536">
        <v>25</v>
      </c>
      <c r="G1075" s="536" t="e">
        <f t="shared" si="27"/>
        <v>#REF!</v>
      </c>
    </row>
    <row r="1076" spans="1:7" ht="18.75" customHeight="1">
      <c r="A1076" s="534" t="s">
        <v>610</v>
      </c>
      <c r="B1076" s="534">
        <v>31</v>
      </c>
      <c r="C1076" s="535" t="s">
        <v>268</v>
      </c>
      <c r="D1076" s="534" t="s">
        <v>1387</v>
      </c>
      <c r="E1076" s="536"/>
      <c r="F1076" s="536">
        <v>25</v>
      </c>
      <c r="G1076" s="536" t="e">
        <f t="shared" si="27"/>
        <v>#REF!</v>
      </c>
    </row>
    <row r="1077" spans="1:7" ht="18.75" customHeight="1">
      <c r="A1077" s="534" t="s">
        <v>1201</v>
      </c>
      <c r="B1077" s="534">
        <v>30</v>
      </c>
      <c r="C1077" s="535" t="s">
        <v>268</v>
      </c>
      <c r="D1077" s="534" t="s">
        <v>1432</v>
      </c>
      <c r="E1077" s="536"/>
      <c r="F1077" s="536">
        <v>25</v>
      </c>
      <c r="G1077" s="536" t="e">
        <f t="shared" si="27"/>
        <v>#REF!</v>
      </c>
    </row>
    <row r="1078" spans="1:7" ht="18.75" customHeight="1">
      <c r="A1078" s="534" t="s">
        <v>612</v>
      </c>
      <c r="B1078" s="534">
        <v>31</v>
      </c>
      <c r="C1078" s="535" t="s">
        <v>268</v>
      </c>
      <c r="D1078" s="534" t="s">
        <v>1479</v>
      </c>
      <c r="E1078" s="536"/>
      <c r="F1078" s="536">
        <v>25</v>
      </c>
      <c r="G1078" s="536" t="e">
        <f t="shared" si="27"/>
        <v>#REF!</v>
      </c>
    </row>
    <row r="1079" spans="1:7" ht="18.75" customHeight="1">
      <c r="A1079" s="534" t="s">
        <v>613</v>
      </c>
      <c r="B1079" s="534">
        <v>30</v>
      </c>
      <c r="C1079" s="535" t="s">
        <v>268</v>
      </c>
      <c r="D1079" s="534" t="s">
        <v>1525</v>
      </c>
      <c r="E1079" s="536"/>
      <c r="F1079" s="536">
        <v>25</v>
      </c>
      <c r="G1079" s="536" t="e">
        <f t="shared" si="27"/>
        <v>#REF!</v>
      </c>
    </row>
    <row r="1080" spans="1:7" ht="18.75" customHeight="1">
      <c r="A1080" s="534" t="s">
        <v>614</v>
      </c>
      <c r="B1080" s="534">
        <v>31</v>
      </c>
      <c r="C1080" s="535" t="s">
        <v>268</v>
      </c>
      <c r="D1080" s="534" t="s">
        <v>1574</v>
      </c>
      <c r="E1080" s="536"/>
      <c r="F1080" s="536">
        <v>25</v>
      </c>
      <c r="G1080" s="536" t="e">
        <f t="shared" si="27"/>
        <v>#REF!</v>
      </c>
    </row>
    <row r="1081" spans="1:7" ht="18.75" customHeight="1">
      <c r="A1081" s="534" t="s">
        <v>615</v>
      </c>
      <c r="B1081" s="534">
        <v>31</v>
      </c>
      <c r="C1081" s="535" t="s">
        <v>268</v>
      </c>
      <c r="D1081" s="534" t="s">
        <v>1619</v>
      </c>
      <c r="E1081" s="536"/>
      <c r="F1081" s="536">
        <v>25</v>
      </c>
      <c r="G1081" s="536" t="e">
        <f t="shared" si="27"/>
        <v>#REF!</v>
      </c>
    </row>
    <row r="1082" spans="1:7" ht="18.75" customHeight="1">
      <c r="A1082" s="534" t="s">
        <v>616</v>
      </c>
      <c r="B1082" s="534">
        <v>30</v>
      </c>
      <c r="C1082" s="535" t="s">
        <v>268</v>
      </c>
      <c r="D1082" s="534" t="s">
        <v>1669</v>
      </c>
      <c r="E1082" s="536"/>
      <c r="F1082" s="536">
        <v>25</v>
      </c>
      <c r="G1082" s="536" t="e">
        <f t="shared" si="27"/>
        <v>#REF!</v>
      </c>
    </row>
    <row r="1083" spans="1:7" ht="18.75" customHeight="1">
      <c r="A1083" s="534" t="s">
        <v>617</v>
      </c>
      <c r="B1083" s="534">
        <v>31</v>
      </c>
      <c r="C1083" s="535" t="s">
        <v>268</v>
      </c>
      <c r="D1083" s="534" t="s">
        <v>1708</v>
      </c>
      <c r="E1083" s="536"/>
      <c r="F1083" s="536">
        <v>25</v>
      </c>
      <c r="G1083" s="536" t="e">
        <f t="shared" si="27"/>
        <v>#REF!</v>
      </c>
    </row>
    <row r="1084" spans="1:7" ht="18.75" customHeight="1">
      <c r="A1084" s="534" t="s">
        <v>618</v>
      </c>
      <c r="B1084" s="534">
        <v>30</v>
      </c>
      <c r="C1084" s="535" t="s">
        <v>268</v>
      </c>
      <c r="D1084" s="534" t="s">
        <v>1748</v>
      </c>
      <c r="E1084" s="536"/>
      <c r="F1084" s="536">
        <v>25</v>
      </c>
      <c r="G1084" s="536" t="e">
        <f t="shared" si="27"/>
        <v>#REF!</v>
      </c>
    </row>
    <row r="1085" spans="1:7" ht="18.75" customHeight="1">
      <c r="A1085" s="534" t="s">
        <v>619</v>
      </c>
      <c r="B1085" s="534">
        <v>20</v>
      </c>
      <c r="C1085" s="535" t="s">
        <v>268</v>
      </c>
      <c r="D1085" s="534" t="s">
        <v>1769</v>
      </c>
      <c r="E1085" s="536">
        <v>300</v>
      </c>
      <c r="F1085" s="536"/>
      <c r="G1085" s="536" t="e">
        <f t="shared" si="27"/>
        <v>#REF!</v>
      </c>
    </row>
    <row r="1086" spans="1:7" ht="18.75" customHeight="1">
      <c r="A1086" s="534" t="s">
        <v>619</v>
      </c>
      <c r="B1086" s="534">
        <v>28</v>
      </c>
      <c r="C1086" s="535" t="s">
        <v>268</v>
      </c>
      <c r="D1086" s="534" t="s">
        <v>1794</v>
      </c>
      <c r="E1086" s="536"/>
      <c r="F1086" s="536">
        <v>25</v>
      </c>
      <c r="G1086" s="536" t="e">
        <f t="shared" si="27"/>
        <v>#REF!</v>
      </c>
    </row>
    <row r="1087" spans="1:7" ht="18.75" customHeight="1">
      <c r="A1087" s="537"/>
      <c r="B1087" s="537"/>
      <c r="C1087" s="538"/>
      <c r="D1087" s="537"/>
      <c r="E1087" s="539"/>
      <c r="F1087" s="539"/>
      <c r="G1087" s="539"/>
    </row>
    <row r="1090" spans="1:7" ht="18.75" customHeight="1">
      <c r="A1090" s="597" t="s">
        <v>670</v>
      </c>
      <c r="B1090" s="597"/>
      <c r="C1090" s="597"/>
      <c r="D1090" s="597"/>
      <c r="E1090" s="597"/>
      <c r="F1090" s="597"/>
      <c r="G1090" s="520" t="s">
        <v>671</v>
      </c>
    </row>
    <row r="1091" spans="1:7" ht="18.75" customHeight="1">
      <c r="A1091" s="598">
        <f>A2</f>
        <v>2566</v>
      </c>
      <c r="B1091" s="599"/>
      <c r="C1091" s="523" t="s">
        <v>103</v>
      </c>
      <c r="D1091" s="524" t="s">
        <v>628</v>
      </c>
      <c r="E1091" s="525" t="s">
        <v>629</v>
      </c>
      <c r="F1091" s="525" t="s">
        <v>630</v>
      </c>
      <c r="G1091" s="526" t="s">
        <v>631</v>
      </c>
    </row>
    <row r="1092" spans="1:7" ht="18.75" customHeight="1">
      <c r="A1092" s="527" t="s">
        <v>632</v>
      </c>
      <c r="B1092" s="528" t="s">
        <v>28</v>
      </c>
      <c r="C1092" s="529"/>
      <c r="D1092" s="530"/>
      <c r="E1092" s="526" t="s">
        <v>633</v>
      </c>
      <c r="F1092" s="526" t="s">
        <v>633</v>
      </c>
      <c r="G1092" s="526" t="s">
        <v>633</v>
      </c>
    </row>
    <row r="1093" spans="1:7" ht="18.75" customHeight="1">
      <c r="A1093" s="531" t="s">
        <v>608</v>
      </c>
      <c r="B1093" s="531">
        <v>1</v>
      </c>
      <c r="C1093" s="532" t="s">
        <v>298</v>
      </c>
      <c r="D1093" s="531"/>
      <c r="E1093" s="533"/>
      <c r="F1093" s="533"/>
      <c r="G1093" s="533">
        <f>F1093-E1093</f>
        <v>0</v>
      </c>
    </row>
    <row r="1094" spans="1:7" ht="18.75" customHeight="1">
      <c r="A1094" s="534" t="s">
        <v>609</v>
      </c>
      <c r="B1094" s="534">
        <v>22</v>
      </c>
      <c r="C1094" s="535" t="s">
        <v>789</v>
      </c>
      <c r="D1094" s="534" t="s">
        <v>1325</v>
      </c>
      <c r="E1094" s="536"/>
      <c r="F1094" s="536">
        <v>46352.4</v>
      </c>
      <c r="G1094" s="536">
        <f>G1093+F1094-E1094</f>
        <v>46352.4</v>
      </c>
    </row>
    <row r="1095" spans="1:7" ht="18.75" customHeight="1">
      <c r="A1095" s="534" t="s">
        <v>610</v>
      </c>
      <c r="B1095" s="534">
        <v>2</v>
      </c>
      <c r="C1095" s="535" t="s">
        <v>234</v>
      </c>
      <c r="D1095" s="534" t="s">
        <v>1335</v>
      </c>
      <c r="E1095" s="536">
        <v>46352.4</v>
      </c>
      <c r="F1095" s="536"/>
      <c r="G1095" s="536">
        <f>G1094+F1095-E1095</f>
        <v>0</v>
      </c>
    </row>
    <row r="1096" spans="1:7" ht="18.75" customHeight="1">
      <c r="A1096" s="534"/>
      <c r="B1096" s="534">
        <v>23</v>
      </c>
      <c r="C1096" s="535" t="s">
        <v>789</v>
      </c>
      <c r="D1096" s="534" t="s">
        <v>1364</v>
      </c>
      <c r="E1096" s="536"/>
      <c r="F1096" s="536">
        <v>2568</v>
      </c>
      <c r="G1096" s="536">
        <f>G1095+F1096-E1096</f>
        <v>2568</v>
      </c>
    </row>
    <row r="1097" spans="1:7" ht="18.75" customHeight="1">
      <c r="A1097" s="534" t="s">
        <v>1201</v>
      </c>
      <c r="B1097" s="534">
        <v>28</v>
      </c>
      <c r="C1097" s="535" t="s">
        <v>808</v>
      </c>
      <c r="D1097" s="534" t="s">
        <v>1413</v>
      </c>
      <c r="E1097" s="536">
        <v>2568</v>
      </c>
      <c r="F1097" s="536"/>
      <c r="G1097" s="536">
        <f>G1096+F1097-E1097</f>
        <v>0</v>
      </c>
    </row>
    <row r="1098" spans="1:7" ht="18.75" customHeight="1">
      <c r="A1098" s="534" t="s">
        <v>612</v>
      </c>
      <c r="B1098" s="534">
        <v>9</v>
      </c>
      <c r="C1098" s="535" t="s">
        <v>789</v>
      </c>
      <c r="D1098" s="534" t="s">
        <v>1433</v>
      </c>
      <c r="E1098" s="536"/>
      <c r="F1098" s="536">
        <v>3638</v>
      </c>
      <c r="G1098" s="536">
        <f t="shared" ref="G1098:G1101" si="28">G1097+F1098-E1098</f>
        <v>3638</v>
      </c>
    </row>
    <row r="1099" spans="1:7" ht="18.75" customHeight="1">
      <c r="A1099" s="534"/>
      <c r="B1099" s="534">
        <v>11</v>
      </c>
      <c r="C1099" s="535" t="s">
        <v>789</v>
      </c>
      <c r="D1099" s="534" t="s">
        <v>1434</v>
      </c>
      <c r="E1099" s="536"/>
      <c r="F1099" s="536">
        <v>6420</v>
      </c>
      <c r="G1099" s="536">
        <f t="shared" si="28"/>
        <v>10058</v>
      </c>
    </row>
    <row r="1100" spans="1:7" ht="18.75" customHeight="1">
      <c r="A1100" s="534"/>
      <c r="B1100" s="534">
        <v>18</v>
      </c>
      <c r="C1100" s="535" t="s">
        <v>789</v>
      </c>
      <c r="D1100" s="534" t="s">
        <v>1435</v>
      </c>
      <c r="E1100" s="536"/>
      <c r="F1100" s="536">
        <v>4012.5</v>
      </c>
      <c r="G1100" s="536">
        <f t="shared" si="28"/>
        <v>14070.5</v>
      </c>
    </row>
    <row r="1101" spans="1:7" ht="18.75" customHeight="1">
      <c r="A1101" s="534" t="s">
        <v>613</v>
      </c>
      <c r="B1101" s="534">
        <v>1</v>
      </c>
      <c r="C1101" s="535" t="s">
        <v>234</v>
      </c>
      <c r="D1101" s="534" t="s">
        <v>1482</v>
      </c>
      <c r="E1101" s="536">
        <v>14070.5</v>
      </c>
      <c r="F1101" s="536"/>
      <c r="G1101" s="536">
        <f t="shared" si="28"/>
        <v>0</v>
      </c>
    </row>
    <row r="1102" spans="1:7" ht="18.75" customHeight="1">
      <c r="A1102" s="537"/>
      <c r="B1102" s="537"/>
      <c r="C1102" s="538"/>
      <c r="D1102" s="537"/>
      <c r="E1102" s="539"/>
      <c r="F1102" s="539"/>
      <c r="G1102" s="539"/>
    </row>
    <row r="1104" spans="1:7" ht="18.75" customHeight="1">
      <c r="A1104" s="597" t="s">
        <v>247</v>
      </c>
      <c r="B1104" s="597"/>
      <c r="C1104" s="597"/>
      <c r="D1104" s="597"/>
      <c r="E1104" s="597"/>
      <c r="F1104" s="597"/>
      <c r="G1104" s="520" t="s">
        <v>672</v>
      </c>
    </row>
    <row r="1105" spans="1:7" ht="18.75" customHeight="1">
      <c r="A1105" s="598">
        <f>A2</f>
        <v>2566</v>
      </c>
      <c r="B1105" s="599"/>
      <c r="C1105" s="523" t="s">
        <v>103</v>
      </c>
      <c r="D1105" s="524" t="s">
        <v>628</v>
      </c>
      <c r="E1105" s="525" t="s">
        <v>629</v>
      </c>
      <c r="F1105" s="525" t="s">
        <v>630</v>
      </c>
      <c r="G1105" s="526" t="s">
        <v>631</v>
      </c>
    </row>
    <row r="1106" spans="1:7" ht="18.75" customHeight="1">
      <c r="A1106" s="527" t="s">
        <v>632</v>
      </c>
      <c r="B1106" s="528" t="s">
        <v>28</v>
      </c>
      <c r="C1106" s="529"/>
      <c r="D1106" s="530"/>
      <c r="E1106" s="526" t="s">
        <v>633</v>
      </c>
      <c r="F1106" s="526" t="s">
        <v>633</v>
      </c>
      <c r="G1106" s="526" t="s">
        <v>633</v>
      </c>
    </row>
    <row r="1107" spans="1:7" ht="18.75" customHeight="1">
      <c r="A1107" s="531" t="s">
        <v>608</v>
      </c>
      <c r="B1107" s="531">
        <v>1</v>
      </c>
      <c r="C1107" s="532" t="s">
        <v>298</v>
      </c>
      <c r="D1107" s="531"/>
      <c r="E1107" s="533"/>
      <c r="F1107" s="533" t="e">
        <f>'TB12'!#REF!</f>
        <v>#REF!</v>
      </c>
      <c r="G1107" s="533" t="e">
        <f>F1107-E1107</f>
        <v>#REF!</v>
      </c>
    </row>
    <row r="1108" spans="1:7" ht="18.75" customHeight="1">
      <c r="A1108" s="534"/>
      <c r="B1108" s="534">
        <v>16</v>
      </c>
      <c r="C1108" s="535" t="s">
        <v>234</v>
      </c>
      <c r="D1108" s="534" t="s">
        <v>1236</v>
      </c>
      <c r="E1108" s="536">
        <v>1590</v>
      </c>
      <c r="F1108" s="536"/>
      <c r="G1108" s="536" t="e">
        <f t="shared" ref="G1108:G1131" si="29">G1107+F1108-E1108</f>
        <v>#REF!</v>
      </c>
    </row>
    <row r="1109" spans="1:7" ht="18.75" customHeight="1">
      <c r="A1109" s="534"/>
      <c r="B1109" s="534">
        <v>31</v>
      </c>
      <c r="C1109" s="535" t="s">
        <v>180</v>
      </c>
      <c r="D1109" s="534" t="s">
        <v>1255</v>
      </c>
      <c r="E1109" s="536"/>
      <c r="F1109" s="536">
        <v>2650</v>
      </c>
      <c r="G1109" s="536" t="e">
        <f t="shared" si="29"/>
        <v>#REF!</v>
      </c>
    </row>
    <row r="1110" spans="1:7" ht="18.75" customHeight="1">
      <c r="A1110" s="534" t="s">
        <v>609</v>
      </c>
      <c r="B1110" s="534">
        <v>8</v>
      </c>
      <c r="C1110" s="535" t="s">
        <v>808</v>
      </c>
      <c r="D1110" s="534" t="s">
        <v>1290</v>
      </c>
      <c r="E1110" s="536">
        <v>2650</v>
      </c>
      <c r="F1110" s="536"/>
      <c r="G1110" s="536" t="e">
        <f t="shared" si="29"/>
        <v>#REF!</v>
      </c>
    </row>
    <row r="1111" spans="1:7" ht="18.75" customHeight="1">
      <c r="A1111" s="534"/>
      <c r="B1111" s="534">
        <v>28</v>
      </c>
      <c r="C1111" s="535" t="s">
        <v>180</v>
      </c>
      <c r="D1111" s="534" t="s">
        <v>1315</v>
      </c>
      <c r="E1111" s="536"/>
      <c r="F1111" s="536">
        <v>2750</v>
      </c>
      <c r="G1111" s="536" t="e">
        <f t="shared" si="29"/>
        <v>#REF!</v>
      </c>
    </row>
    <row r="1112" spans="1:7" ht="18.75" customHeight="1">
      <c r="A1112" s="534" t="s">
        <v>610</v>
      </c>
      <c r="B1112" s="534">
        <v>10</v>
      </c>
      <c r="C1112" s="535" t="s">
        <v>808</v>
      </c>
      <c r="D1112" s="534" t="s">
        <v>1350</v>
      </c>
      <c r="E1112" s="536">
        <v>2750</v>
      </c>
      <c r="F1112" s="536"/>
      <c r="G1112" s="536" t="e">
        <f t="shared" si="29"/>
        <v>#REF!</v>
      </c>
    </row>
    <row r="1113" spans="1:7" ht="18.75" customHeight="1">
      <c r="A1113" s="534"/>
      <c r="B1113" s="534">
        <v>30</v>
      </c>
      <c r="C1113" s="535" t="s">
        <v>180</v>
      </c>
      <c r="D1113" s="534" t="s">
        <v>1371</v>
      </c>
      <c r="E1113" s="536"/>
      <c r="F1113" s="536">
        <v>2750</v>
      </c>
      <c r="G1113" s="536" t="e">
        <f t="shared" si="29"/>
        <v>#REF!</v>
      </c>
    </row>
    <row r="1114" spans="1:7" ht="18.75" customHeight="1">
      <c r="A1114" s="534" t="s">
        <v>1201</v>
      </c>
      <c r="B1114" s="534">
        <v>5</v>
      </c>
      <c r="C1114" s="535" t="s">
        <v>234</v>
      </c>
      <c r="D1114" s="534" t="s">
        <v>1393</v>
      </c>
      <c r="E1114" s="536">
        <v>2750</v>
      </c>
      <c r="F1114" s="536"/>
      <c r="G1114" s="536" t="e">
        <f t="shared" si="29"/>
        <v>#REF!</v>
      </c>
    </row>
    <row r="1115" spans="1:7" ht="18.75" customHeight="1">
      <c r="A1115" s="534"/>
      <c r="B1115" s="534">
        <v>30</v>
      </c>
      <c r="C1115" s="535" t="s">
        <v>180</v>
      </c>
      <c r="D1115" s="534" t="s">
        <v>1418</v>
      </c>
      <c r="E1115" s="536"/>
      <c r="F1115" s="536">
        <v>2750</v>
      </c>
      <c r="G1115" s="536" t="e">
        <f t="shared" si="29"/>
        <v>#REF!</v>
      </c>
    </row>
    <row r="1116" spans="1:7" ht="18.75" customHeight="1">
      <c r="A1116" s="534" t="s">
        <v>612</v>
      </c>
      <c r="B1116" s="534">
        <v>10</v>
      </c>
      <c r="C1116" s="535" t="s">
        <v>808</v>
      </c>
      <c r="D1116" s="534" t="s">
        <v>1443</v>
      </c>
      <c r="E1116" s="536">
        <v>2750</v>
      </c>
      <c r="F1116" s="536"/>
      <c r="G1116" s="536" t="e">
        <f t="shared" si="29"/>
        <v>#REF!</v>
      </c>
    </row>
    <row r="1117" spans="1:7" ht="18.75" customHeight="1">
      <c r="A1117" s="534"/>
      <c r="B1117" s="534">
        <v>31</v>
      </c>
      <c r="C1117" s="535" t="s">
        <v>180</v>
      </c>
      <c r="D1117" s="534" t="s">
        <v>1465</v>
      </c>
      <c r="E1117" s="536"/>
      <c r="F1117" s="536">
        <v>2750</v>
      </c>
      <c r="G1117" s="536" t="e">
        <f t="shared" si="29"/>
        <v>#REF!</v>
      </c>
    </row>
    <row r="1118" spans="1:7" ht="18.75" customHeight="1">
      <c r="A1118" s="534" t="s">
        <v>613</v>
      </c>
      <c r="B1118" s="534">
        <v>9</v>
      </c>
      <c r="C1118" s="535" t="s">
        <v>808</v>
      </c>
      <c r="D1118" s="534" t="s">
        <v>1490</v>
      </c>
      <c r="E1118" s="536">
        <v>2750</v>
      </c>
      <c r="F1118" s="536"/>
      <c r="G1118" s="536" t="e">
        <f t="shared" si="29"/>
        <v>#REF!</v>
      </c>
    </row>
    <row r="1119" spans="1:7" ht="18.75" customHeight="1">
      <c r="A1119" s="534"/>
      <c r="B1119" s="534">
        <v>30</v>
      </c>
      <c r="C1119" s="535" t="s">
        <v>180</v>
      </c>
      <c r="D1119" s="534" t="s">
        <v>1513</v>
      </c>
      <c r="E1119" s="536"/>
      <c r="F1119" s="536">
        <v>2750</v>
      </c>
      <c r="G1119" s="536" t="e">
        <f t="shared" si="29"/>
        <v>#REF!</v>
      </c>
    </row>
    <row r="1120" spans="1:7" ht="18.75" customHeight="1">
      <c r="A1120" s="534" t="s">
        <v>614</v>
      </c>
      <c r="B1120" s="534">
        <v>5</v>
      </c>
      <c r="C1120" s="535" t="s">
        <v>808</v>
      </c>
      <c r="D1120" s="534" t="s">
        <v>1539</v>
      </c>
      <c r="E1120" s="536">
        <v>2750</v>
      </c>
      <c r="F1120" s="536"/>
      <c r="G1120" s="536" t="e">
        <f t="shared" si="29"/>
        <v>#REF!</v>
      </c>
    </row>
    <row r="1121" spans="1:7" ht="18.75" customHeight="1">
      <c r="A1121" s="534"/>
      <c r="B1121" s="534">
        <v>31</v>
      </c>
      <c r="C1121" s="535" t="s">
        <v>180</v>
      </c>
      <c r="D1121" s="534" t="s">
        <v>1561</v>
      </c>
      <c r="E1121" s="536"/>
      <c r="F1121" s="536">
        <v>2750</v>
      </c>
      <c r="G1121" s="536" t="e">
        <f t="shared" si="29"/>
        <v>#REF!</v>
      </c>
    </row>
    <row r="1122" spans="1:7" ht="18.75" customHeight="1">
      <c r="A1122" s="534" t="s">
        <v>615</v>
      </c>
      <c r="B1122" s="534">
        <v>15</v>
      </c>
      <c r="C1122" s="535" t="s">
        <v>808</v>
      </c>
      <c r="D1122" s="534" t="s">
        <v>1582</v>
      </c>
      <c r="E1122" s="536">
        <v>2750</v>
      </c>
      <c r="F1122" s="536"/>
      <c r="G1122" s="536" t="e">
        <f t="shared" si="29"/>
        <v>#REF!</v>
      </c>
    </row>
    <row r="1123" spans="1:7" ht="18.75" customHeight="1">
      <c r="A1123" s="534"/>
      <c r="B1123" s="534">
        <v>31</v>
      </c>
      <c r="C1123" s="535" t="s">
        <v>180</v>
      </c>
      <c r="D1123" s="534" t="s">
        <v>1601</v>
      </c>
      <c r="E1123" s="536"/>
      <c r="F1123" s="536">
        <v>2750</v>
      </c>
      <c r="G1123" s="536" t="e">
        <f t="shared" si="29"/>
        <v>#REF!</v>
      </c>
    </row>
    <row r="1124" spans="1:7" ht="18.75" customHeight="1">
      <c r="A1124" s="534" t="s">
        <v>616</v>
      </c>
      <c r="B1124" s="534">
        <v>7</v>
      </c>
      <c r="C1124" s="535" t="s">
        <v>234</v>
      </c>
      <c r="D1124" s="534" t="s">
        <v>1627</v>
      </c>
      <c r="E1124" s="536">
        <v>2750</v>
      </c>
      <c r="F1124" s="536"/>
      <c r="G1124" s="536" t="e">
        <f t="shared" si="29"/>
        <v>#REF!</v>
      </c>
    </row>
    <row r="1125" spans="1:7" ht="18.75" customHeight="1">
      <c r="A1125" s="534"/>
      <c r="B1125" s="534">
        <v>29</v>
      </c>
      <c r="C1125" s="535" t="s">
        <v>180</v>
      </c>
      <c r="D1125" s="534" t="s">
        <v>1653</v>
      </c>
      <c r="E1125" s="536"/>
      <c r="F1125" s="536">
        <v>2750</v>
      </c>
      <c r="G1125" s="536" t="e">
        <f t="shared" si="29"/>
        <v>#REF!</v>
      </c>
    </row>
    <row r="1126" spans="1:7" ht="18.75" customHeight="1">
      <c r="A1126" s="534" t="s">
        <v>617</v>
      </c>
      <c r="B1126" s="534">
        <v>6</v>
      </c>
      <c r="C1126" s="535" t="s">
        <v>808</v>
      </c>
      <c r="D1126" s="534" t="s">
        <v>1675</v>
      </c>
      <c r="E1126" s="536">
        <v>2750</v>
      </c>
      <c r="F1126" s="536"/>
      <c r="G1126" s="536" t="e">
        <f t="shared" si="29"/>
        <v>#REF!</v>
      </c>
    </row>
    <row r="1127" spans="1:7" ht="18.75" customHeight="1">
      <c r="A1127" s="534"/>
      <c r="B1127" s="534">
        <v>31</v>
      </c>
      <c r="C1127" s="535" t="s">
        <v>180</v>
      </c>
      <c r="D1127" s="534" t="s">
        <v>1694</v>
      </c>
      <c r="E1127" s="536"/>
      <c r="F1127" s="536">
        <v>1250</v>
      </c>
      <c r="G1127" s="536" t="e">
        <f t="shared" si="29"/>
        <v>#REF!</v>
      </c>
    </row>
    <row r="1128" spans="1:7" ht="18.75" customHeight="1">
      <c r="A1128" s="534" t="s">
        <v>618</v>
      </c>
      <c r="B1128" s="534">
        <v>9</v>
      </c>
      <c r="C1128" s="535" t="s">
        <v>808</v>
      </c>
      <c r="D1128" s="534" t="s">
        <v>1713</v>
      </c>
      <c r="E1128" s="536">
        <v>1250</v>
      </c>
      <c r="F1128" s="536"/>
      <c r="G1128" s="536" t="e">
        <f t="shared" si="29"/>
        <v>#REF!</v>
      </c>
    </row>
    <row r="1129" spans="1:7" ht="18.75" customHeight="1">
      <c r="A1129" s="534"/>
      <c r="B1129" s="534">
        <v>30</v>
      </c>
      <c r="C1129" s="535" t="s">
        <v>180</v>
      </c>
      <c r="D1129" s="534" t="s">
        <v>1732</v>
      </c>
      <c r="E1129" s="536"/>
      <c r="F1129" s="536">
        <v>1250</v>
      </c>
      <c r="G1129" s="536" t="e">
        <f t="shared" si="29"/>
        <v>#REF!</v>
      </c>
    </row>
    <row r="1130" spans="1:7" ht="18.75" customHeight="1">
      <c r="A1130" s="534" t="s">
        <v>619</v>
      </c>
      <c r="B1130" s="534">
        <v>13</v>
      </c>
      <c r="C1130" s="535" t="s">
        <v>808</v>
      </c>
      <c r="D1130" s="534" t="s">
        <v>1764</v>
      </c>
      <c r="E1130" s="536">
        <v>1250</v>
      </c>
      <c r="F1130" s="536"/>
      <c r="G1130" s="536" t="e">
        <f t="shared" si="29"/>
        <v>#REF!</v>
      </c>
    </row>
    <row r="1131" spans="1:7" ht="18.75" customHeight="1">
      <c r="A1131" s="534"/>
      <c r="B1131" s="534">
        <v>28</v>
      </c>
      <c r="C1131" s="535" t="s">
        <v>180</v>
      </c>
      <c r="D1131" s="534" t="s">
        <v>1778</v>
      </c>
      <c r="E1131" s="536"/>
      <c r="F1131" s="536">
        <v>1250</v>
      </c>
      <c r="G1131" s="536" t="e">
        <f t="shared" si="29"/>
        <v>#REF!</v>
      </c>
    </row>
    <row r="1132" spans="1:7" ht="18.75" customHeight="1">
      <c r="A1132" s="537"/>
      <c r="B1132" s="537"/>
      <c r="C1132" s="538"/>
      <c r="D1132" s="537"/>
      <c r="E1132" s="539"/>
      <c r="F1132" s="539"/>
      <c r="G1132" s="539"/>
    </row>
    <row r="1133" spans="1:7" ht="18.75" customHeight="1">
      <c r="E1133" s="541"/>
      <c r="F1133" s="541"/>
      <c r="G1133" s="541"/>
    </row>
    <row r="1134" spans="1:7" ht="18.75" customHeight="1">
      <c r="A1134" s="597" t="s">
        <v>673</v>
      </c>
      <c r="B1134" s="597"/>
      <c r="C1134" s="597"/>
      <c r="D1134" s="597"/>
      <c r="E1134" s="597"/>
      <c r="F1134" s="597"/>
      <c r="G1134" s="520" t="s">
        <v>674</v>
      </c>
    </row>
    <row r="1135" spans="1:7" ht="18.75" customHeight="1">
      <c r="A1135" s="598">
        <f>A2</f>
        <v>2566</v>
      </c>
      <c r="B1135" s="599"/>
      <c r="C1135" s="523" t="s">
        <v>103</v>
      </c>
      <c r="D1135" s="524" t="s">
        <v>628</v>
      </c>
      <c r="E1135" s="525" t="s">
        <v>629</v>
      </c>
      <c r="F1135" s="525" t="s">
        <v>630</v>
      </c>
      <c r="G1135" s="526" t="s">
        <v>631</v>
      </c>
    </row>
    <row r="1136" spans="1:7" ht="18.75" customHeight="1">
      <c r="A1136" s="527" t="s">
        <v>632</v>
      </c>
      <c r="B1136" s="528" t="s">
        <v>28</v>
      </c>
      <c r="C1136" s="529"/>
      <c r="D1136" s="530"/>
      <c r="E1136" s="526" t="s">
        <v>633</v>
      </c>
      <c r="F1136" s="526" t="s">
        <v>633</v>
      </c>
      <c r="G1136" s="526" t="s">
        <v>633</v>
      </c>
    </row>
    <row r="1137" spans="1:7" ht="18.75" customHeight="1">
      <c r="A1137" s="531"/>
      <c r="B1137" s="531"/>
      <c r="C1137" s="532"/>
      <c r="D1137" s="531"/>
      <c r="E1137" s="533"/>
      <c r="F1137" s="533"/>
      <c r="G1137" s="533">
        <f>F1137-E1137</f>
        <v>0</v>
      </c>
    </row>
    <row r="1138" spans="1:7" ht="18.75" customHeight="1">
      <c r="A1138" s="534"/>
      <c r="B1138" s="534"/>
      <c r="C1138" s="560"/>
      <c r="D1138" s="534"/>
      <c r="E1138" s="536"/>
      <c r="F1138" s="536"/>
      <c r="G1138" s="536">
        <f>G1137-E1138+F1138</f>
        <v>0</v>
      </c>
    </row>
    <row r="1139" spans="1:7" ht="18.75" customHeight="1">
      <c r="A1139" s="537"/>
      <c r="B1139" s="537"/>
      <c r="C1139" s="538"/>
      <c r="D1139" s="537"/>
      <c r="E1139" s="539"/>
      <c r="F1139" s="539"/>
      <c r="G1139" s="539"/>
    </row>
    <row r="1140" spans="1:7" ht="18.75" customHeight="1">
      <c r="A1140" s="543"/>
      <c r="B1140" s="543"/>
      <c r="C1140" s="544"/>
      <c r="D1140" s="543"/>
      <c r="E1140" s="545"/>
      <c r="F1140" s="545"/>
      <c r="G1140" s="541"/>
    </row>
    <row r="1141" spans="1:7" ht="18.75" customHeight="1">
      <c r="A1141" s="597" t="s">
        <v>675</v>
      </c>
      <c r="B1141" s="597"/>
      <c r="C1141" s="597"/>
      <c r="D1141" s="597"/>
      <c r="E1141" s="597"/>
      <c r="F1141" s="597"/>
      <c r="G1141" s="520" t="s">
        <v>676</v>
      </c>
    </row>
    <row r="1142" spans="1:7" ht="18.75" customHeight="1">
      <c r="A1142" s="598">
        <f>A2</f>
        <v>2566</v>
      </c>
      <c r="B1142" s="599"/>
      <c r="C1142" s="523" t="s">
        <v>103</v>
      </c>
      <c r="D1142" s="524" t="s">
        <v>628</v>
      </c>
      <c r="E1142" s="525" t="s">
        <v>629</v>
      </c>
      <c r="F1142" s="525" t="s">
        <v>630</v>
      </c>
      <c r="G1142" s="526" t="s">
        <v>631</v>
      </c>
    </row>
    <row r="1143" spans="1:7" ht="18.75" customHeight="1">
      <c r="A1143" s="527" t="s">
        <v>632</v>
      </c>
      <c r="B1143" s="528" t="s">
        <v>28</v>
      </c>
      <c r="C1143" s="529"/>
      <c r="D1143" s="530"/>
      <c r="E1143" s="526" t="s">
        <v>633</v>
      </c>
      <c r="F1143" s="526" t="s">
        <v>633</v>
      </c>
      <c r="G1143" s="526" t="s">
        <v>633</v>
      </c>
    </row>
    <row r="1144" spans="1:7" ht="18.75" customHeight="1">
      <c r="A1144" s="531" t="s">
        <v>608</v>
      </c>
      <c r="B1144" s="531">
        <v>1</v>
      </c>
      <c r="C1144" s="532" t="s">
        <v>298</v>
      </c>
      <c r="D1144" s="531"/>
      <c r="E1144" s="533"/>
      <c r="F1144" s="533" t="e">
        <f>'TB12'!#REF!</f>
        <v>#REF!</v>
      </c>
      <c r="G1144" s="533" t="e">
        <f>F1144-E1144</f>
        <v>#REF!</v>
      </c>
    </row>
    <row r="1145" spans="1:7" ht="18.75" customHeight="1">
      <c r="A1145" s="534"/>
      <c r="B1145" s="534">
        <v>1</v>
      </c>
      <c r="C1145" s="535" t="s">
        <v>794</v>
      </c>
      <c r="D1145" s="534" t="s">
        <v>1221</v>
      </c>
      <c r="E1145" s="536">
        <v>208.14</v>
      </c>
      <c r="F1145" s="536"/>
      <c r="G1145" s="536" t="e">
        <f t="shared" ref="G1145:G1149" si="30">G1144+F1145-E1145</f>
        <v>#REF!</v>
      </c>
    </row>
    <row r="1146" spans="1:7" ht="18.75" customHeight="1">
      <c r="A1146" s="534"/>
      <c r="B1146" s="534">
        <v>30</v>
      </c>
      <c r="C1146" s="535" t="s">
        <v>271</v>
      </c>
      <c r="D1146" s="534" t="s">
        <v>1252</v>
      </c>
      <c r="E1146" s="536">
        <v>265</v>
      </c>
      <c r="F1146" s="536"/>
      <c r="G1146" s="536" t="e">
        <f t="shared" si="30"/>
        <v>#REF!</v>
      </c>
    </row>
    <row r="1147" spans="1:7" ht="18.75" customHeight="1">
      <c r="A1147" s="534"/>
      <c r="B1147" s="534">
        <v>30</v>
      </c>
      <c r="C1147" s="535" t="s">
        <v>793</v>
      </c>
      <c r="D1147" s="534" t="s">
        <v>1279</v>
      </c>
      <c r="E1147" s="536">
        <v>32500</v>
      </c>
      <c r="F1147" s="536"/>
      <c r="G1147" s="536" t="e">
        <f t="shared" si="30"/>
        <v>#REF!</v>
      </c>
    </row>
    <row r="1148" spans="1:7" ht="18.75" customHeight="1">
      <c r="A1148" s="534" t="s">
        <v>613</v>
      </c>
      <c r="B1148" s="534">
        <v>1</v>
      </c>
      <c r="C1148" s="535" t="s">
        <v>234</v>
      </c>
      <c r="D1148" s="534" t="s">
        <v>1480</v>
      </c>
      <c r="E1148" s="536">
        <v>12000</v>
      </c>
      <c r="F1148" s="536"/>
      <c r="G1148" s="536" t="e">
        <f t="shared" si="30"/>
        <v>#REF!</v>
      </c>
    </row>
    <row r="1149" spans="1:7" ht="18.75" customHeight="1">
      <c r="A1149" s="534"/>
      <c r="B1149" s="534">
        <v>28</v>
      </c>
      <c r="C1149" s="535" t="s">
        <v>1071</v>
      </c>
      <c r="D1149" s="534" t="s">
        <v>1794</v>
      </c>
      <c r="E1149" s="536"/>
      <c r="F1149" s="536">
        <v>12000</v>
      </c>
      <c r="G1149" s="536" t="e">
        <f t="shared" si="30"/>
        <v>#REF!</v>
      </c>
    </row>
    <row r="1150" spans="1:7" ht="18.75" customHeight="1">
      <c r="A1150" s="534"/>
      <c r="B1150" s="534"/>
      <c r="C1150" s="535"/>
      <c r="D1150" s="534"/>
      <c r="E1150" s="536"/>
      <c r="F1150" s="536"/>
      <c r="G1150" s="536"/>
    </row>
    <row r="1151" spans="1:7" ht="18.75" customHeight="1">
      <c r="A1151" s="534"/>
      <c r="B1151" s="534"/>
      <c r="C1151" s="535"/>
      <c r="D1151" s="534"/>
      <c r="E1151" s="536"/>
      <c r="F1151" s="536"/>
      <c r="G1151" s="536"/>
    </row>
    <row r="1152" spans="1:7" ht="18.75" customHeight="1">
      <c r="A1152" s="537"/>
      <c r="B1152" s="537"/>
      <c r="C1152" s="538"/>
      <c r="D1152" s="537"/>
      <c r="E1152" s="539"/>
      <c r="F1152" s="539"/>
      <c r="G1152" s="539"/>
    </row>
    <row r="1153" spans="1:7" ht="18.75" customHeight="1">
      <c r="E1153" s="541"/>
      <c r="F1153" s="541"/>
      <c r="G1153" s="541"/>
    </row>
    <row r="1154" spans="1:7" ht="18.75" customHeight="1">
      <c r="A1154" s="597" t="s">
        <v>677</v>
      </c>
      <c r="B1154" s="597"/>
      <c r="C1154" s="597"/>
      <c r="D1154" s="597"/>
      <c r="E1154" s="597"/>
      <c r="F1154" s="597"/>
      <c r="G1154" s="520" t="s">
        <v>678</v>
      </c>
    </row>
    <row r="1155" spans="1:7" ht="18.75" customHeight="1">
      <c r="A1155" s="598">
        <f>A2</f>
        <v>2566</v>
      </c>
      <c r="B1155" s="599"/>
      <c r="C1155" s="523" t="s">
        <v>103</v>
      </c>
      <c r="D1155" s="524" t="s">
        <v>628</v>
      </c>
      <c r="E1155" s="525" t="s">
        <v>629</v>
      </c>
      <c r="F1155" s="525" t="s">
        <v>630</v>
      </c>
      <c r="G1155" s="526" t="s">
        <v>630</v>
      </c>
    </row>
    <row r="1156" spans="1:7" ht="18.75" customHeight="1">
      <c r="A1156" s="527" t="s">
        <v>632</v>
      </c>
      <c r="B1156" s="528" t="s">
        <v>28</v>
      </c>
      <c r="C1156" s="529"/>
      <c r="D1156" s="530"/>
      <c r="E1156" s="526" t="s">
        <v>633</v>
      </c>
      <c r="F1156" s="526" t="s">
        <v>633</v>
      </c>
      <c r="G1156" s="526" t="s">
        <v>633</v>
      </c>
    </row>
    <row r="1157" spans="1:7" ht="18.75" customHeight="1">
      <c r="A1157" s="531" t="s">
        <v>608</v>
      </c>
      <c r="B1157" s="531">
        <v>1</v>
      </c>
      <c r="C1157" s="555" t="s">
        <v>298</v>
      </c>
      <c r="D1157" s="531"/>
      <c r="E1157" s="533"/>
      <c r="F1157" s="533" t="e">
        <f>'TB12'!#REF!</f>
        <v>#REF!</v>
      </c>
      <c r="G1157" s="533" t="e">
        <f>F1157-E1157</f>
        <v>#REF!</v>
      </c>
    </row>
    <row r="1158" spans="1:7" ht="18.75" customHeight="1">
      <c r="A1158" s="534"/>
      <c r="B1158" s="534">
        <v>17</v>
      </c>
      <c r="C1158" s="560" t="s">
        <v>1239</v>
      </c>
      <c r="D1158" s="534" t="s">
        <v>1238</v>
      </c>
      <c r="F1158" s="536">
        <v>107</v>
      </c>
      <c r="G1158" s="536" t="e">
        <f t="shared" ref="G1158:G1180" si="31">G1157+F1158-E1158</f>
        <v>#REF!</v>
      </c>
    </row>
    <row r="1159" spans="1:7" ht="18.75" customHeight="1">
      <c r="A1159" s="534"/>
      <c r="B1159" s="534">
        <v>17</v>
      </c>
      <c r="C1159" s="560" t="s">
        <v>1219</v>
      </c>
      <c r="D1159" s="534" t="s">
        <v>1238</v>
      </c>
      <c r="E1159" s="521">
        <v>151.94</v>
      </c>
      <c r="F1159" s="536"/>
      <c r="G1159" s="536" t="e">
        <f t="shared" si="31"/>
        <v>#REF!</v>
      </c>
    </row>
    <row r="1160" spans="1:7" ht="18.75" customHeight="1">
      <c r="A1160" s="534" t="s">
        <v>609</v>
      </c>
      <c r="B1160" s="534">
        <v>17</v>
      </c>
      <c r="C1160" s="560" t="s">
        <v>1300</v>
      </c>
      <c r="D1160" s="534" t="s">
        <v>1299</v>
      </c>
      <c r="F1160" s="536">
        <v>107</v>
      </c>
      <c r="G1160" s="536" t="e">
        <f t="shared" si="31"/>
        <v>#REF!</v>
      </c>
    </row>
    <row r="1161" spans="1:7" ht="18.75" customHeight="1">
      <c r="A1161" s="534"/>
      <c r="B1161" s="534">
        <v>17</v>
      </c>
      <c r="C1161" s="560" t="s">
        <v>1239</v>
      </c>
      <c r="D1161" s="534" t="s">
        <v>1299</v>
      </c>
      <c r="E1161" s="521">
        <v>107</v>
      </c>
      <c r="F1161" s="536"/>
      <c r="G1161" s="536" t="e">
        <f t="shared" si="31"/>
        <v>#REF!</v>
      </c>
    </row>
    <row r="1162" spans="1:7" ht="18.75" customHeight="1">
      <c r="A1162" s="534" t="s">
        <v>610</v>
      </c>
      <c r="B1162" s="534">
        <v>17</v>
      </c>
      <c r="C1162" s="560" t="s">
        <v>1357</v>
      </c>
      <c r="D1162" s="534" t="s">
        <v>1356</v>
      </c>
      <c r="F1162" s="561">
        <v>107</v>
      </c>
      <c r="G1162" s="536" t="e">
        <f t="shared" si="31"/>
        <v>#REF!</v>
      </c>
    </row>
    <row r="1163" spans="1:7" ht="18.75" customHeight="1">
      <c r="A1163" s="534"/>
      <c r="B1163" s="534">
        <v>17</v>
      </c>
      <c r="C1163" s="560" t="s">
        <v>1300</v>
      </c>
      <c r="D1163" s="534" t="s">
        <v>1356</v>
      </c>
      <c r="E1163" s="521">
        <v>107</v>
      </c>
      <c r="F1163" s="561"/>
      <c r="G1163" s="536" t="e">
        <f t="shared" si="31"/>
        <v>#REF!</v>
      </c>
    </row>
    <row r="1164" spans="1:7" ht="18.75" customHeight="1">
      <c r="A1164" s="534" t="s">
        <v>1201</v>
      </c>
      <c r="B1164" s="534">
        <v>17</v>
      </c>
      <c r="C1164" s="560" t="s">
        <v>1399</v>
      </c>
      <c r="D1164" s="534" t="s">
        <v>1397</v>
      </c>
      <c r="F1164" s="536">
        <v>126.26</v>
      </c>
      <c r="G1164" s="536" t="e">
        <f t="shared" si="31"/>
        <v>#REF!</v>
      </c>
    </row>
    <row r="1165" spans="1:7" ht="18.75" customHeight="1">
      <c r="A1165" s="534"/>
      <c r="B1165" s="534">
        <v>17</v>
      </c>
      <c r="C1165" s="560" t="s">
        <v>1357</v>
      </c>
      <c r="D1165" s="534" t="s">
        <v>1397</v>
      </c>
      <c r="E1165" s="536">
        <v>107</v>
      </c>
      <c r="F1165" s="536"/>
      <c r="G1165" s="536" t="e">
        <f t="shared" si="31"/>
        <v>#REF!</v>
      </c>
    </row>
    <row r="1166" spans="1:7" ht="18.75" customHeight="1">
      <c r="A1166" s="534" t="s">
        <v>612</v>
      </c>
      <c r="B1166" s="534">
        <v>17</v>
      </c>
      <c r="C1166" s="560" t="s">
        <v>1453</v>
      </c>
      <c r="D1166" s="534" t="s">
        <v>1452</v>
      </c>
      <c r="E1166" s="536"/>
      <c r="F1166" s="536">
        <v>211.86</v>
      </c>
      <c r="G1166" s="536" t="e">
        <f t="shared" si="31"/>
        <v>#REF!</v>
      </c>
    </row>
    <row r="1167" spans="1:7" ht="18.75" customHeight="1">
      <c r="A1167" s="534"/>
      <c r="B1167" s="534">
        <v>17</v>
      </c>
      <c r="C1167" s="560" t="s">
        <v>1399</v>
      </c>
      <c r="D1167" s="534" t="s">
        <v>1452</v>
      </c>
      <c r="E1167" s="536">
        <v>126.26</v>
      </c>
      <c r="F1167" s="536"/>
      <c r="G1167" s="536" t="e">
        <f t="shared" si="31"/>
        <v>#REF!</v>
      </c>
    </row>
    <row r="1168" spans="1:7" ht="18.75" customHeight="1">
      <c r="A1168" s="534" t="s">
        <v>613</v>
      </c>
      <c r="B1168" s="534">
        <v>19</v>
      </c>
      <c r="C1168" s="560" t="s">
        <v>1501</v>
      </c>
      <c r="D1168" s="534" t="s">
        <v>1502</v>
      </c>
      <c r="E1168" s="536"/>
      <c r="F1168" s="536">
        <v>172.27</v>
      </c>
      <c r="G1168" s="536" t="e">
        <f t="shared" si="31"/>
        <v>#REF!</v>
      </c>
    </row>
    <row r="1169" spans="1:7" ht="18.75" customHeight="1">
      <c r="A1169" s="534"/>
      <c r="B1169" s="534">
        <v>19</v>
      </c>
      <c r="C1169" s="560" t="s">
        <v>1453</v>
      </c>
      <c r="D1169" s="534" t="s">
        <v>1502</v>
      </c>
      <c r="E1169" s="536">
        <v>211.86</v>
      </c>
      <c r="F1169" s="536"/>
      <c r="G1169" s="536" t="e">
        <f t="shared" si="31"/>
        <v>#REF!</v>
      </c>
    </row>
    <row r="1170" spans="1:7" ht="18.75" customHeight="1">
      <c r="A1170" s="534" t="s">
        <v>614</v>
      </c>
      <c r="B1170" s="534">
        <v>17</v>
      </c>
      <c r="C1170" s="560" t="s">
        <v>1553</v>
      </c>
      <c r="D1170" s="534" t="s">
        <v>1552</v>
      </c>
      <c r="E1170" s="536"/>
      <c r="F1170" s="536">
        <v>187.25</v>
      </c>
      <c r="G1170" s="536" t="e">
        <f t="shared" si="31"/>
        <v>#REF!</v>
      </c>
    </row>
    <row r="1171" spans="1:7" ht="18.75" customHeight="1">
      <c r="A1171" s="534"/>
      <c r="B1171" s="534">
        <v>17</v>
      </c>
      <c r="C1171" s="560" t="s">
        <v>1501</v>
      </c>
      <c r="D1171" s="534" t="s">
        <v>1552</v>
      </c>
      <c r="E1171" s="536">
        <v>172.27</v>
      </c>
      <c r="F1171" s="536"/>
      <c r="G1171" s="536" t="e">
        <f t="shared" si="31"/>
        <v>#REF!</v>
      </c>
    </row>
    <row r="1172" spans="1:7" ht="18.75" customHeight="1">
      <c r="A1172" s="534" t="s">
        <v>615</v>
      </c>
      <c r="B1172" s="534">
        <v>17</v>
      </c>
      <c r="C1172" s="560" t="s">
        <v>1553</v>
      </c>
      <c r="D1172" s="534" t="s">
        <v>1591</v>
      </c>
      <c r="E1172" s="536">
        <v>187.25</v>
      </c>
      <c r="F1172" s="536"/>
      <c r="G1172" s="536" t="e">
        <f t="shared" si="31"/>
        <v>#REF!</v>
      </c>
    </row>
    <row r="1173" spans="1:7" ht="18.75" customHeight="1">
      <c r="A1173" s="534"/>
      <c r="B1173" s="534">
        <v>17</v>
      </c>
      <c r="C1173" s="560" t="s">
        <v>1587</v>
      </c>
      <c r="D1173" s="534" t="s">
        <v>1591</v>
      </c>
      <c r="E1173" s="536"/>
      <c r="F1173" s="536">
        <v>139.1</v>
      </c>
      <c r="G1173" s="536" t="e">
        <f t="shared" si="31"/>
        <v>#REF!</v>
      </c>
    </row>
    <row r="1174" spans="1:7" ht="18.75" customHeight="1">
      <c r="A1174" s="534" t="s">
        <v>616</v>
      </c>
      <c r="B1174" s="534">
        <v>18</v>
      </c>
      <c r="C1174" s="560" t="s">
        <v>1587</v>
      </c>
      <c r="D1174" s="534" t="s">
        <v>1635</v>
      </c>
      <c r="E1174" s="536">
        <v>139.1</v>
      </c>
      <c r="F1174" s="536"/>
      <c r="G1174" s="536" t="e">
        <f t="shared" si="31"/>
        <v>#REF!</v>
      </c>
    </row>
    <row r="1175" spans="1:7" ht="18.75" customHeight="1">
      <c r="A1175" s="534"/>
      <c r="B1175" s="534">
        <v>18</v>
      </c>
      <c r="C1175" s="560" t="s">
        <v>1636</v>
      </c>
      <c r="D1175" s="534" t="s">
        <v>1635</v>
      </c>
      <c r="E1175" s="536"/>
      <c r="F1175" s="536">
        <v>150.87</v>
      </c>
      <c r="G1175" s="536" t="e">
        <f t="shared" si="31"/>
        <v>#REF!</v>
      </c>
    </row>
    <row r="1176" spans="1:7" ht="18.75" customHeight="1">
      <c r="A1176" s="534" t="s">
        <v>617</v>
      </c>
      <c r="B1176" s="534">
        <v>17</v>
      </c>
      <c r="C1176" s="560" t="s">
        <v>1682</v>
      </c>
      <c r="D1176" s="534" t="s">
        <v>1680</v>
      </c>
      <c r="E1176" s="536"/>
      <c r="F1176" s="536">
        <v>147.66</v>
      </c>
      <c r="G1176" s="536" t="e">
        <f t="shared" si="31"/>
        <v>#REF!</v>
      </c>
    </row>
    <row r="1177" spans="1:7" ht="18.75" customHeight="1">
      <c r="A1177" s="534"/>
      <c r="B1177" s="534">
        <v>17</v>
      </c>
      <c r="C1177" s="560" t="s">
        <v>1636</v>
      </c>
      <c r="D1177" s="534" t="s">
        <v>1680</v>
      </c>
      <c r="E1177" s="536">
        <v>150.87</v>
      </c>
      <c r="F1177" s="536"/>
      <c r="G1177" s="536" t="e">
        <f t="shared" si="31"/>
        <v>#REF!</v>
      </c>
    </row>
    <row r="1178" spans="1:7" ht="18.75" customHeight="1">
      <c r="A1178" s="534" t="s">
        <v>618</v>
      </c>
      <c r="B1178" s="534">
        <v>17</v>
      </c>
      <c r="C1178" s="560" t="s">
        <v>1682</v>
      </c>
      <c r="D1178" s="534" t="s">
        <v>1716</v>
      </c>
      <c r="E1178" s="536">
        <v>147.66</v>
      </c>
      <c r="F1178" s="536"/>
      <c r="G1178" s="536" t="e">
        <f t="shared" si="31"/>
        <v>#REF!</v>
      </c>
    </row>
    <row r="1179" spans="1:7" ht="18.75" customHeight="1">
      <c r="A1179" s="534"/>
      <c r="B1179" s="534">
        <v>17</v>
      </c>
      <c r="C1179" s="560" t="s">
        <v>1717</v>
      </c>
      <c r="D1179" s="534" t="s">
        <v>1716</v>
      </c>
      <c r="E1179" s="536"/>
      <c r="F1179" s="536">
        <v>169.06</v>
      </c>
      <c r="G1179" s="536" t="e">
        <f t="shared" si="31"/>
        <v>#REF!</v>
      </c>
    </row>
    <row r="1180" spans="1:7" ht="18.75" customHeight="1">
      <c r="A1180" s="534" t="s">
        <v>619</v>
      </c>
      <c r="B1180" s="534">
        <v>18</v>
      </c>
      <c r="C1180" s="560" t="s">
        <v>1717</v>
      </c>
      <c r="D1180" s="534" t="s">
        <v>1765</v>
      </c>
      <c r="E1180" s="536">
        <v>169.06</v>
      </c>
      <c r="F1180" s="536"/>
      <c r="G1180" s="536" t="e">
        <f t="shared" si="31"/>
        <v>#REF!</v>
      </c>
    </row>
    <row r="1181" spans="1:7" ht="18.75" customHeight="1">
      <c r="A1181" s="534"/>
      <c r="B1181" s="534">
        <v>18</v>
      </c>
      <c r="C1181" s="560" t="s">
        <v>1766</v>
      </c>
      <c r="D1181" s="534" t="s">
        <v>1765</v>
      </c>
      <c r="E1181" s="536"/>
      <c r="F1181" s="536"/>
      <c r="G1181" s="536"/>
    </row>
    <row r="1182" spans="1:7" ht="18.75" customHeight="1">
      <c r="A1182" s="537"/>
      <c r="B1182" s="537"/>
      <c r="C1182" s="538"/>
      <c r="D1182" s="537"/>
      <c r="E1182" s="539"/>
      <c r="F1182" s="539"/>
      <c r="G1182" s="539"/>
    </row>
    <row r="1183" spans="1:7" ht="18.75" customHeight="1">
      <c r="A1183" s="543"/>
      <c r="B1183" s="543"/>
      <c r="C1183" s="544"/>
      <c r="D1183" s="543"/>
      <c r="E1183" s="545"/>
      <c r="F1183" s="545"/>
      <c r="G1183" s="541"/>
    </row>
    <row r="1184" spans="1:7" ht="18.75" customHeight="1">
      <c r="A1184" s="597" t="s">
        <v>679</v>
      </c>
      <c r="B1184" s="597"/>
      <c r="C1184" s="597"/>
      <c r="D1184" s="597"/>
      <c r="E1184" s="597"/>
      <c r="F1184" s="597"/>
      <c r="G1184" s="520" t="s">
        <v>680</v>
      </c>
    </row>
    <row r="1185" spans="1:7" ht="18.75" customHeight="1">
      <c r="A1185" s="598">
        <f>A2</f>
        <v>2566</v>
      </c>
      <c r="B1185" s="599"/>
      <c r="C1185" s="523" t="s">
        <v>103</v>
      </c>
      <c r="D1185" s="524" t="s">
        <v>628</v>
      </c>
      <c r="E1185" s="525" t="s">
        <v>629</v>
      </c>
      <c r="F1185" s="525" t="s">
        <v>630</v>
      </c>
      <c r="G1185" s="526" t="s">
        <v>631</v>
      </c>
    </row>
    <row r="1186" spans="1:7" ht="18.75" customHeight="1">
      <c r="A1186" s="527" t="s">
        <v>632</v>
      </c>
      <c r="B1186" s="528" t="s">
        <v>28</v>
      </c>
      <c r="C1186" s="529"/>
      <c r="D1186" s="530"/>
      <c r="E1186" s="526" t="s">
        <v>633</v>
      </c>
      <c r="F1186" s="526" t="s">
        <v>633</v>
      </c>
      <c r="G1186" s="526" t="s">
        <v>633</v>
      </c>
    </row>
    <row r="1187" spans="1:7" ht="18.75" customHeight="1">
      <c r="A1187" s="531" t="s">
        <v>608</v>
      </c>
      <c r="B1187" s="531">
        <v>1</v>
      </c>
      <c r="C1187" s="555" t="s">
        <v>298</v>
      </c>
      <c r="D1187" s="531"/>
      <c r="E1187" s="533"/>
      <c r="F1187" s="533" t="e">
        <f>'TB12'!#REF!</f>
        <v>#REF!</v>
      </c>
      <c r="G1187" s="533" t="e">
        <f>F1187-E1187</f>
        <v>#REF!</v>
      </c>
    </row>
    <row r="1188" spans="1:7" ht="18.75" customHeight="1">
      <c r="A1188" s="534"/>
      <c r="B1188" s="534">
        <v>18</v>
      </c>
      <c r="C1188" s="535" t="s">
        <v>1241</v>
      </c>
      <c r="D1188" s="534" t="s">
        <v>1242</v>
      </c>
      <c r="E1188" s="536"/>
      <c r="F1188" s="536">
        <v>426.93</v>
      </c>
      <c r="G1188" s="536" t="e">
        <f t="shared" ref="G1188:G1211" si="32">G1187+F1188-E1188</f>
        <v>#REF!</v>
      </c>
    </row>
    <row r="1189" spans="1:7" ht="18.75" customHeight="1">
      <c r="A1189" s="534"/>
      <c r="B1189" s="534">
        <v>18</v>
      </c>
      <c r="C1189" s="535" t="s">
        <v>1220</v>
      </c>
      <c r="D1189" s="534" t="s">
        <v>1242</v>
      </c>
      <c r="E1189" s="536">
        <v>426.93</v>
      </c>
      <c r="F1189" s="536"/>
      <c r="G1189" s="536" t="e">
        <f t="shared" si="32"/>
        <v>#REF!</v>
      </c>
    </row>
    <row r="1190" spans="1:7" ht="18.75" customHeight="1">
      <c r="A1190" s="534" t="s">
        <v>609</v>
      </c>
      <c r="B1190" s="534">
        <v>20</v>
      </c>
      <c r="C1190" s="535" t="s">
        <v>1302</v>
      </c>
      <c r="D1190" s="534" t="s">
        <v>1303</v>
      </c>
      <c r="E1190" s="536"/>
      <c r="F1190" s="536">
        <v>426.93</v>
      </c>
      <c r="G1190" s="536" t="e">
        <f t="shared" si="32"/>
        <v>#REF!</v>
      </c>
    </row>
    <row r="1191" spans="1:7" ht="18.75" customHeight="1">
      <c r="A1191" s="534"/>
      <c r="B1191" s="534">
        <v>20</v>
      </c>
      <c r="C1191" s="535" t="s">
        <v>1241</v>
      </c>
      <c r="D1191" s="534" t="s">
        <v>1303</v>
      </c>
      <c r="E1191" s="536">
        <v>426.93</v>
      </c>
      <c r="F1191" s="536"/>
      <c r="G1191" s="536" t="e">
        <f t="shared" si="32"/>
        <v>#REF!</v>
      </c>
    </row>
    <row r="1192" spans="1:7" ht="18.75" customHeight="1">
      <c r="A1192" s="534" t="s">
        <v>610</v>
      </c>
      <c r="B1192" s="534">
        <v>20</v>
      </c>
      <c r="C1192" s="535" t="s">
        <v>1302</v>
      </c>
      <c r="D1192" s="534" t="s">
        <v>1359</v>
      </c>
      <c r="E1192" s="536">
        <v>426.93</v>
      </c>
      <c r="F1192" s="536"/>
      <c r="G1192" s="536" t="e">
        <f t="shared" si="32"/>
        <v>#REF!</v>
      </c>
    </row>
    <row r="1193" spans="1:7" ht="18.75" customHeight="1">
      <c r="A1193" s="534"/>
      <c r="B1193" s="534">
        <v>20</v>
      </c>
      <c r="C1193" s="535" t="s">
        <v>1358</v>
      </c>
      <c r="D1193" s="534" t="s">
        <v>1359</v>
      </c>
      <c r="E1193" s="536"/>
      <c r="F1193" s="536">
        <v>426.93</v>
      </c>
      <c r="G1193" s="536" t="e">
        <f t="shared" si="32"/>
        <v>#REF!</v>
      </c>
    </row>
    <row r="1194" spans="1:7" ht="18.75" customHeight="1">
      <c r="A1194" s="534" t="s">
        <v>1201</v>
      </c>
      <c r="B1194" s="534">
        <v>18</v>
      </c>
      <c r="C1194" s="535" t="s">
        <v>1358</v>
      </c>
      <c r="D1194" s="534" t="s">
        <v>1400</v>
      </c>
      <c r="E1194" s="536">
        <v>426.93</v>
      </c>
      <c r="F1194" s="536"/>
      <c r="G1194" s="536" t="e">
        <f t="shared" si="32"/>
        <v>#REF!</v>
      </c>
    </row>
    <row r="1195" spans="1:7" ht="18.75" customHeight="1">
      <c r="A1195" s="534"/>
      <c r="B1195" s="534">
        <v>18</v>
      </c>
      <c r="C1195" s="535" t="s">
        <v>1402</v>
      </c>
      <c r="D1195" s="534" t="s">
        <v>1400</v>
      </c>
      <c r="E1195" s="536"/>
      <c r="F1195" s="536">
        <v>426.93</v>
      </c>
      <c r="G1195" s="536" t="e">
        <f t="shared" si="32"/>
        <v>#REF!</v>
      </c>
    </row>
    <row r="1196" spans="1:7" ht="18.75" customHeight="1">
      <c r="A1196" s="534" t="s">
        <v>612</v>
      </c>
      <c r="B1196" s="534">
        <v>18</v>
      </c>
      <c r="C1196" s="535" t="s">
        <v>1454</v>
      </c>
      <c r="D1196" s="534" t="s">
        <v>1450</v>
      </c>
      <c r="E1196" s="561"/>
      <c r="F1196" s="553">
        <v>434.96</v>
      </c>
      <c r="G1196" s="536" t="e">
        <f t="shared" si="32"/>
        <v>#REF!</v>
      </c>
    </row>
    <row r="1197" spans="1:7" ht="18.75" customHeight="1">
      <c r="A1197" s="534"/>
      <c r="B1197" s="534">
        <v>18</v>
      </c>
      <c r="C1197" s="535" t="s">
        <v>1402</v>
      </c>
      <c r="D1197" s="534" t="s">
        <v>1412</v>
      </c>
      <c r="E1197" s="561">
        <v>426.93</v>
      </c>
      <c r="F1197" s="553"/>
      <c r="G1197" s="536" t="e">
        <f t="shared" si="32"/>
        <v>#REF!</v>
      </c>
    </row>
    <row r="1198" spans="1:7" ht="18.75" customHeight="1">
      <c r="A1198" s="534" t="s">
        <v>613</v>
      </c>
      <c r="B1198" s="534">
        <v>19</v>
      </c>
      <c r="C1198" s="535" t="s">
        <v>1503</v>
      </c>
      <c r="D1198" s="534" t="s">
        <v>1500</v>
      </c>
      <c r="E1198" s="536"/>
      <c r="F1198" s="536">
        <v>426.93</v>
      </c>
      <c r="G1198" s="536" t="e">
        <f t="shared" si="32"/>
        <v>#REF!</v>
      </c>
    </row>
    <row r="1199" spans="1:7" ht="18.75" customHeight="1">
      <c r="A1199" s="534"/>
      <c r="B1199" s="534">
        <v>19</v>
      </c>
      <c r="C1199" s="535" t="s">
        <v>1454</v>
      </c>
      <c r="D1199" s="534" t="s">
        <v>1500</v>
      </c>
      <c r="E1199" s="561">
        <v>434.96</v>
      </c>
      <c r="F1199" s="536"/>
      <c r="G1199" s="536" t="e">
        <f t="shared" si="32"/>
        <v>#REF!</v>
      </c>
    </row>
    <row r="1200" spans="1:7" ht="18.75" customHeight="1">
      <c r="A1200" s="556" t="s">
        <v>614</v>
      </c>
      <c r="B1200" s="534">
        <v>18</v>
      </c>
      <c r="C1200" s="560" t="s">
        <v>1555</v>
      </c>
      <c r="D1200" s="534" t="s">
        <v>1554</v>
      </c>
      <c r="E1200" s="536"/>
      <c r="F1200" s="536">
        <v>426.93</v>
      </c>
      <c r="G1200" s="536" t="e">
        <f t="shared" si="32"/>
        <v>#REF!</v>
      </c>
    </row>
    <row r="1201" spans="1:7" ht="18.75" customHeight="1">
      <c r="A1201" s="534"/>
      <c r="B1201" s="534">
        <v>18</v>
      </c>
      <c r="C1201" s="560" t="s">
        <v>1503</v>
      </c>
      <c r="D1201" s="534" t="s">
        <v>1554</v>
      </c>
      <c r="E1201" s="536">
        <v>426.93</v>
      </c>
      <c r="F1201" s="536"/>
      <c r="G1201" s="536" t="e">
        <f t="shared" si="32"/>
        <v>#REF!</v>
      </c>
    </row>
    <row r="1202" spans="1:7" ht="18.75" customHeight="1">
      <c r="A1202" s="534" t="s">
        <v>615</v>
      </c>
      <c r="B1202" s="534">
        <v>18</v>
      </c>
      <c r="C1202" s="560" t="s">
        <v>1555</v>
      </c>
      <c r="D1202" s="534" t="s">
        <v>1586</v>
      </c>
      <c r="E1202" s="536">
        <v>426.93</v>
      </c>
      <c r="F1202" s="536"/>
      <c r="G1202" s="536" t="e">
        <f t="shared" si="32"/>
        <v>#REF!</v>
      </c>
    </row>
    <row r="1203" spans="1:7" ht="18.75" customHeight="1">
      <c r="A1203" s="534"/>
      <c r="B1203" s="534">
        <v>18</v>
      </c>
      <c r="C1203" s="535" t="s">
        <v>1590</v>
      </c>
      <c r="D1203" s="534" t="s">
        <v>1586</v>
      </c>
      <c r="E1203" s="536"/>
      <c r="F1203" s="536">
        <v>426.93</v>
      </c>
      <c r="G1203" s="536" t="e">
        <f t="shared" si="32"/>
        <v>#REF!</v>
      </c>
    </row>
    <row r="1204" spans="1:7" ht="18.75" customHeight="1">
      <c r="A1204" s="534" t="s">
        <v>616</v>
      </c>
      <c r="B1204" s="534">
        <v>18</v>
      </c>
      <c r="C1204" s="535" t="s">
        <v>1590</v>
      </c>
      <c r="D1204" s="534" t="s">
        <v>1596</v>
      </c>
      <c r="E1204" s="536">
        <v>426.93</v>
      </c>
      <c r="F1204" s="536"/>
      <c r="G1204" s="536" t="e">
        <f t="shared" si="32"/>
        <v>#REF!</v>
      </c>
    </row>
    <row r="1205" spans="1:7" ht="18.75" customHeight="1">
      <c r="A1205" s="534"/>
      <c r="B1205" s="534">
        <v>18</v>
      </c>
      <c r="C1205" s="535" t="s">
        <v>1638</v>
      </c>
      <c r="D1205" s="534" t="s">
        <v>1637</v>
      </c>
      <c r="E1205" s="536"/>
      <c r="F1205" s="536">
        <v>426.93</v>
      </c>
      <c r="G1205" s="536" t="e">
        <f t="shared" si="32"/>
        <v>#REF!</v>
      </c>
    </row>
    <row r="1206" spans="1:7" ht="18.75" customHeight="1">
      <c r="A1206" s="534" t="s">
        <v>617</v>
      </c>
      <c r="B1206" s="534">
        <v>18</v>
      </c>
      <c r="C1206" s="535" t="s">
        <v>1684</v>
      </c>
      <c r="D1206" s="534" t="s">
        <v>1683</v>
      </c>
      <c r="E1206" s="536"/>
      <c r="F1206" s="536">
        <v>426.93</v>
      </c>
      <c r="G1206" s="536" t="e">
        <f t="shared" si="32"/>
        <v>#REF!</v>
      </c>
    </row>
    <row r="1207" spans="1:7" ht="18.75" customHeight="1">
      <c r="A1207" s="534"/>
      <c r="B1207" s="534">
        <v>18</v>
      </c>
      <c r="C1207" s="535" t="s">
        <v>1638</v>
      </c>
      <c r="D1207" s="534" t="s">
        <v>1683</v>
      </c>
      <c r="E1207" s="536">
        <v>426.93</v>
      </c>
      <c r="F1207" s="536"/>
      <c r="G1207" s="536" t="e">
        <f t="shared" si="32"/>
        <v>#REF!</v>
      </c>
    </row>
    <row r="1208" spans="1:7" ht="18.75" customHeight="1">
      <c r="A1208" s="534" t="s">
        <v>618</v>
      </c>
      <c r="B1208" s="534">
        <v>20</v>
      </c>
      <c r="C1208" s="535" t="s">
        <v>1720</v>
      </c>
      <c r="D1208" s="534" t="s">
        <v>1719</v>
      </c>
      <c r="E1208" s="536"/>
      <c r="F1208" s="536">
        <v>426.93</v>
      </c>
      <c r="G1208" s="536" t="e">
        <f t="shared" si="32"/>
        <v>#REF!</v>
      </c>
    </row>
    <row r="1209" spans="1:7" ht="18.75" customHeight="1">
      <c r="A1209" s="534"/>
      <c r="B1209" s="534">
        <v>20</v>
      </c>
      <c r="C1209" s="535" t="s">
        <v>1684</v>
      </c>
      <c r="D1209" s="534" t="s">
        <v>1719</v>
      </c>
      <c r="E1209" s="536">
        <v>426.93</v>
      </c>
      <c r="F1209" s="536"/>
      <c r="G1209" s="536" t="e">
        <f t="shared" si="32"/>
        <v>#REF!</v>
      </c>
    </row>
    <row r="1210" spans="1:7" ht="18.75" customHeight="1">
      <c r="A1210" s="534" t="s">
        <v>619</v>
      </c>
      <c r="B1210" s="534">
        <v>18</v>
      </c>
      <c r="C1210" s="535" t="s">
        <v>1768</v>
      </c>
      <c r="D1210" s="534" t="s">
        <v>1765</v>
      </c>
      <c r="E1210" s="536"/>
      <c r="F1210" s="536">
        <v>426.93</v>
      </c>
      <c r="G1210" s="536" t="e">
        <f t="shared" si="32"/>
        <v>#REF!</v>
      </c>
    </row>
    <row r="1211" spans="1:7" ht="18.75" customHeight="1">
      <c r="A1211" s="534"/>
      <c r="B1211" s="534">
        <v>18</v>
      </c>
      <c r="C1211" s="535" t="s">
        <v>1720</v>
      </c>
      <c r="D1211" s="534" t="s">
        <v>1765</v>
      </c>
      <c r="E1211" s="536">
        <v>426.93</v>
      </c>
      <c r="F1211" s="536"/>
      <c r="G1211" s="536" t="e">
        <f t="shared" si="32"/>
        <v>#REF!</v>
      </c>
    </row>
    <row r="1212" spans="1:7" ht="18.75" customHeight="1">
      <c r="A1212" s="534"/>
      <c r="B1212" s="534"/>
      <c r="C1212" s="535"/>
      <c r="D1212" s="534"/>
      <c r="E1212" s="539"/>
      <c r="F1212" s="539"/>
      <c r="G1212" s="539"/>
    </row>
    <row r="1213" spans="1:7" ht="18.75" customHeight="1">
      <c r="A1213" s="543"/>
      <c r="B1213" s="543"/>
      <c r="C1213" s="544"/>
      <c r="D1213" s="543"/>
      <c r="E1213" s="545"/>
      <c r="F1213" s="545"/>
      <c r="G1213" s="541"/>
    </row>
    <row r="1214" spans="1:7" ht="18.75" customHeight="1">
      <c r="A1214" s="597" t="s">
        <v>681</v>
      </c>
      <c r="B1214" s="597"/>
      <c r="C1214" s="597"/>
      <c r="D1214" s="597"/>
      <c r="E1214" s="597"/>
      <c r="F1214" s="597"/>
      <c r="G1214" s="520" t="s">
        <v>682</v>
      </c>
    </row>
    <row r="1215" spans="1:7" ht="18.75" customHeight="1">
      <c r="A1215" s="598">
        <f>A2</f>
        <v>2566</v>
      </c>
      <c r="B1215" s="599"/>
      <c r="C1215" s="523" t="s">
        <v>103</v>
      </c>
      <c r="D1215" s="524" t="s">
        <v>628</v>
      </c>
      <c r="E1215" s="525" t="s">
        <v>629</v>
      </c>
      <c r="F1215" s="525" t="s">
        <v>630</v>
      </c>
      <c r="G1215" s="526" t="s">
        <v>630</v>
      </c>
    </row>
    <row r="1216" spans="1:7" ht="18.75" customHeight="1">
      <c r="A1216" s="527" t="s">
        <v>632</v>
      </c>
      <c r="B1216" s="528" t="s">
        <v>28</v>
      </c>
      <c r="C1216" s="529"/>
      <c r="D1216" s="530"/>
      <c r="E1216" s="526" t="s">
        <v>633</v>
      </c>
      <c r="F1216" s="526" t="s">
        <v>633</v>
      </c>
      <c r="G1216" s="526" t="s">
        <v>633</v>
      </c>
    </row>
    <row r="1217" spans="1:7" ht="18.75" customHeight="1">
      <c r="A1217" s="531" t="s">
        <v>608</v>
      </c>
      <c r="B1217" s="531">
        <v>1</v>
      </c>
      <c r="C1217" s="555" t="s">
        <v>683</v>
      </c>
      <c r="D1217" s="531"/>
      <c r="E1217" s="533"/>
      <c r="F1217" s="533" t="e">
        <f>'TB12'!#REF!</f>
        <v>#REF!</v>
      </c>
      <c r="G1217" s="533" t="e">
        <f>F1217-E1217</f>
        <v>#REF!</v>
      </c>
    </row>
    <row r="1218" spans="1:7" ht="18.75" customHeight="1">
      <c r="A1218" s="534"/>
      <c r="B1218" s="534">
        <v>9</v>
      </c>
      <c r="C1218" s="535" t="s">
        <v>1227</v>
      </c>
      <c r="D1218" s="534" t="s">
        <v>1226</v>
      </c>
      <c r="F1218" s="536">
        <v>854.93</v>
      </c>
      <c r="G1218" s="536" t="e">
        <f t="shared" ref="G1218:G1241" si="33">G1217+F1218-E1218</f>
        <v>#REF!</v>
      </c>
    </row>
    <row r="1219" spans="1:7" ht="18.75" customHeight="1">
      <c r="A1219" s="534"/>
      <c r="B1219" s="534">
        <v>9</v>
      </c>
      <c r="C1219" s="535" t="s">
        <v>1218</v>
      </c>
      <c r="D1219" s="534" t="s">
        <v>1226</v>
      </c>
      <c r="E1219" s="536">
        <v>854.93</v>
      </c>
      <c r="F1219" s="541"/>
      <c r="G1219" s="536" t="e">
        <f t="shared" si="33"/>
        <v>#REF!</v>
      </c>
    </row>
    <row r="1220" spans="1:7" ht="18.75" customHeight="1">
      <c r="A1220" s="534" t="s">
        <v>609</v>
      </c>
      <c r="B1220" s="534">
        <v>9</v>
      </c>
      <c r="C1220" s="535" t="s">
        <v>1292</v>
      </c>
      <c r="D1220" s="534" t="s">
        <v>1291</v>
      </c>
      <c r="E1220" s="536"/>
      <c r="F1220" s="541">
        <v>854.93</v>
      </c>
      <c r="G1220" s="536" t="e">
        <f t="shared" si="33"/>
        <v>#REF!</v>
      </c>
    </row>
    <row r="1221" spans="1:7" ht="18.75" customHeight="1">
      <c r="A1221" s="534"/>
      <c r="B1221" s="534">
        <v>9</v>
      </c>
      <c r="C1221" s="535" t="s">
        <v>1227</v>
      </c>
      <c r="D1221" s="534" t="s">
        <v>1291</v>
      </c>
      <c r="E1221" s="536">
        <v>854.93</v>
      </c>
      <c r="F1221" s="541"/>
      <c r="G1221" s="536" t="e">
        <f t="shared" si="33"/>
        <v>#REF!</v>
      </c>
    </row>
    <row r="1222" spans="1:7" ht="18.75" customHeight="1">
      <c r="A1222" s="534" t="s">
        <v>610</v>
      </c>
      <c r="B1222" s="534">
        <v>9</v>
      </c>
      <c r="C1222" s="535" t="s">
        <v>1292</v>
      </c>
      <c r="D1222" s="534" t="s">
        <v>1348</v>
      </c>
      <c r="E1222" s="536">
        <v>854.93</v>
      </c>
      <c r="G1222" s="536" t="e">
        <f t="shared" si="33"/>
        <v>#REF!</v>
      </c>
    </row>
    <row r="1223" spans="1:7" ht="18.75" customHeight="1">
      <c r="A1223" s="534"/>
      <c r="B1223" s="534">
        <v>9</v>
      </c>
      <c r="C1223" s="535" t="s">
        <v>1349</v>
      </c>
      <c r="D1223" s="534" t="s">
        <v>1348</v>
      </c>
      <c r="E1223" s="536"/>
      <c r="F1223" s="521">
        <v>854.93</v>
      </c>
      <c r="G1223" s="536" t="e">
        <f t="shared" si="33"/>
        <v>#REF!</v>
      </c>
    </row>
    <row r="1224" spans="1:7" ht="18.75" customHeight="1">
      <c r="A1224" s="534" t="s">
        <v>1201</v>
      </c>
      <c r="B1224" s="534">
        <v>10</v>
      </c>
      <c r="C1224" s="560" t="s">
        <v>1349</v>
      </c>
      <c r="D1224" s="534" t="s">
        <v>1394</v>
      </c>
      <c r="E1224" s="521">
        <v>854.93</v>
      </c>
      <c r="F1224" s="536"/>
      <c r="G1224" s="536" t="e">
        <f t="shared" si="33"/>
        <v>#REF!</v>
      </c>
    </row>
    <row r="1225" spans="1:7" ht="18.75" customHeight="1">
      <c r="A1225" s="534"/>
      <c r="B1225" s="534">
        <v>10</v>
      </c>
      <c r="C1225" s="560" t="s">
        <v>1395</v>
      </c>
      <c r="D1225" s="534" t="s">
        <v>1394</v>
      </c>
      <c r="F1225" s="536">
        <v>854.93</v>
      </c>
      <c r="G1225" s="536" t="e">
        <f t="shared" si="33"/>
        <v>#REF!</v>
      </c>
    </row>
    <row r="1226" spans="1:7" ht="18.75" customHeight="1">
      <c r="A1226" s="534" t="s">
        <v>612</v>
      </c>
      <c r="B1226" s="534">
        <v>9</v>
      </c>
      <c r="C1226" s="535" t="s">
        <v>1440</v>
      </c>
      <c r="D1226" s="534" t="s">
        <v>1439</v>
      </c>
      <c r="F1226" s="536">
        <v>854.93</v>
      </c>
      <c r="G1226" s="536" t="e">
        <f t="shared" si="33"/>
        <v>#REF!</v>
      </c>
    </row>
    <row r="1227" spans="1:7" ht="18.75" customHeight="1">
      <c r="A1227" s="534"/>
      <c r="B1227" s="534">
        <v>9</v>
      </c>
      <c r="C1227" s="560" t="s">
        <v>1395</v>
      </c>
      <c r="D1227" s="534" t="s">
        <v>1439</v>
      </c>
      <c r="E1227" s="561">
        <v>854.93</v>
      </c>
      <c r="F1227" s="553"/>
      <c r="G1227" s="536" t="e">
        <f t="shared" si="33"/>
        <v>#REF!</v>
      </c>
    </row>
    <row r="1228" spans="1:7" ht="18.75" customHeight="1">
      <c r="A1228" s="534" t="s">
        <v>613</v>
      </c>
      <c r="B1228" s="534">
        <v>9</v>
      </c>
      <c r="C1228" s="535" t="s">
        <v>1492</v>
      </c>
      <c r="D1228" s="534" t="s">
        <v>1491</v>
      </c>
      <c r="E1228" s="561"/>
      <c r="F1228" s="553">
        <v>854.93</v>
      </c>
      <c r="G1228" s="536" t="e">
        <f t="shared" si="33"/>
        <v>#REF!</v>
      </c>
    </row>
    <row r="1229" spans="1:7" ht="18.75" customHeight="1">
      <c r="A1229" s="534"/>
      <c r="B1229" s="534">
        <v>9</v>
      </c>
      <c r="C1229" s="535" t="s">
        <v>1440</v>
      </c>
      <c r="D1229" s="534" t="s">
        <v>1491</v>
      </c>
      <c r="E1229" s="561">
        <v>854.93</v>
      </c>
      <c r="F1229" s="553"/>
      <c r="G1229" s="536" t="e">
        <f t="shared" si="33"/>
        <v>#REF!</v>
      </c>
    </row>
    <row r="1230" spans="1:7" ht="18.75" customHeight="1">
      <c r="A1230" s="534" t="s">
        <v>614</v>
      </c>
      <c r="B1230" s="534">
        <v>10</v>
      </c>
      <c r="C1230" s="535" t="s">
        <v>1544</v>
      </c>
      <c r="D1230" s="534" t="s">
        <v>1543</v>
      </c>
      <c r="E1230" s="561"/>
      <c r="F1230" s="553">
        <v>854.93</v>
      </c>
      <c r="G1230" s="536" t="e">
        <f t="shared" si="33"/>
        <v>#REF!</v>
      </c>
    </row>
    <row r="1231" spans="1:7" ht="18.75" customHeight="1">
      <c r="A1231" s="534"/>
      <c r="B1231" s="534">
        <v>10</v>
      </c>
      <c r="C1231" s="535" t="s">
        <v>1492</v>
      </c>
      <c r="D1231" s="534" t="s">
        <v>1543</v>
      </c>
      <c r="E1231" s="561">
        <v>854.93</v>
      </c>
      <c r="F1231" s="553"/>
      <c r="G1231" s="536" t="e">
        <f t="shared" si="33"/>
        <v>#REF!</v>
      </c>
    </row>
    <row r="1232" spans="1:7" ht="18.75" customHeight="1">
      <c r="A1232" s="534" t="s">
        <v>615</v>
      </c>
      <c r="B1232" s="534">
        <v>9</v>
      </c>
      <c r="C1232" s="535" t="s">
        <v>1580</v>
      </c>
      <c r="D1232" s="534" t="s">
        <v>1579</v>
      </c>
      <c r="E1232" s="561"/>
      <c r="F1232" s="553">
        <v>854.93</v>
      </c>
      <c r="G1232" s="536" t="e">
        <f t="shared" si="33"/>
        <v>#REF!</v>
      </c>
    </row>
    <row r="1233" spans="1:7" ht="18.75" customHeight="1">
      <c r="A1233" s="534"/>
      <c r="B1233" s="534">
        <v>9</v>
      </c>
      <c r="C1233" s="535" t="s">
        <v>1544</v>
      </c>
      <c r="D1233" s="534" t="s">
        <v>1579</v>
      </c>
      <c r="E1233" s="561">
        <v>854.93</v>
      </c>
      <c r="F1233" s="553"/>
      <c r="G1233" s="536" t="e">
        <f t="shared" si="33"/>
        <v>#REF!</v>
      </c>
    </row>
    <row r="1234" spans="1:7" ht="18.75" customHeight="1">
      <c r="A1234" s="534" t="s">
        <v>616</v>
      </c>
      <c r="B1234" s="534">
        <v>11</v>
      </c>
      <c r="C1234" s="535" t="s">
        <v>1580</v>
      </c>
      <c r="D1234" s="534" t="s">
        <v>1631</v>
      </c>
      <c r="E1234" s="561">
        <v>854.93</v>
      </c>
      <c r="F1234" s="553"/>
      <c r="G1234" s="536" t="e">
        <f t="shared" si="33"/>
        <v>#REF!</v>
      </c>
    </row>
    <row r="1235" spans="1:7" ht="18.75" customHeight="1">
      <c r="A1235" s="534"/>
      <c r="B1235" s="534">
        <v>11</v>
      </c>
      <c r="C1235" s="535" t="s">
        <v>1633</v>
      </c>
      <c r="D1235" s="534" t="s">
        <v>1631</v>
      </c>
      <c r="E1235" s="561"/>
      <c r="F1235" s="553">
        <v>854.93</v>
      </c>
      <c r="G1235" s="536" t="e">
        <f t="shared" si="33"/>
        <v>#REF!</v>
      </c>
    </row>
    <row r="1236" spans="1:7" ht="18.75" customHeight="1">
      <c r="A1236" s="534" t="s">
        <v>617</v>
      </c>
      <c r="B1236" s="534">
        <v>9</v>
      </c>
      <c r="C1236" s="535" t="s">
        <v>1679</v>
      </c>
      <c r="D1236" s="534" t="s">
        <v>1678</v>
      </c>
      <c r="E1236" s="561"/>
      <c r="F1236" s="553">
        <v>854.93</v>
      </c>
      <c r="G1236" s="536" t="e">
        <f t="shared" si="33"/>
        <v>#REF!</v>
      </c>
    </row>
    <row r="1237" spans="1:7" ht="18.75" customHeight="1">
      <c r="A1237" s="534"/>
      <c r="B1237" s="534">
        <v>9</v>
      </c>
      <c r="C1237" s="535" t="s">
        <v>1633</v>
      </c>
      <c r="D1237" s="534" t="s">
        <v>1678</v>
      </c>
      <c r="E1237" s="561">
        <v>854.93</v>
      </c>
      <c r="F1237" s="553"/>
      <c r="G1237" s="536" t="e">
        <f t="shared" si="33"/>
        <v>#REF!</v>
      </c>
    </row>
    <row r="1238" spans="1:7" ht="18.75" customHeight="1">
      <c r="A1238" s="534" t="s">
        <v>618</v>
      </c>
      <c r="B1238" s="534">
        <v>9</v>
      </c>
      <c r="C1238" s="535" t="s">
        <v>1715</v>
      </c>
      <c r="D1238" s="534" t="s">
        <v>1714</v>
      </c>
      <c r="E1238" s="561"/>
      <c r="F1238" s="553">
        <v>854.93</v>
      </c>
      <c r="G1238" s="536" t="e">
        <f t="shared" si="33"/>
        <v>#REF!</v>
      </c>
    </row>
    <row r="1239" spans="1:7" ht="18.75" customHeight="1">
      <c r="A1239" s="534"/>
      <c r="B1239" s="534">
        <v>9</v>
      </c>
      <c r="C1239" s="535" t="s">
        <v>1679</v>
      </c>
      <c r="D1239" s="534" t="s">
        <v>1714</v>
      </c>
      <c r="E1239" s="561">
        <v>854.93</v>
      </c>
      <c r="F1239" s="553"/>
      <c r="G1239" s="536" t="e">
        <f t="shared" si="33"/>
        <v>#REF!</v>
      </c>
    </row>
    <row r="1240" spans="1:7" ht="18.75" customHeight="1">
      <c r="A1240" s="534" t="s">
        <v>619</v>
      </c>
      <c r="B1240" s="534">
        <v>12</v>
      </c>
      <c r="C1240" s="535" t="s">
        <v>1761</v>
      </c>
      <c r="D1240" s="534" t="s">
        <v>1760</v>
      </c>
      <c r="E1240" s="561"/>
      <c r="F1240" s="553">
        <v>854.93</v>
      </c>
      <c r="G1240" s="536" t="e">
        <f t="shared" si="33"/>
        <v>#REF!</v>
      </c>
    </row>
    <row r="1241" spans="1:7" ht="18.75" customHeight="1">
      <c r="A1241" s="534"/>
      <c r="B1241" s="534">
        <v>12</v>
      </c>
      <c r="C1241" s="535" t="s">
        <v>1715</v>
      </c>
      <c r="D1241" s="534" t="s">
        <v>1760</v>
      </c>
      <c r="E1241" s="561">
        <v>854.93</v>
      </c>
      <c r="F1241" s="553"/>
      <c r="G1241" s="536" t="e">
        <f t="shared" si="33"/>
        <v>#REF!</v>
      </c>
    </row>
    <row r="1242" spans="1:7" ht="18.75" customHeight="1">
      <c r="A1242" s="537"/>
      <c r="B1242" s="537"/>
      <c r="C1242" s="538"/>
      <c r="D1242" s="537"/>
      <c r="E1242" s="539"/>
      <c r="F1242" s="539"/>
      <c r="G1242" s="539"/>
    </row>
    <row r="1243" spans="1:7" ht="18.75" customHeight="1">
      <c r="A1243" s="543"/>
      <c r="B1243" s="543"/>
      <c r="C1243" s="544"/>
      <c r="D1243" s="543"/>
      <c r="E1243" s="545"/>
      <c r="F1243" s="545"/>
      <c r="G1243" s="541"/>
    </row>
    <row r="1244" spans="1:7" ht="18.75" customHeight="1">
      <c r="A1244" s="597" t="s">
        <v>325</v>
      </c>
      <c r="B1244" s="597"/>
      <c r="C1244" s="597"/>
      <c r="D1244" s="597"/>
      <c r="E1244" s="597"/>
      <c r="F1244" s="597"/>
      <c r="G1244" s="520" t="s">
        <v>684</v>
      </c>
    </row>
    <row r="1245" spans="1:7" ht="18.75" customHeight="1">
      <c r="A1245" s="598">
        <v>2562</v>
      </c>
      <c r="B1245" s="599"/>
      <c r="C1245" s="523" t="s">
        <v>103</v>
      </c>
      <c r="D1245" s="524" t="s">
        <v>628</v>
      </c>
      <c r="E1245" s="525" t="s">
        <v>629</v>
      </c>
      <c r="F1245" s="525" t="s">
        <v>630</v>
      </c>
      <c r="G1245" s="526" t="s">
        <v>631</v>
      </c>
    </row>
    <row r="1246" spans="1:7" ht="18.75" customHeight="1">
      <c r="A1246" s="527" t="s">
        <v>632</v>
      </c>
      <c r="B1246" s="528" t="s">
        <v>28</v>
      </c>
      <c r="C1246" s="529"/>
      <c r="D1246" s="530"/>
      <c r="E1246" s="526" t="s">
        <v>633</v>
      </c>
      <c r="F1246" s="526" t="s">
        <v>633</v>
      </c>
      <c r="G1246" s="526" t="s">
        <v>633</v>
      </c>
    </row>
    <row r="1247" spans="1:7" ht="18.75" customHeight="1">
      <c r="A1247" s="531" t="s">
        <v>608</v>
      </c>
      <c r="B1247" s="531">
        <v>1</v>
      </c>
      <c r="C1247" s="532" t="s">
        <v>298</v>
      </c>
      <c r="D1247" s="531"/>
      <c r="E1247" s="533"/>
      <c r="F1247" s="580" t="e">
        <f>'TB12'!#REF!</f>
        <v>#REF!</v>
      </c>
      <c r="G1247" s="580" t="e">
        <f>F1247-E1247</f>
        <v>#REF!</v>
      </c>
    </row>
    <row r="1248" spans="1:7" ht="18.75" customHeight="1">
      <c r="A1248" s="534" t="s">
        <v>619</v>
      </c>
      <c r="B1248" s="534">
        <v>28</v>
      </c>
      <c r="C1248" s="535" t="s">
        <v>1796</v>
      </c>
      <c r="D1248" s="534" t="s">
        <v>1794</v>
      </c>
      <c r="E1248" s="536"/>
      <c r="F1248" s="536">
        <v>73786.14</v>
      </c>
      <c r="G1248" s="536" t="e">
        <f>G1247-E1248+F1248</f>
        <v>#REF!</v>
      </c>
    </row>
    <row r="1249" spans="1:7" ht="18.75" customHeight="1">
      <c r="A1249" s="534"/>
      <c r="B1249" s="534"/>
      <c r="C1249" s="535"/>
      <c r="D1249" s="534"/>
      <c r="E1249" s="536"/>
      <c r="F1249" s="536"/>
      <c r="G1249" s="536"/>
    </row>
    <row r="1250" spans="1:7" ht="18.75" customHeight="1">
      <c r="A1250" s="537"/>
      <c r="B1250" s="537"/>
      <c r="C1250" s="538"/>
      <c r="D1250" s="537"/>
      <c r="E1250" s="539"/>
      <c r="F1250" s="539"/>
      <c r="G1250" s="539"/>
    </row>
    <row r="1251" spans="1:7" ht="18.75" customHeight="1">
      <c r="E1251" s="541"/>
      <c r="F1251" s="541"/>
      <c r="G1251" s="541"/>
    </row>
    <row r="1252" spans="1:7" ht="18.75" customHeight="1">
      <c r="E1252" s="541"/>
      <c r="F1252" s="541"/>
      <c r="G1252" s="541"/>
    </row>
    <row r="1253" spans="1:7" ht="18.75" customHeight="1">
      <c r="A1253" s="597" t="s">
        <v>685</v>
      </c>
      <c r="B1253" s="597"/>
      <c r="C1253" s="597"/>
      <c r="D1253" s="597"/>
      <c r="E1253" s="597"/>
      <c r="F1253" s="597"/>
      <c r="G1253" s="520" t="s">
        <v>686</v>
      </c>
    </row>
    <row r="1254" spans="1:7" ht="18.75" customHeight="1">
      <c r="A1254" s="598">
        <f>A2</f>
        <v>2566</v>
      </c>
      <c r="B1254" s="599"/>
      <c r="C1254" s="523" t="s">
        <v>103</v>
      </c>
      <c r="D1254" s="524" t="s">
        <v>628</v>
      </c>
      <c r="E1254" s="525" t="s">
        <v>629</v>
      </c>
      <c r="F1254" s="525" t="s">
        <v>630</v>
      </c>
      <c r="G1254" s="526" t="s">
        <v>631</v>
      </c>
    </row>
    <row r="1255" spans="1:7" ht="18.75" customHeight="1">
      <c r="A1255" s="527" t="s">
        <v>632</v>
      </c>
      <c r="B1255" s="528" t="s">
        <v>28</v>
      </c>
      <c r="C1255" s="529"/>
      <c r="D1255" s="530"/>
      <c r="E1255" s="526" t="s">
        <v>633</v>
      </c>
      <c r="F1255" s="526" t="s">
        <v>633</v>
      </c>
      <c r="G1255" s="526" t="s">
        <v>633</v>
      </c>
    </row>
    <row r="1256" spans="1:7" ht="18.75" customHeight="1">
      <c r="A1256" s="531" t="s">
        <v>608</v>
      </c>
      <c r="B1256" s="531">
        <v>1</v>
      </c>
      <c r="C1256" s="532" t="s">
        <v>298</v>
      </c>
      <c r="D1256" s="531" t="s">
        <v>1202</v>
      </c>
      <c r="E1256" s="533"/>
      <c r="F1256" s="533" t="e">
        <f>'TB12'!#REF!</f>
        <v>#REF!</v>
      </c>
      <c r="G1256" s="533" t="e">
        <f>F1256-E1256</f>
        <v>#REF!</v>
      </c>
    </row>
    <row r="1257" spans="1:7" ht="18.75" customHeight="1">
      <c r="A1257" s="534"/>
      <c r="B1257" s="534"/>
      <c r="C1257" s="535"/>
      <c r="D1257" s="534"/>
      <c r="E1257" s="536"/>
      <c r="F1257" s="536"/>
      <c r="G1257" s="536" t="e">
        <f>G1256+F1257-E1257</f>
        <v>#REF!</v>
      </c>
    </row>
    <row r="1258" spans="1:7" ht="18.75" customHeight="1">
      <c r="A1258" s="534"/>
      <c r="B1258" s="534"/>
      <c r="C1258" s="535"/>
      <c r="D1258" s="534"/>
      <c r="E1258" s="536"/>
      <c r="F1258" s="536"/>
      <c r="G1258" s="536"/>
    </row>
    <row r="1259" spans="1:7" ht="18.75" customHeight="1">
      <c r="A1259" s="534"/>
      <c r="B1259" s="534"/>
      <c r="C1259" s="535"/>
      <c r="D1259" s="534"/>
      <c r="E1259" s="536"/>
      <c r="F1259" s="536"/>
      <c r="G1259" s="536"/>
    </row>
    <row r="1260" spans="1:7" ht="18.75" customHeight="1">
      <c r="A1260" s="534"/>
      <c r="B1260" s="534"/>
      <c r="C1260" s="535"/>
      <c r="D1260" s="534"/>
      <c r="E1260" s="536"/>
      <c r="F1260" s="536"/>
      <c r="G1260" s="536"/>
    </row>
    <row r="1261" spans="1:7" ht="18.75" customHeight="1">
      <c r="A1261" s="537"/>
      <c r="B1261" s="537"/>
      <c r="C1261" s="538"/>
      <c r="D1261" s="537"/>
      <c r="E1261" s="539"/>
      <c r="F1261" s="539"/>
      <c r="G1261" s="539"/>
    </row>
    <row r="1262" spans="1:7" ht="18.75" customHeight="1">
      <c r="E1262" s="541"/>
      <c r="F1262" s="541"/>
      <c r="G1262" s="541"/>
    </row>
    <row r="1263" spans="1:7" ht="18.75" customHeight="1">
      <c r="A1263" s="597" t="s">
        <v>358</v>
      </c>
      <c r="B1263" s="597"/>
      <c r="C1263" s="597"/>
      <c r="D1263" s="597"/>
      <c r="E1263" s="597"/>
      <c r="F1263" s="597"/>
      <c r="G1263" s="520" t="s">
        <v>687</v>
      </c>
    </row>
    <row r="1264" spans="1:7" ht="18.75" customHeight="1">
      <c r="A1264" s="598">
        <f>A2</f>
        <v>2566</v>
      </c>
      <c r="B1264" s="599"/>
      <c r="C1264" s="523" t="s">
        <v>103</v>
      </c>
      <c r="D1264" s="524" t="s">
        <v>628</v>
      </c>
      <c r="E1264" s="525" t="s">
        <v>629</v>
      </c>
      <c r="F1264" s="525" t="s">
        <v>630</v>
      </c>
      <c r="G1264" s="526" t="s">
        <v>631</v>
      </c>
    </row>
    <row r="1265" spans="1:7" ht="18.75" customHeight="1">
      <c r="A1265" s="527" t="s">
        <v>632</v>
      </c>
      <c r="B1265" s="528" t="s">
        <v>28</v>
      </c>
      <c r="C1265" s="529"/>
      <c r="D1265" s="530"/>
      <c r="E1265" s="526" t="s">
        <v>633</v>
      </c>
      <c r="F1265" s="526" t="s">
        <v>633</v>
      </c>
      <c r="G1265" s="526" t="s">
        <v>633</v>
      </c>
    </row>
    <row r="1266" spans="1:7" ht="18.75" customHeight="1">
      <c r="A1266" s="531"/>
      <c r="B1266" s="531"/>
      <c r="C1266" s="532"/>
      <c r="D1266" s="531"/>
      <c r="E1266" s="533"/>
      <c r="F1266" s="533" t="e">
        <f>'TB12'!#REF!</f>
        <v>#REF!</v>
      </c>
      <c r="G1266" s="533" t="e">
        <f>F1266-E1266</f>
        <v>#REF!</v>
      </c>
    </row>
    <row r="1267" spans="1:7" ht="18.75" customHeight="1">
      <c r="A1267" s="534"/>
      <c r="B1267" s="534"/>
      <c r="C1267" s="560"/>
      <c r="D1267" s="534"/>
      <c r="E1267" s="536"/>
      <c r="F1267" s="536"/>
      <c r="G1267" s="536" t="e">
        <f>G1266+F1267-E1267</f>
        <v>#REF!</v>
      </c>
    </row>
    <row r="1268" spans="1:7" ht="18.75" customHeight="1">
      <c r="A1268" s="534"/>
      <c r="B1268" s="534"/>
      <c r="C1268" s="535"/>
      <c r="D1268" s="534"/>
      <c r="E1268" s="536"/>
      <c r="F1268" s="536"/>
      <c r="G1268" s="536" t="e">
        <f>G1267+F1268-E1268</f>
        <v>#REF!</v>
      </c>
    </row>
    <row r="1269" spans="1:7" ht="18.75" customHeight="1">
      <c r="A1269" s="537"/>
      <c r="B1269" s="537"/>
      <c r="C1269" s="538"/>
      <c r="D1269" s="537"/>
      <c r="E1269" s="539"/>
      <c r="F1269" s="539"/>
      <c r="G1269" s="539"/>
    </row>
    <row r="1270" spans="1:7" ht="18.75" customHeight="1">
      <c r="E1270" s="541"/>
      <c r="F1270" s="541"/>
      <c r="G1270" s="541"/>
    </row>
    <row r="1271" spans="1:7" ht="18.75" customHeight="1">
      <c r="A1271" s="597" t="s">
        <v>688</v>
      </c>
      <c r="B1271" s="597"/>
      <c r="C1271" s="597"/>
      <c r="D1271" s="597"/>
      <c r="E1271" s="597"/>
      <c r="F1271" s="597"/>
      <c r="G1271" s="520" t="s">
        <v>689</v>
      </c>
    </row>
    <row r="1272" spans="1:7" ht="18.75" customHeight="1">
      <c r="A1272" s="598">
        <f>A2</f>
        <v>2566</v>
      </c>
      <c r="B1272" s="599"/>
      <c r="C1272" s="523" t="s">
        <v>103</v>
      </c>
      <c r="D1272" s="524" t="s">
        <v>628</v>
      </c>
      <c r="E1272" s="525" t="s">
        <v>629</v>
      </c>
      <c r="F1272" s="525" t="s">
        <v>630</v>
      </c>
      <c r="G1272" s="526" t="s">
        <v>630</v>
      </c>
    </row>
    <row r="1273" spans="1:7" ht="18.75" customHeight="1">
      <c r="A1273" s="527" t="s">
        <v>632</v>
      </c>
      <c r="B1273" s="528" t="s">
        <v>28</v>
      </c>
      <c r="C1273" s="529"/>
      <c r="D1273" s="530"/>
      <c r="E1273" s="526" t="s">
        <v>633</v>
      </c>
      <c r="F1273" s="526" t="s">
        <v>633</v>
      </c>
      <c r="G1273" s="526" t="s">
        <v>633</v>
      </c>
    </row>
    <row r="1274" spans="1:7" ht="18.75" customHeight="1">
      <c r="A1274" s="531" t="s">
        <v>608</v>
      </c>
      <c r="B1274" s="531">
        <v>1</v>
      </c>
      <c r="C1274" s="532" t="s">
        <v>298</v>
      </c>
      <c r="D1274" s="531"/>
      <c r="E1274" s="533"/>
      <c r="F1274" s="533" t="e">
        <f>'TB12'!#REF!</f>
        <v>#REF!</v>
      </c>
      <c r="G1274" s="533" t="e">
        <f>F1274-E1274</f>
        <v>#REF!</v>
      </c>
    </row>
    <row r="1275" spans="1:7" ht="18.75" customHeight="1">
      <c r="A1275" s="534"/>
      <c r="B1275" s="534">
        <v>16</v>
      </c>
      <c r="C1275" s="535" t="s">
        <v>234</v>
      </c>
      <c r="D1275" s="534" t="s">
        <v>1236</v>
      </c>
      <c r="E1275" s="536">
        <v>1590</v>
      </c>
      <c r="F1275" s="536"/>
      <c r="G1275" s="536" t="e">
        <f t="shared" ref="G1275:G1298" si="34">G1274+F1275-E1275</f>
        <v>#REF!</v>
      </c>
    </row>
    <row r="1276" spans="1:7" ht="18.75" customHeight="1">
      <c r="A1276" s="534"/>
      <c r="B1276" s="534">
        <v>31</v>
      </c>
      <c r="C1276" s="535" t="s">
        <v>180</v>
      </c>
      <c r="D1276" s="534" t="s">
        <v>1255</v>
      </c>
      <c r="E1276" s="536"/>
      <c r="F1276" s="536">
        <v>2650</v>
      </c>
      <c r="G1276" s="536" t="e">
        <f t="shared" si="34"/>
        <v>#REF!</v>
      </c>
    </row>
    <row r="1277" spans="1:7" ht="18.75" customHeight="1">
      <c r="A1277" s="534" t="s">
        <v>609</v>
      </c>
      <c r="B1277" s="534">
        <v>8</v>
      </c>
      <c r="C1277" s="535" t="s">
        <v>808</v>
      </c>
      <c r="D1277" s="534" t="s">
        <v>1290</v>
      </c>
      <c r="E1277" s="536">
        <v>2650</v>
      </c>
      <c r="F1277" s="536"/>
      <c r="G1277" s="536" t="e">
        <f t="shared" si="34"/>
        <v>#REF!</v>
      </c>
    </row>
    <row r="1278" spans="1:7" ht="18.75" customHeight="1">
      <c r="A1278" s="534"/>
      <c r="B1278" s="534">
        <v>28</v>
      </c>
      <c r="C1278" s="535" t="s">
        <v>180</v>
      </c>
      <c r="D1278" s="534" t="s">
        <v>1315</v>
      </c>
      <c r="E1278" s="536"/>
      <c r="F1278" s="536">
        <v>2750</v>
      </c>
      <c r="G1278" s="536" t="e">
        <f t="shared" si="34"/>
        <v>#REF!</v>
      </c>
    </row>
    <row r="1279" spans="1:7" ht="18.75" customHeight="1">
      <c r="A1279" s="534" t="s">
        <v>610</v>
      </c>
      <c r="B1279" s="534">
        <v>10</v>
      </c>
      <c r="C1279" s="535" t="s">
        <v>808</v>
      </c>
      <c r="D1279" s="534" t="s">
        <v>1350</v>
      </c>
      <c r="E1279" s="536">
        <v>2750</v>
      </c>
      <c r="F1279" s="536"/>
      <c r="G1279" s="536" t="e">
        <f t="shared" si="34"/>
        <v>#REF!</v>
      </c>
    </row>
    <row r="1280" spans="1:7" ht="18.75" customHeight="1">
      <c r="A1280" s="534"/>
      <c r="B1280" s="534">
        <v>30</v>
      </c>
      <c r="C1280" s="535" t="s">
        <v>180</v>
      </c>
      <c r="D1280" s="534" t="s">
        <v>1371</v>
      </c>
      <c r="E1280" s="536"/>
      <c r="F1280" s="536">
        <v>2750</v>
      </c>
      <c r="G1280" s="536" t="e">
        <f t="shared" si="34"/>
        <v>#REF!</v>
      </c>
    </row>
    <row r="1281" spans="1:7" ht="18.75" customHeight="1">
      <c r="A1281" s="534" t="s">
        <v>1201</v>
      </c>
      <c r="B1281" s="534">
        <v>5</v>
      </c>
      <c r="C1281" s="535" t="s">
        <v>234</v>
      </c>
      <c r="D1281" s="534" t="s">
        <v>1393</v>
      </c>
      <c r="E1281" s="536">
        <v>2750</v>
      </c>
      <c r="F1281" s="536"/>
      <c r="G1281" s="536" t="e">
        <f t="shared" si="34"/>
        <v>#REF!</v>
      </c>
    </row>
    <row r="1282" spans="1:7" ht="18.75" customHeight="1">
      <c r="A1282" s="534"/>
      <c r="B1282" s="534">
        <v>30</v>
      </c>
      <c r="C1282" s="535" t="s">
        <v>180</v>
      </c>
      <c r="D1282" s="534" t="s">
        <v>1418</v>
      </c>
      <c r="E1282" s="536"/>
      <c r="F1282" s="536">
        <v>2750</v>
      </c>
      <c r="G1282" s="536" t="e">
        <f t="shared" si="34"/>
        <v>#REF!</v>
      </c>
    </row>
    <row r="1283" spans="1:7" ht="18.75" customHeight="1">
      <c r="A1283" s="534" t="s">
        <v>612</v>
      </c>
      <c r="B1283" s="534">
        <v>10</v>
      </c>
      <c r="C1283" s="535" t="s">
        <v>808</v>
      </c>
      <c r="D1283" s="534" t="s">
        <v>1443</v>
      </c>
      <c r="E1283" s="536">
        <v>2750</v>
      </c>
      <c r="F1283" s="536"/>
      <c r="G1283" s="536" t="e">
        <f t="shared" si="34"/>
        <v>#REF!</v>
      </c>
    </row>
    <row r="1284" spans="1:7" ht="18.75" customHeight="1">
      <c r="A1284" s="534"/>
      <c r="B1284" s="534">
        <v>31</v>
      </c>
      <c r="C1284" s="535" t="s">
        <v>180</v>
      </c>
      <c r="D1284" s="534" t="s">
        <v>1465</v>
      </c>
      <c r="E1284" s="536"/>
      <c r="F1284" s="536">
        <v>2750</v>
      </c>
      <c r="G1284" s="536" t="e">
        <f t="shared" si="34"/>
        <v>#REF!</v>
      </c>
    </row>
    <row r="1285" spans="1:7" ht="18.75" customHeight="1">
      <c r="A1285" s="534" t="s">
        <v>613</v>
      </c>
      <c r="B1285" s="534">
        <v>9</v>
      </c>
      <c r="C1285" s="535" t="s">
        <v>808</v>
      </c>
      <c r="D1285" s="534" t="s">
        <v>1490</v>
      </c>
      <c r="E1285" s="536">
        <v>2750</v>
      </c>
      <c r="F1285" s="536"/>
      <c r="G1285" s="536" t="e">
        <f t="shared" si="34"/>
        <v>#REF!</v>
      </c>
    </row>
    <row r="1286" spans="1:7" ht="18.75" customHeight="1">
      <c r="A1286" s="534"/>
      <c r="B1286" s="534">
        <v>30</v>
      </c>
      <c r="C1286" s="535" t="s">
        <v>808</v>
      </c>
      <c r="D1286" s="534" t="s">
        <v>1513</v>
      </c>
      <c r="E1286" s="536"/>
      <c r="F1286" s="536">
        <v>2750</v>
      </c>
      <c r="G1286" s="536" t="e">
        <f t="shared" si="34"/>
        <v>#REF!</v>
      </c>
    </row>
    <row r="1287" spans="1:7" ht="18.75" customHeight="1">
      <c r="A1287" s="534" t="s">
        <v>614</v>
      </c>
      <c r="B1287" s="534">
        <v>5</v>
      </c>
      <c r="C1287" s="535" t="s">
        <v>808</v>
      </c>
      <c r="D1287" s="534" t="s">
        <v>1539</v>
      </c>
      <c r="E1287" s="536">
        <v>2750</v>
      </c>
      <c r="F1287" s="536"/>
      <c r="G1287" s="536" t="e">
        <f t="shared" si="34"/>
        <v>#REF!</v>
      </c>
    </row>
    <row r="1288" spans="1:7" ht="18.75" customHeight="1">
      <c r="A1288" s="534"/>
      <c r="B1288" s="534">
        <v>31</v>
      </c>
      <c r="C1288" s="535" t="s">
        <v>180</v>
      </c>
      <c r="D1288" s="534" t="s">
        <v>1561</v>
      </c>
      <c r="E1288" s="536"/>
      <c r="F1288" s="536">
        <v>2750</v>
      </c>
      <c r="G1288" s="536" t="e">
        <f t="shared" si="34"/>
        <v>#REF!</v>
      </c>
    </row>
    <row r="1289" spans="1:7" ht="18.75" customHeight="1">
      <c r="A1289" s="534" t="s">
        <v>615</v>
      </c>
      <c r="B1289" s="534">
        <v>15</v>
      </c>
      <c r="C1289" s="535" t="s">
        <v>808</v>
      </c>
      <c r="D1289" s="534" t="s">
        <v>1582</v>
      </c>
      <c r="E1289" s="536">
        <v>2750</v>
      </c>
      <c r="F1289" s="536"/>
      <c r="G1289" s="536" t="e">
        <f t="shared" si="34"/>
        <v>#REF!</v>
      </c>
    </row>
    <row r="1290" spans="1:7" ht="18.75" customHeight="1">
      <c r="A1290" s="534"/>
      <c r="B1290" s="534">
        <v>31</v>
      </c>
      <c r="C1290" s="535" t="s">
        <v>180</v>
      </c>
      <c r="D1290" s="534" t="s">
        <v>1601</v>
      </c>
      <c r="E1290" s="536"/>
      <c r="F1290" s="536">
        <v>2750</v>
      </c>
      <c r="G1290" s="536" t="e">
        <f t="shared" si="34"/>
        <v>#REF!</v>
      </c>
    </row>
    <row r="1291" spans="1:7" ht="18.75" customHeight="1">
      <c r="A1291" s="534" t="s">
        <v>616</v>
      </c>
      <c r="B1291" s="534">
        <v>7</v>
      </c>
      <c r="C1291" s="535" t="s">
        <v>234</v>
      </c>
      <c r="D1291" s="534" t="s">
        <v>1627</v>
      </c>
      <c r="E1291" s="536">
        <v>2750</v>
      </c>
      <c r="F1291" s="536"/>
      <c r="G1291" s="536" t="e">
        <f t="shared" si="34"/>
        <v>#REF!</v>
      </c>
    </row>
    <row r="1292" spans="1:7" ht="18.75" customHeight="1">
      <c r="A1292" s="534"/>
      <c r="B1292" s="534">
        <v>29</v>
      </c>
      <c r="C1292" s="535" t="s">
        <v>180</v>
      </c>
      <c r="D1292" s="534" t="s">
        <v>1653</v>
      </c>
      <c r="E1292" s="536"/>
      <c r="F1292" s="536">
        <v>2750</v>
      </c>
      <c r="G1292" s="536" t="e">
        <f t="shared" si="34"/>
        <v>#REF!</v>
      </c>
    </row>
    <row r="1293" spans="1:7" ht="18.75" customHeight="1">
      <c r="A1293" s="534" t="s">
        <v>617</v>
      </c>
      <c r="B1293" s="534">
        <v>6</v>
      </c>
      <c r="C1293" s="535" t="s">
        <v>808</v>
      </c>
      <c r="D1293" s="534" t="s">
        <v>1675</v>
      </c>
      <c r="E1293" s="536">
        <v>2750</v>
      </c>
      <c r="F1293" s="536"/>
      <c r="G1293" s="536" t="e">
        <f t="shared" si="34"/>
        <v>#REF!</v>
      </c>
    </row>
    <row r="1294" spans="1:7" ht="18.75" customHeight="1">
      <c r="A1294" s="534"/>
      <c r="B1294" s="534">
        <v>31</v>
      </c>
      <c r="C1294" s="535" t="s">
        <v>180</v>
      </c>
      <c r="D1294" s="534" t="s">
        <v>1694</v>
      </c>
      <c r="E1294" s="536"/>
      <c r="F1294" s="536">
        <v>1250</v>
      </c>
      <c r="G1294" s="536" t="e">
        <f t="shared" si="34"/>
        <v>#REF!</v>
      </c>
    </row>
    <row r="1295" spans="1:7" ht="18.75" customHeight="1">
      <c r="A1295" s="534" t="s">
        <v>618</v>
      </c>
      <c r="B1295" s="534">
        <v>9</v>
      </c>
      <c r="C1295" s="535" t="s">
        <v>808</v>
      </c>
      <c r="D1295" s="534" t="s">
        <v>1713</v>
      </c>
      <c r="E1295" s="536">
        <v>1250</v>
      </c>
      <c r="F1295" s="536"/>
      <c r="G1295" s="536" t="e">
        <f t="shared" si="34"/>
        <v>#REF!</v>
      </c>
    </row>
    <row r="1296" spans="1:7" ht="18.75" customHeight="1">
      <c r="A1296" s="534"/>
      <c r="B1296" s="534">
        <v>30</v>
      </c>
      <c r="C1296" s="535" t="s">
        <v>180</v>
      </c>
      <c r="D1296" s="534" t="s">
        <v>1732</v>
      </c>
      <c r="E1296" s="536"/>
      <c r="F1296" s="536">
        <v>1250</v>
      </c>
      <c r="G1296" s="536" t="e">
        <f t="shared" si="34"/>
        <v>#REF!</v>
      </c>
    </row>
    <row r="1297" spans="1:7" ht="18.75" customHeight="1">
      <c r="A1297" s="534" t="s">
        <v>619</v>
      </c>
      <c r="B1297" s="534">
        <v>13</v>
      </c>
      <c r="C1297" s="535" t="s">
        <v>808</v>
      </c>
      <c r="D1297" s="534" t="s">
        <v>1764</v>
      </c>
      <c r="E1297" s="536">
        <v>1250</v>
      </c>
      <c r="F1297" s="536"/>
      <c r="G1297" s="536" t="e">
        <f t="shared" si="34"/>
        <v>#REF!</v>
      </c>
    </row>
    <row r="1298" spans="1:7" ht="18.75" customHeight="1">
      <c r="A1298" s="534"/>
      <c r="B1298" s="534">
        <v>28</v>
      </c>
      <c r="C1298" s="535" t="s">
        <v>180</v>
      </c>
      <c r="D1298" s="534" t="s">
        <v>1778</v>
      </c>
      <c r="E1298" s="536"/>
      <c r="F1298" s="536">
        <v>1250</v>
      </c>
      <c r="G1298" s="536" t="e">
        <f t="shared" si="34"/>
        <v>#REF!</v>
      </c>
    </row>
    <row r="1299" spans="1:7" ht="18.75" customHeight="1">
      <c r="A1299" s="537"/>
      <c r="B1299" s="537"/>
      <c r="C1299" s="538"/>
      <c r="D1299" s="537"/>
      <c r="E1299" s="539"/>
      <c r="F1299" s="539"/>
      <c r="G1299" s="539"/>
    </row>
    <row r="1300" spans="1:7" ht="18.75" customHeight="1">
      <c r="A1300" s="543"/>
      <c r="B1300" s="543"/>
      <c r="C1300" s="544"/>
      <c r="D1300" s="543"/>
      <c r="E1300" s="545"/>
      <c r="F1300" s="545"/>
      <c r="G1300" s="541"/>
    </row>
    <row r="1301" spans="1:7" ht="18.75" customHeight="1">
      <c r="A1301" s="597" t="s">
        <v>254</v>
      </c>
      <c r="B1301" s="597"/>
      <c r="C1301" s="597"/>
      <c r="D1301" s="597"/>
      <c r="E1301" s="597"/>
      <c r="F1301" s="597"/>
      <c r="G1301" s="520" t="s">
        <v>690</v>
      </c>
    </row>
    <row r="1302" spans="1:7" ht="18.75" customHeight="1">
      <c r="A1302" s="598">
        <f>A2</f>
        <v>2566</v>
      </c>
      <c r="B1302" s="599"/>
      <c r="C1302" s="523" t="s">
        <v>103</v>
      </c>
      <c r="D1302" s="524" t="s">
        <v>628</v>
      </c>
      <c r="E1302" s="525" t="s">
        <v>629</v>
      </c>
      <c r="F1302" s="525" t="s">
        <v>630</v>
      </c>
      <c r="G1302" s="526" t="s">
        <v>631</v>
      </c>
    </row>
    <row r="1303" spans="1:7" ht="18.75" customHeight="1">
      <c r="A1303" s="527" t="s">
        <v>632</v>
      </c>
      <c r="B1303" s="528" t="s">
        <v>28</v>
      </c>
      <c r="C1303" s="529"/>
      <c r="D1303" s="530"/>
      <c r="E1303" s="526" t="s">
        <v>633</v>
      </c>
      <c r="F1303" s="526" t="s">
        <v>633</v>
      </c>
      <c r="G1303" s="526" t="s">
        <v>633</v>
      </c>
    </row>
    <row r="1304" spans="1:7" ht="18.75" customHeight="1">
      <c r="A1304" s="531" t="s">
        <v>608</v>
      </c>
      <c r="B1304" s="531">
        <v>1</v>
      </c>
      <c r="C1304" s="532" t="s">
        <v>298</v>
      </c>
      <c r="D1304" s="531"/>
      <c r="E1304" s="533"/>
      <c r="F1304" s="533" t="e">
        <f>'TB12'!#REF!</f>
        <v>#REF!</v>
      </c>
      <c r="G1304" s="533" t="e">
        <f>F1304-E1304</f>
        <v>#REF!</v>
      </c>
    </row>
    <row r="1305" spans="1:7" ht="18.75" customHeight="1">
      <c r="A1305" s="534"/>
      <c r="B1305" s="534">
        <v>9</v>
      </c>
      <c r="C1305" s="535" t="s">
        <v>234</v>
      </c>
      <c r="D1305" s="534" t="s">
        <v>1229</v>
      </c>
      <c r="E1305" s="536">
        <v>6420.55</v>
      </c>
      <c r="F1305" s="536"/>
      <c r="G1305" s="536" t="e">
        <f t="shared" ref="G1305:G1344" si="35">G1304+F1305-E1305</f>
        <v>#REF!</v>
      </c>
    </row>
    <row r="1306" spans="1:7" ht="18.75" customHeight="1">
      <c r="A1306" s="534"/>
      <c r="B1306" s="534">
        <v>31</v>
      </c>
      <c r="C1306" s="535" t="s">
        <v>1262</v>
      </c>
      <c r="D1306" s="534" t="s">
        <v>1261</v>
      </c>
      <c r="E1306" s="536"/>
      <c r="F1306" s="536">
        <v>500</v>
      </c>
      <c r="G1306" s="536" t="e">
        <f t="shared" si="35"/>
        <v>#REF!</v>
      </c>
    </row>
    <row r="1307" spans="1:7" ht="18.75" customHeight="1">
      <c r="A1307" s="534" t="s">
        <v>609</v>
      </c>
      <c r="B1307" s="534">
        <v>6</v>
      </c>
      <c r="C1307" s="535" t="s">
        <v>234</v>
      </c>
      <c r="D1307" s="534" t="s">
        <v>1288</v>
      </c>
      <c r="E1307" s="536">
        <v>500</v>
      </c>
      <c r="F1307" s="536"/>
      <c r="G1307" s="536" t="e">
        <f t="shared" si="35"/>
        <v>#REF!</v>
      </c>
    </row>
    <row r="1308" spans="1:7" ht="18.75" customHeight="1">
      <c r="A1308" s="534"/>
      <c r="B1308" s="534">
        <v>28</v>
      </c>
      <c r="C1308" s="535" t="s">
        <v>1262</v>
      </c>
      <c r="D1308" s="534" t="s">
        <v>1317</v>
      </c>
      <c r="E1308" s="536"/>
      <c r="F1308" s="536">
        <v>500</v>
      </c>
      <c r="G1308" s="536" t="e">
        <f t="shared" si="35"/>
        <v>#REF!</v>
      </c>
    </row>
    <row r="1309" spans="1:7" ht="18.75" customHeight="1">
      <c r="A1309" s="534" t="s">
        <v>610</v>
      </c>
      <c r="B1309" s="534">
        <v>10</v>
      </c>
      <c r="C1309" s="535" t="s">
        <v>808</v>
      </c>
      <c r="D1309" s="534" t="s">
        <v>1351</v>
      </c>
      <c r="E1309" s="536">
        <v>500</v>
      </c>
      <c r="F1309" s="536"/>
      <c r="G1309" s="536" t="e">
        <f t="shared" si="35"/>
        <v>#REF!</v>
      </c>
    </row>
    <row r="1310" spans="1:7" ht="18.75" customHeight="1">
      <c r="A1310" s="534"/>
      <c r="B1310" s="534">
        <v>17</v>
      </c>
      <c r="C1310" s="535" t="s">
        <v>636</v>
      </c>
      <c r="D1310" s="534" t="s">
        <v>1355</v>
      </c>
      <c r="E1310" s="536"/>
      <c r="F1310" s="536">
        <v>50.47</v>
      </c>
      <c r="G1310" s="536" t="e">
        <f t="shared" si="35"/>
        <v>#REF!</v>
      </c>
    </row>
    <row r="1311" spans="1:7" ht="18.75" customHeight="1">
      <c r="A1311" s="534"/>
      <c r="B1311" s="534">
        <v>30</v>
      </c>
      <c r="C1311" s="535" t="s">
        <v>1373</v>
      </c>
      <c r="D1311" s="534" t="s">
        <v>1372</v>
      </c>
      <c r="E1311" s="536"/>
      <c r="F1311" s="536">
        <v>500</v>
      </c>
      <c r="G1311" s="536" t="e">
        <f t="shared" si="35"/>
        <v>#REF!</v>
      </c>
    </row>
    <row r="1312" spans="1:7" ht="18.75" customHeight="1">
      <c r="A1312" s="534" t="s">
        <v>611</v>
      </c>
      <c r="B1312" s="534">
        <v>4</v>
      </c>
      <c r="C1312" s="535" t="s">
        <v>234</v>
      </c>
      <c r="D1312" s="534" t="s">
        <v>1392</v>
      </c>
      <c r="E1312" s="536">
        <v>550.47</v>
      </c>
      <c r="F1312" s="536"/>
      <c r="G1312" s="536" t="e">
        <f t="shared" si="35"/>
        <v>#REF!</v>
      </c>
    </row>
    <row r="1313" spans="1:7" ht="18.75" customHeight="1">
      <c r="A1313" s="534"/>
      <c r="B1313" s="534">
        <v>25</v>
      </c>
      <c r="C1313" s="535" t="s">
        <v>789</v>
      </c>
      <c r="D1313" s="534" t="s">
        <v>1410</v>
      </c>
      <c r="E1313" s="536"/>
      <c r="F1313" s="536">
        <v>450</v>
      </c>
      <c r="G1313" s="536" t="e">
        <f t="shared" si="35"/>
        <v>#REF!</v>
      </c>
    </row>
    <row r="1314" spans="1:7" ht="18.75" customHeight="1">
      <c r="A1314" s="534"/>
      <c r="B1314" s="534">
        <v>30</v>
      </c>
      <c r="C1314" s="535" t="s">
        <v>1420</v>
      </c>
      <c r="D1314" s="534" t="s">
        <v>1419</v>
      </c>
      <c r="E1314" s="536"/>
      <c r="F1314" s="536">
        <v>500</v>
      </c>
      <c r="G1314" s="536" t="e">
        <f t="shared" si="35"/>
        <v>#REF!</v>
      </c>
    </row>
    <row r="1315" spans="1:7" ht="18.75" customHeight="1">
      <c r="A1315" s="534" t="s">
        <v>612</v>
      </c>
      <c r="B1315" s="534">
        <v>10</v>
      </c>
      <c r="C1315" s="535" t="s">
        <v>808</v>
      </c>
      <c r="D1315" s="534" t="s">
        <v>1442</v>
      </c>
      <c r="E1315" s="536">
        <v>950</v>
      </c>
      <c r="F1315" s="536"/>
      <c r="G1315" s="536" t="e">
        <f t="shared" si="35"/>
        <v>#REF!</v>
      </c>
    </row>
    <row r="1316" spans="1:7" ht="18.75" customHeight="1">
      <c r="A1316" s="534"/>
      <c r="B1316" s="534">
        <v>10</v>
      </c>
      <c r="C1316" s="535" t="s">
        <v>1041</v>
      </c>
      <c r="D1316" s="534" t="s">
        <v>1444</v>
      </c>
      <c r="E1316" s="536"/>
      <c r="F1316" s="536">
        <v>63</v>
      </c>
      <c r="G1316" s="536" t="e">
        <f t="shared" si="35"/>
        <v>#REF!</v>
      </c>
    </row>
    <row r="1317" spans="1:7" ht="18.75" customHeight="1">
      <c r="A1317" s="534"/>
      <c r="B1317" s="534">
        <v>16</v>
      </c>
      <c r="C1317" s="535" t="s">
        <v>789</v>
      </c>
      <c r="D1317" s="534" t="s">
        <v>1449</v>
      </c>
      <c r="E1317" s="536"/>
      <c r="F1317" s="536">
        <v>450</v>
      </c>
      <c r="G1317" s="536" t="e">
        <f t="shared" si="35"/>
        <v>#REF!</v>
      </c>
    </row>
    <row r="1318" spans="1:7" ht="18.75" customHeight="1">
      <c r="A1318" s="534"/>
      <c r="B1318" s="534">
        <v>31</v>
      </c>
      <c r="C1318" s="535" t="s">
        <v>1467</v>
      </c>
      <c r="D1318" s="534" t="s">
        <v>1466</v>
      </c>
      <c r="E1318" s="536"/>
      <c r="F1318" s="536">
        <v>500</v>
      </c>
      <c r="G1318" s="536" t="e">
        <f t="shared" si="35"/>
        <v>#REF!</v>
      </c>
    </row>
    <row r="1319" spans="1:7" ht="18.75" customHeight="1">
      <c r="A1319" s="534" t="s">
        <v>613</v>
      </c>
      <c r="B1319" s="534">
        <v>1</v>
      </c>
      <c r="C1319" s="535" t="s">
        <v>204</v>
      </c>
      <c r="D1319" s="534" t="s">
        <v>1480</v>
      </c>
      <c r="E1319" s="536"/>
      <c r="F1319" s="536">
        <v>360</v>
      </c>
      <c r="G1319" s="536" t="e">
        <f t="shared" si="35"/>
        <v>#REF!</v>
      </c>
    </row>
    <row r="1320" spans="1:7" ht="18.75" customHeight="1">
      <c r="A1320" s="534"/>
      <c r="B1320" s="534">
        <v>8</v>
      </c>
      <c r="C1320" s="535" t="s">
        <v>808</v>
      </c>
      <c r="D1320" s="534" t="s">
        <v>1488</v>
      </c>
      <c r="E1320" s="536">
        <v>1013</v>
      </c>
      <c r="F1320" s="536"/>
      <c r="G1320" s="536" t="e">
        <f t="shared" si="35"/>
        <v>#REF!</v>
      </c>
    </row>
    <row r="1321" spans="1:7" ht="18.75" customHeight="1">
      <c r="A1321" s="534"/>
      <c r="B1321" s="534">
        <v>30</v>
      </c>
      <c r="C1321" s="535" t="s">
        <v>1516</v>
      </c>
      <c r="D1321" s="534" t="s">
        <v>1515</v>
      </c>
      <c r="E1321" s="536"/>
      <c r="F1321" s="536">
        <v>500</v>
      </c>
      <c r="G1321" s="536" t="e">
        <f t="shared" si="35"/>
        <v>#REF!</v>
      </c>
    </row>
    <row r="1322" spans="1:7" ht="18.75" customHeight="1">
      <c r="A1322" s="534" t="s">
        <v>614</v>
      </c>
      <c r="B1322" s="534">
        <v>5</v>
      </c>
      <c r="C1322" s="535" t="s">
        <v>808</v>
      </c>
      <c r="D1322" s="534" t="s">
        <v>1538</v>
      </c>
      <c r="E1322" s="536">
        <v>860</v>
      </c>
      <c r="F1322" s="536"/>
      <c r="G1322" s="536" t="e">
        <f t="shared" si="35"/>
        <v>#REF!</v>
      </c>
    </row>
    <row r="1323" spans="1:7" ht="18.75" customHeight="1">
      <c r="A1323" s="534"/>
      <c r="B1323" s="534">
        <v>13</v>
      </c>
      <c r="C1323" s="535" t="s">
        <v>636</v>
      </c>
      <c r="D1323" s="534" t="s">
        <v>1551</v>
      </c>
      <c r="E1323" s="536"/>
      <c r="F1323" s="536">
        <v>50.47</v>
      </c>
      <c r="G1323" s="536" t="e">
        <f t="shared" si="35"/>
        <v>#REF!</v>
      </c>
    </row>
    <row r="1324" spans="1:7" ht="18.75" customHeight="1">
      <c r="A1324" s="534"/>
      <c r="B1324" s="534">
        <v>31</v>
      </c>
      <c r="C1324" s="535" t="s">
        <v>1563</v>
      </c>
      <c r="D1324" s="534" t="s">
        <v>1562</v>
      </c>
      <c r="E1324" s="536"/>
      <c r="F1324" s="536">
        <v>500</v>
      </c>
      <c r="G1324" s="536" t="e">
        <f t="shared" si="35"/>
        <v>#REF!</v>
      </c>
    </row>
    <row r="1325" spans="1:7" ht="18.75" customHeight="1">
      <c r="A1325" s="534" t="s">
        <v>615</v>
      </c>
      <c r="B1325" s="534">
        <v>11</v>
      </c>
      <c r="C1325" s="535" t="s">
        <v>808</v>
      </c>
      <c r="D1325" s="534" t="s">
        <v>1581</v>
      </c>
      <c r="E1325" s="536">
        <v>550.47</v>
      </c>
      <c r="F1325" s="536"/>
      <c r="G1325" s="536" t="e">
        <f t="shared" si="35"/>
        <v>#REF!</v>
      </c>
    </row>
    <row r="1326" spans="1:7" ht="18.75" customHeight="1">
      <c r="A1326" s="534"/>
      <c r="B1326" s="534">
        <v>21</v>
      </c>
      <c r="C1326" s="535" t="s">
        <v>1041</v>
      </c>
      <c r="D1326" s="534" t="s">
        <v>1589</v>
      </c>
      <c r="E1326" s="536"/>
      <c r="F1326" s="536">
        <v>30</v>
      </c>
      <c r="G1326" s="536" t="e">
        <f t="shared" si="35"/>
        <v>#REF!</v>
      </c>
    </row>
    <row r="1327" spans="1:7" ht="18.75" customHeight="1">
      <c r="A1327" s="534"/>
      <c r="B1327" s="534">
        <v>25</v>
      </c>
      <c r="C1327" s="535" t="s">
        <v>1139</v>
      </c>
      <c r="D1327" s="534" t="s">
        <v>1596</v>
      </c>
      <c r="E1327" s="536"/>
      <c r="F1327" s="536">
        <v>294.72000000000003</v>
      </c>
      <c r="G1327" s="536" t="e">
        <f t="shared" si="35"/>
        <v>#REF!</v>
      </c>
    </row>
    <row r="1328" spans="1:7" ht="18.75" customHeight="1">
      <c r="A1328" s="534"/>
      <c r="B1328" s="534">
        <v>31</v>
      </c>
      <c r="C1328" s="535" t="s">
        <v>1605</v>
      </c>
      <c r="D1328" s="534" t="s">
        <v>1604</v>
      </c>
      <c r="E1328" s="536"/>
      <c r="F1328" s="536">
        <v>500</v>
      </c>
      <c r="G1328" s="536" t="e">
        <f t="shared" si="35"/>
        <v>#REF!</v>
      </c>
    </row>
    <row r="1329" spans="1:7" ht="18.75" customHeight="1">
      <c r="A1329" s="534" t="s">
        <v>616</v>
      </c>
      <c r="B1329" s="534">
        <v>4</v>
      </c>
      <c r="C1329" s="535" t="s">
        <v>582</v>
      </c>
      <c r="D1329" s="534" t="s">
        <v>1620</v>
      </c>
      <c r="E1329" s="536"/>
      <c r="F1329" s="536">
        <v>153.77000000000001</v>
      </c>
      <c r="G1329" s="536" t="e">
        <f t="shared" si="35"/>
        <v>#REF!</v>
      </c>
    </row>
    <row r="1330" spans="1:7" ht="18.75" customHeight="1">
      <c r="A1330" s="534"/>
      <c r="B1330" s="534">
        <v>6</v>
      </c>
      <c r="C1330" s="535" t="s">
        <v>582</v>
      </c>
      <c r="D1330" s="534" t="s">
        <v>1624</v>
      </c>
      <c r="E1330" s="536"/>
      <c r="F1330" s="536">
        <v>33.409999999999997</v>
      </c>
      <c r="G1330" s="536" t="e">
        <f t="shared" si="35"/>
        <v>#REF!</v>
      </c>
    </row>
    <row r="1331" spans="1:7" ht="18.75" customHeight="1">
      <c r="A1331" s="534"/>
      <c r="B1331" s="534">
        <v>7</v>
      </c>
      <c r="C1331" s="535" t="s">
        <v>808</v>
      </c>
      <c r="D1331" s="534" t="s">
        <v>1629</v>
      </c>
      <c r="E1331" s="536">
        <v>824.72</v>
      </c>
      <c r="F1331" s="536"/>
      <c r="G1331" s="536" t="e">
        <f t="shared" si="35"/>
        <v>#REF!</v>
      </c>
    </row>
    <row r="1332" spans="1:7" ht="18.75" customHeight="1">
      <c r="A1332" s="534"/>
      <c r="B1332" s="534">
        <v>21</v>
      </c>
      <c r="C1332" s="535" t="s">
        <v>1139</v>
      </c>
      <c r="D1332" s="534" t="s">
        <v>1643</v>
      </c>
      <c r="E1332" s="536"/>
      <c r="F1332" s="536">
        <v>87.72</v>
      </c>
      <c r="G1332" s="536" t="e">
        <f t="shared" si="35"/>
        <v>#REF!</v>
      </c>
    </row>
    <row r="1333" spans="1:7" ht="18.75" customHeight="1">
      <c r="A1333" s="534"/>
      <c r="B1333" s="534">
        <v>29</v>
      </c>
      <c r="C1333" s="535" t="s">
        <v>1655</v>
      </c>
      <c r="D1333" s="534" t="s">
        <v>1654</v>
      </c>
      <c r="E1333" s="536"/>
      <c r="F1333" s="536">
        <v>500</v>
      </c>
      <c r="G1333" s="536" t="e">
        <f t="shared" si="35"/>
        <v>#REF!</v>
      </c>
    </row>
    <row r="1334" spans="1:7" ht="18.75" customHeight="1">
      <c r="A1334" s="534" t="s">
        <v>617</v>
      </c>
      <c r="B1334" s="534">
        <v>4</v>
      </c>
      <c r="C1334" s="535" t="s">
        <v>1672</v>
      </c>
      <c r="D1334" s="534" t="s">
        <v>1673</v>
      </c>
      <c r="E1334" s="536"/>
      <c r="F1334" s="536">
        <v>392.52</v>
      </c>
      <c r="G1334" s="536" t="e">
        <f t="shared" si="35"/>
        <v>#REF!</v>
      </c>
    </row>
    <row r="1335" spans="1:7" ht="18.75" customHeight="1">
      <c r="A1335" s="534"/>
      <c r="B1335" s="534">
        <v>6</v>
      </c>
      <c r="C1335" s="535" t="s">
        <v>808</v>
      </c>
      <c r="D1335" s="534" t="s">
        <v>1674</v>
      </c>
      <c r="E1335" s="536">
        <v>774.9</v>
      </c>
      <c r="F1335" s="536"/>
      <c r="G1335" s="536" t="e">
        <f t="shared" si="35"/>
        <v>#REF!</v>
      </c>
    </row>
    <row r="1336" spans="1:7" ht="18.75" customHeight="1">
      <c r="A1336" s="534"/>
      <c r="B1336" s="534">
        <v>31</v>
      </c>
      <c r="C1336" s="535" t="s">
        <v>1696</v>
      </c>
      <c r="D1336" s="534" t="s">
        <v>1695</v>
      </c>
      <c r="E1336" s="536"/>
      <c r="F1336" s="536">
        <v>500</v>
      </c>
      <c r="G1336" s="536" t="e">
        <f t="shared" si="35"/>
        <v>#REF!</v>
      </c>
    </row>
    <row r="1337" spans="1:7" ht="18.75" customHeight="1">
      <c r="A1337" s="534"/>
      <c r="B1337" s="534">
        <v>31</v>
      </c>
      <c r="C1337" s="535" t="s">
        <v>636</v>
      </c>
      <c r="D1337" s="534" t="s">
        <v>1702</v>
      </c>
      <c r="E1337" s="536"/>
      <c r="F1337" s="536">
        <v>50.47</v>
      </c>
      <c r="G1337" s="536" t="e">
        <f t="shared" si="35"/>
        <v>#REF!</v>
      </c>
    </row>
    <row r="1338" spans="1:7" ht="18.75" customHeight="1">
      <c r="A1338" s="534" t="s">
        <v>618</v>
      </c>
      <c r="B1338" s="534">
        <v>9</v>
      </c>
      <c r="C1338" s="535" t="s">
        <v>808</v>
      </c>
      <c r="D1338" s="534" t="s">
        <v>1711</v>
      </c>
      <c r="E1338" s="536">
        <v>942.99</v>
      </c>
      <c r="F1338" s="536"/>
      <c r="G1338" s="536" t="e">
        <f t="shared" si="35"/>
        <v>#REF!</v>
      </c>
    </row>
    <row r="1339" spans="1:7" ht="18.75" customHeight="1">
      <c r="A1339" s="534"/>
      <c r="B1339" s="534">
        <v>30</v>
      </c>
      <c r="C1339" s="535" t="s">
        <v>1737</v>
      </c>
      <c r="D1339" s="534" t="s">
        <v>1736</v>
      </c>
      <c r="E1339" s="536"/>
      <c r="F1339" s="536">
        <v>500</v>
      </c>
      <c r="G1339" s="536" t="e">
        <f t="shared" si="35"/>
        <v>#REF!</v>
      </c>
    </row>
    <row r="1340" spans="1:7" ht="18.75" customHeight="1">
      <c r="A1340" s="534" t="s">
        <v>619</v>
      </c>
      <c r="B1340" s="534">
        <v>1</v>
      </c>
      <c r="C1340" s="535" t="s">
        <v>582</v>
      </c>
      <c r="D1340" s="534" t="s">
        <v>1752</v>
      </c>
      <c r="E1340" s="536"/>
      <c r="F1340" s="536">
        <v>140.96</v>
      </c>
      <c r="G1340" s="536" t="e">
        <f t="shared" si="35"/>
        <v>#REF!</v>
      </c>
    </row>
    <row r="1341" spans="1:7" ht="18.75" customHeight="1">
      <c r="A1341" s="534"/>
      <c r="B1341" s="534">
        <v>13</v>
      </c>
      <c r="C1341" s="535" t="s">
        <v>808</v>
      </c>
      <c r="D1341" s="534" t="s">
        <v>1763</v>
      </c>
      <c r="E1341" s="536">
        <v>500</v>
      </c>
      <c r="F1341" s="536"/>
      <c r="G1341" s="536" t="e">
        <f t="shared" si="35"/>
        <v>#REF!</v>
      </c>
    </row>
    <row r="1342" spans="1:7" ht="18.75" customHeight="1">
      <c r="A1342" s="534"/>
      <c r="B1342" s="534">
        <v>28</v>
      </c>
      <c r="C1342" s="535" t="s">
        <v>276</v>
      </c>
      <c r="D1342" s="534" t="s">
        <v>1781</v>
      </c>
      <c r="E1342" s="536"/>
      <c r="F1342" s="536">
        <v>500</v>
      </c>
      <c r="G1342" s="536" t="e">
        <f t="shared" si="35"/>
        <v>#REF!</v>
      </c>
    </row>
    <row r="1343" spans="1:7" ht="18.75" customHeight="1">
      <c r="A1343" s="534"/>
      <c r="B1343" s="534">
        <v>28</v>
      </c>
      <c r="C1343" s="535" t="s">
        <v>1066</v>
      </c>
      <c r="D1343" s="534" t="s">
        <v>1783</v>
      </c>
      <c r="E1343" s="536"/>
      <c r="F1343" s="536">
        <v>4500</v>
      </c>
      <c r="G1343" s="536" t="e">
        <f t="shared" si="35"/>
        <v>#REF!</v>
      </c>
    </row>
    <row r="1344" spans="1:7" ht="18.75" customHeight="1">
      <c r="A1344" s="534"/>
      <c r="B1344" s="534">
        <v>28</v>
      </c>
      <c r="C1344" s="535" t="s">
        <v>305</v>
      </c>
      <c r="D1344" s="534" t="s">
        <v>1784</v>
      </c>
      <c r="E1344" s="536"/>
      <c r="F1344" s="536">
        <v>1200</v>
      </c>
      <c r="G1344" s="536" t="e">
        <f t="shared" si="35"/>
        <v>#REF!</v>
      </c>
    </row>
    <row r="1345" spans="1:7" ht="18.75" customHeight="1">
      <c r="A1345" s="534"/>
      <c r="B1345" s="534"/>
      <c r="C1345" s="535"/>
      <c r="D1345" s="534"/>
      <c r="E1345" s="539"/>
      <c r="F1345" s="539"/>
      <c r="G1345" s="539"/>
    </row>
    <row r="1346" spans="1:7" ht="18.75" customHeight="1">
      <c r="A1346" s="543"/>
      <c r="B1346" s="543"/>
      <c r="C1346" s="544"/>
      <c r="D1346" s="543"/>
      <c r="E1346" s="545"/>
      <c r="F1346" s="541"/>
      <c r="G1346" s="541"/>
    </row>
    <row r="1347" spans="1:7" ht="18.75" customHeight="1">
      <c r="E1347" s="562"/>
      <c r="F1347" s="563"/>
      <c r="G1347" s="541"/>
    </row>
    <row r="1348" spans="1:7" ht="18.75" customHeight="1">
      <c r="A1348" s="597" t="s">
        <v>95</v>
      </c>
      <c r="B1348" s="597"/>
      <c r="C1348" s="597"/>
      <c r="D1348" s="597"/>
      <c r="E1348" s="597"/>
      <c r="F1348" s="597"/>
      <c r="G1348" s="520" t="s">
        <v>691</v>
      </c>
    </row>
    <row r="1349" spans="1:7" ht="18.75" customHeight="1">
      <c r="A1349" s="598">
        <f>A2</f>
        <v>2566</v>
      </c>
      <c r="B1349" s="599"/>
      <c r="C1349" s="523" t="s">
        <v>103</v>
      </c>
      <c r="D1349" s="524" t="s">
        <v>628</v>
      </c>
      <c r="E1349" s="525" t="s">
        <v>629</v>
      </c>
      <c r="F1349" s="525" t="s">
        <v>630</v>
      </c>
      <c r="G1349" s="526" t="s">
        <v>631</v>
      </c>
    </row>
    <row r="1350" spans="1:7" ht="18.75" customHeight="1">
      <c r="A1350" s="527" t="s">
        <v>632</v>
      </c>
      <c r="B1350" s="528" t="s">
        <v>28</v>
      </c>
      <c r="C1350" s="529"/>
      <c r="D1350" s="530"/>
      <c r="E1350" s="526" t="s">
        <v>633</v>
      </c>
      <c r="F1350" s="526" t="s">
        <v>633</v>
      </c>
      <c r="G1350" s="526" t="s">
        <v>633</v>
      </c>
    </row>
    <row r="1351" spans="1:7" ht="18.75" customHeight="1">
      <c r="A1351" s="531" t="s">
        <v>608</v>
      </c>
      <c r="B1351" s="531">
        <v>1</v>
      </c>
      <c r="C1351" s="532" t="s">
        <v>298</v>
      </c>
      <c r="D1351" s="531" t="s">
        <v>1202</v>
      </c>
      <c r="E1351" s="533"/>
      <c r="F1351" s="533" t="e">
        <f>'TB12'!#REF!</f>
        <v>#REF!</v>
      </c>
      <c r="G1351" s="533" t="e">
        <f>F1351-E1351</f>
        <v>#REF!</v>
      </c>
    </row>
    <row r="1352" spans="1:7" ht="18.75" customHeight="1">
      <c r="A1352" s="534"/>
      <c r="B1352" s="534"/>
      <c r="C1352" s="535"/>
      <c r="D1352" s="534"/>
      <c r="E1352" s="536"/>
      <c r="F1352" s="536">
        <v>0</v>
      </c>
      <c r="G1352" s="536" t="e">
        <f>G1351+F1352-E1352</f>
        <v>#REF!</v>
      </c>
    </row>
    <row r="1353" spans="1:7" ht="18.75" customHeight="1">
      <c r="A1353" s="534"/>
      <c r="B1353" s="534"/>
      <c r="C1353" s="535"/>
      <c r="D1353" s="534"/>
      <c r="E1353" s="561"/>
      <c r="F1353" s="553"/>
      <c r="G1353" s="536"/>
    </row>
    <row r="1354" spans="1:7" ht="18.75" customHeight="1">
      <c r="A1354" s="537"/>
      <c r="B1354" s="537"/>
      <c r="C1354" s="538"/>
      <c r="D1354" s="537"/>
      <c r="E1354" s="564"/>
      <c r="F1354" s="565"/>
      <c r="G1354" s="539"/>
    </row>
    <row r="1355" spans="1:7" ht="18.75" customHeight="1">
      <c r="E1355" s="541"/>
      <c r="F1355" s="541"/>
      <c r="G1355" s="541"/>
    </row>
    <row r="1356" spans="1:7" ht="18.75" customHeight="1">
      <c r="A1356" s="597" t="s">
        <v>584</v>
      </c>
      <c r="B1356" s="597"/>
      <c r="C1356" s="597"/>
      <c r="D1356" s="597"/>
      <c r="E1356" s="597"/>
      <c r="F1356" s="597"/>
      <c r="G1356" s="520" t="s">
        <v>692</v>
      </c>
    </row>
    <row r="1357" spans="1:7" ht="18.75" customHeight="1">
      <c r="A1357" s="598">
        <f>A2</f>
        <v>2566</v>
      </c>
      <c r="B1357" s="599"/>
      <c r="C1357" s="523" t="s">
        <v>103</v>
      </c>
      <c r="D1357" s="524" t="s">
        <v>628</v>
      </c>
      <c r="E1357" s="525" t="s">
        <v>629</v>
      </c>
      <c r="F1357" s="525" t="s">
        <v>630</v>
      </c>
      <c r="G1357" s="526" t="s">
        <v>631</v>
      </c>
    </row>
    <row r="1358" spans="1:7" ht="18.75" customHeight="1">
      <c r="A1358" s="527" t="s">
        <v>632</v>
      </c>
      <c r="B1358" s="528" t="s">
        <v>28</v>
      </c>
      <c r="C1358" s="529"/>
      <c r="D1358" s="530"/>
      <c r="E1358" s="526" t="s">
        <v>633</v>
      </c>
      <c r="F1358" s="526" t="s">
        <v>633</v>
      </c>
      <c r="G1358" s="526" t="s">
        <v>633</v>
      </c>
    </row>
    <row r="1359" spans="1:7" ht="18.75" customHeight="1">
      <c r="A1359" s="531" t="s">
        <v>608</v>
      </c>
      <c r="B1359" s="531">
        <v>1</v>
      </c>
      <c r="C1359" s="532" t="s">
        <v>298</v>
      </c>
      <c r="D1359" s="531"/>
      <c r="E1359" s="533"/>
      <c r="F1359" s="533">
        <v>211860</v>
      </c>
      <c r="G1359" s="533">
        <f>F1359</f>
        <v>211860</v>
      </c>
    </row>
    <row r="1360" spans="1:7" ht="18.75" customHeight="1">
      <c r="A1360" s="534"/>
      <c r="B1360" s="534">
        <v>3</v>
      </c>
      <c r="C1360" s="535" t="s">
        <v>56</v>
      </c>
      <c r="D1360" s="534" t="s">
        <v>1267</v>
      </c>
      <c r="E1360" s="536">
        <v>211860</v>
      </c>
      <c r="F1360" s="536"/>
      <c r="G1360" s="536">
        <f>G1359+F1360-E1360</f>
        <v>0</v>
      </c>
    </row>
    <row r="1361" spans="1:7" ht="18.75" customHeight="1">
      <c r="A1361" s="537"/>
      <c r="B1361" s="537"/>
      <c r="C1361" s="538"/>
      <c r="D1361" s="537"/>
      <c r="E1361" s="564"/>
      <c r="F1361" s="565"/>
      <c r="G1361" s="539"/>
    </row>
    <row r="1362" spans="1:7" ht="18.75" customHeight="1">
      <c r="E1362" s="562"/>
      <c r="F1362" s="563"/>
      <c r="G1362" s="541"/>
    </row>
    <row r="1363" spans="1:7" ht="18.75" customHeight="1">
      <c r="A1363" s="597" t="s">
        <v>125</v>
      </c>
      <c r="B1363" s="597"/>
      <c r="C1363" s="597"/>
      <c r="D1363" s="597"/>
      <c r="E1363" s="597"/>
      <c r="F1363" s="597"/>
      <c r="G1363" s="520" t="s">
        <v>693</v>
      </c>
    </row>
    <row r="1364" spans="1:7" ht="18.75" customHeight="1">
      <c r="A1364" s="598">
        <f>A2</f>
        <v>2566</v>
      </c>
      <c r="B1364" s="599"/>
      <c r="C1364" s="523" t="s">
        <v>103</v>
      </c>
      <c r="D1364" s="524" t="s">
        <v>628</v>
      </c>
      <c r="E1364" s="525" t="s">
        <v>629</v>
      </c>
      <c r="F1364" s="525" t="s">
        <v>630</v>
      </c>
      <c r="G1364" s="526" t="s">
        <v>630</v>
      </c>
    </row>
    <row r="1365" spans="1:7" ht="18.75" customHeight="1">
      <c r="A1365" s="527" t="s">
        <v>632</v>
      </c>
      <c r="B1365" s="528" t="s">
        <v>28</v>
      </c>
      <c r="C1365" s="529"/>
      <c r="D1365" s="530"/>
      <c r="E1365" s="526" t="s">
        <v>633</v>
      </c>
      <c r="F1365" s="526" t="s">
        <v>633</v>
      </c>
      <c r="G1365" s="526" t="s">
        <v>633</v>
      </c>
    </row>
    <row r="1366" spans="1:7" ht="18.75" customHeight="1">
      <c r="A1366" s="534" t="s">
        <v>608</v>
      </c>
      <c r="B1366" s="534">
        <v>1</v>
      </c>
      <c r="C1366" s="535" t="s">
        <v>298</v>
      </c>
      <c r="D1366" s="534" t="s">
        <v>621</v>
      </c>
      <c r="E1366" s="536" t="e">
        <f>'TB12'!#REF!</f>
        <v>#REF!</v>
      </c>
      <c r="F1366" s="536"/>
      <c r="G1366" s="536" t="e">
        <f>F1366-E1366</f>
        <v>#REF!</v>
      </c>
    </row>
    <row r="1367" spans="1:7" ht="18.75" customHeight="1">
      <c r="A1367" s="534"/>
      <c r="B1367" s="534">
        <v>3</v>
      </c>
      <c r="C1367" s="535" t="s">
        <v>584</v>
      </c>
      <c r="D1367" s="534" t="s">
        <v>1267</v>
      </c>
      <c r="E1367" s="536"/>
      <c r="F1367" s="536">
        <v>13860</v>
      </c>
      <c r="G1367" s="536" t="e">
        <f t="shared" ref="G1367:G1431" si="36">G1366+F1367-E1367</f>
        <v>#REF!</v>
      </c>
    </row>
    <row r="1368" spans="1:7" ht="18.75" customHeight="1">
      <c r="A1368" s="534"/>
      <c r="B1368" s="534">
        <v>12</v>
      </c>
      <c r="C1368" s="535" t="s">
        <v>56</v>
      </c>
      <c r="D1368" s="534" t="s">
        <v>1268</v>
      </c>
      <c r="E1368" s="536"/>
      <c r="F1368" s="536">
        <v>245.33</v>
      </c>
      <c r="G1368" s="536" t="e">
        <f t="shared" si="36"/>
        <v>#REF!</v>
      </c>
    </row>
    <row r="1369" spans="1:7" ht="18.75" customHeight="1">
      <c r="A1369" s="534"/>
      <c r="B1369" s="534">
        <v>19</v>
      </c>
      <c r="C1369" s="535" t="s">
        <v>56</v>
      </c>
      <c r="D1369" s="534" t="s">
        <v>1269</v>
      </c>
      <c r="E1369" s="536"/>
      <c r="F1369" s="536">
        <v>2870</v>
      </c>
      <c r="G1369" s="536" t="e">
        <f t="shared" si="36"/>
        <v>#REF!</v>
      </c>
    </row>
    <row r="1370" spans="1:7" ht="18.75" customHeight="1">
      <c r="A1370" s="534"/>
      <c r="B1370" s="534">
        <v>20</v>
      </c>
      <c r="C1370" s="535" t="s">
        <v>56</v>
      </c>
      <c r="D1370" s="534" t="s">
        <v>1270</v>
      </c>
      <c r="E1370" s="536"/>
      <c r="F1370" s="536">
        <v>105</v>
      </c>
      <c r="G1370" s="536" t="e">
        <f t="shared" si="36"/>
        <v>#REF!</v>
      </c>
    </row>
    <row r="1371" spans="1:7" ht="18.75" customHeight="1">
      <c r="A1371" s="534"/>
      <c r="B1371" s="534">
        <v>20</v>
      </c>
      <c r="C1371" s="535" t="s">
        <v>56</v>
      </c>
      <c r="D1371" s="534" t="s">
        <v>1271</v>
      </c>
      <c r="E1371" s="536"/>
      <c r="F1371" s="536">
        <v>105</v>
      </c>
      <c r="G1371" s="536" t="e">
        <f t="shared" si="36"/>
        <v>#REF!</v>
      </c>
    </row>
    <row r="1372" spans="1:7" ht="18.75" customHeight="1">
      <c r="A1372" s="534"/>
      <c r="B1372" s="534">
        <v>26</v>
      </c>
      <c r="C1372" s="535" t="s">
        <v>56</v>
      </c>
      <c r="D1372" s="534" t="s">
        <v>1272</v>
      </c>
      <c r="E1372" s="536"/>
      <c r="F1372" s="536">
        <v>5723.97</v>
      </c>
      <c r="G1372" s="536" t="e">
        <f t="shared" si="36"/>
        <v>#REF!</v>
      </c>
    </row>
    <row r="1373" spans="1:7" ht="18.75" customHeight="1">
      <c r="A1373" s="534"/>
      <c r="B1373" s="534">
        <v>26</v>
      </c>
      <c r="C1373" s="535" t="s">
        <v>56</v>
      </c>
      <c r="D1373" s="534" t="s">
        <v>1273</v>
      </c>
      <c r="E1373" s="536"/>
      <c r="F1373" s="536">
        <v>28000</v>
      </c>
      <c r="G1373" s="536" t="e">
        <f t="shared" si="36"/>
        <v>#REF!</v>
      </c>
    </row>
    <row r="1374" spans="1:7" ht="18.75" customHeight="1">
      <c r="A1374" s="534" t="s">
        <v>609</v>
      </c>
      <c r="B1374" s="534">
        <v>6</v>
      </c>
      <c r="C1374" s="535" t="s">
        <v>234</v>
      </c>
      <c r="D1374" s="534" t="s">
        <v>1288</v>
      </c>
      <c r="E1374" s="536">
        <v>50909.3</v>
      </c>
      <c r="F1374" s="536"/>
      <c r="G1374" s="536" t="e">
        <f t="shared" si="36"/>
        <v>#REF!</v>
      </c>
    </row>
    <row r="1375" spans="1:7" ht="18.75" customHeight="1">
      <c r="A1375" s="534"/>
      <c r="B1375" s="534">
        <v>6</v>
      </c>
      <c r="C1375" s="535" t="s">
        <v>56</v>
      </c>
      <c r="D1375" s="534" t="s">
        <v>1326</v>
      </c>
      <c r="E1375" s="536"/>
      <c r="F1375" s="536">
        <v>450.8</v>
      </c>
      <c r="G1375" s="536" t="e">
        <f t="shared" si="36"/>
        <v>#REF!</v>
      </c>
    </row>
    <row r="1376" spans="1:7" ht="18.75" customHeight="1">
      <c r="A1376" s="534"/>
      <c r="B1376" s="534">
        <v>6</v>
      </c>
      <c r="C1376" s="535" t="s">
        <v>56</v>
      </c>
      <c r="D1376" s="534" t="s">
        <v>1327</v>
      </c>
      <c r="E1376" s="536"/>
      <c r="F1376" s="536">
        <v>349.3</v>
      </c>
      <c r="G1376" s="536" t="e">
        <f t="shared" si="36"/>
        <v>#REF!</v>
      </c>
    </row>
    <row r="1377" spans="1:7" ht="18.75" customHeight="1">
      <c r="A1377" s="534"/>
      <c r="B1377" s="534">
        <v>13</v>
      </c>
      <c r="C1377" s="535" t="s">
        <v>56</v>
      </c>
      <c r="D1377" s="534" t="s">
        <v>1329</v>
      </c>
      <c r="E1377" s="536"/>
      <c r="F1377" s="536">
        <v>640.5</v>
      </c>
      <c r="G1377" s="536" t="e">
        <f t="shared" si="36"/>
        <v>#REF!</v>
      </c>
    </row>
    <row r="1378" spans="1:7" ht="18.75" customHeight="1">
      <c r="A1378" s="534"/>
      <c r="B1378" s="534">
        <v>28</v>
      </c>
      <c r="C1378" s="535" t="s">
        <v>82</v>
      </c>
      <c r="D1378" s="534" t="s">
        <v>1331</v>
      </c>
      <c r="E1378" s="536"/>
      <c r="F1378" s="536">
        <v>280</v>
      </c>
      <c r="G1378" s="536" t="e">
        <f t="shared" si="36"/>
        <v>#REF!</v>
      </c>
    </row>
    <row r="1379" spans="1:7" ht="18.75" customHeight="1">
      <c r="A1379" s="534" t="s">
        <v>610</v>
      </c>
      <c r="B1379" s="534">
        <v>1</v>
      </c>
      <c r="C1379" s="535" t="s">
        <v>56</v>
      </c>
      <c r="D1379" s="534" t="s">
        <v>1380</v>
      </c>
      <c r="E1379" s="536"/>
      <c r="F1379" s="536">
        <v>882</v>
      </c>
      <c r="G1379" s="536" t="e">
        <f t="shared" si="36"/>
        <v>#REF!</v>
      </c>
    </row>
    <row r="1380" spans="1:7" ht="18.75" customHeight="1">
      <c r="A1380" s="534"/>
      <c r="B1380" s="534">
        <v>22</v>
      </c>
      <c r="C1380" s="535" t="s">
        <v>56</v>
      </c>
      <c r="D1380" s="534" t="s">
        <v>1381</v>
      </c>
      <c r="E1380" s="536"/>
      <c r="F1380" s="536">
        <v>177.8</v>
      </c>
      <c r="G1380" s="536" t="e">
        <f t="shared" si="36"/>
        <v>#REF!</v>
      </c>
    </row>
    <row r="1381" spans="1:7" ht="18.75" customHeight="1">
      <c r="A1381" s="534"/>
      <c r="B1381" s="534">
        <v>28</v>
      </c>
      <c r="C1381" s="535" t="s">
        <v>82</v>
      </c>
      <c r="D1381" s="534" t="s">
        <v>1383</v>
      </c>
      <c r="E1381" s="536"/>
      <c r="F1381" s="536">
        <v>457.94</v>
      </c>
      <c r="G1381" s="536" t="e">
        <f t="shared" si="36"/>
        <v>#REF!</v>
      </c>
    </row>
    <row r="1382" spans="1:7" ht="18.75" customHeight="1">
      <c r="A1382" s="534"/>
      <c r="B1382" s="534">
        <v>28</v>
      </c>
      <c r="C1382" s="535" t="s">
        <v>82</v>
      </c>
      <c r="D1382" s="534" t="s">
        <v>1384</v>
      </c>
      <c r="E1382" s="536"/>
      <c r="F1382" s="536">
        <v>12477.5</v>
      </c>
      <c r="G1382" s="536" t="e">
        <f t="shared" si="36"/>
        <v>#REF!</v>
      </c>
    </row>
    <row r="1383" spans="1:7" ht="18.75" customHeight="1">
      <c r="A1383" s="534"/>
      <c r="B1383" s="534">
        <v>30</v>
      </c>
      <c r="C1383" s="535" t="s">
        <v>947</v>
      </c>
      <c r="D1383" s="534" t="s">
        <v>1386</v>
      </c>
      <c r="E1383" s="536"/>
      <c r="F1383" s="536">
        <v>140</v>
      </c>
      <c r="G1383" s="536" t="e">
        <f t="shared" si="36"/>
        <v>#REF!</v>
      </c>
    </row>
    <row r="1384" spans="1:7" ht="18.75" customHeight="1">
      <c r="A1384" s="534"/>
      <c r="B1384" s="534">
        <v>31</v>
      </c>
      <c r="C1384" s="535" t="s">
        <v>1388</v>
      </c>
      <c r="D1384" s="534" t="s">
        <v>1387</v>
      </c>
      <c r="E1384" s="536">
        <v>1720.6</v>
      </c>
      <c r="F1384" s="536"/>
      <c r="G1384" s="536" t="e">
        <f t="shared" si="36"/>
        <v>#REF!</v>
      </c>
    </row>
    <row r="1385" spans="1:7" ht="18.75" customHeight="1">
      <c r="A1385" s="534" t="s">
        <v>1201</v>
      </c>
      <c r="B1385" s="534">
        <v>4</v>
      </c>
      <c r="C1385" s="535" t="s">
        <v>234</v>
      </c>
      <c r="D1385" s="534" t="s">
        <v>1392</v>
      </c>
      <c r="E1385" s="536">
        <v>14135.24</v>
      </c>
      <c r="F1385" s="536"/>
      <c r="G1385" s="536" t="e">
        <f t="shared" si="36"/>
        <v>#REF!</v>
      </c>
    </row>
    <row r="1386" spans="1:7" ht="18.75" customHeight="1">
      <c r="A1386" s="534"/>
      <c r="B1386" s="534">
        <v>3</v>
      </c>
      <c r="C1386" s="535" t="s">
        <v>56</v>
      </c>
      <c r="D1386" s="534" t="s">
        <v>1427</v>
      </c>
      <c r="E1386" s="536"/>
      <c r="F1386" s="536">
        <v>112</v>
      </c>
      <c r="G1386" s="536" t="e">
        <f t="shared" si="36"/>
        <v>#REF!</v>
      </c>
    </row>
    <row r="1387" spans="1:7" ht="18.75" customHeight="1">
      <c r="A1387" s="534"/>
      <c r="B1387" s="534">
        <v>28</v>
      </c>
      <c r="C1387" s="535" t="s">
        <v>56</v>
      </c>
      <c r="D1387" s="534" t="s">
        <v>1430</v>
      </c>
      <c r="E1387" s="536"/>
      <c r="F1387" s="536">
        <v>69.650000000000006</v>
      </c>
      <c r="G1387" s="536" t="e">
        <f t="shared" si="36"/>
        <v>#REF!</v>
      </c>
    </row>
    <row r="1388" spans="1:7" ht="18.75" customHeight="1">
      <c r="A1388" s="534"/>
      <c r="B1388" s="534">
        <v>30</v>
      </c>
      <c r="C1388" s="535" t="s">
        <v>947</v>
      </c>
      <c r="D1388" s="534" t="s">
        <v>1431</v>
      </c>
      <c r="E1388" s="536"/>
      <c r="F1388" s="536">
        <v>140</v>
      </c>
      <c r="G1388" s="536" t="e">
        <f t="shared" si="36"/>
        <v>#REF!</v>
      </c>
    </row>
    <row r="1389" spans="1:7" ht="18.75" customHeight="1">
      <c r="A1389" s="534" t="s">
        <v>612</v>
      </c>
      <c r="B1389" s="534">
        <v>3</v>
      </c>
      <c r="C1389" s="535" t="s">
        <v>82</v>
      </c>
      <c r="D1389" s="534" t="s">
        <v>1474</v>
      </c>
      <c r="E1389" s="536"/>
      <c r="F1389" s="536">
        <v>151.19999999999999</v>
      </c>
      <c r="G1389" s="536" t="e">
        <f t="shared" si="36"/>
        <v>#REF!</v>
      </c>
    </row>
    <row r="1390" spans="1:7" ht="18.75" customHeight="1">
      <c r="A1390" s="534"/>
      <c r="B1390" s="534">
        <v>12</v>
      </c>
      <c r="C1390" s="535" t="s">
        <v>82</v>
      </c>
      <c r="D1390" s="534" t="s">
        <v>1475</v>
      </c>
      <c r="E1390" s="536"/>
      <c r="F1390" s="536">
        <v>276.5</v>
      </c>
      <c r="G1390" s="536" t="e">
        <f t="shared" si="36"/>
        <v>#REF!</v>
      </c>
    </row>
    <row r="1391" spans="1:7" ht="18.75" customHeight="1">
      <c r="A1391" s="534"/>
      <c r="B1391" s="534">
        <v>22</v>
      </c>
      <c r="C1391" s="535" t="s">
        <v>56</v>
      </c>
      <c r="D1391" s="534" t="s">
        <v>1476</v>
      </c>
      <c r="E1391" s="536"/>
      <c r="F1391" s="536">
        <v>219.45</v>
      </c>
      <c r="G1391" s="536" t="e">
        <f t="shared" si="36"/>
        <v>#REF!</v>
      </c>
    </row>
    <row r="1392" spans="1:7" ht="18.75" customHeight="1">
      <c r="A1392" s="534"/>
      <c r="B1392" s="534">
        <v>29</v>
      </c>
      <c r="C1392" s="535" t="s">
        <v>56</v>
      </c>
      <c r="D1392" s="534" t="s">
        <v>1477</v>
      </c>
      <c r="E1392" s="536"/>
      <c r="F1392" s="536">
        <v>34419</v>
      </c>
      <c r="G1392" s="536" t="e">
        <f t="shared" si="36"/>
        <v>#REF!</v>
      </c>
    </row>
    <row r="1393" spans="1:7" ht="18.75" customHeight="1">
      <c r="A1393" s="534"/>
      <c r="B1393" s="534">
        <v>31</v>
      </c>
      <c r="C1393" s="535" t="s">
        <v>947</v>
      </c>
      <c r="D1393" s="534" t="s">
        <v>1478</v>
      </c>
      <c r="E1393" s="536"/>
      <c r="F1393" s="536">
        <v>140</v>
      </c>
      <c r="G1393" s="536" t="e">
        <f t="shared" si="36"/>
        <v>#REF!</v>
      </c>
    </row>
    <row r="1394" spans="1:7" ht="18.75" customHeight="1">
      <c r="A1394" s="534"/>
      <c r="B1394" s="534">
        <v>31</v>
      </c>
      <c r="C1394" s="535" t="s">
        <v>124</v>
      </c>
      <c r="D1394" s="534" t="s">
        <v>1479</v>
      </c>
      <c r="E1394" s="536">
        <v>321.64999999999998</v>
      </c>
      <c r="F1394" s="536"/>
      <c r="G1394" s="536" t="e">
        <f t="shared" si="36"/>
        <v>#REF!</v>
      </c>
    </row>
    <row r="1395" spans="1:7" ht="18.75" customHeight="1">
      <c r="A1395" s="534" t="s">
        <v>613</v>
      </c>
      <c r="B1395" s="534">
        <v>8</v>
      </c>
      <c r="C1395" s="535" t="s">
        <v>124</v>
      </c>
      <c r="D1395" s="534" t="s">
        <v>1488</v>
      </c>
      <c r="E1395" s="536">
        <v>35206.15</v>
      </c>
      <c r="F1395" s="536"/>
      <c r="G1395" s="536" t="e">
        <f t="shared" si="36"/>
        <v>#REF!</v>
      </c>
    </row>
    <row r="1396" spans="1:7" ht="18.75" customHeight="1">
      <c r="A1396" s="534"/>
      <c r="B1396" s="534">
        <v>8</v>
      </c>
      <c r="C1396" s="535" t="s">
        <v>56</v>
      </c>
      <c r="D1396" s="534" t="s">
        <v>1526</v>
      </c>
      <c r="E1396" s="536"/>
      <c r="F1396" s="536">
        <v>217.35</v>
      </c>
      <c r="G1396" s="536" t="e">
        <f t="shared" si="36"/>
        <v>#REF!</v>
      </c>
    </row>
    <row r="1397" spans="1:7" ht="18.75" customHeight="1">
      <c r="A1397" s="534"/>
      <c r="B1397" s="534">
        <v>8</v>
      </c>
      <c r="C1397" s="535" t="s">
        <v>56</v>
      </c>
      <c r="D1397" s="534" t="s">
        <v>1527</v>
      </c>
      <c r="E1397" s="536"/>
      <c r="F1397" s="536">
        <v>205.8</v>
      </c>
      <c r="G1397" s="536" t="e">
        <f t="shared" si="36"/>
        <v>#REF!</v>
      </c>
    </row>
    <row r="1398" spans="1:7" ht="18.75" customHeight="1">
      <c r="A1398" s="534"/>
      <c r="B1398" s="534">
        <v>8</v>
      </c>
      <c r="C1398" s="535" t="s">
        <v>56</v>
      </c>
      <c r="D1398" s="534" t="s">
        <v>1530</v>
      </c>
      <c r="E1398" s="536"/>
      <c r="F1398" s="536">
        <v>33075</v>
      </c>
      <c r="G1398" s="536" t="e">
        <f t="shared" si="36"/>
        <v>#REF!</v>
      </c>
    </row>
    <row r="1399" spans="1:7" ht="18.75" customHeight="1">
      <c r="A1399" s="534"/>
      <c r="B1399" s="534">
        <v>13</v>
      </c>
      <c r="C1399" s="535" t="s">
        <v>56</v>
      </c>
      <c r="D1399" s="534" t="s">
        <v>1528</v>
      </c>
      <c r="E1399" s="536"/>
      <c r="F1399" s="536">
        <v>110.25</v>
      </c>
      <c r="G1399" s="536" t="e">
        <f t="shared" si="36"/>
        <v>#REF!</v>
      </c>
    </row>
    <row r="1400" spans="1:7" ht="18.75" customHeight="1">
      <c r="A1400" s="534"/>
      <c r="B1400" s="534">
        <v>13</v>
      </c>
      <c r="C1400" s="535" t="s">
        <v>82</v>
      </c>
      <c r="D1400" s="534" t="s">
        <v>1532</v>
      </c>
      <c r="E1400" s="536"/>
      <c r="F1400" s="536">
        <v>14525</v>
      </c>
      <c r="G1400" s="536" t="e">
        <f t="shared" si="36"/>
        <v>#REF!</v>
      </c>
    </row>
    <row r="1401" spans="1:7" ht="18.75" customHeight="1">
      <c r="A1401" s="534"/>
      <c r="B1401" s="534">
        <v>16</v>
      </c>
      <c r="C1401" s="535" t="s">
        <v>56</v>
      </c>
      <c r="D1401" s="534" t="s">
        <v>1533</v>
      </c>
      <c r="E1401" s="536"/>
      <c r="F1401" s="536">
        <v>680.4</v>
      </c>
      <c r="G1401" s="536" t="e">
        <f t="shared" si="36"/>
        <v>#REF!</v>
      </c>
    </row>
    <row r="1402" spans="1:7" ht="18.75" customHeight="1">
      <c r="A1402" s="534"/>
      <c r="B1402" s="534">
        <v>18</v>
      </c>
      <c r="C1402" s="535" t="s">
        <v>56</v>
      </c>
      <c r="D1402" s="534" t="s">
        <v>1529</v>
      </c>
      <c r="E1402" s="536"/>
      <c r="F1402" s="536">
        <v>2159.5</v>
      </c>
      <c r="G1402" s="536" t="e">
        <f t="shared" si="36"/>
        <v>#REF!</v>
      </c>
    </row>
    <row r="1403" spans="1:7" ht="18.75" customHeight="1">
      <c r="A1403" s="534"/>
      <c r="B1403" s="534">
        <v>19</v>
      </c>
      <c r="C1403" s="535" t="s">
        <v>82</v>
      </c>
      <c r="D1403" s="534" t="s">
        <v>1534</v>
      </c>
      <c r="E1403" s="536"/>
      <c r="F1403" s="536">
        <v>821.1</v>
      </c>
      <c r="G1403" s="536" t="e">
        <f t="shared" si="36"/>
        <v>#REF!</v>
      </c>
    </row>
    <row r="1404" spans="1:7" ht="18.75" customHeight="1">
      <c r="A1404" s="534"/>
      <c r="B1404" s="534">
        <v>30</v>
      </c>
      <c r="C1404" s="535" t="s">
        <v>947</v>
      </c>
      <c r="D1404" s="534" t="s">
        <v>1536</v>
      </c>
      <c r="E1404" s="536"/>
      <c r="F1404" s="536">
        <v>140</v>
      </c>
      <c r="G1404" s="536" t="e">
        <f t="shared" si="36"/>
        <v>#REF!</v>
      </c>
    </row>
    <row r="1405" spans="1:7" ht="18.75" customHeight="1">
      <c r="A1405" s="534" t="s">
        <v>614</v>
      </c>
      <c r="B1405" s="534">
        <v>5</v>
      </c>
      <c r="C1405" s="535" t="s">
        <v>124</v>
      </c>
      <c r="D1405" s="534" t="s">
        <v>1538</v>
      </c>
      <c r="E1405" s="536">
        <v>51934.400000000001</v>
      </c>
      <c r="F1405" s="536"/>
      <c r="G1405" s="536" t="e">
        <f t="shared" si="36"/>
        <v>#REF!</v>
      </c>
    </row>
    <row r="1406" spans="1:7" ht="18.75" customHeight="1">
      <c r="A1406" s="534"/>
      <c r="B1406" s="534">
        <v>7</v>
      </c>
      <c r="C1406" s="535" t="s">
        <v>56</v>
      </c>
      <c r="D1406" s="534" t="s">
        <v>1541</v>
      </c>
      <c r="E1406" s="536"/>
      <c r="F1406" s="536">
        <v>33075</v>
      </c>
      <c r="G1406" s="536" t="e">
        <f t="shared" si="36"/>
        <v>#REF!</v>
      </c>
    </row>
    <row r="1407" spans="1:7" ht="18.75" customHeight="1">
      <c r="A1407" s="534"/>
      <c r="B1407" s="534">
        <v>10</v>
      </c>
      <c r="C1407" s="535" t="s">
        <v>56</v>
      </c>
      <c r="D1407" s="534" t="s">
        <v>1545</v>
      </c>
      <c r="E1407" s="536"/>
      <c r="F1407" s="536">
        <v>1470</v>
      </c>
      <c r="G1407" s="536" t="e">
        <f t="shared" si="36"/>
        <v>#REF!</v>
      </c>
    </row>
    <row r="1408" spans="1:7" ht="18.75" customHeight="1">
      <c r="A1408" s="534"/>
      <c r="B1408" s="534">
        <v>14</v>
      </c>
      <c r="C1408" s="535" t="s">
        <v>56</v>
      </c>
      <c r="D1408" s="534" t="s">
        <v>1550</v>
      </c>
      <c r="E1408" s="536"/>
      <c r="F1408" s="536">
        <v>21.98</v>
      </c>
      <c r="G1408" s="536" t="e">
        <f t="shared" si="36"/>
        <v>#REF!</v>
      </c>
    </row>
    <row r="1409" spans="1:7" ht="18.75" customHeight="1">
      <c r="A1409" s="534"/>
      <c r="B1409" s="534">
        <v>31</v>
      </c>
      <c r="C1409" s="535" t="s">
        <v>947</v>
      </c>
      <c r="D1409" s="534" t="s">
        <v>1569</v>
      </c>
      <c r="E1409" s="536"/>
      <c r="F1409" s="536">
        <v>140</v>
      </c>
      <c r="G1409" s="536" t="e">
        <f t="shared" si="36"/>
        <v>#REF!</v>
      </c>
    </row>
    <row r="1410" spans="1:7" ht="18.75" customHeight="1">
      <c r="A1410" s="534" t="s">
        <v>615</v>
      </c>
      <c r="B1410" s="534">
        <v>2</v>
      </c>
      <c r="C1410" s="535" t="s">
        <v>82</v>
      </c>
      <c r="D1410" s="534" t="s">
        <v>1612</v>
      </c>
      <c r="E1410" s="536"/>
      <c r="F1410" s="536">
        <v>714</v>
      </c>
      <c r="G1410" s="536" t="e">
        <f t="shared" si="36"/>
        <v>#REF!</v>
      </c>
    </row>
    <row r="1411" spans="1:7" ht="18.75" customHeight="1">
      <c r="A1411" s="534"/>
      <c r="B1411" s="534">
        <v>8</v>
      </c>
      <c r="C1411" s="535" t="s">
        <v>56</v>
      </c>
      <c r="D1411" s="534" t="s">
        <v>1613</v>
      </c>
      <c r="E1411" s="536"/>
      <c r="F1411" s="536">
        <v>400.4</v>
      </c>
      <c r="G1411" s="536" t="e">
        <f t="shared" si="36"/>
        <v>#REF!</v>
      </c>
    </row>
    <row r="1412" spans="1:7" ht="18.75" customHeight="1">
      <c r="A1412" s="534"/>
      <c r="B1412" s="534">
        <v>11</v>
      </c>
      <c r="C1412" s="535" t="s">
        <v>124</v>
      </c>
      <c r="D1412" s="534" t="s">
        <v>1581</v>
      </c>
      <c r="E1412" s="536">
        <v>34706.980000000003</v>
      </c>
      <c r="F1412" s="536"/>
      <c r="G1412" s="536" t="e">
        <f t="shared" si="36"/>
        <v>#REF!</v>
      </c>
    </row>
    <row r="1413" spans="1:7" ht="18.75" customHeight="1">
      <c r="A1413" s="534"/>
      <c r="B1413" s="534">
        <v>15</v>
      </c>
      <c r="C1413" s="535" t="s">
        <v>56</v>
      </c>
      <c r="D1413" s="534" t="s">
        <v>1614</v>
      </c>
      <c r="E1413" s="536"/>
      <c r="F1413" s="536">
        <v>285.60000000000002</v>
      </c>
      <c r="G1413" s="536" t="e">
        <f t="shared" si="36"/>
        <v>#REF!</v>
      </c>
    </row>
    <row r="1414" spans="1:7" ht="18.75" customHeight="1">
      <c r="A1414" s="534"/>
      <c r="B1414" s="534">
        <v>22</v>
      </c>
      <c r="C1414" s="535" t="s">
        <v>56</v>
      </c>
      <c r="D1414" s="534" t="s">
        <v>1616</v>
      </c>
      <c r="E1414" s="536"/>
      <c r="F1414" s="536">
        <v>361.9</v>
      </c>
      <c r="G1414" s="536" t="e">
        <f t="shared" si="36"/>
        <v>#REF!</v>
      </c>
    </row>
    <row r="1415" spans="1:7" ht="18.75" customHeight="1">
      <c r="A1415" s="534"/>
      <c r="B1415" s="534">
        <v>23</v>
      </c>
      <c r="C1415" s="535" t="s">
        <v>56</v>
      </c>
      <c r="D1415" s="534" t="s">
        <v>1617</v>
      </c>
      <c r="E1415" s="536"/>
      <c r="F1415" s="536">
        <v>582.4</v>
      </c>
      <c r="G1415" s="536" t="e">
        <f t="shared" si="36"/>
        <v>#REF!</v>
      </c>
    </row>
    <row r="1416" spans="1:7" ht="18.75" customHeight="1">
      <c r="A1416" s="534"/>
      <c r="B1416" s="534">
        <v>31</v>
      </c>
      <c r="C1416" s="535" t="s">
        <v>947</v>
      </c>
      <c r="D1416" s="534" t="s">
        <v>1618</v>
      </c>
      <c r="E1416" s="536"/>
      <c r="F1416" s="536">
        <v>140</v>
      </c>
      <c r="G1416" s="536" t="e">
        <f t="shared" si="36"/>
        <v>#REF!</v>
      </c>
    </row>
    <row r="1417" spans="1:7" ht="18.75" customHeight="1">
      <c r="A1417" s="534" t="s">
        <v>616</v>
      </c>
      <c r="B1417" s="534">
        <v>4</v>
      </c>
      <c r="C1417" s="535" t="s">
        <v>56</v>
      </c>
      <c r="D1417" s="534" t="s">
        <v>1664</v>
      </c>
      <c r="E1417" s="536"/>
      <c r="F1417" s="536">
        <v>4620</v>
      </c>
      <c r="G1417" s="536" t="e">
        <f t="shared" si="36"/>
        <v>#REF!</v>
      </c>
    </row>
    <row r="1418" spans="1:7" ht="18.75" customHeight="1">
      <c r="A1418" s="534"/>
      <c r="B1418" s="534">
        <v>7</v>
      </c>
      <c r="C1418" s="535" t="s">
        <v>124</v>
      </c>
      <c r="D1418" s="534" t="s">
        <v>1629</v>
      </c>
      <c r="E1418" s="536">
        <v>2484.3000000000002</v>
      </c>
      <c r="F1418" s="536"/>
      <c r="G1418" s="536" t="e">
        <f t="shared" si="36"/>
        <v>#REF!</v>
      </c>
    </row>
    <row r="1419" spans="1:7" ht="18.75" customHeight="1">
      <c r="A1419" s="534"/>
      <c r="B1419" s="534">
        <v>20</v>
      </c>
      <c r="C1419" s="535" t="s">
        <v>56</v>
      </c>
      <c r="D1419" s="534" t="s">
        <v>1665</v>
      </c>
      <c r="E1419" s="536"/>
      <c r="F1419" s="536">
        <v>122.5</v>
      </c>
      <c r="G1419" s="536" t="e">
        <f t="shared" si="36"/>
        <v>#REF!</v>
      </c>
    </row>
    <row r="1420" spans="1:7" ht="18.75" customHeight="1">
      <c r="A1420" s="534"/>
      <c r="B1420" s="534">
        <v>28</v>
      </c>
      <c r="C1420" s="535" t="s">
        <v>56</v>
      </c>
      <c r="D1420" s="534" t="s">
        <v>1666</v>
      </c>
      <c r="E1420" s="536"/>
      <c r="F1420" s="536">
        <v>214.2</v>
      </c>
      <c r="G1420" s="536" t="e">
        <f t="shared" si="36"/>
        <v>#REF!</v>
      </c>
    </row>
    <row r="1421" spans="1:7" ht="18.75" customHeight="1">
      <c r="A1421" s="534"/>
      <c r="B1421" s="534">
        <v>28</v>
      </c>
      <c r="C1421" s="535" t="s">
        <v>82</v>
      </c>
      <c r="D1421" s="534" t="s">
        <v>1667</v>
      </c>
      <c r="E1421" s="536"/>
      <c r="F1421" s="536">
        <v>196</v>
      </c>
      <c r="G1421" s="536" t="e">
        <f t="shared" si="36"/>
        <v>#REF!</v>
      </c>
    </row>
    <row r="1422" spans="1:7" ht="18.75" customHeight="1">
      <c r="A1422" s="534"/>
      <c r="B1422" s="534">
        <v>29</v>
      </c>
      <c r="C1422" s="535" t="s">
        <v>947</v>
      </c>
      <c r="D1422" s="534" t="s">
        <v>1668</v>
      </c>
      <c r="E1422" s="536"/>
      <c r="F1422" s="536">
        <v>140</v>
      </c>
      <c r="G1422" s="536" t="e">
        <f t="shared" si="36"/>
        <v>#REF!</v>
      </c>
    </row>
    <row r="1423" spans="1:7" ht="18.75" customHeight="1">
      <c r="A1423" s="534" t="s">
        <v>617</v>
      </c>
      <c r="B1423" s="534">
        <v>6</v>
      </c>
      <c r="C1423" s="535" t="s">
        <v>124</v>
      </c>
      <c r="D1423" s="534" t="s">
        <v>1674</v>
      </c>
      <c r="E1423" s="536">
        <v>5292.7</v>
      </c>
      <c r="F1423" s="536"/>
      <c r="G1423" s="536" t="e">
        <f t="shared" si="36"/>
        <v>#REF!</v>
      </c>
    </row>
    <row r="1424" spans="1:7" ht="18.75" customHeight="1">
      <c r="A1424" s="534"/>
      <c r="B1424" s="534">
        <v>20</v>
      </c>
      <c r="C1424" s="535" t="s">
        <v>82</v>
      </c>
      <c r="D1424" s="534" t="s">
        <v>1706</v>
      </c>
      <c r="E1424" s="536"/>
      <c r="F1424" s="536">
        <v>4900</v>
      </c>
      <c r="G1424" s="536" t="e">
        <f t="shared" si="36"/>
        <v>#REF!</v>
      </c>
    </row>
    <row r="1425" spans="1:7" ht="18.75" customHeight="1">
      <c r="A1425" s="534"/>
      <c r="B1425" s="534">
        <v>31</v>
      </c>
      <c r="C1425" s="535" t="s">
        <v>947</v>
      </c>
      <c r="D1425" s="534" t="s">
        <v>1707</v>
      </c>
      <c r="E1425" s="536"/>
      <c r="F1425" s="536">
        <v>140</v>
      </c>
      <c r="G1425" s="536" t="e">
        <f t="shared" si="36"/>
        <v>#REF!</v>
      </c>
    </row>
    <row r="1426" spans="1:7" ht="18.75" customHeight="1">
      <c r="A1426" s="534" t="s">
        <v>618</v>
      </c>
      <c r="B1426" s="534">
        <v>7</v>
      </c>
      <c r="C1426" s="535" t="s">
        <v>56</v>
      </c>
      <c r="D1426" s="534" t="s">
        <v>1743</v>
      </c>
      <c r="E1426" s="536"/>
      <c r="F1426" s="536">
        <v>5022.5</v>
      </c>
      <c r="G1426" s="536" t="e">
        <f t="shared" si="36"/>
        <v>#REF!</v>
      </c>
    </row>
    <row r="1427" spans="1:7" ht="18.75" customHeight="1">
      <c r="A1427" s="534"/>
      <c r="B1427" s="534">
        <v>9</v>
      </c>
      <c r="C1427" s="535" t="s">
        <v>124</v>
      </c>
      <c r="D1427" s="534" t="s">
        <v>1711</v>
      </c>
      <c r="E1427" s="536">
        <v>5040</v>
      </c>
      <c r="F1427" s="536"/>
      <c r="G1427" s="536" t="e">
        <f t="shared" si="36"/>
        <v>#REF!</v>
      </c>
    </row>
    <row r="1428" spans="1:7" ht="18.75" customHeight="1">
      <c r="A1428" s="534"/>
      <c r="B1428" s="534">
        <v>15</v>
      </c>
      <c r="C1428" s="535" t="s">
        <v>56</v>
      </c>
      <c r="D1428" s="534" t="s">
        <v>1744</v>
      </c>
      <c r="E1428" s="536"/>
      <c r="F1428" s="536">
        <v>182</v>
      </c>
      <c r="G1428" s="536" t="e">
        <f t="shared" si="36"/>
        <v>#REF!</v>
      </c>
    </row>
    <row r="1429" spans="1:7" ht="18.75" customHeight="1">
      <c r="A1429" s="534"/>
      <c r="B1429" s="534">
        <v>23</v>
      </c>
      <c r="C1429" s="535" t="s">
        <v>56</v>
      </c>
      <c r="D1429" s="534" t="s">
        <v>1745</v>
      </c>
      <c r="E1429" s="536"/>
      <c r="F1429" s="536">
        <v>251.65</v>
      </c>
      <c r="G1429" s="536" t="e">
        <f t="shared" si="36"/>
        <v>#REF!</v>
      </c>
    </row>
    <row r="1430" spans="1:7" ht="18.75" customHeight="1">
      <c r="A1430" s="534"/>
      <c r="B1430" s="534">
        <v>30</v>
      </c>
      <c r="C1430" s="535" t="s">
        <v>947</v>
      </c>
      <c r="D1430" s="534" t="s">
        <v>1747</v>
      </c>
      <c r="E1430" s="536"/>
      <c r="F1430" s="536">
        <v>140</v>
      </c>
      <c r="G1430" s="536" t="e">
        <f t="shared" si="36"/>
        <v>#REF!</v>
      </c>
    </row>
    <row r="1431" spans="1:7" ht="18.75" customHeight="1">
      <c r="A1431" s="534" t="s">
        <v>619</v>
      </c>
      <c r="B1431" s="534">
        <v>12</v>
      </c>
      <c r="C1431" s="535" t="s">
        <v>56</v>
      </c>
      <c r="D1431" s="534" t="s">
        <v>1789</v>
      </c>
      <c r="E1431" s="536"/>
      <c r="F1431" s="536">
        <v>220.5</v>
      </c>
      <c r="G1431" s="536" t="e">
        <f t="shared" si="36"/>
        <v>#REF!</v>
      </c>
    </row>
    <row r="1432" spans="1:7" ht="18.75" customHeight="1">
      <c r="A1432" s="534"/>
      <c r="B1432" s="534">
        <v>13</v>
      </c>
      <c r="C1432" s="535" t="s">
        <v>124</v>
      </c>
      <c r="D1432" s="534" t="s">
        <v>1763</v>
      </c>
      <c r="E1432" s="536">
        <v>5596.15</v>
      </c>
      <c r="F1432" s="536"/>
      <c r="G1432" s="536" t="e">
        <f t="shared" ref="G1432:G1433" si="37">G1431+F1432-E1432</f>
        <v>#REF!</v>
      </c>
    </row>
    <row r="1433" spans="1:7" ht="18.75" customHeight="1">
      <c r="A1433" s="534"/>
      <c r="B1433" s="534">
        <v>28</v>
      </c>
      <c r="C1433" s="535" t="s">
        <v>947</v>
      </c>
      <c r="D1433" s="534" t="s">
        <v>1793</v>
      </c>
      <c r="E1433" s="536"/>
      <c r="F1433" s="536">
        <v>140</v>
      </c>
      <c r="G1433" s="536" t="e">
        <f t="shared" si="37"/>
        <v>#REF!</v>
      </c>
    </row>
    <row r="1434" spans="1:7" ht="18.75" customHeight="1">
      <c r="A1434" s="537"/>
      <c r="B1434" s="537"/>
      <c r="C1434" s="538"/>
      <c r="D1434" s="537"/>
      <c r="E1434" s="539"/>
      <c r="F1434" s="539"/>
      <c r="G1434" s="539"/>
    </row>
    <row r="1435" spans="1:7" ht="18.75" customHeight="1">
      <c r="A1435" s="543"/>
      <c r="B1435" s="543"/>
      <c r="C1435" s="544"/>
      <c r="D1435" s="543"/>
      <c r="E1435" s="545"/>
      <c r="F1435" s="545"/>
      <c r="G1435" s="541"/>
    </row>
    <row r="1436" spans="1:7" ht="18.75" customHeight="1">
      <c r="C1436" s="585" t="s">
        <v>1576</v>
      </c>
      <c r="E1436" s="541"/>
      <c r="F1436" s="541"/>
      <c r="G1436" s="541"/>
    </row>
    <row r="1437" spans="1:7" ht="18.75" customHeight="1">
      <c r="A1437" s="597" t="s">
        <v>694</v>
      </c>
      <c r="B1437" s="597"/>
      <c r="C1437" s="597"/>
      <c r="D1437" s="597"/>
      <c r="E1437" s="597"/>
      <c r="F1437" s="597"/>
      <c r="G1437" s="520" t="s">
        <v>695</v>
      </c>
    </row>
    <row r="1438" spans="1:7" ht="18.75" customHeight="1">
      <c r="A1438" s="598">
        <f>A2</f>
        <v>2566</v>
      </c>
      <c r="B1438" s="599"/>
      <c r="C1438" s="523" t="s">
        <v>103</v>
      </c>
      <c r="D1438" s="524" t="s">
        <v>628</v>
      </c>
      <c r="E1438" s="525" t="s">
        <v>629</v>
      </c>
      <c r="F1438" s="525" t="s">
        <v>630</v>
      </c>
      <c r="G1438" s="526" t="s">
        <v>631</v>
      </c>
    </row>
    <row r="1439" spans="1:7" ht="18.75" customHeight="1">
      <c r="A1439" s="527" t="s">
        <v>632</v>
      </c>
      <c r="B1439" s="528" t="s">
        <v>28</v>
      </c>
      <c r="C1439" s="529"/>
      <c r="D1439" s="530"/>
      <c r="E1439" s="526" t="s">
        <v>633</v>
      </c>
      <c r="F1439" s="526" t="s">
        <v>633</v>
      </c>
      <c r="G1439" s="526" t="s">
        <v>633</v>
      </c>
    </row>
    <row r="1440" spans="1:7" ht="18.75" customHeight="1">
      <c r="A1440" s="531" t="s">
        <v>608</v>
      </c>
      <c r="B1440" s="531">
        <v>1</v>
      </c>
      <c r="C1440" s="532" t="s">
        <v>298</v>
      </c>
      <c r="D1440" s="531" t="s">
        <v>621</v>
      </c>
      <c r="E1440" s="533"/>
      <c r="F1440" s="533" t="e">
        <f>'TB12'!#REF!</f>
        <v>#REF!</v>
      </c>
      <c r="G1440" s="533" t="e">
        <f>F1440-E1440</f>
        <v>#REF!</v>
      </c>
    </row>
    <row r="1441" spans="1:7" ht="18.75" customHeight="1">
      <c r="A1441" s="534"/>
      <c r="B1441" s="534">
        <v>16</v>
      </c>
      <c r="C1441" s="535" t="s">
        <v>234</v>
      </c>
      <c r="D1441" s="534" t="s">
        <v>1235</v>
      </c>
      <c r="E1441" s="536">
        <v>1766.99</v>
      </c>
      <c r="F1441" s="536"/>
      <c r="G1441" s="536" t="e">
        <f>G1440+F1441-E1441</f>
        <v>#REF!</v>
      </c>
    </row>
    <row r="1442" spans="1:7" ht="18.75" customHeight="1">
      <c r="A1442" s="537"/>
      <c r="B1442" s="537"/>
      <c r="C1442" s="538"/>
      <c r="D1442" s="537"/>
      <c r="E1442" s="539"/>
      <c r="F1442" s="539"/>
      <c r="G1442" s="539" t="e">
        <f>G1441+F1442-E1442</f>
        <v>#REF!</v>
      </c>
    </row>
    <row r="1443" spans="1:7" ht="18.75" customHeight="1">
      <c r="A1443" s="543"/>
      <c r="B1443" s="543"/>
      <c r="C1443" s="544"/>
      <c r="D1443" s="543"/>
      <c r="E1443" s="545"/>
      <c r="F1443" s="545"/>
      <c r="G1443" s="541"/>
    </row>
    <row r="1444" spans="1:7" ht="18.75" customHeight="1">
      <c r="A1444" s="597" t="s">
        <v>696</v>
      </c>
      <c r="B1444" s="597"/>
      <c r="C1444" s="597"/>
      <c r="D1444" s="597"/>
      <c r="E1444" s="597"/>
      <c r="F1444" s="597"/>
      <c r="G1444" s="520" t="s">
        <v>697</v>
      </c>
    </row>
    <row r="1445" spans="1:7" ht="18.75" customHeight="1">
      <c r="A1445" s="598">
        <f>A2</f>
        <v>2566</v>
      </c>
      <c r="B1445" s="599"/>
      <c r="C1445" s="523" t="s">
        <v>103</v>
      </c>
      <c r="D1445" s="524" t="s">
        <v>628</v>
      </c>
      <c r="E1445" s="525" t="s">
        <v>629</v>
      </c>
      <c r="F1445" s="525" t="s">
        <v>630</v>
      </c>
      <c r="G1445" s="526" t="s">
        <v>631</v>
      </c>
    </row>
    <row r="1446" spans="1:7" ht="18.75" customHeight="1">
      <c r="A1446" s="527" t="s">
        <v>632</v>
      </c>
      <c r="B1446" s="528" t="s">
        <v>28</v>
      </c>
      <c r="C1446" s="529"/>
      <c r="D1446" s="530"/>
      <c r="E1446" s="526" t="s">
        <v>633</v>
      </c>
      <c r="F1446" s="526" t="s">
        <v>633</v>
      </c>
      <c r="G1446" s="526" t="s">
        <v>633</v>
      </c>
    </row>
    <row r="1447" spans="1:7" ht="18.75" customHeight="1">
      <c r="A1447" s="531"/>
      <c r="B1447" s="531"/>
      <c r="C1447" s="532"/>
      <c r="D1447" s="531"/>
      <c r="E1447" s="533"/>
      <c r="F1447" s="533"/>
      <c r="G1447" s="533">
        <f>F1447-E1447</f>
        <v>0</v>
      </c>
    </row>
    <row r="1448" spans="1:7" ht="18.75" customHeight="1">
      <c r="A1448" s="534"/>
      <c r="B1448" s="534"/>
      <c r="C1448" s="535"/>
      <c r="D1448" s="534"/>
      <c r="E1448" s="536"/>
      <c r="F1448" s="536"/>
      <c r="G1448" s="536">
        <f>G1447+F1448-E1448</f>
        <v>0</v>
      </c>
    </row>
    <row r="1449" spans="1:7" ht="18.75" customHeight="1">
      <c r="A1449" s="537"/>
      <c r="B1449" s="537"/>
      <c r="C1449" s="538"/>
      <c r="D1449" s="537"/>
      <c r="E1449" s="539"/>
      <c r="F1449" s="539"/>
      <c r="G1449" s="539"/>
    </row>
    <row r="1450" spans="1:7" ht="18.75" customHeight="1">
      <c r="E1450" s="541"/>
      <c r="F1450" s="541"/>
      <c r="G1450" s="541"/>
    </row>
    <row r="1451" spans="1:7" ht="18.75" customHeight="1">
      <c r="A1451" s="597" t="s">
        <v>698</v>
      </c>
      <c r="B1451" s="597"/>
      <c r="C1451" s="597"/>
      <c r="D1451" s="597"/>
      <c r="E1451" s="597"/>
      <c r="F1451" s="597"/>
      <c r="G1451" s="520" t="s">
        <v>699</v>
      </c>
    </row>
    <row r="1452" spans="1:7" ht="18.75" customHeight="1">
      <c r="A1452" s="598">
        <f>A2</f>
        <v>2566</v>
      </c>
      <c r="B1452" s="599"/>
      <c r="C1452" s="523" t="s">
        <v>103</v>
      </c>
      <c r="D1452" s="524" t="s">
        <v>628</v>
      </c>
      <c r="E1452" s="525" t="s">
        <v>629</v>
      </c>
      <c r="F1452" s="525" t="s">
        <v>630</v>
      </c>
      <c r="G1452" s="526" t="s">
        <v>631</v>
      </c>
    </row>
    <row r="1453" spans="1:7" ht="18.75" customHeight="1">
      <c r="A1453" s="527" t="s">
        <v>632</v>
      </c>
      <c r="B1453" s="528" t="s">
        <v>28</v>
      </c>
      <c r="C1453" s="529"/>
      <c r="D1453" s="530"/>
      <c r="E1453" s="526" t="s">
        <v>633</v>
      </c>
      <c r="F1453" s="526" t="s">
        <v>633</v>
      </c>
      <c r="G1453" s="526" t="s">
        <v>633</v>
      </c>
    </row>
    <row r="1454" spans="1:7" ht="18.75" customHeight="1">
      <c r="A1454" s="531" t="s">
        <v>608</v>
      </c>
      <c r="B1454" s="531">
        <v>1</v>
      </c>
      <c r="C1454" s="532" t="s">
        <v>298</v>
      </c>
      <c r="D1454" s="531"/>
      <c r="E1454" s="533"/>
      <c r="F1454" s="533" t="e">
        <f>'TB12'!#REF!</f>
        <v>#REF!</v>
      </c>
      <c r="G1454" s="533" t="e">
        <f>F1454-E1454</f>
        <v>#REF!</v>
      </c>
    </row>
    <row r="1455" spans="1:7" ht="18.75" customHeight="1">
      <c r="A1455" s="534"/>
      <c r="B1455" s="534"/>
      <c r="C1455" s="535"/>
      <c r="D1455" s="534"/>
      <c r="E1455" s="536"/>
      <c r="F1455" s="536"/>
      <c r="G1455" s="536"/>
    </row>
    <row r="1456" spans="1:7" ht="18.75" customHeight="1">
      <c r="A1456" s="534"/>
      <c r="B1456" s="534"/>
      <c r="C1456" s="535"/>
      <c r="D1456" s="534"/>
      <c r="E1456" s="536"/>
      <c r="F1456" s="536"/>
      <c r="G1456" s="536"/>
    </row>
    <row r="1457" spans="1:7" ht="18.75" customHeight="1">
      <c r="A1457" s="534"/>
      <c r="B1457" s="534"/>
      <c r="C1457" s="535"/>
      <c r="D1457" s="534"/>
      <c r="E1457" s="536"/>
      <c r="F1457" s="536"/>
      <c r="G1457" s="536"/>
    </row>
    <row r="1458" spans="1:7" ht="18.75" customHeight="1">
      <c r="A1458" s="537"/>
      <c r="B1458" s="537"/>
      <c r="C1458" s="538"/>
      <c r="D1458" s="537"/>
      <c r="E1458" s="539"/>
      <c r="F1458" s="539"/>
      <c r="G1458" s="539"/>
    </row>
    <row r="1460" spans="1:7" ht="18.75" customHeight="1">
      <c r="A1460" s="597" t="s">
        <v>700</v>
      </c>
      <c r="B1460" s="597"/>
      <c r="C1460" s="597"/>
      <c r="D1460" s="597"/>
      <c r="E1460" s="597"/>
      <c r="F1460" s="597"/>
      <c r="G1460" s="520" t="s">
        <v>701</v>
      </c>
    </row>
    <row r="1461" spans="1:7" ht="18.75" customHeight="1">
      <c r="A1461" s="598">
        <f>A2</f>
        <v>2566</v>
      </c>
      <c r="B1461" s="599"/>
      <c r="C1461" s="523" t="s">
        <v>103</v>
      </c>
      <c r="D1461" s="524" t="s">
        <v>628</v>
      </c>
      <c r="E1461" s="525" t="s">
        <v>629</v>
      </c>
      <c r="F1461" s="525" t="s">
        <v>630</v>
      </c>
      <c r="G1461" s="526" t="s">
        <v>631</v>
      </c>
    </row>
    <row r="1462" spans="1:7" ht="18.75" customHeight="1">
      <c r="A1462" s="527" t="s">
        <v>632</v>
      </c>
      <c r="B1462" s="528" t="s">
        <v>28</v>
      </c>
      <c r="C1462" s="529"/>
      <c r="D1462" s="530"/>
      <c r="E1462" s="526" t="s">
        <v>633</v>
      </c>
      <c r="F1462" s="526" t="s">
        <v>633</v>
      </c>
      <c r="G1462" s="526" t="s">
        <v>633</v>
      </c>
    </row>
    <row r="1463" spans="1:7" ht="18.75" customHeight="1">
      <c r="A1463" s="531" t="s">
        <v>608</v>
      </c>
      <c r="B1463" s="531">
        <v>1</v>
      </c>
      <c r="C1463" s="532" t="s">
        <v>298</v>
      </c>
      <c r="D1463" s="531"/>
      <c r="E1463" s="533"/>
      <c r="F1463" s="533" t="e">
        <f>'TB12'!#REF!</f>
        <v>#REF!</v>
      </c>
      <c r="G1463" s="533" t="e">
        <f>F1463-E1463</f>
        <v>#REF!</v>
      </c>
    </row>
    <row r="1464" spans="1:7" ht="18.75" customHeight="1">
      <c r="A1464" s="534"/>
      <c r="B1464" s="534"/>
      <c r="C1464" s="535"/>
      <c r="D1464" s="534"/>
      <c r="E1464" s="536"/>
      <c r="F1464" s="536"/>
      <c r="G1464" s="536">
        <f>F1464-E1464</f>
        <v>0</v>
      </c>
    </row>
    <row r="1465" spans="1:7" ht="18.75" customHeight="1">
      <c r="A1465" s="534"/>
      <c r="B1465" s="534"/>
      <c r="C1465" s="535"/>
      <c r="D1465" s="534"/>
      <c r="E1465" s="536"/>
      <c r="F1465" s="536"/>
      <c r="G1465" s="536"/>
    </row>
    <row r="1466" spans="1:7" ht="18.75" customHeight="1">
      <c r="A1466" s="537"/>
      <c r="B1466" s="537"/>
      <c r="C1466" s="538"/>
      <c r="D1466" s="537"/>
      <c r="E1466" s="539"/>
      <c r="F1466" s="539"/>
      <c r="G1466" s="539"/>
    </row>
    <row r="1467" spans="1:7" ht="18.75" customHeight="1">
      <c r="A1467" s="543"/>
      <c r="B1467" s="543"/>
      <c r="C1467" s="544"/>
      <c r="D1467" s="543"/>
      <c r="E1467" s="545"/>
      <c r="F1467" s="545"/>
      <c r="G1467" s="545"/>
    </row>
    <row r="1468" spans="1:7" ht="18.75" customHeight="1">
      <c r="A1468" s="597" t="s">
        <v>702</v>
      </c>
      <c r="B1468" s="597"/>
      <c r="C1468" s="597"/>
      <c r="D1468" s="597"/>
      <c r="E1468" s="597"/>
      <c r="F1468" s="597"/>
      <c r="G1468" s="566" t="s">
        <v>703</v>
      </c>
    </row>
    <row r="1469" spans="1:7" ht="18.75" customHeight="1">
      <c r="A1469" s="598">
        <f>A2</f>
        <v>2566</v>
      </c>
      <c r="B1469" s="599"/>
      <c r="C1469" s="523" t="s">
        <v>103</v>
      </c>
      <c r="D1469" s="524" t="s">
        <v>628</v>
      </c>
      <c r="E1469" s="525" t="s">
        <v>629</v>
      </c>
      <c r="F1469" s="525" t="s">
        <v>630</v>
      </c>
      <c r="G1469" s="526" t="s">
        <v>631</v>
      </c>
    </row>
    <row r="1470" spans="1:7" ht="18.75" customHeight="1">
      <c r="A1470" s="527" t="s">
        <v>632</v>
      </c>
      <c r="B1470" s="528" t="s">
        <v>28</v>
      </c>
      <c r="C1470" s="529"/>
      <c r="D1470" s="530"/>
      <c r="E1470" s="526" t="s">
        <v>633</v>
      </c>
      <c r="F1470" s="526" t="s">
        <v>633</v>
      </c>
      <c r="G1470" s="526" t="s">
        <v>633</v>
      </c>
    </row>
    <row r="1471" spans="1:7" ht="18.75" customHeight="1">
      <c r="A1471" s="534" t="s">
        <v>608</v>
      </c>
      <c r="B1471" s="534">
        <v>3</v>
      </c>
      <c r="C1471" s="535" t="s">
        <v>584</v>
      </c>
      <c r="D1471" s="534" t="s">
        <v>1267</v>
      </c>
      <c r="E1471" s="536"/>
      <c r="F1471" s="533">
        <v>198000</v>
      </c>
      <c r="G1471" s="533">
        <f>F1471-E1471</f>
        <v>198000</v>
      </c>
    </row>
    <row r="1472" spans="1:7" ht="18.75" customHeight="1">
      <c r="A1472" s="534"/>
      <c r="B1472" s="534">
        <v>12</v>
      </c>
      <c r="C1472" s="535" t="s">
        <v>82</v>
      </c>
      <c r="D1472" s="534" t="s">
        <v>1268</v>
      </c>
      <c r="E1472" s="536"/>
      <c r="F1472" s="536">
        <v>3504.65</v>
      </c>
      <c r="G1472" s="536">
        <f t="shared" ref="G1472:G1515" si="38">G1471+F1472-E1472</f>
        <v>201504.65</v>
      </c>
    </row>
    <row r="1473" spans="1:7" ht="18.75" customHeight="1">
      <c r="A1473" s="534"/>
      <c r="B1473" s="534">
        <v>19</v>
      </c>
      <c r="C1473" s="535" t="s">
        <v>794</v>
      </c>
      <c r="D1473" s="534" t="s">
        <v>1269</v>
      </c>
      <c r="E1473" s="536"/>
      <c r="F1473" s="536">
        <v>41000</v>
      </c>
      <c r="G1473" s="536">
        <f t="shared" si="38"/>
        <v>242504.65</v>
      </c>
    </row>
    <row r="1474" spans="1:7" ht="18.75" customHeight="1">
      <c r="A1474" s="534"/>
      <c r="B1474" s="534">
        <v>20</v>
      </c>
      <c r="C1474" s="535" t="s">
        <v>794</v>
      </c>
      <c r="D1474" s="534" t="s">
        <v>1270</v>
      </c>
      <c r="E1474" s="536"/>
      <c r="F1474" s="536">
        <v>1500</v>
      </c>
      <c r="G1474" s="536">
        <f t="shared" si="38"/>
        <v>244004.65</v>
      </c>
    </row>
    <row r="1475" spans="1:7" ht="18.75" customHeight="1">
      <c r="A1475" s="534"/>
      <c r="B1475" s="534">
        <v>20</v>
      </c>
      <c r="C1475" s="535" t="s">
        <v>794</v>
      </c>
      <c r="D1475" s="534" t="s">
        <v>1271</v>
      </c>
      <c r="E1475" s="536"/>
      <c r="F1475" s="536">
        <v>1500</v>
      </c>
      <c r="G1475" s="536">
        <f t="shared" si="38"/>
        <v>245504.65</v>
      </c>
    </row>
    <row r="1476" spans="1:7" ht="18.75" customHeight="1">
      <c r="A1476" s="534"/>
      <c r="B1476" s="534">
        <v>26</v>
      </c>
      <c r="C1476" s="535" t="s">
        <v>794</v>
      </c>
      <c r="D1476" s="534" t="s">
        <v>1272</v>
      </c>
      <c r="E1476" s="536"/>
      <c r="F1476" s="536">
        <v>81771.03</v>
      </c>
      <c r="G1476" s="536">
        <f t="shared" si="38"/>
        <v>327275.68</v>
      </c>
    </row>
    <row r="1477" spans="1:7" ht="18.75" customHeight="1">
      <c r="A1477" s="534"/>
      <c r="B1477" s="534">
        <v>26</v>
      </c>
      <c r="C1477" s="535" t="s">
        <v>794</v>
      </c>
      <c r="D1477" s="534" t="s">
        <v>1273</v>
      </c>
      <c r="E1477" s="536"/>
      <c r="F1477" s="536">
        <v>400000</v>
      </c>
      <c r="G1477" s="536">
        <f t="shared" si="38"/>
        <v>727275.67999999993</v>
      </c>
    </row>
    <row r="1478" spans="1:7" ht="18.75" customHeight="1">
      <c r="A1478" s="534" t="s">
        <v>609</v>
      </c>
      <c r="B1478" s="534">
        <v>6</v>
      </c>
      <c r="C1478" s="535" t="s">
        <v>82</v>
      </c>
      <c r="D1478" s="534" t="s">
        <v>1326</v>
      </c>
      <c r="E1478" s="536"/>
      <c r="F1478" s="536">
        <v>6440</v>
      </c>
      <c r="G1478" s="536">
        <f t="shared" si="38"/>
        <v>733715.67999999993</v>
      </c>
    </row>
    <row r="1479" spans="1:7" ht="18.75" customHeight="1">
      <c r="A1479" s="534"/>
      <c r="B1479" s="534">
        <v>6</v>
      </c>
      <c r="C1479" s="535" t="s">
        <v>794</v>
      </c>
      <c r="D1479" s="534" t="s">
        <v>1327</v>
      </c>
      <c r="E1479" s="536"/>
      <c r="F1479" s="536">
        <v>4990</v>
      </c>
      <c r="G1479" s="536">
        <f t="shared" si="38"/>
        <v>738705.67999999993</v>
      </c>
    </row>
    <row r="1480" spans="1:7" ht="18.75" customHeight="1">
      <c r="A1480" s="534"/>
      <c r="B1480" s="534">
        <v>13</v>
      </c>
      <c r="C1480" s="535" t="s">
        <v>82</v>
      </c>
      <c r="D1480" s="534" t="s">
        <v>1329</v>
      </c>
      <c r="E1480" s="536"/>
      <c r="F1480" s="536">
        <v>9150</v>
      </c>
      <c r="G1480" s="536">
        <f t="shared" si="38"/>
        <v>747855.67999999993</v>
      </c>
    </row>
    <row r="1481" spans="1:7" ht="18.75" customHeight="1">
      <c r="A1481" s="534" t="s">
        <v>610</v>
      </c>
      <c r="B1481" s="534">
        <v>1</v>
      </c>
      <c r="C1481" s="535" t="s">
        <v>82</v>
      </c>
      <c r="D1481" s="534" t="s">
        <v>1380</v>
      </c>
      <c r="E1481" s="536"/>
      <c r="F1481" s="536">
        <v>12600</v>
      </c>
      <c r="G1481" s="536">
        <f t="shared" si="38"/>
        <v>760455.67999999993</v>
      </c>
    </row>
    <row r="1482" spans="1:7" ht="18.75" customHeight="1">
      <c r="A1482" s="534"/>
      <c r="B1482" s="534">
        <v>22</v>
      </c>
      <c r="C1482" s="535" t="s">
        <v>794</v>
      </c>
      <c r="D1482" s="534" t="s">
        <v>1381</v>
      </c>
      <c r="E1482" s="536"/>
      <c r="F1482" s="536">
        <v>2540</v>
      </c>
      <c r="G1482" s="536">
        <f t="shared" si="38"/>
        <v>762995.67999999993</v>
      </c>
    </row>
    <row r="1483" spans="1:7" ht="18.75" customHeight="1">
      <c r="A1483" s="534"/>
      <c r="B1483" s="534">
        <v>28</v>
      </c>
      <c r="C1483" s="535" t="s">
        <v>82</v>
      </c>
      <c r="D1483" s="534" t="s">
        <v>1383</v>
      </c>
      <c r="E1483" s="536"/>
      <c r="F1483" s="536">
        <v>6542</v>
      </c>
      <c r="G1483" s="536">
        <f t="shared" si="38"/>
        <v>769537.67999999993</v>
      </c>
    </row>
    <row r="1484" spans="1:7" ht="18.75" customHeight="1">
      <c r="A1484" s="534"/>
      <c r="B1484" s="534">
        <v>28</v>
      </c>
      <c r="C1484" s="535" t="s">
        <v>82</v>
      </c>
      <c r="D1484" s="534" t="s">
        <v>1384</v>
      </c>
      <c r="E1484" s="536"/>
      <c r="F1484" s="536">
        <v>178250</v>
      </c>
      <c r="G1484" s="536">
        <f t="shared" si="38"/>
        <v>947787.67999999993</v>
      </c>
    </row>
    <row r="1485" spans="1:7" ht="18.75" customHeight="1">
      <c r="A1485" s="534" t="s">
        <v>1201</v>
      </c>
      <c r="B1485" s="534">
        <v>28</v>
      </c>
      <c r="C1485" s="535" t="s">
        <v>794</v>
      </c>
      <c r="D1485" s="534" t="s">
        <v>1430</v>
      </c>
      <c r="E1485" s="536"/>
      <c r="F1485" s="536">
        <v>995</v>
      </c>
      <c r="G1485" s="536">
        <f t="shared" si="38"/>
        <v>948782.67999999993</v>
      </c>
    </row>
    <row r="1486" spans="1:7" ht="18.75" customHeight="1">
      <c r="A1486" s="534"/>
      <c r="B1486" s="534">
        <v>30</v>
      </c>
      <c r="C1486" s="535" t="s">
        <v>794</v>
      </c>
      <c r="D1486" s="534" t="s">
        <v>1427</v>
      </c>
      <c r="E1486" s="536"/>
      <c r="F1486" s="536">
        <v>1600</v>
      </c>
      <c r="G1486" s="536">
        <f t="shared" si="38"/>
        <v>950382.67999999993</v>
      </c>
    </row>
    <row r="1487" spans="1:7" ht="18.75" customHeight="1">
      <c r="A1487" s="534" t="s">
        <v>612</v>
      </c>
      <c r="B1487" s="534">
        <v>3</v>
      </c>
      <c r="C1487" s="535" t="s">
        <v>82</v>
      </c>
      <c r="D1487" s="534" t="s">
        <v>1474</v>
      </c>
      <c r="E1487" s="536"/>
      <c r="F1487" s="536">
        <v>2160</v>
      </c>
      <c r="G1487" s="536">
        <f t="shared" si="38"/>
        <v>952542.67999999993</v>
      </c>
    </row>
    <row r="1488" spans="1:7" ht="18.75" customHeight="1">
      <c r="A1488" s="534"/>
      <c r="B1488" s="534">
        <v>12</v>
      </c>
      <c r="C1488" s="535" t="s">
        <v>82</v>
      </c>
      <c r="D1488" s="534" t="s">
        <v>1475</v>
      </c>
      <c r="E1488" s="536"/>
      <c r="F1488" s="536">
        <v>3950</v>
      </c>
      <c r="G1488" s="536">
        <f t="shared" si="38"/>
        <v>956492.67999999993</v>
      </c>
    </row>
    <row r="1489" spans="1:7" ht="18.75" customHeight="1">
      <c r="A1489" s="534"/>
      <c r="B1489" s="534">
        <v>22</v>
      </c>
      <c r="C1489" s="535" t="s">
        <v>794</v>
      </c>
      <c r="D1489" s="534" t="s">
        <v>1476</v>
      </c>
      <c r="E1489" s="536"/>
      <c r="F1489" s="536">
        <v>3135</v>
      </c>
      <c r="G1489" s="536">
        <f t="shared" si="38"/>
        <v>959627.67999999993</v>
      </c>
    </row>
    <row r="1490" spans="1:7" ht="18.75" customHeight="1">
      <c r="A1490" s="534"/>
      <c r="B1490" s="534">
        <v>29</v>
      </c>
      <c r="C1490" s="535" t="s">
        <v>794</v>
      </c>
      <c r="D1490" s="534" t="s">
        <v>1477</v>
      </c>
      <c r="E1490" s="536"/>
      <c r="F1490" s="536">
        <v>491700</v>
      </c>
      <c r="G1490" s="536">
        <f t="shared" si="38"/>
        <v>1451327.68</v>
      </c>
    </row>
    <row r="1491" spans="1:7" ht="18.75" customHeight="1">
      <c r="A1491" s="534" t="s">
        <v>613</v>
      </c>
      <c r="B1491" s="534">
        <v>8</v>
      </c>
      <c r="C1491" s="535" t="s">
        <v>794</v>
      </c>
      <c r="D1491" s="534" t="s">
        <v>1526</v>
      </c>
      <c r="E1491" s="536"/>
      <c r="F1491" s="536">
        <v>3105</v>
      </c>
      <c r="G1491" s="536">
        <f t="shared" si="38"/>
        <v>1454432.68</v>
      </c>
    </row>
    <row r="1492" spans="1:7" ht="18.75" customHeight="1">
      <c r="A1492" s="534"/>
      <c r="B1492" s="534">
        <v>8</v>
      </c>
      <c r="C1492" s="535" t="s">
        <v>794</v>
      </c>
      <c r="D1492" s="534" t="s">
        <v>1527</v>
      </c>
      <c r="E1492" s="536"/>
      <c r="F1492" s="536">
        <v>2940</v>
      </c>
      <c r="G1492" s="536">
        <f t="shared" si="38"/>
        <v>1457372.68</v>
      </c>
    </row>
    <row r="1493" spans="1:7" ht="18.75" customHeight="1">
      <c r="A1493" s="534"/>
      <c r="B1493" s="534">
        <v>8</v>
      </c>
      <c r="C1493" s="535" t="s">
        <v>794</v>
      </c>
      <c r="D1493" s="534" t="s">
        <v>1530</v>
      </c>
      <c r="E1493" s="536"/>
      <c r="F1493" s="536">
        <v>472500</v>
      </c>
      <c r="G1493" s="536">
        <f t="shared" si="38"/>
        <v>1929872.68</v>
      </c>
    </row>
    <row r="1494" spans="1:7" ht="18.75" customHeight="1">
      <c r="A1494" s="534"/>
      <c r="B1494" s="534">
        <v>13</v>
      </c>
      <c r="C1494" s="535" t="s">
        <v>794</v>
      </c>
      <c r="D1494" s="534" t="s">
        <v>1528</v>
      </c>
      <c r="E1494" s="536"/>
      <c r="F1494" s="536">
        <v>1575</v>
      </c>
      <c r="G1494" s="536">
        <f t="shared" si="38"/>
        <v>1931447.68</v>
      </c>
    </row>
    <row r="1495" spans="1:7" ht="18.75" customHeight="1">
      <c r="A1495" s="534"/>
      <c r="B1495" s="534">
        <v>13</v>
      </c>
      <c r="C1495" s="535" t="s">
        <v>82</v>
      </c>
      <c r="D1495" s="534" t="s">
        <v>1532</v>
      </c>
      <c r="E1495" s="536"/>
      <c r="F1495" s="536">
        <v>207500</v>
      </c>
      <c r="G1495" s="536">
        <f t="shared" si="38"/>
        <v>2138947.6799999997</v>
      </c>
    </row>
    <row r="1496" spans="1:7" ht="18.75" customHeight="1">
      <c r="A1496" s="534"/>
      <c r="B1496" s="534">
        <v>16</v>
      </c>
      <c r="C1496" s="535" t="s">
        <v>82</v>
      </c>
      <c r="D1496" s="534" t="s">
        <v>1533</v>
      </c>
      <c r="E1496" s="536"/>
      <c r="F1496" s="536">
        <v>9720</v>
      </c>
      <c r="G1496" s="536">
        <f t="shared" si="38"/>
        <v>2148667.6799999997</v>
      </c>
    </row>
    <row r="1497" spans="1:7" ht="18.75" customHeight="1">
      <c r="A1497" s="534"/>
      <c r="B1497" s="534">
        <v>18</v>
      </c>
      <c r="C1497" s="535" t="s">
        <v>794</v>
      </c>
      <c r="D1497" s="534" t="s">
        <v>1529</v>
      </c>
      <c r="E1497" s="536"/>
      <c r="F1497" s="536">
        <v>30850</v>
      </c>
      <c r="G1497" s="536">
        <f t="shared" si="38"/>
        <v>2179517.6799999997</v>
      </c>
    </row>
    <row r="1498" spans="1:7" ht="18.75" customHeight="1">
      <c r="A1498" s="534"/>
      <c r="B1498" s="534">
        <v>19</v>
      </c>
      <c r="C1498" s="535" t="s">
        <v>82</v>
      </c>
      <c r="D1498" s="534" t="s">
        <v>1534</v>
      </c>
      <c r="E1498" s="536"/>
      <c r="F1498" s="536">
        <v>11730</v>
      </c>
      <c r="G1498" s="536">
        <f t="shared" si="38"/>
        <v>2191247.6799999997</v>
      </c>
    </row>
    <row r="1499" spans="1:7" ht="18.75" customHeight="1">
      <c r="A1499" s="534" t="s">
        <v>614</v>
      </c>
      <c r="B1499" s="534">
        <v>7</v>
      </c>
      <c r="C1499" s="535" t="s">
        <v>794</v>
      </c>
      <c r="D1499" s="534" t="s">
        <v>1541</v>
      </c>
      <c r="E1499" s="536"/>
      <c r="F1499" s="536">
        <v>472500</v>
      </c>
      <c r="G1499" s="536">
        <f t="shared" si="38"/>
        <v>2663747.6799999997</v>
      </c>
    </row>
    <row r="1500" spans="1:7" ht="18.75" customHeight="1">
      <c r="A1500" s="534"/>
      <c r="B1500" s="534">
        <v>10</v>
      </c>
      <c r="C1500" s="535" t="s">
        <v>794</v>
      </c>
      <c r="D1500" s="534" t="s">
        <v>1545</v>
      </c>
      <c r="E1500" s="536"/>
      <c r="F1500" s="536">
        <v>21000</v>
      </c>
      <c r="G1500" s="536">
        <f t="shared" si="38"/>
        <v>2684747.6799999997</v>
      </c>
    </row>
    <row r="1501" spans="1:7" ht="18.75" customHeight="1">
      <c r="A1501" s="534"/>
      <c r="B1501" s="534">
        <v>14</v>
      </c>
      <c r="C1501" s="535" t="s">
        <v>794</v>
      </c>
      <c r="D1501" s="534" t="s">
        <v>1550</v>
      </c>
      <c r="E1501" s="536"/>
      <c r="F1501" s="536">
        <v>314</v>
      </c>
      <c r="G1501" s="536">
        <f t="shared" si="38"/>
        <v>2685061.6799999997</v>
      </c>
    </row>
    <row r="1502" spans="1:7" ht="18.75" customHeight="1">
      <c r="A1502" s="534" t="s">
        <v>615</v>
      </c>
      <c r="B1502" s="534">
        <v>2</v>
      </c>
      <c r="C1502" s="535" t="s">
        <v>82</v>
      </c>
      <c r="D1502" s="534" t="s">
        <v>1612</v>
      </c>
      <c r="E1502" s="536"/>
      <c r="F1502" s="536">
        <v>10200</v>
      </c>
      <c r="G1502" s="536">
        <f t="shared" si="38"/>
        <v>2695261.6799999997</v>
      </c>
    </row>
    <row r="1503" spans="1:7" ht="18.75" customHeight="1">
      <c r="A1503" s="534"/>
      <c r="B1503" s="534">
        <v>8</v>
      </c>
      <c r="C1503" s="535" t="s">
        <v>794</v>
      </c>
      <c r="D1503" s="534" t="s">
        <v>1613</v>
      </c>
      <c r="E1503" s="536"/>
      <c r="F1503" s="536">
        <v>5720</v>
      </c>
      <c r="G1503" s="536">
        <f t="shared" si="38"/>
        <v>2700981.6799999997</v>
      </c>
    </row>
    <row r="1504" spans="1:7" ht="18.75" customHeight="1">
      <c r="A1504" s="534"/>
      <c r="B1504" s="534">
        <v>15</v>
      </c>
      <c r="C1504" s="535" t="s">
        <v>794</v>
      </c>
      <c r="D1504" s="534" t="s">
        <v>1614</v>
      </c>
      <c r="E1504" s="536"/>
      <c r="F1504" s="536">
        <v>4080</v>
      </c>
      <c r="G1504" s="536">
        <f t="shared" si="38"/>
        <v>2705061.6799999997</v>
      </c>
    </row>
    <row r="1505" spans="1:7" ht="18.75" customHeight="1">
      <c r="A1505" s="534"/>
      <c r="B1505" s="534">
        <v>22</v>
      </c>
      <c r="C1505" s="535" t="s">
        <v>794</v>
      </c>
      <c r="D1505" s="534" t="s">
        <v>1616</v>
      </c>
      <c r="E1505" s="536"/>
      <c r="F1505" s="536">
        <v>5170</v>
      </c>
      <c r="G1505" s="536">
        <f t="shared" si="38"/>
        <v>2710231.6799999997</v>
      </c>
    </row>
    <row r="1506" spans="1:7" ht="18.75" customHeight="1">
      <c r="A1506" s="534"/>
      <c r="B1506" s="534">
        <v>23</v>
      </c>
      <c r="C1506" s="535" t="s">
        <v>794</v>
      </c>
      <c r="D1506" s="534" t="s">
        <v>1617</v>
      </c>
      <c r="E1506" s="536"/>
      <c r="F1506" s="536">
        <v>8320</v>
      </c>
      <c r="G1506" s="536">
        <f t="shared" si="38"/>
        <v>2718551.6799999997</v>
      </c>
    </row>
    <row r="1507" spans="1:7" ht="18.75" customHeight="1">
      <c r="A1507" s="534" t="s">
        <v>616</v>
      </c>
      <c r="B1507" s="534">
        <v>4</v>
      </c>
      <c r="C1507" s="535" t="s">
        <v>794</v>
      </c>
      <c r="D1507" s="534" t="s">
        <v>1664</v>
      </c>
      <c r="E1507" s="536"/>
      <c r="F1507" s="536">
        <v>66000</v>
      </c>
      <c r="G1507" s="536">
        <f t="shared" si="38"/>
        <v>2784551.6799999997</v>
      </c>
    </row>
    <row r="1508" spans="1:7" ht="18.75" customHeight="1">
      <c r="A1508" s="534"/>
      <c r="B1508" s="534">
        <v>20</v>
      </c>
      <c r="C1508" s="535" t="s">
        <v>794</v>
      </c>
      <c r="D1508" s="534" t="s">
        <v>1665</v>
      </c>
      <c r="E1508" s="536"/>
      <c r="F1508" s="536">
        <v>1750</v>
      </c>
      <c r="G1508" s="536">
        <f t="shared" si="38"/>
        <v>2786301.6799999997</v>
      </c>
    </row>
    <row r="1509" spans="1:7" ht="18.75" customHeight="1">
      <c r="A1509" s="534"/>
      <c r="B1509" s="534">
        <v>28</v>
      </c>
      <c r="C1509" s="535" t="s">
        <v>794</v>
      </c>
      <c r="D1509" s="534" t="s">
        <v>1666</v>
      </c>
      <c r="E1509" s="536"/>
      <c r="F1509" s="536">
        <v>3060</v>
      </c>
      <c r="G1509" s="536">
        <f t="shared" si="38"/>
        <v>2789361.6799999997</v>
      </c>
    </row>
    <row r="1510" spans="1:7" ht="18.75" customHeight="1">
      <c r="A1510" s="534"/>
      <c r="B1510" s="534">
        <v>28</v>
      </c>
      <c r="C1510" s="535" t="s">
        <v>82</v>
      </c>
      <c r="D1510" s="534" t="s">
        <v>1667</v>
      </c>
      <c r="E1510" s="536"/>
      <c r="F1510" s="536">
        <v>2800</v>
      </c>
      <c r="G1510" s="536">
        <f t="shared" si="38"/>
        <v>2792161.6799999997</v>
      </c>
    </row>
    <row r="1511" spans="1:7" ht="18.75" customHeight="1">
      <c r="A1511" s="534" t="s">
        <v>617</v>
      </c>
      <c r="B1511" s="534">
        <v>20</v>
      </c>
      <c r="C1511" s="535" t="s">
        <v>82</v>
      </c>
      <c r="D1511" s="534" t="s">
        <v>1706</v>
      </c>
      <c r="E1511" s="536"/>
      <c r="F1511" s="536">
        <v>70000</v>
      </c>
      <c r="G1511" s="536">
        <f t="shared" si="38"/>
        <v>2862161.6799999997</v>
      </c>
    </row>
    <row r="1512" spans="1:7" ht="18.75" customHeight="1">
      <c r="A1512" s="534" t="s">
        <v>618</v>
      </c>
      <c r="B1512" s="534">
        <v>7</v>
      </c>
      <c r="C1512" s="535" t="s">
        <v>794</v>
      </c>
      <c r="D1512" s="534" t="s">
        <v>1743</v>
      </c>
      <c r="E1512" s="536"/>
      <c r="F1512" s="536">
        <v>71750</v>
      </c>
      <c r="G1512" s="536">
        <f t="shared" si="38"/>
        <v>2933911.6799999997</v>
      </c>
    </row>
    <row r="1513" spans="1:7" ht="18.75" customHeight="1">
      <c r="A1513" s="534"/>
      <c r="B1513" s="534">
        <v>15</v>
      </c>
      <c r="C1513" s="535" t="s">
        <v>82</v>
      </c>
      <c r="D1513" s="534" t="s">
        <v>1744</v>
      </c>
      <c r="E1513" s="536"/>
      <c r="F1513" s="536">
        <v>2600</v>
      </c>
      <c r="G1513" s="536">
        <f t="shared" si="38"/>
        <v>2936511.6799999997</v>
      </c>
    </row>
    <row r="1514" spans="1:7" ht="18.75" customHeight="1">
      <c r="A1514" s="534"/>
      <c r="B1514" s="534">
        <v>23</v>
      </c>
      <c r="C1514" s="535" t="s">
        <v>794</v>
      </c>
      <c r="D1514" s="534" t="s">
        <v>1745</v>
      </c>
      <c r="E1514" s="536"/>
      <c r="F1514" s="536">
        <v>3595</v>
      </c>
      <c r="G1514" s="536">
        <f t="shared" si="38"/>
        <v>2940106.6799999997</v>
      </c>
    </row>
    <row r="1515" spans="1:7" ht="18.75" customHeight="1">
      <c r="A1515" s="534" t="s">
        <v>619</v>
      </c>
      <c r="B1515" s="534">
        <v>28</v>
      </c>
      <c r="C1515" s="535" t="s">
        <v>794</v>
      </c>
      <c r="D1515" s="534" t="s">
        <v>1789</v>
      </c>
      <c r="E1515" s="536"/>
      <c r="F1515" s="536">
        <v>3150</v>
      </c>
      <c r="G1515" s="536">
        <f t="shared" si="38"/>
        <v>2943256.6799999997</v>
      </c>
    </row>
    <row r="1516" spans="1:7" ht="18.75" customHeight="1">
      <c r="A1516" s="537"/>
      <c r="B1516" s="537"/>
      <c r="C1516" s="538"/>
      <c r="D1516" s="537"/>
      <c r="E1516" s="539"/>
      <c r="F1516" s="539"/>
      <c r="G1516" s="539"/>
    </row>
    <row r="1518" spans="1:7" ht="18.75" customHeight="1">
      <c r="A1518" s="597" t="s">
        <v>704</v>
      </c>
      <c r="B1518" s="597"/>
      <c r="C1518" s="597"/>
      <c r="D1518" s="597"/>
      <c r="E1518" s="597"/>
      <c r="F1518" s="597"/>
      <c r="G1518" s="520" t="s">
        <v>705</v>
      </c>
    </row>
    <row r="1519" spans="1:7" ht="18.75" customHeight="1">
      <c r="A1519" s="598">
        <f>A2</f>
        <v>2566</v>
      </c>
      <c r="B1519" s="599"/>
      <c r="C1519" s="523" t="s">
        <v>103</v>
      </c>
      <c r="D1519" s="524" t="s">
        <v>628</v>
      </c>
      <c r="E1519" s="525" t="s">
        <v>629</v>
      </c>
      <c r="F1519" s="525" t="s">
        <v>630</v>
      </c>
      <c r="G1519" s="526" t="s">
        <v>631</v>
      </c>
    </row>
    <row r="1520" spans="1:7" ht="18.75" customHeight="1">
      <c r="A1520" s="527" t="s">
        <v>632</v>
      </c>
      <c r="B1520" s="528" t="s">
        <v>28</v>
      </c>
      <c r="C1520" s="529"/>
      <c r="D1520" s="530"/>
      <c r="E1520" s="526" t="s">
        <v>633</v>
      </c>
      <c r="F1520" s="526" t="s">
        <v>633</v>
      </c>
      <c r="G1520" s="526" t="s">
        <v>633</v>
      </c>
    </row>
    <row r="1521" spans="1:11" ht="18.75" customHeight="1">
      <c r="A1521" s="531" t="s">
        <v>613</v>
      </c>
      <c r="B1521" s="531">
        <v>25</v>
      </c>
      <c r="C1521" s="535" t="s">
        <v>794</v>
      </c>
      <c r="D1521" s="531" t="s">
        <v>1535</v>
      </c>
      <c r="E1521" s="533"/>
      <c r="F1521" s="533">
        <v>3279.52</v>
      </c>
      <c r="G1521" s="533">
        <f>F1521-E1521</f>
        <v>3279.52</v>
      </c>
    </row>
    <row r="1522" spans="1:11" ht="18.75" customHeight="1">
      <c r="A1522" s="534" t="s">
        <v>619</v>
      </c>
      <c r="B1522" s="534">
        <v>25</v>
      </c>
      <c r="C1522" s="535" t="s">
        <v>794</v>
      </c>
      <c r="D1522" s="534" t="s">
        <v>1791</v>
      </c>
      <c r="E1522" s="536"/>
      <c r="F1522" s="536">
        <v>7115.11</v>
      </c>
      <c r="G1522" s="536">
        <f>G1521+F1522-E1522</f>
        <v>10394.629999999999</v>
      </c>
    </row>
    <row r="1523" spans="1:11" ht="18.75" customHeight="1">
      <c r="A1523" s="534"/>
      <c r="B1523" s="534"/>
      <c r="C1523" s="535"/>
      <c r="D1523" s="534"/>
      <c r="E1523" s="536"/>
      <c r="F1523" s="536"/>
      <c r="G1523" s="536"/>
    </row>
    <row r="1524" spans="1:11" ht="18.75" customHeight="1">
      <c r="A1524" s="537"/>
      <c r="B1524" s="537"/>
      <c r="C1524" s="538"/>
      <c r="D1524" s="537"/>
      <c r="E1524" s="539"/>
      <c r="F1524" s="539"/>
      <c r="G1524" s="539"/>
    </row>
    <row r="1525" spans="1:11" ht="18.75" customHeight="1">
      <c r="A1525" s="543"/>
      <c r="B1525" s="543"/>
      <c r="C1525" s="544"/>
      <c r="D1525" s="543"/>
      <c r="E1525" s="545"/>
      <c r="F1525" s="545"/>
      <c r="G1525" s="541"/>
    </row>
    <row r="1526" spans="1:11" ht="18.75" customHeight="1">
      <c r="A1526" s="597" t="s">
        <v>945</v>
      </c>
      <c r="B1526" s="597"/>
      <c r="C1526" s="597"/>
      <c r="D1526" s="597"/>
      <c r="E1526" s="597"/>
      <c r="F1526" s="597"/>
      <c r="G1526" s="520" t="s">
        <v>1146</v>
      </c>
    </row>
    <row r="1527" spans="1:11" ht="18.75" customHeight="1">
      <c r="A1527" s="598">
        <f>A2</f>
        <v>2566</v>
      </c>
      <c r="B1527" s="599"/>
      <c r="C1527" s="523" t="s">
        <v>103</v>
      </c>
      <c r="D1527" s="524" t="s">
        <v>628</v>
      </c>
      <c r="E1527" s="525" t="s">
        <v>629</v>
      </c>
      <c r="F1527" s="525" t="s">
        <v>630</v>
      </c>
      <c r="G1527" s="526" t="s">
        <v>631</v>
      </c>
    </row>
    <row r="1528" spans="1:11" ht="18.75" customHeight="1">
      <c r="A1528" s="527" t="s">
        <v>632</v>
      </c>
      <c r="B1528" s="528" t="s">
        <v>28</v>
      </c>
      <c r="C1528" s="529"/>
      <c r="D1528" s="530"/>
      <c r="E1528" s="526" t="s">
        <v>633</v>
      </c>
      <c r="F1528" s="526" t="s">
        <v>633</v>
      </c>
      <c r="G1528" s="526" t="s">
        <v>633</v>
      </c>
    </row>
    <row r="1529" spans="1:11" ht="18.75" customHeight="1">
      <c r="A1529" s="531" t="s">
        <v>616</v>
      </c>
      <c r="B1529" s="531">
        <v>4</v>
      </c>
      <c r="C1529" s="535" t="s">
        <v>582</v>
      </c>
      <c r="D1529" s="531" t="s">
        <v>1620</v>
      </c>
      <c r="E1529" s="533"/>
      <c r="F1529" s="533">
        <v>1453.39</v>
      </c>
      <c r="G1529" s="533">
        <f>F1529-E1529</f>
        <v>1453.39</v>
      </c>
    </row>
    <row r="1530" spans="1:11" ht="18.75" customHeight="1">
      <c r="A1530" s="534" t="s">
        <v>619</v>
      </c>
      <c r="B1530" s="534">
        <v>1</v>
      </c>
      <c r="C1530" s="535" t="s">
        <v>582</v>
      </c>
      <c r="D1530" s="534" t="s">
        <v>1752</v>
      </c>
      <c r="E1530" s="536"/>
      <c r="F1530" s="536">
        <v>728.06</v>
      </c>
      <c r="G1530" s="536">
        <f>G1529+F1530-E1530</f>
        <v>2181.4499999999998</v>
      </c>
      <c r="K1530" s="522" t="s">
        <v>708</v>
      </c>
    </row>
    <row r="1531" spans="1:11" ht="18.75" customHeight="1">
      <c r="A1531" s="537"/>
      <c r="B1531" s="537"/>
      <c r="C1531" s="538"/>
      <c r="D1531" s="537"/>
      <c r="E1531" s="539"/>
      <c r="F1531" s="539"/>
      <c r="G1531" s="539"/>
    </row>
    <row r="1532" spans="1:11" ht="18.75" customHeight="1">
      <c r="B1532" s="543"/>
      <c r="C1532" s="544"/>
      <c r="D1532" s="543"/>
      <c r="E1532" s="545"/>
      <c r="F1532" s="545"/>
      <c r="G1532" s="545"/>
    </row>
    <row r="1533" spans="1:11" ht="18.75" customHeight="1">
      <c r="A1533" s="597" t="s">
        <v>706</v>
      </c>
      <c r="B1533" s="597"/>
      <c r="C1533" s="597"/>
      <c r="D1533" s="597"/>
      <c r="E1533" s="597"/>
      <c r="F1533" s="597"/>
      <c r="G1533" s="566" t="s">
        <v>707</v>
      </c>
    </row>
    <row r="1534" spans="1:11" ht="18.75" customHeight="1">
      <c r="A1534" s="598">
        <f>A2</f>
        <v>2566</v>
      </c>
      <c r="B1534" s="599"/>
      <c r="C1534" s="523" t="s">
        <v>103</v>
      </c>
      <c r="D1534" s="524" t="s">
        <v>628</v>
      </c>
      <c r="E1534" s="525" t="s">
        <v>629</v>
      </c>
      <c r="F1534" s="525" t="s">
        <v>630</v>
      </c>
      <c r="G1534" s="526" t="s">
        <v>631</v>
      </c>
    </row>
    <row r="1535" spans="1:11" ht="18.75" customHeight="1">
      <c r="A1535" s="527" t="s">
        <v>632</v>
      </c>
      <c r="B1535" s="528" t="s">
        <v>28</v>
      </c>
      <c r="C1535" s="529"/>
      <c r="D1535" s="530"/>
      <c r="E1535" s="526" t="s">
        <v>633</v>
      </c>
      <c r="F1535" s="526" t="s">
        <v>633</v>
      </c>
      <c r="G1535" s="526" t="s">
        <v>633</v>
      </c>
    </row>
    <row r="1536" spans="1:11" ht="18.75" customHeight="1">
      <c r="A1536" s="546" t="s">
        <v>608</v>
      </c>
      <c r="B1536" s="547">
        <v>16</v>
      </c>
      <c r="C1536" s="567" t="s">
        <v>125</v>
      </c>
      <c r="D1536" s="568" t="s">
        <v>1235</v>
      </c>
      <c r="E1536" s="550"/>
      <c r="F1536" s="550">
        <v>0.99</v>
      </c>
      <c r="G1536" s="550">
        <f>F1536-E1536</f>
        <v>0.99</v>
      </c>
    </row>
    <row r="1537" spans="1:7" ht="18.75" customHeight="1">
      <c r="A1537" s="551" t="s">
        <v>609</v>
      </c>
      <c r="B1537" s="569">
        <v>6</v>
      </c>
      <c r="C1537" s="570" t="s">
        <v>125</v>
      </c>
      <c r="D1537" s="571" t="s">
        <v>1288</v>
      </c>
      <c r="E1537" s="561"/>
      <c r="F1537" s="561">
        <v>0.55000000000000004</v>
      </c>
      <c r="G1537" s="561">
        <f t="shared" ref="G1537:G1562" si="39">G1536+F1537-E1537</f>
        <v>1.54</v>
      </c>
    </row>
    <row r="1538" spans="1:7" ht="18.75" customHeight="1">
      <c r="A1538" s="551"/>
      <c r="B1538" s="569">
        <v>15</v>
      </c>
      <c r="C1538" s="572" t="s">
        <v>82</v>
      </c>
      <c r="D1538" s="573" t="s">
        <v>1330</v>
      </c>
      <c r="E1538" s="561"/>
      <c r="F1538" s="561">
        <v>0.02</v>
      </c>
      <c r="G1538" s="561">
        <f t="shared" si="39"/>
        <v>1.56</v>
      </c>
    </row>
    <row r="1539" spans="1:7" ht="18.75" customHeight="1">
      <c r="A1539" s="551"/>
      <c r="B1539" s="569">
        <v>28</v>
      </c>
      <c r="C1539" s="572" t="s">
        <v>82</v>
      </c>
      <c r="D1539" s="573" t="s">
        <v>1331</v>
      </c>
      <c r="E1539" s="561"/>
      <c r="F1539" s="561">
        <v>4000</v>
      </c>
      <c r="G1539" s="561">
        <f t="shared" si="39"/>
        <v>4001.56</v>
      </c>
    </row>
    <row r="1540" spans="1:7" ht="18.75" customHeight="1">
      <c r="A1540" s="551" t="s">
        <v>610</v>
      </c>
      <c r="B1540" s="569">
        <v>30</v>
      </c>
      <c r="C1540" s="572" t="s">
        <v>794</v>
      </c>
      <c r="D1540" s="573" t="s">
        <v>1386</v>
      </c>
      <c r="E1540" s="561"/>
      <c r="F1540" s="561">
        <v>2000</v>
      </c>
      <c r="G1540" s="561">
        <f t="shared" si="39"/>
        <v>6001.5599999999995</v>
      </c>
    </row>
    <row r="1541" spans="1:7" ht="18.75" customHeight="1">
      <c r="A1541" s="551" t="s">
        <v>1201</v>
      </c>
      <c r="B1541" s="569">
        <v>4</v>
      </c>
      <c r="C1541" s="572" t="s">
        <v>125</v>
      </c>
      <c r="D1541" s="573" t="s">
        <v>1392</v>
      </c>
      <c r="E1541" s="561"/>
      <c r="F1541" s="561">
        <v>0.46</v>
      </c>
      <c r="G1541" s="561">
        <f t="shared" si="39"/>
        <v>6002.0199999999995</v>
      </c>
    </row>
    <row r="1542" spans="1:7" ht="18.75" customHeight="1">
      <c r="A1542" s="551"/>
      <c r="B1542" s="569">
        <v>30</v>
      </c>
      <c r="C1542" s="572" t="s">
        <v>794</v>
      </c>
      <c r="D1542" s="573" t="s">
        <v>1431</v>
      </c>
      <c r="E1542" s="561"/>
      <c r="F1542" s="561">
        <v>2000</v>
      </c>
      <c r="G1542" s="561">
        <f t="shared" si="39"/>
        <v>8002.0199999999995</v>
      </c>
    </row>
    <row r="1543" spans="1:7" ht="18.75" customHeight="1">
      <c r="A1543" s="574" t="s">
        <v>612</v>
      </c>
      <c r="B1543" s="569">
        <v>31</v>
      </c>
      <c r="C1543" s="572" t="s">
        <v>794</v>
      </c>
      <c r="D1543" s="573" t="s">
        <v>1478</v>
      </c>
      <c r="E1543" s="561"/>
      <c r="F1543" s="561">
        <v>2000</v>
      </c>
      <c r="G1543" s="561">
        <f t="shared" si="39"/>
        <v>10002.02</v>
      </c>
    </row>
    <row r="1544" spans="1:7" ht="18.75" customHeight="1">
      <c r="A1544" s="574" t="s">
        <v>613</v>
      </c>
      <c r="B1544" s="569">
        <v>8</v>
      </c>
      <c r="C1544" s="572" t="s">
        <v>125</v>
      </c>
      <c r="D1544" s="573" t="s">
        <v>1488</v>
      </c>
      <c r="E1544" s="561"/>
      <c r="F1544" s="561">
        <v>0.34</v>
      </c>
      <c r="G1544" s="561">
        <f t="shared" si="39"/>
        <v>10002.36</v>
      </c>
    </row>
    <row r="1545" spans="1:7" ht="18.75" customHeight="1">
      <c r="A1545" s="574"/>
      <c r="B1545" s="569">
        <v>30</v>
      </c>
      <c r="C1545" s="572" t="s">
        <v>794</v>
      </c>
      <c r="D1545" s="573" t="s">
        <v>1536</v>
      </c>
      <c r="E1545" s="561"/>
      <c r="F1545" s="561">
        <v>2000</v>
      </c>
      <c r="G1545" s="561">
        <f t="shared" si="39"/>
        <v>12002.36</v>
      </c>
    </row>
    <row r="1546" spans="1:7" ht="18.75" customHeight="1">
      <c r="A1546" s="574" t="s">
        <v>614</v>
      </c>
      <c r="B1546" s="569">
        <v>5</v>
      </c>
      <c r="C1546" s="572" t="s">
        <v>125</v>
      </c>
      <c r="D1546" s="573" t="s">
        <v>1538</v>
      </c>
      <c r="E1546" s="561"/>
      <c r="F1546" s="561">
        <v>0.25</v>
      </c>
      <c r="G1546" s="561">
        <f t="shared" si="39"/>
        <v>12002.61</v>
      </c>
    </row>
    <row r="1547" spans="1:7" ht="18.75" customHeight="1">
      <c r="A1547" s="574"/>
      <c r="B1547" s="569">
        <v>31</v>
      </c>
      <c r="C1547" s="572" t="s">
        <v>794</v>
      </c>
      <c r="D1547" s="573" t="s">
        <v>1569</v>
      </c>
      <c r="E1547" s="561"/>
      <c r="F1547" s="561">
        <v>2000</v>
      </c>
      <c r="G1547" s="561">
        <f t="shared" si="39"/>
        <v>14002.61</v>
      </c>
    </row>
    <row r="1548" spans="1:7" ht="18.75" customHeight="1">
      <c r="A1548" s="574" t="s">
        <v>615</v>
      </c>
      <c r="B1548" s="569">
        <v>11</v>
      </c>
      <c r="C1548" s="572" t="s">
        <v>125</v>
      </c>
      <c r="D1548" s="573" t="s">
        <v>1581</v>
      </c>
      <c r="E1548" s="561"/>
      <c r="F1548" s="561">
        <v>0.99</v>
      </c>
      <c r="G1548" s="561">
        <f t="shared" si="39"/>
        <v>14003.6</v>
      </c>
    </row>
    <row r="1549" spans="1:7" ht="18.75" customHeight="1">
      <c r="A1549" s="574"/>
      <c r="B1549" s="569">
        <v>17</v>
      </c>
      <c r="C1549" s="572" t="s">
        <v>82</v>
      </c>
      <c r="D1549" s="573" t="s">
        <v>1615</v>
      </c>
      <c r="E1549" s="561"/>
      <c r="F1549" s="561">
        <v>10</v>
      </c>
      <c r="G1549" s="561">
        <f t="shared" si="39"/>
        <v>14013.6</v>
      </c>
    </row>
    <row r="1550" spans="1:7" ht="18.75" customHeight="1">
      <c r="A1550" s="574"/>
      <c r="B1550" s="569">
        <v>22</v>
      </c>
      <c r="C1550" s="572" t="s">
        <v>794</v>
      </c>
      <c r="D1550" s="573" t="s">
        <v>1616</v>
      </c>
      <c r="E1550" s="561"/>
      <c r="F1550" s="561">
        <v>0.1</v>
      </c>
      <c r="G1550" s="561">
        <f t="shared" si="39"/>
        <v>14013.7</v>
      </c>
    </row>
    <row r="1551" spans="1:7" ht="18.75" customHeight="1">
      <c r="A1551" s="574"/>
      <c r="B1551" s="569">
        <v>31</v>
      </c>
      <c r="C1551" s="572" t="s">
        <v>794</v>
      </c>
      <c r="D1551" s="573" t="s">
        <v>1618</v>
      </c>
      <c r="E1551" s="561"/>
      <c r="F1551" s="561">
        <v>2000</v>
      </c>
      <c r="G1551" s="561">
        <f t="shared" si="39"/>
        <v>16013.7</v>
      </c>
    </row>
    <row r="1552" spans="1:7" ht="18.75" customHeight="1">
      <c r="A1552" s="574" t="s">
        <v>616</v>
      </c>
      <c r="B1552" s="569">
        <v>7</v>
      </c>
      <c r="C1552" s="572" t="s">
        <v>125</v>
      </c>
      <c r="D1552" s="573" t="s">
        <v>1629</v>
      </c>
      <c r="E1552" s="561"/>
      <c r="F1552" s="561">
        <v>0.49</v>
      </c>
      <c r="G1552" s="561">
        <f t="shared" si="39"/>
        <v>16014.19</v>
      </c>
    </row>
    <row r="1553" spans="1:7" ht="18.75" customHeight="1">
      <c r="A1553" s="574"/>
      <c r="B1553" s="569">
        <v>21</v>
      </c>
      <c r="C1553" s="572" t="s">
        <v>792</v>
      </c>
      <c r="D1553" s="573" t="s">
        <v>1642</v>
      </c>
      <c r="E1553" s="561"/>
      <c r="F1553" s="561">
        <v>0.01</v>
      </c>
      <c r="G1553" s="561">
        <f t="shared" si="39"/>
        <v>16014.2</v>
      </c>
    </row>
    <row r="1554" spans="1:7" ht="18.75" customHeight="1">
      <c r="A1554" s="574"/>
      <c r="B1554" s="569">
        <v>29</v>
      </c>
      <c r="C1554" s="572" t="s">
        <v>794</v>
      </c>
      <c r="D1554" s="573" t="s">
        <v>1668</v>
      </c>
      <c r="E1554" s="561"/>
      <c r="F1554" s="561">
        <v>2000</v>
      </c>
      <c r="G1554" s="561">
        <f t="shared" si="39"/>
        <v>18014.2</v>
      </c>
    </row>
    <row r="1555" spans="1:7" ht="18.75" customHeight="1">
      <c r="A1555" s="574" t="s">
        <v>617</v>
      </c>
      <c r="B1555" s="569">
        <v>4</v>
      </c>
      <c r="C1555" s="572" t="s">
        <v>82</v>
      </c>
      <c r="D1555" s="573" t="s">
        <v>1705</v>
      </c>
      <c r="E1555" s="561"/>
      <c r="F1555" s="561">
        <v>4</v>
      </c>
      <c r="G1555" s="561">
        <f t="shared" si="39"/>
        <v>18018.2</v>
      </c>
    </row>
    <row r="1556" spans="1:7" ht="18.75" customHeight="1">
      <c r="A1556" s="574"/>
      <c r="B1556" s="569">
        <v>6</v>
      </c>
      <c r="C1556" s="572" t="s">
        <v>125</v>
      </c>
      <c r="D1556" s="573" t="s">
        <v>1674</v>
      </c>
      <c r="E1556" s="561"/>
      <c r="F1556" s="561">
        <v>0.54</v>
      </c>
      <c r="G1556" s="561">
        <f t="shared" si="39"/>
        <v>18018.740000000002</v>
      </c>
    </row>
    <row r="1557" spans="1:7" ht="18.75" customHeight="1">
      <c r="A1557" s="574"/>
      <c r="B1557" s="569">
        <v>31</v>
      </c>
      <c r="C1557" s="572" t="s">
        <v>794</v>
      </c>
      <c r="D1557" s="573" t="s">
        <v>1707</v>
      </c>
      <c r="E1557" s="561"/>
      <c r="F1557" s="561">
        <v>2000</v>
      </c>
      <c r="G1557" s="561">
        <f t="shared" si="39"/>
        <v>20018.740000000002</v>
      </c>
    </row>
    <row r="1558" spans="1:7" ht="18.75" customHeight="1">
      <c r="A1558" s="574" t="s">
        <v>618</v>
      </c>
      <c r="B1558" s="569">
        <v>7</v>
      </c>
      <c r="C1558" s="572" t="s">
        <v>794</v>
      </c>
      <c r="D1558" s="573" t="s">
        <v>1743</v>
      </c>
      <c r="E1558" s="561"/>
      <c r="F1558" s="561">
        <v>7.5019999999999998</v>
      </c>
      <c r="G1558" s="561">
        <f t="shared" si="39"/>
        <v>20026.242000000002</v>
      </c>
    </row>
    <row r="1559" spans="1:7" ht="18.75" customHeight="1">
      <c r="A1559" s="574"/>
      <c r="B1559" s="569">
        <v>9</v>
      </c>
      <c r="C1559" s="572" t="s">
        <v>125</v>
      </c>
      <c r="D1559" s="573" t="s">
        <v>1711</v>
      </c>
      <c r="E1559" s="561"/>
      <c r="F1559" s="561">
        <v>0.71</v>
      </c>
      <c r="G1559" s="561">
        <f t="shared" si="39"/>
        <v>20026.952000000001</v>
      </c>
    </row>
    <row r="1560" spans="1:7" ht="18.75" customHeight="1">
      <c r="A1560" s="574"/>
      <c r="B1560" s="569">
        <v>30</v>
      </c>
      <c r="C1560" s="572" t="s">
        <v>794</v>
      </c>
      <c r="D1560" s="573" t="s">
        <v>1747</v>
      </c>
      <c r="E1560" s="561"/>
      <c r="F1560" s="561">
        <v>2000</v>
      </c>
      <c r="G1560" s="561">
        <f t="shared" si="39"/>
        <v>22026.952000000001</v>
      </c>
    </row>
    <row r="1561" spans="1:7" ht="18.75" customHeight="1">
      <c r="A1561" s="574" t="s">
        <v>619</v>
      </c>
      <c r="B1561" s="569">
        <v>13</v>
      </c>
      <c r="C1561" s="572" t="s">
        <v>125</v>
      </c>
      <c r="D1561" s="573" t="s">
        <v>1763</v>
      </c>
      <c r="E1561" s="561"/>
      <c r="F1561" s="561">
        <v>0.83</v>
      </c>
      <c r="G1561" s="561">
        <f t="shared" si="39"/>
        <v>22027.782000000003</v>
      </c>
    </row>
    <row r="1562" spans="1:7" ht="18.75" customHeight="1">
      <c r="A1562" s="574"/>
      <c r="B1562" s="569">
        <v>28</v>
      </c>
      <c r="C1562" s="572" t="s">
        <v>794</v>
      </c>
      <c r="D1562" s="573" t="s">
        <v>1793</v>
      </c>
      <c r="E1562" s="561"/>
      <c r="F1562" s="561">
        <v>2000</v>
      </c>
      <c r="G1562" s="561">
        <f t="shared" si="39"/>
        <v>24027.782000000003</v>
      </c>
    </row>
    <row r="1563" spans="1:7" ht="18.75" customHeight="1">
      <c r="A1563" s="537"/>
      <c r="B1563" s="537"/>
      <c r="C1563" s="538"/>
      <c r="D1563" s="537"/>
      <c r="E1563" s="539"/>
      <c r="F1563" s="539"/>
      <c r="G1563" s="539"/>
    </row>
    <row r="1564" spans="1:7" ht="18.75" customHeight="1">
      <c r="A1564" s="543"/>
      <c r="B1564" s="543"/>
      <c r="C1564" s="544"/>
      <c r="D1564" s="543"/>
      <c r="E1564" s="545"/>
      <c r="F1564" s="545"/>
      <c r="G1564" s="541"/>
    </row>
    <row r="1565" spans="1:7" ht="18.75" customHeight="1">
      <c r="A1565" s="597" t="s">
        <v>313</v>
      </c>
      <c r="B1565" s="597"/>
      <c r="C1565" s="597"/>
      <c r="D1565" s="597"/>
      <c r="E1565" s="597"/>
      <c r="F1565" s="597"/>
      <c r="G1565" s="566" t="s">
        <v>709</v>
      </c>
    </row>
    <row r="1566" spans="1:7" ht="18.75" customHeight="1">
      <c r="A1566" s="598">
        <f>A2</f>
        <v>2566</v>
      </c>
      <c r="B1566" s="599"/>
      <c r="C1566" s="523" t="s">
        <v>103</v>
      </c>
      <c r="D1566" s="524" t="s">
        <v>628</v>
      </c>
      <c r="E1566" s="525" t="s">
        <v>629</v>
      </c>
      <c r="F1566" s="525" t="s">
        <v>630</v>
      </c>
      <c r="G1566" s="526" t="s">
        <v>631</v>
      </c>
    </row>
    <row r="1567" spans="1:7" ht="18.75" customHeight="1">
      <c r="A1567" s="527" t="s">
        <v>632</v>
      </c>
      <c r="B1567" s="528" t="s">
        <v>28</v>
      </c>
      <c r="C1567" s="529"/>
      <c r="D1567" s="530"/>
      <c r="E1567" s="526" t="s">
        <v>633</v>
      </c>
      <c r="F1567" s="526" t="s">
        <v>633</v>
      </c>
      <c r="G1567" s="526" t="s">
        <v>633</v>
      </c>
    </row>
    <row r="1568" spans="1:7" ht="18.75" customHeight="1">
      <c r="A1568" s="574"/>
      <c r="B1568" s="569"/>
      <c r="C1568" s="572"/>
      <c r="D1568" s="573"/>
      <c r="E1568" s="561"/>
      <c r="F1568" s="550"/>
      <c r="G1568" s="550">
        <f>F1568-E1568</f>
        <v>0</v>
      </c>
    </row>
    <row r="1569" spans="1:7" ht="18.75" customHeight="1">
      <c r="A1569" s="534"/>
      <c r="B1569" s="534"/>
      <c r="C1569" s="535"/>
      <c r="D1569" s="534"/>
      <c r="E1569" s="536"/>
      <c r="F1569" s="536"/>
      <c r="G1569" s="536"/>
    </row>
    <row r="1570" spans="1:7" ht="18.75" customHeight="1">
      <c r="A1570" s="534"/>
      <c r="B1570" s="534"/>
      <c r="C1570" s="535"/>
      <c r="D1570" s="534"/>
      <c r="E1570" s="536"/>
      <c r="F1570" s="536"/>
      <c r="G1570" s="536"/>
    </row>
    <row r="1571" spans="1:7" ht="18.75" customHeight="1">
      <c r="A1571" s="537"/>
      <c r="B1571" s="537"/>
      <c r="C1571" s="538"/>
      <c r="D1571" s="537"/>
      <c r="E1571" s="539"/>
      <c r="F1571" s="539"/>
      <c r="G1571" s="539"/>
    </row>
    <row r="1573" spans="1:7" ht="18.75" customHeight="1">
      <c r="A1573" s="597" t="s">
        <v>710</v>
      </c>
      <c r="B1573" s="597"/>
      <c r="C1573" s="597"/>
      <c r="D1573" s="597"/>
      <c r="E1573" s="597"/>
      <c r="F1573" s="597"/>
      <c r="G1573" s="520" t="s">
        <v>711</v>
      </c>
    </row>
    <row r="1574" spans="1:7" ht="18.75" customHeight="1">
      <c r="A1574" s="598">
        <f>A2</f>
        <v>2566</v>
      </c>
      <c r="B1574" s="599"/>
      <c r="C1574" s="523" t="s">
        <v>103</v>
      </c>
      <c r="D1574" s="524" t="s">
        <v>628</v>
      </c>
      <c r="E1574" s="525" t="s">
        <v>629</v>
      </c>
      <c r="F1574" s="525" t="s">
        <v>630</v>
      </c>
      <c r="G1574" s="526" t="s">
        <v>631</v>
      </c>
    </row>
    <row r="1575" spans="1:7" ht="18.75" customHeight="1">
      <c r="A1575" s="527" t="s">
        <v>632</v>
      </c>
      <c r="B1575" s="528" t="s">
        <v>28</v>
      </c>
      <c r="C1575" s="529"/>
      <c r="D1575" s="530"/>
      <c r="E1575" s="526" t="s">
        <v>633</v>
      </c>
      <c r="F1575" s="526" t="s">
        <v>633</v>
      </c>
      <c r="G1575" s="526" t="s">
        <v>633</v>
      </c>
    </row>
    <row r="1576" spans="1:7" ht="18.75" customHeight="1">
      <c r="A1576" s="558" t="s">
        <v>608</v>
      </c>
      <c r="B1576" s="531">
        <v>31</v>
      </c>
      <c r="C1576" s="532" t="s">
        <v>789</v>
      </c>
      <c r="D1576" s="531" t="s">
        <v>1223</v>
      </c>
      <c r="E1576" s="533">
        <v>119923.21</v>
      </c>
      <c r="F1576" s="533"/>
      <c r="G1576" s="533">
        <f>E1576-F1576</f>
        <v>119923.21</v>
      </c>
    </row>
    <row r="1577" spans="1:7" ht="18.75" customHeight="1">
      <c r="A1577" s="534" t="s">
        <v>609</v>
      </c>
      <c r="B1577" s="534">
        <v>28</v>
      </c>
      <c r="C1577" s="535" t="s">
        <v>789</v>
      </c>
      <c r="D1577" s="534" t="s">
        <v>1328</v>
      </c>
      <c r="E1577" s="536">
        <v>21224.63</v>
      </c>
      <c r="F1577" s="536"/>
      <c r="G1577" s="536">
        <f t="shared" ref="G1577:G1588" si="40">G1576+E1577-F1577</f>
        <v>141147.84</v>
      </c>
    </row>
    <row r="1578" spans="1:7" ht="18.75" customHeight="1">
      <c r="A1578" s="534" t="s">
        <v>610</v>
      </c>
      <c r="B1578" s="534">
        <v>31</v>
      </c>
      <c r="C1578" s="535" t="s">
        <v>789</v>
      </c>
      <c r="D1578" s="534" t="s">
        <v>1387</v>
      </c>
      <c r="E1578" s="536">
        <v>23298.41</v>
      </c>
      <c r="F1578" s="536"/>
      <c r="G1578" s="536">
        <f t="shared" si="40"/>
        <v>164446.25</v>
      </c>
    </row>
    <row r="1579" spans="1:7" ht="18.75" customHeight="1">
      <c r="A1579" s="534" t="s">
        <v>1201</v>
      </c>
      <c r="B1579" s="534">
        <v>30</v>
      </c>
      <c r="C1579" s="535" t="s">
        <v>789</v>
      </c>
      <c r="D1579" s="534" t="s">
        <v>1432</v>
      </c>
      <c r="E1579" s="536">
        <v>24442.84</v>
      </c>
      <c r="F1579" s="536"/>
      <c r="G1579" s="536">
        <f t="shared" si="40"/>
        <v>188889.09</v>
      </c>
    </row>
    <row r="1580" spans="1:7" ht="18.75" customHeight="1">
      <c r="A1580" s="534" t="s">
        <v>612</v>
      </c>
      <c r="B1580" s="534">
        <v>31</v>
      </c>
      <c r="C1580" s="535" t="s">
        <v>789</v>
      </c>
      <c r="D1580" s="534" t="s">
        <v>1479</v>
      </c>
      <c r="E1580" s="561">
        <v>84103.38</v>
      </c>
      <c r="F1580" s="536"/>
      <c r="G1580" s="536">
        <f t="shared" si="40"/>
        <v>272992.46999999997</v>
      </c>
    </row>
    <row r="1581" spans="1:7" ht="18.75" customHeight="1">
      <c r="A1581" s="534" t="s">
        <v>613</v>
      </c>
      <c r="B1581" s="534">
        <v>30</v>
      </c>
      <c r="C1581" s="535" t="s">
        <v>789</v>
      </c>
      <c r="D1581" s="534" t="s">
        <v>1525</v>
      </c>
      <c r="E1581" s="561">
        <v>110999.89</v>
      </c>
      <c r="F1581" s="536"/>
      <c r="G1581" s="536">
        <f t="shared" si="40"/>
        <v>383992.36</v>
      </c>
    </row>
    <row r="1582" spans="1:7" ht="18.75" customHeight="1">
      <c r="A1582" s="534" t="s">
        <v>614</v>
      </c>
      <c r="B1582" s="534">
        <v>31</v>
      </c>
      <c r="C1582" s="535" t="s">
        <v>794</v>
      </c>
      <c r="D1582" s="534" t="s">
        <v>1567</v>
      </c>
      <c r="E1582" s="561">
        <v>4330.79</v>
      </c>
      <c r="F1582" s="536"/>
      <c r="G1582" s="536">
        <f t="shared" si="40"/>
        <v>388323.14999999997</v>
      </c>
    </row>
    <row r="1583" spans="1:7" ht="18.75" customHeight="1">
      <c r="A1583" s="534"/>
      <c r="B1583" s="534">
        <v>31</v>
      </c>
      <c r="C1583" s="535" t="s">
        <v>789</v>
      </c>
      <c r="D1583" s="534" t="s">
        <v>1574</v>
      </c>
      <c r="E1583" s="561">
        <v>36131.14</v>
      </c>
      <c r="F1583" s="536"/>
      <c r="G1583" s="536">
        <f t="shared" si="40"/>
        <v>424454.29</v>
      </c>
    </row>
    <row r="1584" spans="1:7" ht="18.75" customHeight="1">
      <c r="A1584" s="534" t="s">
        <v>615</v>
      </c>
      <c r="B1584" s="534">
        <v>7</v>
      </c>
      <c r="C1584" s="535" t="s">
        <v>794</v>
      </c>
      <c r="D1584" s="534" t="s">
        <v>1578</v>
      </c>
      <c r="E1584" s="561">
        <v>9683.75</v>
      </c>
      <c r="F1584" s="536"/>
      <c r="G1584" s="536">
        <f t="shared" si="40"/>
        <v>434138.04</v>
      </c>
    </row>
    <row r="1585" spans="1:7" ht="18.75" customHeight="1">
      <c r="A1585" s="534"/>
      <c r="B1585" s="534">
        <v>31</v>
      </c>
      <c r="C1585" s="535" t="s">
        <v>789</v>
      </c>
      <c r="D1585" s="534" t="s">
        <v>1577</v>
      </c>
      <c r="E1585" s="561">
        <v>6105.58</v>
      </c>
      <c r="F1585" s="536"/>
      <c r="G1585" s="536">
        <f t="shared" si="40"/>
        <v>440243.62</v>
      </c>
    </row>
    <row r="1586" spans="1:7" ht="18.75" customHeight="1">
      <c r="A1586" s="534" t="s">
        <v>616</v>
      </c>
      <c r="B1586" s="534">
        <v>30</v>
      </c>
      <c r="C1586" s="535" t="s">
        <v>789</v>
      </c>
      <c r="D1586" s="534" t="s">
        <v>1669</v>
      </c>
      <c r="E1586" s="561">
        <v>40314.589999999997</v>
      </c>
      <c r="F1586" s="536"/>
      <c r="G1586" s="536">
        <f t="shared" si="40"/>
        <v>480558.20999999996</v>
      </c>
    </row>
    <row r="1587" spans="1:7" ht="18.75" customHeight="1">
      <c r="A1587" s="534" t="s">
        <v>618</v>
      </c>
      <c r="B1587" s="534">
        <v>30</v>
      </c>
      <c r="C1587" s="535" t="s">
        <v>789</v>
      </c>
      <c r="D1587" s="534" t="s">
        <v>1748</v>
      </c>
      <c r="E1587" s="561">
        <v>19363.37</v>
      </c>
      <c r="F1587" s="536"/>
      <c r="G1587" s="536">
        <f t="shared" si="40"/>
        <v>499921.57999999996</v>
      </c>
    </row>
    <row r="1588" spans="1:7" ht="18.75" customHeight="1">
      <c r="A1588" s="534" t="s">
        <v>619</v>
      </c>
      <c r="B1588" s="534">
        <v>28</v>
      </c>
      <c r="C1588" s="535" t="s">
        <v>789</v>
      </c>
      <c r="D1588" s="534" t="s">
        <v>1794</v>
      </c>
      <c r="E1588" s="561">
        <v>810</v>
      </c>
      <c r="F1588" s="536"/>
      <c r="G1588" s="536">
        <f t="shared" si="40"/>
        <v>500731.57999999996</v>
      </c>
    </row>
    <row r="1589" spans="1:7" ht="18.75" customHeight="1">
      <c r="A1589" s="537"/>
      <c r="B1589" s="537"/>
      <c r="C1589" s="538"/>
      <c r="D1589" s="537"/>
      <c r="E1589" s="539"/>
      <c r="F1589" s="539"/>
      <c r="G1589" s="539"/>
    </row>
    <row r="1591" spans="1:7" ht="18.75" customHeight="1">
      <c r="A1591" s="597" t="s">
        <v>712</v>
      </c>
      <c r="B1591" s="597"/>
      <c r="C1591" s="597"/>
      <c r="D1591" s="597"/>
      <c r="E1591" s="597"/>
      <c r="F1591" s="597"/>
      <c r="G1591" s="520" t="s">
        <v>713</v>
      </c>
    </row>
    <row r="1592" spans="1:7" ht="18.75" customHeight="1">
      <c r="A1592" s="598">
        <f>A2</f>
        <v>2566</v>
      </c>
      <c r="B1592" s="599"/>
      <c r="C1592" s="523" t="s">
        <v>103</v>
      </c>
      <c r="D1592" s="524" t="s">
        <v>628</v>
      </c>
      <c r="E1592" s="525" t="s">
        <v>629</v>
      </c>
      <c r="F1592" s="525" t="s">
        <v>630</v>
      </c>
      <c r="G1592" s="526" t="s">
        <v>631</v>
      </c>
    </row>
    <row r="1593" spans="1:7" ht="18.75" customHeight="1">
      <c r="A1593" s="527" t="s">
        <v>632</v>
      </c>
      <c r="B1593" s="528" t="s">
        <v>28</v>
      </c>
      <c r="C1593" s="529"/>
      <c r="D1593" s="530"/>
      <c r="E1593" s="526" t="s">
        <v>633</v>
      </c>
      <c r="F1593" s="526" t="s">
        <v>633</v>
      </c>
      <c r="G1593" s="526" t="s">
        <v>633</v>
      </c>
    </row>
    <row r="1594" spans="1:7" ht="18.75" customHeight="1">
      <c r="A1594" s="531"/>
      <c r="B1594" s="531"/>
      <c r="C1594" s="532"/>
      <c r="D1594" s="531"/>
      <c r="E1594" s="533"/>
      <c r="F1594" s="533"/>
      <c r="G1594" s="533">
        <f>E1594-F1594</f>
        <v>0</v>
      </c>
    </row>
    <row r="1595" spans="1:7" ht="18.75" customHeight="1">
      <c r="A1595" s="534"/>
      <c r="B1595" s="534"/>
      <c r="C1595" s="535"/>
      <c r="D1595" s="534"/>
      <c r="E1595" s="536"/>
      <c r="F1595" s="536"/>
      <c r="G1595" s="536">
        <f>G1594+E1595-F1595</f>
        <v>0</v>
      </c>
    </row>
    <row r="1596" spans="1:7" ht="18.75" customHeight="1">
      <c r="A1596" s="534"/>
      <c r="B1596" s="534"/>
      <c r="C1596" s="535"/>
      <c r="D1596" s="534"/>
      <c r="E1596" s="536"/>
      <c r="F1596" s="536"/>
      <c r="G1596" s="536"/>
    </row>
    <row r="1597" spans="1:7" ht="18.75" customHeight="1">
      <c r="A1597" s="534"/>
      <c r="B1597" s="534"/>
      <c r="C1597" s="535"/>
      <c r="D1597" s="534"/>
      <c r="E1597" s="536"/>
      <c r="F1597" s="536"/>
      <c r="G1597" s="536"/>
    </row>
    <row r="1598" spans="1:7" ht="18.75" customHeight="1">
      <c r="A1598" s="537"/>
      <c r="B1598" s="537"/>
      <c r="C1598" s="538"/>
      <c r="D1598" s="537"/>
      <c r="E1598" s="539"/>
      <c r="F1598" s="539"/>
      <c r="G1598" s="539"/>
    </row>
    <row r="1599" spans="1:7" ht="18.75" customHeight="1">
      <c r="E1599" s="541"/>
      <c r="F1599" s="541"/>
      <c r="G1599" s="541"/>
    </row>
    <row r="1600" spans="1:7" ht="18.75" customHeight="1">
      <c r="A1600" s="597" t="s">
        <v>586</v>
      </c>
      <c r="B1600" s="597"/>
      <c r="C1600" s="597"/>
      <c r="D1600" s="597"/>
      <c r="E1600" s="597"/>
      <c r="F1600" s="597"/>
      <c r="G1600" s="520" t="s">
        <v>714</v>
      </c>
    </row>
    <row r="1601" spans="1:7" ht="18.75" customHeight="1">
      <c r="A1601" s="598" t="str">
        <f>A13</f>
        <v>มค</v>
      </c>
      <c r="B1601" s="599"/>
      <c r="C1601" s="523" t="s">
        <v>103</v>
      </c>
      <c r="D1601" s="524" t="s">
        <v>628</v>
      </c>
      <c r="E1601" s="525" t="s">
        <v>629</v>
      </c>
      <c r="F1601" s="525" t="s">
        <v>630</v>
      </c>
      <c r="G1601" s="526" t="s">
        <v>631</v>
      </c>
    </row>
    <row r="1602" spans="1:7" ht="18.75" customHeight="1">
      <c r="A1602" s="527" t="s">
        <v>632</v>
      </c>
      <c r="B1602" s="528" t="s">
        <v>28</v>
      </c>
      <c r="C1602" s="529"/>
      <c r="D1602" s="530"/>
      <c r="E1602" s="526" t="s">
        <v>633</v>
      </c>
      <c r="F1602" s="526" t="s">
        <v>633</v>
      </c>
      <c r="G1602" s="526" t="s">
        <v>633</v>
      </c>
    </row>
    <row r="1603" spans="1:7" ht="18.75" customHeight="1">
      <c r="A1603" s="531" t="s">
        <v>609</v>
      </c>
      <c r="B1603" s="531">
        <v>28</v>
      </c>
      <c r="C1603" s="532" t="s">
        <v>808</v>
      </c>
      <c r="D1603" s="531" t="s">
        <v>1314</v>
      </c>
      <c r="E1603" s="533">
        <v>1560</v>
      </c>
      <c r="F1603" s="533"/>
      <c r="G1603" s="533">
        <f>E1603-F1603</f>
        <v>1560</v>
      </c>
    </row>
    <row r="1604" spans="1:7" ht="18.75" customHeight="1">
      <c r="A1604" s="534" t="s">
        <v>610</v>
      </c>
      <c r="B1604" s="534">
        <v>30</v>
      </c>
      <c r="C1604" s="535" t="s">
        <v>234</v>
      </c>
      <c r="D1604" s="534" t="s">
        <v>1370</v>
      </c>
      <c r="E1604" s="536">
        <v>850</v>
      </c>
      <c r="F1604" s="536"/>
      <c r="G1604" s="536">
        <f t="shared" ref="G1604:G1605" si="41">G1603+E1604-F1604</f>
        <v>2410</v>
      </c>
    </row>
    <row r="1605" spans="1:7" ht="18.75" customHeight="1">
      <c r="A1605" s="534" t="s">
        <v>619</v>
      </c>
      <c r="B1605" s="534">
        <v>4</v>
      </c>
      <c r="C1605" s="535" t="s">
        <v>808</v>
      </c>
      <c r="D1605" s="534" t="s">
        <v>1754</v>
      </c>
      <c r="E1605" s="536">
        <v>880</v>
      </c>
      <c r="F1605" s="536"/>
      <c r="G1605" s="536">
        <f t="shared" si="41"/>
        <v>3290</v>
      </c>
    </row>
    <row r="1606" spans="1:7" ht="18.75" customHeight="1">
      <c r="A1606" s="537"/>
      <c r="B1606" s="537"/>
      <c r="C1606" s="538"/>
      <c r="D1606" s="537"/>
      <c r="E1606" s="539"/>
      <c r="F1606" s="539"/>
      <c r="G1606" s="539"/>
    </row>
    <row r="1608" spans="1:7" ht="18.75" customHeight="1">
      <c r="A1608" s="597" t="s">
        <v>262</v>
      </c>
      <c r="B1608" s="597"/>
      <c r="C1608" s="597"/>
      <c r="D1608" s="597"/>
      <c r="E1608" s="597"/>
      <c r="F1608" s="597"/>
      <c r="G1608" s="520" t="s">
        <v>715</v>
      </c>
    </row>
    <row r="1609" spans="1:7" ht="18.75" customHeight="1">
      <c r="A1609" s="598">
        <f>A2</f>
        <v>2566</v>
      </c>
      <c r="B1609" s="599"/>
      <c r="C1609" s="523" t="s">
        <v>103</v>
      </c>
      <c r="D1609" s="524" t="s">
        <v>628</v>
      </c>
      <c r="E1609" s="525" t="s">
        <v>629</v>
      </c>
      <c r="F1609" s="525" t="s">
        <v>630</v>
      </c>
      <c r="G1609" s="526" t="s">
        <v>631</v>
      </c>
    </row>
    <row r="1610" spans="1:7" ht="18.75" customHeight="1">
      <c r="A1610" s="527" t="s">
        <v>632</v>
      </c>
      <c r="B1610" s="528" t="s">
        <v>28</v>
      </c>
      <c r="C1610" s="529"/>
      <c r="D1610" s="530"/>
      <c r="E1610" s="526" t="s">
        <v>633</v>
      </c>
      <c r="F1610" s="526" t="s">
        <v>633</v>
      </c>
      <c r="G1610" s="526" t="s">
        <v>633</v>
      </c>
    </row>
    <row r="1611" spans="1:7" ht="18.75" customHeight="1">
      <c r="A1611" s="558" t="s">
        <v>608</v>
      </c>
      <c r="B1611" s="531">
        <v>9</v>
      </c>
      <c r="C1611" s="555" t="s">
        <v>234</v>
      </c>
      <c r="D1611" s="531" t="s">
        <v>1228</v>
      </c>
      <c r="E1611" s="533">
        <v>85.98</v>
      </c>
      <c r="F1611" s="533"/>
      <c r="G1611" s="533">
        <f>E1611-F1611</f>
        <v>85.98</v>
      </c>
    </row>
    <row r="1612" spans="1:7" ht="18.75" customHeight="1">
      <c r="A1612" s="534"/>
      <c r="B1612" s="534">
        <v>13</v>
      </c>
      <c r="C1612" s="560" t="s">
        <v>234</v>
      </c>
      <c r="D1612" s="534" t="s">
        <v>1232</v>
      </c>
      <c r="E1612" s="536">
        <v>35</v>
      </c>
      <c r="F1612" s="536"/>
      <c r="G1612" s="536">
        <f t="shared" ref="G1612:G1627" si="42">G1611+E1612-F1612</f>
        <v>120.98</v>
      </c>
    </row>
    <row r="1613" spans="1:7" ht="18.75" customHeight="1">
      <c r="A1613" s="534"/>
      <c r="B1613" s="534">
        <v>13</v>
      </c>
      <c r="C1613" s="560" t="s">
        <v>234</v>
      </c>
      <c r="D1613" s="534" t="s">
        <v>1233</v>
      </c>
      <c r="E1613" s="536">
        <v>288.2</v>
      </c>
      <c r="F1613" s="536"/>
      <c r="G1613" s="536">
        <f t="shared" si="42"/>
        <v>409.18</v>
      </c>
    </row>
    <row r="1614" spans="1:7" ht="18.75" customHeight="1">
      <c r="A1614" s="534"/>
      <c r="B1614" s="534">
        <v>31</v>
      </c>
      <c r="C1614" s="535" t="s">
        <v>808</v>
      </c>
      <c r="D1614" s="534" t="s">
        <v>1260</v>
      </c>
      <c r="E1614" s="536">
        <v>50</v>
      </c>
      <c r="F1614" s="536"/>
      <c r="G1614" s="536">
        <f t="shared" si="42"/>
        <v>459.18</v>
      </c>
    </row>
    <row r="1615" spans="1:7" ht="18.75" customHeight="1">
      <c r="A1615" s="534" t="s">
        <v>609</v>
      </c>
      <c r="B1615" s="534">
        <v>3</v>
      </c>
      <c r="C1615" s="535" t="s">
        <v>808</v>
      </c>
      <c r="D1615" s="534" t="s">
        <v>1283</v>
      </c>
      <c r="E1615" s="536">
        <v>800</v>
      </c>
      <c r="F1615" s="536"/>
      <c r="G1615" s="536">
        <f t="shared" si="42"/>
        <v>1259.18</v>
      </c>
    </row>
    <row r="1616" spans="1:7" ht="18.75" customHeight="1">
      <c r="A1616" s="534"/>
      <c r="B1616" s="534">
        <v>15</v>
      </c>
      <c r="C1616" s="535" t="s">
        <v>808</v>
      </c>
      <c r="D1616" s="534" t="s">
        <v>1297</v>
      </c>
      <c r="E1616" s="536">
        <v>69.16</v>
      </c>
      <c r="F1616" s="536"/>
      <c r="G1616" s="536">
        <f t="shared" si="42"/>
        <v>1328.3400000000001</v>
      </c>
    </row>
    <row r="1617" spans="1:7" ht="18.75" customHeight="1">
      <c r="A1617" s="534"/>
      <c r="B1617" s="534">
        <v>28</v>
      </c>
      <c r="C1617" s="535" t="s">
        <v>808</v>
      </c>
      <c r="D1617" s="534" t="s">
        <v>1314</v>
      </c>
      <c r="E1617" s="561">
        <v>160</v>
      </c>
      <c r="F1617" s="536"/>
      <c r="G1617" s="536">
        <f t="shared" si="42"/>
        <v>1488.3400000000001</v>
      </c>
    </row>
    <row r="1618" spans="1:7" ht="18.75" customHeight="1">
      <c r="A1618" s="534" t="s">
        <v>610</v>
      </c>
      <c r="B1618" s="534">
        <v>3</v>
      </c>
      <c r="C1618" s="535" t="s">
        <v>234</v>
      </c>
      <c r="D1618" s="534" t="s">
        <v>1341</v>
      </c>
      <c r="E1618" s="536">
        <v>98.13</v>
      </c>
      <c r="F1618" s="536"/>
      <c r="G1618" s="536">
        <f t="shared" si="42"/>
        <v>1586.4700000000003</v>
      </c>
    </row>
    <row r="1619" spans="1:7" ht="18.75" customHeight="1">
      <c r="A1619" s="534" t="s">
        <v>1201</v>
      </c>
      <c r="B1619" s="534">
        <v>30</v>
      </c>
      <c r="C1619" s="535" t="s">
        <v>808</v>
      </c>
      <c r="D1619" s="534" t="s">
        <v>1417</v>
      </c>
      <c r="E1619" s="536">
        <v>343</v>
      </c>
      <c r="F1619" s="536"/>
      <c r="G1619" s="536">
        <f t="shared" si="42"/>
        <v>1929.4700000000003</v>
      </c>
    </row>
    <row r="1620" spans="1:7" ht="18.75" customHeight="1">
      <c r="A1620" s="534" t="s">
        <v>612</v>
      </c>
      <c r="B1620" s="534">
        <v>31</v>
      </c>
      <c r="C1620" s="535" t="s">
        <v>808</v>
      </c>
      <c r="D1620" s="534" t="s">
        <v>1463</v>
      </c>
      <c r="E1620" s="536">
        <v>2150</v>
      </c>
      <c r="F1620" s="536"/>
      <c r="G1620" s="536">
        <f t="shared" si="42"/>
        <v>4079.4700000000003</v>
      </c>
    </row>
    <row r="1621" spans="1:7" ht="18.75" customHeight="1">
      <c r="A1621" s="534" t="s">
        <v>613</v>
      </c>
      <c r="B1621" s="534">
        <v>8</v>
      </c>
      <c r="C1621" s="535" t="s">
        <v>234</v>
      </c>
      <c r="D1621" s="534" t="s">
        <v>1485</v>
      </c>
      <c r="E1621" s="536">
        <v>224.3</v>
      </c>
      <c r="F1621" s="536"/>
      <c r="G1621" s="536">
        <f t="shared" si="42"/>
        <v>4303.7700000000004</v>
      </c>
    </row>
    <row r="1622" spans="1:7" ht="18.75" customHeight="1">
      <c r="A1622" s="534"/>
      <c r="B1622" s="534">
        <v>27</v>
      </c>
      <c r="C1622" s="535" t="s">
        <v>808</v>
      </c>
      <c r="D1622" s="534" t="s">
        <v>1509</v>
      </c>
      <c r="E1622" s="536">
        <v>230</v>
      </c>
      <c r="F1622" s="536"/>
      <c r="G1622" s="536">
        <f t="shared" si="42"/>
        <v>4533.7700000000004</v>
      </c>
    </row>
    <row r="1623" spans="1:7" ht="18.75" customHeight="1">
      <c r="A1623" s="534"/>
      <c r="B1623" s="534">
        <v>30</v>
      </c>
      <c r="C1623" s="535" t="s">
        <v>808</v>
      </c>
      <c r="D1623" s="534" t="s">
        <v>1521</v>
      </c>
      <c r="E1623" s="536">
        <v>241</v>
      </c>
      <c r="F1623" s="536"/>
      <c r="G1623" s="536">
        <f t="shared" si="42"/>
        <v>4774.7700000000004</v>
      </c>
    </row>
    <row r="1624" spans="1:7" ht="18.75" customHeight="1">
      <c r="A1624" s="534" t="s">
        <v>615</v>
      </c>
      <c r="B1624" s="534">
        <v>31</v>
      </c>
      <c r="C1624" s="535" t="s">
        <v>808</v>
      </c>
      <c r="D1624" s="534" t="s">
        <v>1603</v>
      </c>
      <c r="E1624" s="536">
        <v>166</v>
      </c>
      <c r="F1624" s="536"/>
      <c r="G1624" s="536">
        <f t="shared" si="42"/>
        <v>4940.7700000000004</v>
      </c>
    </row>
    <row r="1625" spans="1:7" ht="18.75" customHeight="1">
      <c r="A1625" s="534" t="s">
        <v>616</v>
      </c>
      <c r="B1625" s="534">
        <v>21</v>
      </c>
      <c r="C1625" s="535" t="s">
        <v>808</v>
      </c>
      <c r="D1625" s="534" t="s">
        <v>1642</v>
      </c>
      <c r="E1625" s="536">
        <v>265.94</v>
      </c>
      <c r="F1625" s="536"/>
      <c r="G1625" s="536">
        <f t="shared" si="42"/>
        <v>5206.71</v>
      </c>
    </row>
    <row r="1626" spans="1:7" ht="18.75" customHeight="1">
      <c r="A1626" s="534"/>
      <c r="B1626" s="534">
        <v>29</v>
      </c>
      <c r="C1626" s="535" t="s">
        <v>808</v>
      </c>
      <c r="D1626" s="534" t="s">
        <v>1652</v>
      </c>
      <c r="E1626" s="536">
        <v>444</v>
      </c>
      <c r="F1626" s="536"/>
      <c r="G1626" s="536">
        <f t="shared" si="42"/>
        <v>5650.71</v>
      </c>
    </row>
    <row r="1627" spans="1:7" ht="18.75" customHeight="1">
      <c r="A1627" s="534" t="s">
        <v>618</v>
      </c>
      <c r="B1627" s="534">
        <v>25</v>
      </c>
      <c r="C1627" s="535" t="s">
        <v>808</v>
      </c>
      <c r="D1627" s="534" t="s">
        <v>1724</v>
      </c>
      <c r="E1627" s="536">
        <v>391.59</v>
      </c>
      <c r="F1627" s="536"/>
      <c r="G1627" s="536">
        <f t="shared" si="42"/>
        <v>6042.3</v>
      </c>
    </row>
    <row r="1628" spans="1:7" ht="18.75" customHeight="1">
      <c r="A1628" s="534"/>
      <c r="B1628" s="534"/>
      <c r="C1628" s="535"/>
      <c r="D1628" s="534"/>
      <c r="E1628" s="536"/>
      <c r="F1628" s="536"/>
      <c r="G1628" s="536"/>
    </row>
    <row r="1629" spans="1:7" ht="18.75" customHeight="1">
      <c r="A1629" s="537"/>
      <c r="B1629" s="537"/>
      <c r="C1629" s="538"/>
      <c r="D1629" s="537"/>
      <c r="E1629" s="539"/>
      <c r="F1629" s="539"/>
      <c r="G1629" s="539"/>
    </row>
    <row r="1630" spans="1:7" ht="18.75" customHeight="1">
      <c r="A1630" s="543"/>
      <c r="B1630" s="543"/>
      <c r="C1630" s="544"/>
      <c r="D1630" s="543"/>
      <c r="E1630" s="545"/>
      <c r="F1630" s="545"/>
      <c r="G1630" s="541"/>
    </row>
    <row r="1631" spans="1:7" ht="18.75" customHeight="1">
      <c r="A1631" s="597" t="s">
        <v>588</v>
      </c>
      <c r="B1631" s="597"/>
      <c r="C1631" s="597"/>
      <c r="D1631" s="597"/>
      <c r="E1631" s="597"/>
      <c r="F1631" s="597"/>
      <c r="G1631" s="520" t="s">
        <v>716</v>
      </c>
    </row>
    <row r="1632" spans="1:7" ht="18.75" customHeight="1">
      <c r="A1632" s="598">
        <f>A175</f>
        <v>2566</v>
      </c>
      <c r="B1632" s="599"/>
      <c r="C1632" s="523" t="s">
        <v>103</v>
      </c>
      <c r="D1632" s="524" t="s">
        <v>628</v>
      </c>
      <c r="E1632" s="525" t="s">
        <v>629</v>
      </c>
      <c r="F1632" s="525" t="s">
        <v>630</v>
      </c>
      <c r="G1632" s="526" t="s">
        <v>631</v>
      </c>
    </row>
    <row r="1633" spans="1:7" ht="18.75" customHeight="1">
      <c r="A1633" s="527" t="s">
        <v>632</v>
      </c>
      <c r="B1633" s="528" t="s">
        <v>28</v>
      </c>
      <c r="C1633" s="529"/>
      <c r="D1633" s="530"/>
      <c r="E1633" s="526" t="s">
        <v>633</v>
      </c>
      <c r="F1633" s="526" t="s">
        <v>633</v>
      </c>
      <c r="G1633" s="526" t="s">
        <v>633</v>
      </c>
    </row>
    <row r="1634" spans="1:7" ht="18.75" customHeight="1">
      <c r="A1634" s="558" t="s">
        <v>608</v>
      </c>
      <c r="B1634" s="531">
        <v>4</v>
      </c>
      <c r="C1634" s="555" t="s">
        <v>808</v>
      </c>
      <c r="D1634" s="531" t="s">
        <v>1222</v>
      </c>
      <c r="E1634" s="533">
        <v>280</v>
      </c>
      <c r="F1634" s="533"/>
      <c r="G1634" s="533">
        <f>E1634-F1634</f>
        <v>280</v>
      </c>
    </row>
    <row r="1635" spans="1:7" ht="18.75" customHeight="1">
      <c r="A1635" s="534"/>
      <c r="B1635" s="534">
        <v>13</v>
      </c>
      <c r="C1635" s="560" t="s">
        <v>808</v>
      </c>
      <c r="D1635" s="534" t="s">
        <v>1234</v>
      </c>
      <c r="E1635" s="536">
        <v>200</v>
      </c>
      <c r="F1635" s="536"/>
      <c r="G1635" s="536">
        <f t="shared" ref="G1635:G1646" si="43">G1634+E1635-F1635</f>
        <v>480</v>
      </c>
    </row>
    <row r="1636" spans="1:7" ht="18.75" customHeight="1">
      <c r="A1636" s="534"/>
      <c r="B1636" s="534">
        <v>17</v>
      </c>
      <c r="C1636" s="560" t="s">
        <v>808</v>
      </c>
      <c r="D1636" s="534" t="s">
        <v>1237</v>
      </c>
      <c r="E1636" s="536">
        <v>162.5</v>
      </c>
      <c r="F1636" s="536"/>
      <c r="G1636" s="536">
        <f t="shared" si="43"/>
        <v>642.5</v>
      </c>
    </row>
    <row r="1637" spans="1:7" ht="18.75" customHeight="1">
      <c r="A1637" s="534" t="s">
        <v>609</v>
      </c>
      <c r="B1637" s="534">
        <v>13</v>
      </c>
      <c r="C1637" s="560" t="s">
        <v>808</v>
      </c>
      <c r="D1637" s="534" t="s">
        <v>1293</v>
      </c>
      <c r="E1637" s="536">
        <v>140</v>
      </c>
      <c r="F1637" s="536"/>
      <c r="G1637" s="536">
        <f t="shared" si="43"/>
        <v>782.5</v>
      </c>
    </row>
    <row r="1638" spans="1:7" ht="18.75" customHeight="1">
      <c r="A1638" s="534"/>
      <c r="B1638" s="534">
        <v>21</v>
      </c>
      <c r="C1638" s="535" t="s">
        <v>808</v>
      </c>
      <c r="D1638" s="534" t="s">
        <v>1304</v>
      </c>
      <c r="E1638" s="536">
        <v>400</v>
      </c>
      <c r="F1638" s="536"/>
      <c r="G1638" s="536">
        <f t="shared" si="43"/>
        <v>1182.5</v>
      </c>
    </row>
    <row r="1639" spans="1:7" ht="18.75" customHeight="1">
      <c r="A1639" s="534" t="s">
        <v>610</v>
      </c>
      <c r="B1639" s="534">
        <v>22</v>
      </c>
      <c r="C1639" s="535" t="s">
        <v>808</v>
      </c>
      <c r="D1639" s="534" t="s">
        <v>1360</v>
      </c>
      <c r="E1639" s="536">
        <v>300</v>
      </c>
      <c r="F1639" s="536"/>
      <c r="G1639" s="536">
        <f t="shared" si="43"/>
        <v>1482.5</v>
      </c>
    </row>
    <row r="1640" spans="1:7" ht="18.75" customHeight="1">
      <c r="A1640" s="534"/>
      <c r="B1640" s="534">
        <v>23</v>
      </c>
      <c r="C1640" s="535" t="s">
        <v>808</v>
      </c>
      <c r="D1640" s="534" t="s">
        <v>1361</v>
      </c>
      <c r="E1640" s="536">
        <v>980</v>
      </c>
      <c r="F1640" s="536"/>
      <c r="G1640" s="536">
        <f t="shared" si="43"/>
        <v>2462.5</v>
      </c>
    </row>
    <row r="1641" spans="1:7" ht="18.75" customHeight="1">
      <c r="A1641" s="534" t="s">
        <v>1201</v>
      </c>
      <c r="B1641" s="534">
        <v>24</v>
      </c>
      <c r="C1641" s="535" t="s">
        <v>808</v>
      </c>
      <c r="D1641" s="534" t="s">
        <v>1407</v>
      </c>
      <c r="E1641" s="536">
        <v>858</v>
      </c>
      <c r="F1641" s="536"/>
      <c r="G1641" s="536">
        <f t="shared" si="43"/>
        <v>3320.5</v>
      </c>
    </row>
    <row r="1642" spans="1:7" ht="18.75" customHeight="1">
      <c r="A1642" s="534"/>
      <c r="B1642" s="534">
        <v>26</v>
      </c>
      <c r="C1642" s="535" t="s">
        <v>808</v>
      </c>
      <c r="D1642" s="534" t="s">
        <v>1411</v>
      </c>
      <c r="E1642" s="536">
        <v>678</v>
      </c>
      <c r="F1642" s="536"/>
      <c r="G1642" s="536">
        <f t="shared" si="43"/>
        <v>3998.5</v>
      </c>
    </row>
    <row r="1643" spans="1:7" ht="18.75" customHeight="1">
      <c r="A1643" s="534" t="s">
        <v>613</v>
      </c>
      <c r="B1643" s="534">
        <v>1</v>
      </c>
      <c r="C1643" s="535" t="s">
        <v>808</v>
      </c>
      <c r="D1643" s="534" t="s">
        <v>1481</v>
      </c>
      <c r="E1643" s="536">
        <v>200</v>
      </c>
      <c r="F1643" s="536"/>
      <c r="G1643" s="536">
        <f t="shared" si="43"/>
        <v>4198.5</v>
      </c>
    </row>
    <row r="1644" spans="1:7" ht="18.75" customHeight="1">
      <c r="A1644" s="534" t="s">
        <v>614</v>
      </c>
      <c r="B1644" s="534">
        <v>12</v>
      </c>
      <c r="C1644" s="535" t="s">
        <v>808</v>
      </c>
      <c r="D1644" s="534" t="s">
        <v>1548</v>
      </c>
      <c r="E1644" s="536">
        <v>835</v>
      </c>
      <c r="F1644" s="536"/>
      <c r="G1644" s="536">
        <f t="shared" si="43"/>
        <v>5033.5</v>
      </c>
    </row>
    <row r="1645" spans="1:7" ht="18.75" customHeight="1">
      <c r="A1645" s="534"/>
      <c r="B1645" s="534">
        <v>24</v>
      </c>
      <c r="C1645" s="535" t="s">
        <v>808</v>
      </c>
      <c r="D1645" s="534" t="s">
        <v>1558</v>
      </c>
      <c r="E1645" s="536">
        <v>910</v>
      </c>
      <c r="F1645" s="536"/>
      <c r="G1645" s="536">
        <f t="shared" si="43"/>
        <v>5943.5</v>
      </c>
    </row>
    <row r="1646" spans="1:7" ht="18.75" customHeight="1">
      <c r="A1646" s="534" t="s">
        <v>616</v>
      </c>
      <c r="B1646" s="534">
        <v>12</v>
      </c>
      <c r="C1646" s="535" t="s">
        <v>808</v>
      </c>
      <c r="D1646" s="534" t="s">
        <v>1634</v>
      </c>
      <c r="E1646" s="536">
        <v>320</v>
      </c>
      <c r="F1646" s="536"/>
      <c r="G1646" s="536">
        <f t="shared" si="43"/>
        <v>6263.5</v>
      </c>
    </row>
    <row r="1647" spans="1:7" ht="18.75" customHeight="1">
      <c r="A1647" s="537"/>
      <c r="B1647" s="537"/>
      <c r="C1647" s="538"/>
      <c r="D1647" s="537"/>
      <c r="E1647" s="539"/>
      <c r="F1647" s="539"/>
      <c r="G1647" s="539"/>
    </row>
    <row r="1648" spans="1:7" ht="18.75" customHeight="1">
      <c r="A1648" s="543"/>
      <c r="B1648" s="543"/>
      <c r="C1648" s="544"/>
      <c r="D1648" s="543"/>
      <c r="E1648" s="545"/>
      <c r="F1648" s="545"/>
      <c r="G1648" s="541"/>
    </row>
    <row r="1649" spans="1:7" ht="18.75" customHeight="1">
      <c r="A1649" s="597" t="s">
        <v>590</v>
      </c>
      <c r="B1649" s="597"/>
      <c r="C1649" s="597"/>
      <c r="D1649" s="597"/>
      <c r="E1649" s="597"/>
      <c r="F1649" s="597"/>
      <c r="G1649" s="520" t="s">
        <v>717</v>
      </c>
    </row>
    <row r="1650" spans="1:7" ht="18.75" customHeight="1">
      <c r="A1650" s="598">
        <f>A1609</f>
        <v>2566</v>
      </c>
      <c r="B1650" s="599"/>
      <c r="C1650" s="523" t="s">
        <v>103</v>
      </c>
      <c r="D1650" s="524" t="s">
        <v>628</v>
      </c>
      <c r="E1650" s="525" t="s">
        <v>629</v>
      </c>
      <c r="F1650" s="525" t="s">
        <v>630</v>
      </c>
      <c r="G1650" s="526" t="s">
        <v>631</v>
      </c>
    </row>
    <row r="1651" spans="1:7" ht="18.75" customHeight="1">
      <c r="A1651" s="527" t="s">
        <v>632</v>
      </c>
      <c r="B1651" s="528" t="s">
        <v>28</v>
      </c>
      <c r="C1651" s="529"/>
      <c r="D1651" s="530"/>
      <c r="E1651" s="526" t="s">
        <v>633</v>
      </c>
      <c r="F1651" s="526" t="s">
        <v>633</v>
      </c>
      <c r="G1651" s="526" t="s">
        <v>633</v>
      </c>
    </row>
    <row r="1652" spans="1:7" ht="18.75" customHeight="1">
      <c r="A1652" s="531" t="s">
        <v>613</v>
      </c>
      <c r="B1652" s="531">
        <v>1</v>
      </c>
      <c r="C1652" s="555" t="s">
        <v>234</v>
      </c>
      <c r="D1652" s="531" t="s">
        <v>1480</v>
      </c>
      <c r="E1652" s="533">
        <v>600</v>
      </c>
      <c r="F1652" s="533"/>
      <c r="G1652" s="533">
        <f>E1652-F1652</f>
        <v>600</v>
      </c>
    </row>
    <row r="1653" spans="1:7" ht="18.75" customHeight="1">
      <c r="A1653" s="537"/>
      <c r="B1653" s="537"/>
      <c r="C1653" s="538"/>
      <c r="D1653" s="537"/>
      <c r="E1653" s="539"/>
      <c r="F1653" s="539"/>
      <c r="G1653" s="539"/>
    </row>
    <row r="1654" spans="1:7" ht="18.75" customHeight="1">
      <c r="E1654" s="541"/>
      <c r="F1654" s="541"/>
      <c r="G1654" s="541"/>
    </row>
    <row r="1655" spans="1:7" ht="18.75" customHeight="1">
      <c r="A1655" s="597" t="s">
        <v>961</v>
      </c>
      <c r="B1655" s="597"/>
      <c r="C1655" s="597"/>
      <c r="D1655" s="597"/>
      <c r="E1655" s="597"/>
      <c r="F1655" s="597"/>
      <c r="G1655" s="520" t="s">
        <v>1493</v>
      </c>
    </row>
    <row r="1656" spans="1:7" ht="18.75" customHeight="1">
      <c r="A1656" s="598">
        <f>A2</f>
        <v>2566</v>
      </c>
      <c r="B1656" s="599"/>
      <c r="C1656" s="523" t="s">
        <v>103</v>
      </c>
      <c r="D1656" s="524" t="s">
        <v>628</v>
      </c>
      <c r="E1656" s="525" t="s">
        <v>629</v>
      </c>
      <c r="F1656" s="525" t="s">
        <v>630</v>
      </c>
      <c r="G1656" s="526" t="s">
        <v>631</v>
      </c>
    </row>
    <row r="1657" spans="1:7" ht="18.75" customHeight="1">
      <c r="A1657" s="527" t="s">
        <v>632</v>
      </c>
      <c r="B1657" s="528" t="s">
        <v>28</v>
      </c>
      <c r="C1657" s="529"/>
      <c r="D1657" s="530"/>
      <c r="E1657" s="526" t="s">
        <v>633</v>
      </c>
      <c r="F1657" s="526" t="s">
        <v>633</v>
      </c>
      <c r="G1657" s="526" t="s">
        <v>633</v>
      </c>
    </row>
    <row r="1658" spans="1:7" ht="18.75" customHeight="1">
      <c r="A1658" s="531" t="s">
        <v>613</v>
      </c>
      <c r="B1658" s="531">
        <v>1</v>
      </c>
      <c r="C1658" s="555" t="s">
        <v>808</v>
      </c>
      <c r="D1658" s="531" t="s">
        <v>1494</v>
      </c>
      <c r="E1658" s="533">
        <v>83.18</v>
      </c>
      <c r="F1658" s="533"/>
      <c r="G1658" s="533">
        <f>E1658-F1658</f>
        <v>83.18</v>
      </c>
    </row>
    <row r="1659" spans="1:7" ht="18.75" customHeight="1">
      <c r="A1659" s="537"/>
      <c r="B1659" s="537"/>
      <c r="C1659" s="538"/>
      <c r="D1659" s="537"/>
      <c r="E1659" s="539"/>
      <c r="F1659" s="539"/>
      <c r="G1659" s="539"/>
    </row>
    <row r="1660" spans="1:7" ht="18.75" customHeight="1">
      <c r="A1660" s="543"/>
      <c r="B1660" s="543"/>
      <c r="C1660" s="544"/>
      <c r="D1660" s="543"/>
      <c r="E1660" s="545"/>
      <c r="F1660" s="545"/>
      <c r="G1660" s="541"/>
    </row>
    <row r="1661" spans="1:7" ht="18.75" customHeight="1">
      <c r="A1661" s="597" t="s">
        <v>226</v>
      </c>
      <c r="B1661" s="597"/>
      <c r="C1661" s="597"/>
      <c r="D1661" s="597"/>
      <c r="E1661" s="597"/>
      <c r="F1661" s="597"/>
      <c r="G1661" s="520" t="s">
        <v>718</v>
      </c>
    </row>
    <row r="1662" spans="1:7" ht="18.75" customHeight="1">
      <c r="A1662" s="598">
        <f>A2</f>
        <v>2566</v>
      </c>
      <c r="B1662" s="599"/>
      <c r="C1662" s="523" t="s">
        <v>103</v>
      </c>
      <c r="D1662" s="524" t="s">
        <v>628</v>
      </c>
      <c r="E1662" s="525" t="s">
        <v>629</v>
      </c>
      <c r="F1662" s="525" t="s">
        <v>630</v>
      </c>
      <c r="G1662" s="526" t="s">
        <v>631</v>
      </c>
    </row>
    <row r="1663" spans="1:7" ht="18.75" customHeight="1">
      <c r="A1663" s="527" t="s">
        <v>632</v>
      </c>
      <c r="B1663" s="528" t="s">
        <v>28</v>
      </c>
      <c r="C1663" s="529"/>
      <c r="D1663" s="530"/>
      <c r="E1663" s="526" t="s">
        <v>633</v>
      </c>
      <c r="F1663" s="526" t="s">
        <v>633</v>
      </c>
      <c r="G1663" s="526" t="s">
        <v>633</v>
      </c>
    </row>
    <row r="1664" spans="1:7" ht="18.75" customHeight="1">
      <c r="A1664" s="531" t="s">
        <v>609</v>
      </c>
      <c r="B1664" s="531">
        <v>6</v>
      </c>
      <c r="C1664" s="555" t="s">
        <v>808</v>
      </c>
      <c r="D1664" s="531" t="s">
        <v>1287</v>
      </c>
      <c r="E1664" s="533">
        <v>234.38</v>
      </c>
      <c r="F1664" s="533"/>
      <c r="G1664" s="533">
        <f>E1664-F1664</f>
        <v>234.38</v>
      </c>
    </row>
    <row r="1665" spans="1:7" ht="18.75" customHeight="1">
      <c r="A1665" s="534" t="s">
        <v>610</v>
      </c>
      <c r="B1665" s="534">
        <v>1</v>
      </c>
      <c r="C1665" s="535" t="s">
        <v>808</v>
      </c>
      <c r="D1665" s="534" t="s">
        <v>1334</v>
      </c>
      <c r="E1665" s="536">
        <v>171.36</v>
      </c>
      <c r="F1665" s="536"/>
      <c r="G1665" s="536">
        <f t="shared" ref="G1665:G1684" si="44">G1664+E1665-F1665</f>
        <v>405.74</v>
      </c>
    </row>
    <row r="1666" spans="1:7" ht="18.75" customHeight="1">
      <c r="A1666" s="534"/>
      <c r="B1666" s="534">
        <v>27</v>
      </c>
      <c r="C1666" s="535" t="s">
        <v>808</v>
      </c>
      <c r="D1666" s="534" t="s">
        <v>1366</v>
      </c>
      <c r="E1666" s="536">
        <v>103</v>
      </c>
      <c r="F1666" s="536"/>
      <c r="G1666" s="536">
        <f t="shared" si="44"/>
        <v>508.74</v>
      </c>
    </row>
    <row r="1667" spans="1:7" ht="18.75" customHeight="1">
      <c r="A1667" s="534"/>
      <c r="B1667" s="534">
        <v>30</v>
      </c>
      <c r="C1667" s="535" t="s">
        <v>808</v>
      </c>
      <c r="D1667" s="534" t="s">
        <v>1370</v>
      </c>
      <c r="E1667" s="536">
        <v>126</v>
      </c>
      <c r="F1667" s="536"/>
      <c r="G1667" s="536">
        <f t="shared" si="44"/>
        <v>634.74</v>
      </c>
    </row>
    <row r="1668" spans="1:7" ht="18.75" customHeight="1">
      <c r="A1668" s="534" t="s">
        <v>1201</v>
      </c>
      <c r="B1668" s="534">
        <v>27</v>
      </c>
      <c r="C1668" s="535" t="s">
        <v>808</v>
      </c>
      <c r="D1668" s="534" t="s">
        <v>1412</v>
      </c>
      <c r="E1668" s="561">
        <v>83</v>
      </c>
      <c r="F1668" s="536"/>
      <c r="G1668" s="536">
        <f t="shared" si="44"/>
        <v>717.74</v>
      </c>
    </row>
    <row r="1669" spans="1:7" ht="18.75" customHeight="1">
      <c r="A1669" s="534" t="s">
        <v>612</v>
      </c>
      <c r="B1669" s="534">
        <v>3</v>
      </c>
      <c r="C1669" s="535" t="s">
        <v>808</v>
      </c>
      <c r="D1669" s="534" t="s">
        <v>1434</v>
      </c>
      <c r="E1669" s="536">
        <v>67</v>
      </c>
      <c r="F1669" s="536"/>
      <c r="G1669" s="536">
        <f t="shared" si="44"/>
        <v>784.74</v>
      </c>
    </row>
    <row r="1670" spans="1:7" ht="18.75" customHeight="1">
      <c r="A1670" s="534"/>
      <c r="B1670" s="534">
        <v>12</v>
      </c>
      <c r="C1670" s="535" t="s">
        <v>808</v>
      </c>
      <c r="D1670" s="534" t="s">
        <v>1448</v>
      </c>
      <c r="E1670" s="536">
        <v>103</v>
      </c>
      <c r="F1670" s="536"/>
      <c r="G1670" s="536">
        <f t="shared" si="44"/>
        <v>887.74</v>
      </c>
    </row>
    <row r="1671" spans="1:7" ht="18.75" customHeight="1">
      <c r="A1671" s="534"/>
      <c r="B1671" s="534">
        <v>31</v>
      </c>
      <c r="C1671" s="535" t="s">
        <v>808</v>
      </c>
      <c r="D1671" s="534" t="s">
        <v>1463</v>
      </c>
      <c r="E1671" s="536">
        <v>95</v>
      </c>
      <c r="F1671" s="536"/>
      <c r="G1671" s="536">
        <f t="shared" si="44"/>
        <v>982.74</v>
      </c>
    </row>
    <row r="1672" spans="1:7" ht="18.75" customHeight="1">
      <c r="A1672" s="534" t="s">
        <v>613</v>
      </c>
      <c r="B1672" s="534">
        <v>8</v>
      </c>
      <c r="C1672" s="535" t="s">
        <v>808</v>
      </c>
      <c r="D1672" s="534" t="s">
        <v>1486</v>
      </c>
      <c r="E1672" s="536">
        <v>30</v>
      </c>
      <c r="F1672" s="536"/>
      <c r="G1672" s="536">
        <f t="shared" si="44"/>
        <v>1012.74</v>
      </c>
    </row>
    <row r="1673" spans="1:7" ht="18.75" customHeight="1">
      <c r="A1673" s="534"/>
      <c r="B1673" s="534">
        <v>8</v>
      </c>
      <c r="C1673" s="535" t="s">
        <v>808</v>
      </c>
      <c r="D1673" s="534" t="s">
        <v>1489</v>
      </c>
      <c r="E1673" s="536">
        <v>188.02</v>
      </c>
      <c r="F1673" s="536"/>
      <c r="G1673" s="536">
        <f t="shared" si="44"/>
        <v>1200.76</v>
      </c>
    </row>
    <row r="1674" spans="1:7" ht="18.75" customHeight="1">
      <c r="A1674" s="534"/>
      <c r="B1674" s="534">
        <v>12</v>
      </c>
      <c r="C1674" s="535" t="s">
        <v>808</v>
      </c>
      <c r="D1674" s="534" t="s">
        <v>1496</v>
      </c>
      <c r="E1674" s="536">
        <v>641</v>
      </c>
      <c r="F1674" s="536"/>
      <c r="G1674" s="536">
        <f t="shared" si="44"/>
        <v>1841.76</v>
      </c>
    </row>
    <row r="1675" spans="1:7" ht="18.75" customHeight="1">
      <c r="A1675" s="534"/>
      <c r="B1675" s="534">
        <v>19</v>
      </c>
      <c r="C1675" s="535" t="s">
        <v>808</v>
      </c>
      <c r="D1675" s="534" t="s">
        <v>1504</v>
      </c>
      <c r="E1675" s="536">
        <v>208</v>
      </c>
      <c r="F1675" s="536"/>
      <c r="G1675" s="536">
        <f t="shared" si="44"/>
        <v>2049.7600000000002</v>
      </c>
    </row>
    <row r="1676" spans="1:7" ht="18.75" customHeight="1">
      <c r="A1676" s="534" t="s">
        <v>614</v>
      </c>
      <c r="B1676" s="534">
        <v>12</v>
      </c>
      <c r="C1676" s="535" t="s">
        <v>808</v>
      </c>
      <c r="D1676" s="534" t="s">
        <v>1547</v>
      </c>
      <c r="E1676" s="536">
        <v>22</v>
      </c>
      <c r="F1676" s="536"/>
      <c r="G1676" s="536">
        <f t="shared" si="44"/>
        <v>2071.7600000000002</v>
      </c>
    </row>
    <row r="1677" spans="1:7" ht="18.75" customHeight="1">
      <c r="A1677" s="534" t="s">
        <v>615</v>
      </c>
      <c r="B1677" s="534">
        <v>3</v>
      </c>
      <c r="C1677" s="535" t="s">
        <v>808</v>
      </c>
      <c r="D1677" s="534" t="s">
        <v>1577</v>
      </c>
      <c r="E1677" s="536">
        <v>103</v>
      </c>
      <c r="F1677" s="536"/>
      <c r="G1677" s="536">
        <f t="shared" si="44"/>
        <v>2174.7600000000002</v>
      </c>
    </row>
    <row r="1678" spans="1:7" ht="18.75" customHeight="1">
      <c r="A1678" s="534"/>
      <c r="B1678" s="534">
        <v>15</v>
      </c>
      <c r="C1678" s="535" t="s">
        <v>808</v>
      </c>
      <c r="D1678" s="534" t="s">
        <v>1583</v>
      </c>
      <c r="E1678" s="536">
        <v>103</v>
      </c>
      <c r="F1678" s="536"/>
      <c r="G1678" s="536">
        <f t="shared" si="44"/>
        <v>2277.7600000000002</v>
      </c>
    </row>
    <row r="1679" spans="1:7" ht="18.75" customHeight="1">
      <c r="A1679" s="534"/>
      <c r="B1679" s="534">
        <v>23</v>
      </c>
      <c r="C1679" s="535" t="s">
        <v>808</v>
      </c>
      <c r="D1679" s="534" t="s">
        <v>1593</v>
      </c>
      <c r="E1679" s="536">
        <v>148</v>
      </c>
      <c r="F1679" s="536"/>
      <c r="G1679" s="536">
        <f t="shared" si="44"/>
        <v>2425.7600000000002</v>
      </c>
    </row>
    <row r="1680" spans="1:7" ht="18.75" customHeight="1">
      <c r="A1680" s="534" t="s">
        <v>616</v>
      </c>
      <c r="B1680" s="534">
        <v>18</v>
      </c>
      <c r="C1680" s="535" t="s">
        <v>808</v>
      </c>
      <c r="D1680" s="534" t="s">
        <v>1640</v>
      </c>
      <c r="E1680" s="536">
        <v>67</v>
      </c>
      <c r="F1680" s="536"/>
      <c r="G1680" s="536">
        <f t="shared" si="44"/>
        <v>2492.7600000000002</v>
      </c>
    </row>
    <row r="1681" spans="1:7" ht="18.75" customHeight="1">
      <c r="A1681" s="534"/>
      <c r="B1681" s="534">
        <v>28</v>
      </c>
      <c r="C1681" s="535" t="s">
        <v>808</v>
      </c>
      <c r="D1681" s="534" t="s">
        <v>1650</v>
      </c>
      <c r="E1681" s="536">
        <v>155</v>
      </c>
      <c r="F1681" s="536"/>
      <c r="G1681" s="536">
        <f t="shared" si="44"/>
        <v>2647.76</v>
      </c>
    </row>
    <row r="1682" spans="1:7" ht="18.75" customHeight="1">
      <c r="A1682" s="534" t="s">
        <v>618</v>
      </c>
      <c r="B1682" s="534">
        <v>8</v>
      </c>
      <c r="C1682" s="535" t="s">
        <v>808</v>
      </c>
      <c r="D1682" s="534" t="s">
        <v>1710</v>
      </c>
      <c r="E1682" s="536">
        <v>1150</v>
      </c>
      <c r="F1682" s="536"/>
      <c r="G1682" s="536">
        <f t="shared" si="44"/>
        <v>3797.76</v>
      </c>
    </row>
    <row r="1683" spans="1:7" ht="18.75" customHeight="1">
      <c r="A1683" s="534"/>
      <c r="B1683" s="534">
        <v>27</v>
      </c>
      <c r="C1683" s="535" t="s">
        <v>808</v>
      </c>
      <c r="D1683" s="534" t="s">
        <v>1728</v>
      </c>
      <c r="E1683" s="536">
        <v>90</v>
      </c>
      <c r="F1683" s="536"/>
      <c r="G1683" s="536">
        <f t="shared" si="44"/>
        <v>3887.76</v>
      </c>
    </row>
    <row r="1684" spans="1:7" ht="18.75" customHeight="1">
      <c r="A1684" s="534" t="s">
        <v>619</v>
      </c>
      <c r="B1684" s="534">
        <v>12</v>
      </c>
      <c r="C1684" s="535" t="s">
        <v>808</v>
      </c>
      <c r="D1684" s="534" t="s">
        <v>1758</v>
      </c>
      <c r="E1684" s="536">
        <v>100</v>
      </c>
      <c r="F1684" s="536"/>
      <c r="G1684" s="536">
        <f t="shared" si="44"/>
        <v>3987.76</v>
      </c>
    </row>
    <row r="1685" spans="1:7" ht="18.75" customHeight="1">
      <c r="A1685" s="537"/>
      <c r="B1685" s="537"/>
      <c r="C1685" s="538"/>
      <c r="D1685" s="537"/>
      <c r="E1685" s="539"/>
      <c r="F1685" s="539"/>
      <c r="G1685" s="539"/>
    </row>
    <row r="1686" spans="1:7" ht="18.75" customHeight="1">
      <c r="A1686" s="543"/>
      <c r="B1686" s="543"/>
      <c r="C1686" s="544"/>
      <c r="D1686" s="543"/>
      <c r="E1686" s="545"/>
      <c r="F1686" s="545"/>
      <c r="G1686" s="541"/>
    </row>
    <row r="1687" spans="1:7" ht="18.75" customHeight="1">
      <c r="E1687" s="541"/>
      <c r="F1687" s="541"/>
      <c r="G1687" s="541"/>
    </row>
    <row r="1688" spans="1:7" ht="18.75" customHeight="1">
      <c r="A1688" s="597" t="s">
        <v>719</v>
      </c>
      <c r="B1688" s="597"/>
      <c r="C1688" s="597"/>
      <c r="D1688" s="597"/>
      <c r="E1688" s="597"/>
      <c r="F1688" s="597"/>
      <c r="G1688" s="520" t="s">
        <v>720</v>
      </c>
    </row>
    <row r="1689" spans="1:7" ht="18.75" customHeight="1">
      <c r="A1689" s="598">
        <f>A2</f>
        <v>2566</v>
      </c>
      <c r="B1689" s="599"/>
      <c r="C1689" s="523" t="s">
        <v>103</v>
      </c>
      <c r="D1689" s="524" t="s">
        <v>628</v>
      </c>
      <c r="E1689" s="525" t="s">
        <v>629</v>
      </c>
      <c r="F1689" s="525" t="s">
        <v>630</v>
      </c>
      <c r="G1689" s="526" t="s">
        <v>631</v>
      </c>
    </row>
    <row r="1690" spans="1:7" ht="18.75" customHeight="1">
      <c r="A1690" s="527" t="s">
        <v>632</v>
      </c>
      <c r="B1690" s="528" t="s">
        <v>28</v>
      </c>
      <c r="C1690" s="529"/>
      <c r="D1690" s="530"/>
      <c r="E1690" s="526" t="s">
        <v>633</v>
      </c>
      <c r="F1690" s="526" t="s">
        <v>633</v>
      </c>
      <c r="G1690" s="526" t="s">
        <v>633</v>
      </c>
    </row>
    <row r="1691" spans="1:7" ht="18.75" customHeight="1">
      <c r="A1691" s="531" t="s">
        <v>608</v>
      </c>
      <c r="B1691" s="531">
        <v>31</v>
      </c>
      <c r="C1691" s="555" t="s">
        <v>794</v>
      </c>
      <c r="D1691" s="531" t="s">
        <v>1263</v>
      </c>
      <c r="E1691" s="533">
        <v>2666</v>
      </c>
      <c r="F1691" s="533"/>
      <c r="G1691" s="533">
        <f>E1691-F1691</f>
        <v>2666</v>
      </c>
    </row>
    <row r="1692" spans="1:7" ht="18.75" customHeight="1">
      <c r="A1692" s="534" t="s">
        <v>609</v>
      </c>
      <c r="B1692" s="534">
        <v>28</v>
      </c>
      <c r="C1692" s="535" t="s">
        <v>794</v>
      </c>
      <c r="D1692" s="534" t="s">
        <v>1319</v>
      </c>
      <c r="E1692" s="536">
        <v>8495.0400000000009</v>
      </c>
      <c r="F1692" s="536"/>
      <c r="G1692" s="536">
        <f t="shared" ref="G1692:G1703" si="45">G1691+E1692-F1692</f>
        <v>11161.04</v>
      </c>
    </row>
    <row r="1693" spans="1:7" ht="18.75" customHeight="1">
      <c r="A1693" s="534" t="s">
        <v>610</v>
      </c>
      <c r="B1693" s="534">
        <v>30</v>
      </c>
      <c r="C1693" s="535" t="s">
        <v>794</v>
      </c>
      <c r="D1693" s="534" t="s">
        <v>1374</v>
      </c>
      <c r="E1693" s="536">
        <v>17411.89</v>
      </c>
      <c r="F1693" s="536"/>
      <c r="G1693" s="536">
        <f t="shared" si="45"/>
        <v>28572.93</v>
      </c>
    </row>
    <row r="1694" spans="1:7" ht="18.75" customHeight="1">
      <c r="A1694" s="534" t="s">
        <v>1201</v>
      </c>
      <c r="B1694" s="534">
        <v>30</v>
      </c>
      <c r="C1694" s="535" t="s">
        <v>794</v>
      </c>
      <c r="D1694" s="534" t="s">
        <v>1422</v>
      </c>
      <c r="E1694" s="536">
        <v>18859.009999999998</v>
      </c>
      <c r="F1694" s="536"/>
      <c r="G1694" s="536">
        <f t="shared" si="45"/>
        <v>47431.94</v>
      </c>
    </row>
    <row r="1695" spans="1:7" ht="18.75" customHeight="1">
      <c r="A1695" s="534" t="s">
        <v>612</v>
      </c>
      <c r="B1695" s="534">
        <v>31</v>
      </c>
      <c r="C1695" s="535" t="s">
        <v>794</v>
      </c>
      <c r="D1695" s="534" t="s">
        <v>1468</v>
      </c>
      <c r="E1695" s="536">
        <v>8658.86</v>
      </c>
      <c r="F1695" s="536"/>
      <c r="G1695" s="536">
        <f t="shared" si="45"/>
        <v>56090.8</v>
      </c>
    </row>
    <row r="1696" spans="1:7" ht="18.75" customHeight="1">
      <c r="A1696" s="534" t="s">
        <v>613</v>
      </c>
      <c r="B1696" s="534">
        <v>30</v>
      </c>
      <c r="C1696" s="535" t="s">
        <v>794</v>
      </c>
      <c r="D1696" s="534" t="s">
        <v>1517</v>
      </c>
      <c r="E1696" s="536">
        <v>17712</v>
      </c>
      <c r="F1696" s="536"/>
      <c r="G1696" s="536">
        <f t="shared" si="45"/>
        <v>73802.8</v>
      </c>
    </row>
    <row r="1697" spans="1:7" ht="18.75" customHeight="1">
      <c r="A1697" s="534" t="s">
        <v>614</v>
      </c>
      <c r="B1697" s="534">
        <v>31</v>
      </c>
      <c r="C1697" s="535" t="s">
        <v>794</v>
      </c>
      <c r="D1697" s="534" t="s">
        <v>1564</v>
      </c>
      <c r="E1697" s="536">
        <v>9684.7999999999993</v>
      </c>
      <c r="F1697" s="536"/>
      <c r="G1697" s="536">
        <f t="shared" si="45"/>
        <v>83487.600000000006</v>
      </c>
    </row>
    <row r="1698" spans="1:7" ht="18.75" customHeight="1">
      <c r="A1698" s="534" t="s">
        <v>615</v>
      </c>
      <c r="B1698" s="534">
        <v>31</v>
      </c>
      <c r="C1698" s="535" t="s">
        <v>794</v>
      </c>
      <c r="D1698" s="534" t="s">
        <v>1606</v>
      </c>
      <c r="E1698" s="536">
        <v>7695.85</v>
      </c>
      <c r="F1698" s="536"/>
      <c r="G1698" s="536">
        <f t="shared" si="45"/>
        <v>91183.450000000012</v>
      </c>
    </row>
    <row r="1699" spans="1:7" ht="18.75" customHeight="1">
      <c r="A1699" s="534" t="s">
        <v>616</v>
      </c>
      <c r="B1699" s="534">
        <v>31</v>
      </c>
      <c r="C1699" s="535" t="s">
        <v>794</v>
      </c>
      <c r="D1699" s="534" t="s">
        <v>1646</v>
      </c>
      <c r="E1699" s="536">
        <v>4243</v>
      </c>
      <c r="F1699" s="536"/>
      <c r="G1699" s="536">
        <f t="shared" si="45"/>
        <v>95426.450000000012</v>
      </c>
    </row>
    <row r="1700" spans="1:7" ht="18.75" customHeight="1">
      <c r="A1700" s="534" t="s">
        <v>617</v>
      </c>
      <c r="B1700" s="534">
        <v>31</v>
      </c>
      <c r="C1700" s="535" t="s">
        <v>794</v>
      </c>
      <c r="D1700" s="534" t="s">
        <v>1697</v>
      </c>
      <c r="E1700" s="536">
        <v>4890</v>
      </c>
      <c r="F1700" s="536"/>
      <c r="G1700" s="536">
        <f t="shared" si="45"/>
        <v>100316.45000000001</v>
      </c>
    </row>
    <row r="1701" spans="1:7" ht="18.75" customHeight="1">
      <c r="A1701" s="534" t="s">
        <v>618</v>
      </c>
      <c r="B1701" s="534">
        <v>30</v>
      </c>
      <c r="C1701" s="535" t="s">
        <v>794</v>
      </c>
      <c r="D1701" s="534" t="s">
        <v>1709</v>
      </c>
      <c r="E1701" s="536">
        <v>2377.54</v>
      </c>
      <c r="F1701" s="536"/>
      <c r="G1701" s="536">
        <f t="shared" si="45"/>
        <v>102693.99</v>
      </c>
    </row>
    <row r="1702" spans="1:7" ht="18.75" customHeight="1">
      <c r="A1702" s="534"/>
      <c r="B1702" s="534">
        <v>30</v>
      </c>
      <c r="C1702" s="535" t="s">
        <v>794</v>
      </c>
      <c r="D1702" s="534" t="s">
        <v>1734</v>
      </c>
      <c r="E1702" s="536">
        <v>4979.78</v>
      </c>
      <c r="F1702" s="536"/>
      <c r="G1702" s="536">
        <f t="shared" si="45"/>
        <v>107673.77</v>
      </c>
    </row>
    <row r="1703" spans="1:7" ht="18.75" customHeight="1">
      <c r="A1703" s="534" t="s">
        <v>619</v>
      </c>
      <c r="B1703" s="534">
        <v>28</v>
      </c>
      <c r="C1703" s="535" t="s">
        <v>794</v>
      </c>
      <c r="D1703" s="534" t="s">
        <v>1780</v>
      </c>
      <c r="E1703" s="536">
        <v>7729.5</v>
      </c>
      <c r="F1703" s="536"/>
      <c r="G1703" s="536">
        <f t="shared" si="45"/>
        <v>115403.27</v>
      </c>
    </row>
    <row r="1704" spans="1:7" ht="18.75" customHeight="1">
      <c r="A1704" s="537"/>
      <c r="B1704" s="537"/>
      <c r="C1704" s="538"/>
      <c r="D1704" s="537"/>
      <c r="E1704" s="539"/>
      <c r="F1704" s="539"/>
      <c r="G1704" s="539"/>
    </row>
    <row r="1705" spans="1:7" ht="18.75" customHeight="1">
      <c r="A1705" s="543"/>
      <c r="B1705" s="543"/>
      <c r="C1705" s="544"/>
      <c r="D1705" s="543"/>
      <c r="E1705" s="545"/>
      <c r="F1705" s="545"/>
      <c r="G1705" s="541"/>
    </row>
    <row r="1706" spans="1:7" ht="18.75" customHeight="1">
      <c r="E1706" s="541"/>
      <c r="F1706" s="541"/>
      <c r="G1706" s="541"/>
    </row>
    <row r="1707" spans="1:7" ht="18.75" customHeight="1">
      <c r="A1707" s="597" t="s">
        <v>721</v>
      </c>
      <c r="B1707" s="597"/>
      <c r="C1707" s="597"/>
      <c r="D1707" s="597"/>
      <c r="E1707" s="597"/>
      <c r="F1707" s="597"/>
      <c r="G1707" s="520" t="s">
        <v>722</v>
      </c>
    </row>
    <row r="1708" spans="1:7" ht="18.75" customHeight="1">
      <c r="A1708" s="598">
        <f>A2</f>
        <v>2566</v>
      </c>
      <c r="B1708" s="599"/>
      <c r="C1708" s="523" t="s">
        <v>103</v>
      </c>
      <c r="D1708" s="524" t="s">
        <v>628</v>
      </c>
      <c r="E1708" s="525" t="s">
        <v>629</v>
      </c>
      <c r="F1708" s="525" t="s">
        <v>630</v>
      </c>
      <c r="G1708" s="526" t="s">
        <v>631</v>
      </c>
    </row>
    <row r="1709" spans="1:7" ht="18.75" customHeight="1">
      <c r="A1709" s="527" t="s">
        <v>632</v>
      </c>
      <c r="B1709" s="528" t="s">
        <v>28</v>
      </c>
      <c r="C1709" s="529"/>
      <c r="D1709" s="530"/>
      <c r="E1709" s="526" t="s">
        <v>633</v>
      </c>
      <c r="F1709" s="526" t="s">
        <v>633</v>
      </c>
      <c r="G1709" s="526" t="s">
        <v>633</v>
      </c>
    </row>
    <row r="1710" spans="1:7" ht="18.75" customHeight="1">
      <c r="A1710" s="534" t="s">
        <v>608</v>
      </c>
      <c r="B1710" s="534">
        <v>31</v>
      </c>
      <c r="C1710" s="535" t="s">
        <v>808</v>
      </c>
      <c r="D1710" s="534" t="s">
        <v>1259</v>
      </c>
      <c r="E1710" s="536">
        <v>400</v>
      </c>
      <c r="F1710" s="533"/>
      <c r="G1710" s="533">
        <f>E1710-F1710</f>
        <v>400</v>
      </c>
    </row>
    <row r="1711" spans="1:7" ht="18.75" customHeight="1">
      <c r="A1711" s="534"/>
      <c r="B1711" s="534">
        <v>31</v>
      </c>
      <c r="C1711" s="535" t="s">
        <v>794</v>
      </c>
      <c r="D1711" s="534" t="s">
        <v>1263</v>
      </c>
      <c r="E1711" s="536">
        <v>4300</v>
      </c>
      <c r="F1711" s="536"/>
      <c r="G1711" s="536">
        <f t="shared" ref="G1711:G1736" si="46">G1710+E1711-F1711</f>
        <v>4700</v>
      </c>
    </row>
    <row r="1712" spans="1:7" ht="18.75" customHeight="1">
      <c r="A1712" s="534" t="s">
        <v>609</v>
      </c>
      <c r="B1712" s="534">
        <v>28</v>
      </c>
      <c r="C1712" s="535" t="s">
        <v>808</v>
      </c>
      <c r="D1712" s="534" t="s">
        <v>1313</v>
      </c>
      <c r="E1712" s="536">
        <v>400</v>
      </c>
      <c r="F1712" s="536"/>
      <c r="G1712" s="536">
        <f t="shared" si="46"/>
        <v>5100</v>
      </c>
    </row>
    <row r="1713" spans="1:7" ht="18.75" customHeight="1">
      <c r="A1713" s="534"/>
      <c r="B1713" s="534">
        <v>28</v>
      </c>
      <c r="C1713" s="535" t="s">
        <v>794</v>
      </c>
      <c r="D1713" s="534" t="s">
        <v>1319</v>
      </c>
      <c r="E1713" s="536">
        <v>1540</v>
      </c>
      <c r="F1713" s="536"/>
      <c r="G1713" s="536">
        <f t="shared" si="46"/>
        <v>6640</v>
      </c>
    </row>
    <row r="1714" spans="1:7" ht="18.75" customHeight="1">
      <c r="A1714" s="534" t="s">
        <v>610</v>
      </c>
      <c r="B1714" s="534">
        <v>30</v>
      </c>
      <c r="C1714" s="535" t="s">
        <v>808</v>
      </c>
      <c r="D1714" s="534" t="s">
        <v>1369</v>
      </c>
      <c r="E1714" s="536">
        <v>400</v>
      </c>
      <c r="F1714" s="536"/>
      <c r="G1714" s="536">
        <f t="shared" si="46"/>
        <v>7040</v>
      </c>
    </row>
    <row r="1715" spans="1:7" ht="18.75" customHeight="1">
      <c r="A1715" s="534"/>
      <c r="B1715" s="534">
        <v>30</v>
      </c>
      <c r="C1715" s="535" t="s">
        <v>794</v>
      </c>
      <c r="D1715" s="534" t="s">
        <v>1374</v>
      </c>
      <c r="E1715" s="536">
        <v>18459.240000000002</v>
      </c>
      <c r="F1715" s="536"/>
      <c r="G1715" s="536">
        <f t="shared" si="46"/>
        <v>25499.24</v>
      </c>
    </row>
    <row r="1716" spans="1:7" ht="18.75" customHeight="1">
      <c r="A1716" s="534" t="s">
        <v>1201</v>
      </c>
      <c r="B1716" s="534">
        <v>30</v>
      </c>
      <c r="C1716" s="535" t="s">
        <v>808</v>
      </c>
      <c r="D1716" s="534" t="s">
        <v>1416</v>
      </c>
      <c r="E1716" s="536">
        <v>400</v>
      </c>
      <c r="F1716" s="536"/>
      <c r="G1716" s="536">
        <f t="shared" si="46"/>
        <v>25899.24</v>
      </c>
    </row>
    <row r="1717" spans="1:7" ht="18.75" customHeight="1">
      <c r="A1717" s="534"/>
      <c r="B1717" s="534">
        <v>30</v>
      </c>
      <c r="C1717" s="535" t="s">
        <v>794</v>
      </c>
      <c r="D1717" s="534" t="s">
        <v>1422</v>
      </c>
      <c r="E1717" s="536">
        <v>6040</v>
      </c>
      <c r="F1717" s="536"/>
      <c r="G1717" s="536">
        <f t="shared" si="46"/>
        <v>31939.24</v>
      </c>
    </row>
    <row r="1718" spans="1:7" ht="18.75" customHeight="1">
      <c r="A1718" s="534" t="s">
        <v>612</v>
      </c>
      <c r="B1718" s="534">
        <v>31</v>
      </c>
      <c r="C1718" s="535" t="s">
        <v>808</v>
      </c>
      <c r="D1718" s="534" t="s">
        <v>1464</v>
      </c>
      <c r="E1718" s="536">
        <v>400</v>
      </c>
      <c r="F1718" s="536"/>
      <c r="G1718" s="536">
        <f t="shared" si="46"/>
        <v>32339.24</v>
      </c>
    </row>
    <row r="1719" spans="1:7" ht="18.75" customHeight="1">
      <c r="A1719" s="534"/>
      <c r="B1719" s="534">
        <v>31</v>
      </c>
      <c r="C1719" s="535" t="s">
        <v>794</v>
      </c>
      <c r="D1719" s="534" t="s">
        <v>1468</v>
      </c>
      <c r="E1719" s="536">
        <v>42500</v>
      </c>
      <c r="F1719" s="536"/>
      <c r="G1719" s="536">
        <f t="shared" si="46"/>
        <v>74839.240000000005</v>
      </c>
    </row>
    <row r="1720" spans="1:7" ht="18.75" customHeight="1">
      <c r="A1720" s="534" t="s">
        <v>613</v>
      </c>
      <c r="B1720" s="534">
        <v>30</v>
      </c>
      <c r="C1720" s="535" t="s">
        <v>794</v>
      </c>
      <c r="D1720" s="534" t="s">
        <v>1517</v>
      </c>
      <c r="E1720" s="536">
        <v>3850</v>
      </c>
      <c r="F1720" s="536"/>
      <c r="G1720" s="536">
        <f t="shared" si="46"/>
        <v>78689.240000000005</v>
      </c>
    </row>
    <row r="1721" spans="1:7" ht="18.75" customHeight="1">
      <c r="A1721" s="534"/>
      <c r="B1721" s="534">
        <v>30</v>
      </c>
      <c r="C1721" s="535" t="s">
        <v>808</v>
      </c>
      <c r="D1721" s="534" t="s">
        <v>1520</v>
      </c>
      <c r="E1721" s="536">
        <v>400</v>
      </c>
      <c r="F1721" s="536"/>
      <c r="G1721" s="536">
        <f t="shared" si="46"/>
        <v>79089.240000000005</v>
      </c>
    </row>
    <row r="1722" spans="1:7" ht="18.75" customHeight="1">
      <c r="A1722" s="534"/>
      <c r="B1722" s="534">
        <v>30</v>
      </c>
      <c r="C1722" s="535" t="s">
        <v>808</v>
      </c>
      <c r="D1722" s="534" t="s">
        <v>1521</v>
      </c>
      <c r="E1722" s="536">
        <v>175</v>
      </c>
      <c r="F1722" s="536"/>
      <c r="G1722" s="536">
        <f t="shared" si="46"/>
        <v>79264.240000000005</v>
      </c>
    </row>
    <row r="1723" spans="1:7" ht="18.75" customHeight="1">
      <c r="A1723" s="534" t="s">
        <v>614</v>
      </c>
      <c r="B1723" s="534">
        <v>31</v>
      </c>
      <c r="C1723" s="535" t="s">
        <v>794</v>
      </c>
      <c r="D1723" s="534" t="s">
        <v>1564</v>
      </c>
      <c r="E1723" s="536">
        <v>4715</v>
      </c>
      <c r="F1723" s="536"/>
      <c r="G1723" s="536">
        <f t="shared" si="46"/>
        <v>83979.24</v>
      </c>
    </row>
    <row r="1724" spans="1:7" ht="18.75" customHeight="1">
      <c r="A1724" s="534"/>
      <c r="B1724" s="534">
        <v>31</v>
      </c>
      <c r="C1724" s="535" t="s">
        <v>808</v>
      </c>
      <c r="D1724" s="534" t="s">
        <v>1568</v>
      </c>
      <c r="E1724" s="536">
        <v>400</v>
      </c>
      <c r="F1724" s="536"/>
      <c r="G1724" s="536">
        <f t="shared" si="46"/>
        <v>84379.24</v>
      </c>
    </row>
    <row r="1725" spans="1:7" ht="18.75" customHeight="1">
      <c r="A1725" s="534" t="s">
        <v>615</v>
      </c>
      <c r="B1725" s="534">
        <v>31</v>
      </c>
      <c r="C1725" s="535" t="s">
        <v>808</v>
      </c>
      <c r="D1725" s="534" t="s">
        <v>1592</v>
      </c>
      <c r="E1725" s="536">
        <v>1000</v>
      </c>
      <c r="F1725" s="536"/>
      <c r="G1725" s="536">
        <f t="shared" si="46"/>
        <v>85379.24</v>
      </c>
    </row>
    <row r="1726" spans="1:7" ht="18.75" customHeight="1">
      <c r="A1726" s="534"/>
      <c r="B1726" s="534">
        <v>31</v>
      </c>
      <c r="C1726" s="535" t="s">
        <v>808</v>
      </c>
      <c r="D1726" s="534" t="s">
        <v>1602</v>
      </c>
      <c r="E1726" s="536">
        <v>400</v>
      </c>
      <c r="F1726" s="536"/>
      <c r="G1726" s="536">
        <f t="shared" si="46"/>
        <v>85779.24</v>
      </c>
    </row>
    <row r="1727" spans="1:7" ht="18.75" customHeight="1">
      <c r="A1727" s="534"/>
      <c r="B1727" s="534">
        <v>31</v>
      </c>
      <c r="C1727" s="535" t="s">
        <v>794</v>
      </c>
      <c r="D1727" s="534" t="s">
        <v>1606</v>
      </c>
      <c r="E1727" s="536">
        <v>2500</v>
      </c>
      <c r="F1727" s="536"/>
      <c r="G1727" s="536">
        <f t="shared" si="46"/>
        <v>88279.24</v>
      </c>
    </row>
    <row r="1728" spans="1:7" ht="18.75" customHeight="1">
      <c r="A1728" s="534" t="s">
        <v>616</v>
      </c>
      <c r="B1728" s="534">
        <v>29</v>
      </c>
      <c r="C1728" s="535" t="s">
        <v>808</v>
      </c>
      <c r="D1728" s="534" t="s">
        <v>1651</v>
      </c>
      <c r="E1728" s="536">
        <v>400</v>
      </c>
      <c r="F1728" s="536"/>
      <c r="G1728" s="536">
        <f t="shared" si="46"/>
        <v>88679.24</v>
      </c>
    </row>
    <row r="1729" spans="1:7" ht="18.75" customHeight="1">
      <c r="A1729" s="534"/>
      <c r="B1729" s="534">
        <v>29</v>
      </c>
      <c r="C1729" s="535" t="s">
        <v>794</v>
      </c>
      <c r="D1729" s="534" t="s">
        <v>1657</v>
      </c>
      <c r="E1729" s="536">
        <v>2800</v>
      </c>
      <c r="F1729" s="536"/>
      <c r="G1729" s="536">
        <f t="shared" si="46"/>
        <v>91479.24</v>
      </c>
    </row>
    <row r="1730" spans="1:7" ht="18.75" customHeight="1">
      <c r="A1730" s="534" t="s">
        <v>617</v>
      </c>
      <c r="B1730" s="534">
        <v>31</v>
      </c>
      <c r="C1730" s="535" t="s">
        <v>794</v>
      </c>
      <c r="D1730" s="534" t="s">
        <v>1697</v>
      </c>
      <c r="E1730" s="536">
        <v>2700</v>
      </c>
      <c r="F1730" s="536"/>
      <c r="G1730" s="536">
        <f t="shared" si="46"/>
        <v>94179.24</v>
      </c>
    </row>
    <row r="1731" spans="1:7" ht="18.75" customHeight="1">
      <c r="A1731" s="534"/>
      <c r="B1731" s="534">
        <v>31</v>
      </c>
      <c r="C1731" s="535" t="s">
        <v>794</v>
      </c>
      <c r="D1731" s="534" t="s">
        <v>1700</v>
      </c>
      <c r="E1731" s="536">
        <v>400</v>
      </c>
      <c r="F1731" s="536"/>
      <c r="G1731" s="536">
        <f t="shared" si="46"/>
        <v>94579.24</v>
      </c>
    </row>
    <row r="1732" spans="1:7" ht="18.75" customHeight="1">
      <c r="A1732" s="534" t="s">
        <v>618</v>
      </c>
      <c r="B1732" s="534">
        <v>25</v>
      </c>
      <c r="C1732" s="535" t="s">
        <v>808</v>
      </c>
      <c r="D1732" s="534" t="s">
        <v>1725</v>
      </c>
      <c r="E1732" s="536">
        <v>1000</v>
      </c>
      <c r="F1732" s="536"/>
      <c r="G1732" s="536">
        <f t="shared" si="46"/>
        <v>95579.24</v>
      </c>
    </row>
    <row r="1733" spans="1:7" ht="18.75" customHeight="1">
      <c r="A1733" s="534"/>
      <c r="B1733" s="534">
        <v>30</v>
      </c>
      <c r="C1733" s="535" t="s">
        <v>808</v>
      </c>
      <c r="D1733" s="534" t="s">
        <v>1729</v>
      </c>
      <c r="E1733" s="536">
        <v>400</v>
      </c>
      <c r="F1733" s="536"/>
      <c r="G1733" s="536">
        <f t="shared" si="46"/>
        <v>95979.24</v>
      </c>
    </row>
    <row r="1734" spans="1:7" ht="18.75" customHeight="1">
      <c r="A1734" s="534"/>
      <c r="B1734" s="534">
        <v>30</v>
      </c>
      <c r="C1734" s="535" t="s">
        <v>794</v>
      </c>
      <c r="D1734" s="534" t="s">
        <v>1734</v>
      </c>
      <c r="E1734" s="536">
        <v>3750</v>
      </c>
      <c r="F1734" s="536"/>
      <c r="G1734" s="536">
        <f t="shared" si="46"/>
        <v>99729.24</v>
      </c>
    </row>
    <row r="1735" spans="1:7" ht="18.75" customHeight="1">
      <c r="A1735" s="534" t="s">
        <v>619</v>
      </c>
      <c r="B1735" s="534">
        <v>28</v>
      </c>
      <c r="C1735" s="535" t="s">
        <v>808</v>
      </c>
      <c r="D1735" s="534" t="s">
        <v>1777</v>
      </c>
      <c r="E1735" s="536">
        <v>400</v>
      </c>
      <c r="F1735" s="536"/>
      <c r="G1735" s="536">
        <f t="shared" si="46"/>
        <v>100129.24</v>
      </c>
    </row>
    <row r="1736" spans="1:7" ht="18.75" customHeight="1">
      <c r="A1736" s="534"/>
      <c r="B1736" s="534">
        <v>28</v>
      </c>
      <c r="C1736" s="535" t="s">
        <v>794</v>
      </c>
      <c r="D1736" s="534" t="s">
        <v>1780</v>
      </c>
      <c r="E1736" s="536">
        <v>17118.97</v>
      </c>
      <c r="F1736" s="536"/>
      <c r="G1736" s="536">
        <f t="shared" si="46"/>
        <v>117248.21</v>
      </c>
    </row>
    <row r="1737" spans="1:7" ht="18.75" customHeight="1">
      <c r="A1737" s="534"/>
      <c r="B1737" s="534"/>
      <c r="C1737" s="535"/>
      <c r="D1737" s="534"/>
      <c r="E1737" s="536"/>
      <c r="F1737" s="536"/>
      <c r="G1737" s="536"/>
    </row>
    <row r="1738" spans="1:7" ht="18.75" customHeight="1">
      <c r="A1738" s="534"/>
      <c r="B1738" s="534"/>
      <c r="C1738" s="535"/>
      <c r="D1738" s="534"/>
      <c r="E1738" s="536"/>
      <c r="F1738" s="536"/>
      <c r="G1738" s="536"/>
    </row>
    <row r="1739" spans="1:7" ht="18.75" customHeight="1">
      <c r="A1739" s="537"/>
      <c r="B1739" s="537"/>
      <c r="C1739" s="538"/>
      <c r="D1739" s="537"/>
      <c r="E1739" s="539"/>
      <c r="F1739" s="539"/>
      <c r="G1739" s="539"/>
    </row>
    <row r="1740" spans="1:7" ht="18.75" customHeight="1">
      <c r="A1740" s="543"/>
      <c r="B1740" s="543"/>
      <c r="C1740" s="544"/>
      <c r="D1740" s="543"/>
      <c r="E1740" s="545"/>
      <c r="F1740" s="545"/>
      <c r="G1740" s="541"/>
    </row>
    <row r="1741" spans="1:7" ht="18.75" customHeight="1">
      <c r="A1741" s="597" t="s">
        <v>592</v>
      </c>
      <c r="B1741" s="597"/>
      <c r="C1741" s="597"/>
      <c r="D1741" s="597"/>
      <c r="E1741" s="597"/>
      <c r="F1741" s="597"/>
      <c r="G1741" s="520" t="s">
        <v>723</v>
      </c>
    </row>
    <row r="1742" spans="1:7" ht="18.75" customHeight="1">
      <c r="A1742" s="598">
        <f>A2</f>
        <v>2566</v>
      </c>
      <c r="B1742" s="599"/>
      <c r="C1742" s="523" t="s">
        <v>103</v>
      </c>
      <c r="D1742" s="524" t="s">
        <v>628</v>
      </c>
      <c r="E1742" s="525" t="s">
        <v>629</v>
      </c>
      <c r="F1742" s="525" t="s">
        <v>630</v>
      </c>
      <c r="G1742" s="526" t="s">
        <v>631</v>
      </c>
    </row>
    <row r="1743" spans="1:7" ht="18.75" customHeight="1">
      <c r="A1743" s="527" t="s">
        <v>632</v>
      </c>
      <c r="B1743" s="528" t="s">
        <v>28</v>
      </c>
      <c r="C1743" s="529"/>
      <c r="D1743" s="530"/>
      <c r="E1743" s="526" t="s">
        <v>633</v>
      </c>
      <c r="F1743" s="526" t="s">
        <v>633</v>
      </c>
      <c r="G1743" s="526" t="s">
        <v>633</v>
      </c>
    </row>
    <row r="1744" spans="1:7" ht="18.75" customHeight="1">
      <c r="A1744" s="531" t="s">
        <v>608</v>
      </c>
      <c r="B1744" s="531">
        <v>19</v>
      </c>
      <c r="C1744" s="535" t="s">
        <v>808</v>
      </c>
      <c r="D1744" s="531" t="s">
        <v>1244</v>
      </c>
      <c r="E1744" s="533">
        <v>1000</v>
      </c>
      <c r="F1744" s="533"/>
      <c r="G1744" s="533">
        <f>E1744-F1744</f>
        <v>1000</v>
      </c>
    </row>
    <row r="1745" spans="1:7" ht="18.75" customHeight="1">
      <c r="A1745" s="534"/>
      <c r="B1745" s="534">
        <v>31</v>
      </c>
      <c r="C1745" s="535" t="s">
        <v>794</v>
      </c>
      <c r="D1745" s="534" t="s">
        <v>1264</v>
      </c>
      <c r="E1745" s="536">
        <v>950</v>
      </c>
      <c r="F1745" s="536"/>
      <c r="G1745" s="536">
        <f t="shared" ref="G1745:G1766" si="47">G1744+E1745-F1745</f>
        <v>1950</v>
      </c>
    </row>
    <row r="1746" spans="1:7" ht="18.75" customHeight="1">
      <c r="A1746" s="534" t="s">
        <v>609</v>
      </c>
      <c r="B1746" s="534">
        <v>27</v>
      </c>
      <c r="C1746" s="535" t="s">
        <v>794</v>
      </c>
      <c r="D1746" s="534" t="s">
        <v>1309</v>
      </c>
      <c r="E1746" s="536">
        <v>800</v>
      </c>
      <c r="F1746" s="536"/>
      <c r="G1746" s="536">
        <f t="shared" si="47"/>
        <v>2750</v>
      </c>
    </row>
    <row r="1747" spans="1:7" ht="18.75" customHeight="1">
      <c r="A1747" s="534"/>
      <c r="B1747" s="534">
        <v>28</v>
      </c>
      <c r="C1747" s="535" t="s">
        <v>794</v>
      </c>
      <c r="D1747" s="534" t="s">
        <v>1316</v>
      </c>
      <c r="E1747" s="536">
        <v>1200</v>
      </c>
      <c r="F1747" s="536"/>
      <c r="G1747" s="536">
        <f t="shared" si="47"/>
        <v>3950</v>
      </c>
    </row>
    <row r="1748" spans="1:7" ht="18.75" customHeight="1">
      <c r="A1748" s="534" t="s">
        <v>610</v>
      </c>
      <c r="B1748" s="534">
        <v>5</v>
      </c>
      <c r="C1748" s="535" t="s">
        <v>794</v>
      </c>
      <c r="D1748" s="534" t="s">
        <v>1343</v>
      </c>
      <c r="E1748" s="536">
        <v>820</v>
      </c>
      <c r="F1748" s="536"/>
      <c r="G1748" s="536">
        <f t="shared" si="47"/>
        <v>4770</v>
      </c>
    </row>
    <row r="1749" spans="1:7" ht="18.75" customHeight="1">
      <c r="A1749" s="534" t="s">
        <v>1201</v>
      </c>
      <c r="B1749" s="534">
        <v>30</v>
      </c>
      <c r="C1749" s="535" t="s">
        <v>794</v>
      </c>
      <c r="D1749" s="534" t="s">
        <v>1421</v>
      </c>
      <c r="E1749" s="536">
        <v>1200</v>
      </c>
      <c r="F1749" s="536"/>
      <c r="G1749" s="536">
        <f t="shared" si="47"/>
        <v>5970</v>
      </c>
    </row>
    <row r="1750" spans="1:7" ht="18.75" customHeight="1">
      <c r="A1750" s="534" t="s">
        <v>612</v>
      </c>
      <c r="B1750" s="534">
        <v>3</v>
      </c>
      <c r="C1750" s="535" t="s">
        <v>794</v>
      </c>
      <c r="D1750" s="534" t="s">
        <v>1435</v>
      </c>
      <c r="E1750" s="536">
        <v>1000</v>
      </c>
      <c r="F1750" s="536"/>
      <c r="G1750" s="536">
        <f t="shared" si="47"/>
        <v>6970</v>
      </c>
    </row>
    <row r="1751" spans="1:7" ht="18.75" customHeight="1">
      <c r="A1751" s="534" t="s">
        <v>613</v>
      </c>
      <c r="B1751" s="534">
        <v>26</v>
      </c>
      <c r="C1751" s="535" t="s">
        <v>794</v>
      </c>
      <c r="D1751" s="534" t="s">
        <v>1507</v>
      </c>
      <c r="E1751" s="536">
        <v>1440</v>
      </c>
      <c r="F1751" s="536"/>
      <c r="G1751" s="536">
        <f t="shared" si="47"/>
        <v>8410</v>
      </c>
    </row>
    <row r="1752" spans="1:7" ht="18.75" customHeight="1">
      <c r="A1752" s="534"/>
      <c r="B1752" s="534">
        <v>30</v>
      </c>
      <c r="C1752" s="535" t="s">
        <v>794</v>
      </c>
      <c r="D1752" s="534" t="s">
        <v>1519</v>
      </c>
      <c r="E1752" s="536">
        <v>2260</v>
      </c>
      <c r="F1752" s="536"/>
      <c r="G1752" s="536">
        <f t="shared" si="47"/>
        <v>10670</v>
      </c>
    </row>
    <row r="1753" spans="1:7" ht="18.75" customHeight="1">
      <c r="A1753" s="534" t="s">
        <v>614</v>
      </c>
      <c r="B1753" s="534">
        <v>31</v>
      </c>
      <c r="C1753" s="535" t="s">
        <v>794</v>
      </c>
      <c r="D1753" s="534" t="s">
        <v>1566</v>
      </c>
      <c r="E1753" s="536">
        <v>1180</v>
      </c>
      <c r="F1753" s="536"/>
      <c r="G1753" s="536">
        <f t="shared" si="47"/>
        <v>11850</v>
      </c>
    </row>
    <row r="1754" spans="1:7" ht="18.75" customHeight="1">
      <c r="A1754" s="534" t="s">
        <v>615</v>
      </c>
      <c r="B1754" s="534">
        <v>26</v>
      </c>
      <c r="C1754" s="535" t="s">
        <v>808</v>
      </c>
      <c r="D1754" s="534" t="s">
        <v>1597</v>
      </c>
      <c r="E1754" s="536">
        <v>1000</v>
      </c>
      <c r="F1754" s="536"/>
      <c r="G1754" s="536">
        <f t="shared" si="47"/>
        <v>12850</v>
      </c>
    </row>
    <row r="1755" spans="1:7" ht="18.75" customHeight="1">
      <c r="A1755" s="534"/>
      <c r="B1755" s="534">
        <v>31</v>
      </c>
      <c r="C1755" s="535" t="s">
        <v>794</v>
      </c>
      <c r="D1755" s="534" t="s">
        <v>1607</v>
      </c>
      <c r="E1755" s="536">
        <v>1220</v>
      </c>
      <c r="F1755" s="536"/>
      <c r="G1755" s="536">
        <f t="shared" si="47"/>
        <v>14070</v>
      </c>
    </row>
    <row r="1756" spans="1:7" ht="18.75" customHeight="1">
      <c r="A1756" s="534" t="s">
        <v>616</v>
      </c>
      <c r="B1756" s="534">
        <v>7</v>
      </c>
      <c r="C1756" s="535" t="s">
        <v>808</v>
      </c>
      <c r="D1756" s="534" t="s">
        <v>1626</v>
      </c>
      <c r="E1756" s="536">
        <v>1000</v>
      </c>
      <c r="F1756" s="536"/>
      <c r="G1756" s="536">
        <f t="shared" si="47"/>
        <v>15070</v>
      </c>
    </row>
    <row r="1757" spans="1:7" ht="18.75" customHeight="1">
      <c r="A1757" s="534"/>
      <c r="B1757" s="534">
        <v>20</v>
      </c>
      <c r="C1757" s="535" t="s">
        <v>808</v>
      </c>
      <c r="D1757" s="534" t="s">
        <v>1641</v>
      </c>
      <c r="E1757" s="536">
        <v>500</v>
      </c>
      <c r="F1757" s="536"/>
      <c r="G1757" s="536">
        <f t="shared" si="47"/>
        <v>15570</v>
      </c>
    </row>
    <row r="1758" spans="1:7" ht="18.75" customHeight="1">
      <c r="A1758" s="534"/>
      <c r="B1758" s="534">
        <v>25</v>
      </c>
      <c r="C1758" s="535" t="s">
        <v>808</v>
      </c>
      <c r="D1758" s="534" t="s">
        <v>1647</v>
      </c>
      <c r="E1758" s="536">
        <v>1000</v>
      </c>
      <c r="F1758" s="536"/>
      <c r="G1758" s="536">
        <f t="shared" si="47"/>
        <v>16570</v>
      </c>
    </row>
    <row r="1759" spans="1:7" ht="18.75" customHeight="1">
      <c r="A1759" s="534"/>
      <c r="B1759" s="534">
        <v>29</v>
      </c>
      <c r="C1759" s="535" t="s">
        <v>794</v>
      </c>
      <c r="D1759" s="534" t="s">
        <v>1658</v>
      </c>
      <c r="E1759" s="536">
        <v>1270</v>
      </c>
      <c r="F1759" s="536"/>
      <c r="G1759" s="536">
        <f t="shared" si="47"/>
        <v>17840</v>
      </c>
    </row>
    <row r="1760" spans="1:7" ht="18.75" customHeight="1">
      <c r="A1760" s="534" t="s">
        <v>617</v>
      </c>
      <c r="B1760" s="534">
        <v>31</v>
      </c>
      <c r="C1760" s="535" t="s">
        <v>794</v>
      </c>
      <c r="D1760" s="534" t="s">
        <v>1698</v>
      </c>
      <c r="E1760" s="536">
        <v>2500</v>
      </c>
      <c r="F1760" s="536"/>
      <c r="G1760" s="536">
        <f t="shared" si="47"/>
        <v>20340</v>
      </c>
    </row>
    <row r="1761" spans="1:7" ht="18.75" customHeight="1">
      <c r="A1761" s="534"/>
      <c r="B1761" s="534">
        <v>31</v>
      </c>
      <c r="C1761" s="535" t="s">
        <v>794</v>
      </c>
      <c r="D1761" s="534" t="s">
        <v>1701</v>
      </c>
      <c r="E1761" s="536">
        <v>1200</v>
      </c>
      <c r="F1761" s="536"/>
      <c r="G1761" s="536">
        <f t="shared" si="47"/>
        <v>21540</v>
      </c>
    </row>
    <row r="1762" spans="1:7" ht="18.75" customHeight="1">
      <c r="A1762" s="534" t="s">
        <v>618</v>
      </c>
      <c r="B1762" s="534">
        <v>22</v>
      </c>
      <c r="C1762" s="535" t="s">
        <v>794</v>
      </c>
      <c r="D1762" s="534" t="s">
        <v>1721</v>
      </c>
      <c r="E1762" s="536">
        <v>1000</v>
      </c>
      <c r="F1762" s="536"/>
      <c r="G1762" s="536">
        <f t="shared" si="47"/>
        <v>22540</v>
      </c>
    </row>
    <row r="1763" spans="1:7" ht="18.75" customHeight="1">
      <c r="A1763" s="534"/>
      <c r="B1763" s="534">
        <v>26</v>
      </c>
      <c r="C1763" s="535" t="s">
        <v>808</v>
      </c>
      <c r="D1763" s="534" t="s">
        <v>1726</v>
      </c>
      <c r="E1763" s="536">
        <v>1000</v>
      </c>
      <c r="F1763" s="536"/>
      <c r="G1763" s="536">
        <f t="shared" si="47"/>
        <v>23540</v>
      </c>
    </row>
    <row r="1764" spans="1:7" ht="18.75" customHeight="1">
      <c r="A1764" s="534"/>
      <c r="B1764" s="534">
        <v>30</v>
      </c>
      <c r="C1764" s="535" t="s">
        <v>794</v>
      </c>
      <c r="D1764" s="534" t="s">
        <v>1733</v>
      </c>
      <c r="E1764" s="536">
        <v>2370</v>
      </c>
      <c r="F1764" s="536"/>
      <c r="G1764" s="536">
        <f t="shared" si="47"/>
        <v>25910</v>
      </c>
    </row>
    <row r="1765" spans="1:7" ht="18.75" customHeight="1">
      <c r="A1765" s="534" t="s">
        <v>619</v>
      </c>
      <c r="B1765" s="534">
        <v>23</v>
      </c>
      <c r="C1765" s="535" t="s">
        <v>808</v>
      </c>
      <c r="D1765" s="534" t="s">
        <v>1772</v>
      </c>
      <c r="E1765" s="536">
        <v>1000</v>
      </c>
      <c r="F1765" s="536"/>
      <c r="G1765" s="536">
        <f t="shared" si="47"/>
        <v>26910</v>
      </c>
    </row>
    <row r="1766" spans="1:7" ht="18.75" customHeight="1">
      <c r="A1766" s="534"/>
      <c r="B1766" s="534">
        <v>28</v>
      </c>
      <c r="C1766" s="535" t="s">
        <v>794</v>
      </c>
      <c r="D1766" s="534" t="s">
        <v>1779</v>
      </c>
      <c r="E1766" s="536">
        <v>2800</v>
      </c>
      <c r="F1766" s="536"/>
      <c r="G1766" s="536">
        <f t="shared" si="47"/>
        <v>29710</v>
      </c>
    </row>
    <row r="1767" spans="1:7" ht="18.75" customHeight="1">
      <c r="A1767" s="537"/>
      <c r="B1767" s="537"/>
      <c r="C1767" s="538"/>
      <c r="D1767" s="537"/>
      <c r="E1767" s="539"/>
      <c r="F1767" s="539"/>
      <c r="G1767" s="539"/>
    </row>
    <row r="1768" spans="1:7" ht="18.75" customHeight="1">
      <c r="A1768" s="543"/>
      <c r="B1768" s="543"/>
      <c r="C1768" s="544"/>
      <c r="D1768" s="543"/>
      <c r="E1768" s="545"/>
      <c r="F1768" s="545"/>
      <c r="G1768" s="541"/>
    </row>
    <row r="1769" spans="1:7" ht="18.75" customHeight="1">
      <c r="A1769" s="597" t="s">
        <v>986</v>
      </c>
      <c r="B1769" s="597"/>
      <c r="C1769" s="597"/>
      <c r="D1769" s="597"/>
      <c r="E1769" s="597"/>
      <c r="F1769" s="597"/>
      <c r="G1769" s="520" t="s">
        <v>1133</v>
      </c>
    </row>
    <row r="1770" spans="1:7" ht="18.75" customHeight="1">
      <c r="A1770" s="598">
        <f>A2</f>
        <v>2566</v>
      </c>
      <c r="B1770" s="599"/>
      <c r="C1770" s="523" t="s">
        <v>103</v>
      </c>
      <c r="D1770" s="524" t="s">
        <v>628</v>
      </c>
      <c r="E1770" s="525" t="s">
        <v>629</v>
      </c>
      <c r="F1770" s="525" t="s">
        <v>630</v>
      </c>
      <c r="G1770" s="526" t="s">
        <v>631</v>
      </c>
    </row>
    <row r="1771" spans="1:7" ht="18.75" customHeight="1">
      <c r="A1771" s="527" t="s">
        <v>632</v>
      </c>
      <c r="B1771" s="528" t="s">
        <v>28</v>
      </c>
      <c r="C1771" s="529"/>
      <c r="D1771" s="530"/>
      <c r="E1771" s="526" t="s">
        <v>633</v>
      </c>
      <c r="F1771" s="526" t="s">
        <v>633</v>
      </c>
      <c r="G1771" s="526" t="s">
        <v>633</v>
      </c>
    </row>
    <row r="1772" spans="1:7" ht="18.75" customHeight="1">
      <c r="A1772" s="531" t="s">
        <v>609</v>
      </c>
      <c r="B1772" s="531">
        <v>1</v>
      </c>
      <c r="C1772" s="555" t="s">
        <v>794</v>
      </c>
      <c r="D1772" s="531" t="s">
        <v>1282</v>
      </c>
      <c r="E1772" s="533">
        <v>198.72</v>
      </c>
      <c r="F1772" s="533"/>
      <c r="G1772" s="533">
        <f>E1772-F1772</f>
        <v>198.72</v>
      </c>
    </row>
    <row r="1773" spans="1:7" ht="18.75" customHeight="1">
      <c r="A1773" s="534" t="s">
        <v>610</v>
      </c>
      <c r="B1773" s="534">
        <v>1</v>
      </c>
      <c r="C1773" s="535" t="s">
        <v>794</v>
      </c>
      <c r="D1773" s="534" t="s">
        <v>1333</v>
      </c>
      <c r="E1773" s="536">
        <v>212.88</v>
      </c>
      <c r="F1773" s="536"/>
      <c r="G1773" s="536">
        <f t="shared" ref="G1773" si="48">G1772+E1773-F1773</f>
        <v>411.6</v>
      </c>
    </row>
    <row r="1774" spans="1:7" ht="18.75" customHeight="1">
      <c r="A1774" s="537"/>
      <c r="B1774" s="537"/>
      <c r="C1774" s="538"/>
      <c r="D1774" s="537"/>
      <c r="E1774" s="539"/>
      <c r="F1774" s="539"/>
      <c r="G1774" s="539"/>
    </row>
    <row r="1775" spans="1:7" ht="18.75" customHeight="1">
      <c r="A1775" s="543"/>
      <c r="B1775" s="543"/>
      <c r="C1775" s="544"/>
      <c r="D1775" s="543"/>
      <c r="E1775" s="545"/>
      <c r="F1775" s="545"/>
      <c r="G1775" s="541"/>
    </row>
    <row r="1776" spans="1:7" ht="18.75" customHeight="1">
      <c r="A1776" s="597" t="s">
        <v>305</v>
      </c>
      <c r="B1776" s="597"/>
      <c r="C1776" s="597"/>
      <c r="D1776" s="597"/>
      <c r="E1776" s="597"/>
      <c r="F1776" s="597"/>
      <c r="G1776" s="520" t="s">
        <v>724</v>
      </c>
    </row>
    <row r="1777" spans="1:7" ht="18.75" customHeight="1">
      <c r="A1777" s="598">
        <f>A2</f>
        <v>2566</v>
      </c>
      <c r="B1777" s="599"/>
      <c r="C1777" s="523" t="s">
        <v>103</v>
      </c>
      <c r="D1777" s="524" t="s">
        <v>628</v>
      </c>
      <c r="E1777" s="525" t="s">
        <v>629</v>
      </c>
      <c r="F1777" s="525" t="s">
        <v>630</v>
      </c>
      <c r="G1777" s="526" t="s">
        <v>631</v>
      </c>
    </row>
    <row r="1778" spans="1:7" ht="18.75" customHeight="1">
      <c r="A1778" s="527" t="s">
        <v>632</v>
      </c>
      <c r="B1778" s="528" t="s">
        <v>28</v>
      </c>
      <c r="C1778" s="529"/>
      <c r="D1778" s="530"/>
      <c r="E1778" s="526" t="s">
        <v>633</v>
      </c>
      <c r="F1778" s="526" t="s">
        <v>633</v>
      </c>
      <c r="G1778" s="526" t="s">
        <v>633</v>
      </c>
    </row>
    <row r="1779" spans="1:7" ht="18.75" customHeight="1">
      <c r="A1779" s="534" t="s">
        <v>619</v>
      </c>
      <c r="B1779" s="534">
        <v>28</v>
      </c>
      <c r="C1779" s="535" t="s">
        <v>794</v>
      </c>
      <c r="D1779" s="531" t="s">
        <v>1784</v>
      </c>
      <c r="E1779" s="533">
        <v>40000</v>
      </c>
      <c r="F1779" s="533"/>
      <c r="G1779" s="533">
        <f>E1779-F1779</f>
        <v>40000</v>
      </c>
    </row>
    <row r="1780" spans="1:7" ht="18.75" customHeight="1">
      <c r="A1780" s="534"/>
      <c r="B1780" s="534"/>
      <c r="C1780" s="535"/>
      <c r="D1780" s="534"/>
      <c r="E1780" s="536"/>
      <c r="F1780" s="536"/>
      <c r="G1780" s="536"/>
    </row>
    <row r="1781" spans="1:7" ht="18.75" customHeight="1">
      <c r="A1781" s="537"/>
      <c r="B1781" s="537"/>
      <c r="C1781" s="538"/>
      <c r="D1781" s="537"/>
      <c r="E1781" s="539"/>
      <c r="F1781" s="539"/>
      <c r="G1781" s="539"/>
    </row>
    <row r="1782" spans="1:7" ht="18.75" customHeight="1">
      <c r="A1782" s="543"/>
      <c r="B1782" s="543"/>
      <c r="C1782" s="544"/>
      <c r="D1782" s="543"/>
      <c r="E1782" s="545"/>
      <c r="F1782" s="545"/>
      <c r="G1782" s="541"/>
    </row>
    <row r="1783" spans="1:7" ht="18.75" customHeight="1">
      <c r="A1783" s="597" t="s">
        <v>268</v>
      </c>
      <c r="B1783" s="597"/>
      <c r="C1783" s="597"/>
      <c r="D1783" s="597"/>
      <c r="E1783" s="597"/>
      <c r="F1783" s="597"/>
      <c r="G1783" s="520" t="s">
        <v>725</v>
      </c>
    </row>
    <row r="1784" spans="1:7" ht="18.75" customHeight="1">
      <c r="A1784" s="598">
        <f>A2</f>
        <v>2566</v>
      </c>
      <c r="B1784" s="599"/>
      <c r="C1784" s="523" t="s">
        <v>103</v>
      </c>
      <c r="D1784" s="524" t="s">
        <v>628</v>
      </c>
      <c r="E1784" s="525" t="s">
        <v>629</v>
      </c>
      <c r="F1784" s="525" t="s">
        <v>630</v>
      </c>
      <c r="G1784" s="526" t="s">
        <v>631</v>
      </c>
    </row>
    <row r="1785" spans="1:7" ht="18.75" customHeight="1">
      <c r="A1785" s="527" t="s">
        <v>632</v>
      </c>
      <c r="B1785" s="528" t="s">
        <v>28</v>
      </c>
      <c r="C1785" s="529"/>
      <c r="D1785" s="530"/>
      <c r="E1785" s="526" t="s">
        <v>633</v>
      </c>
      <c r="F1785" s="526" t="s">
        <v>633</v>
      </c>
      <c r="G1785" s="526" t="s">
        <v>633</v>
      </c>
    </row>
    <row r="1786" spans="1:7" ht="18.75" customHeight="1">
      <c r="A1786" s="531" t="s">
        <v>608</v>
      </c>
      <c r="B1786" s="531">
        <v>31</v>
      </c>
      <c r="C1786" s="532" t="s">
        <v>849</v>
      </c>
      <c r="D1786" s="531" t="s">
        <v>1223</v>
      </c>
      <c r="E1786" s="533">
        <v>25</v>
      </c>
      <c r="F1786" s="533"/>
      <c r="G1786" s="533">
        <f>E1786-F1786</f>
        <v>25</v>
      </c>
    </row>
    <row r="1787" spans="1:7" ht="18.75" customHeight="1">
      <c r="A1787" s="534" t="s">
        <v>609</v>
      </c>
      <c r="B1787" s="534">
        <v>28</v>
      </c>
      <c r="C1787" s="535" t="s">
        <v>849</v>
      </c>
      <c r="D1787" s="534" t="s">
        <v>1328</v>
      </c>
      <c r="E1787" s="536">
        <v>25</v>
      </c>
      <c r="F1787" s="536"/>
      <c r="G1787" s="536">
        <f t="shared" ref="G1787:G1797" si="49">G1786+E1787-F1787</f>
        <v>50</v>
      </c>
    </row>
    <row r="1788" spans="1:7" ht="18.75" customHeight="1">
      <c r="A1788" s="534" t="s">
        <v>610</v>
      </c>
      <c r="B1788" s="534">
        <v>31</v>
      </c>
      <c r="C1788" s="535" t="s">
        <v>849</v>
      </c>
      <c r="D1788" s="534" t="s">
        <v>1387</v>
      </c>
      <c r="E1788" s="536">
        <v>25</v>
      </c>
      <c r="F1788" s="536"/>
      <c r="G1788" s="536">
        <f t="shared" si="49"/>
        <v>75</v>
      </c>
    </row>
    <row r="1789" spans="1:7" ht="18.75" customHeight="1">
      <c r="A1789" s="534" t="s">
        <v>1201</v>
      </c>
      <c r="B1789" s="534">
        <v>30</v>
      </c>
      <c r="C1789" s="535" t="s">
        <v>849</v>
      </c>
      <c r="D1789" s="534" t="s">
        <v>1432</v>
      </c>
      <c r="E1789" s="536">
        <v>25</v>
      </c>
      <c r="F1789" s="536"/>
      <c r="G1789" s="536">
        <f t="shared" si="49"/>
        <v>100</v>
      </c>
    </row>
    <row r="1790" spans="1:7" ht="18.75" customHeight="1">
      <c r="A1790" s="534" t="s">
        <v>612</v>
      </c>
      <c r="B1790" s="534">
        <v>31</v>
      </c>
      <c r="C1790" s="535" t="s">
        <v>849</v>
      </c>
      <c r="D1790" s="534" t="s">
        <v>1479</v>
      </c>
      <c r="E1790" s="536">
        <v>25</v>
      </c>
      <c r="F1790" s="536"/>
      <c r="G1790" s="536">
        <f t="shared" si="49"/>
        <v>125</v>
      </c>
    </row>
    <row r="1791" spans="1:7" ht="18.75" customHeight="1">
      <c r="A1791" s="534" t="s">
        <v>613</v>
      </c>
      <c r="B1791" s="534">
        <v>30</v>
      </c>
      <c r="C1791" s="535" t="s">
        <v>849</v>
      </c>
      <c r="D1791" s="534" t="s">
        <v>1525</v>
      </c>
      <c r="E1791" s="536">
        <v>25</v>
      </c>
      <c r="F1791" s="536"/>
      <c r="G1791" s="536">
        <f t="shared" si="49"/>
        <v>150</v>
      </c>
    </row>
    <row r="1792" spans="1:7" ht="18.75" customHeight="1">
      <c r="A1792" s="534" t="s">
        <v>614</v>
      </c>
      <c r="B1792" s="534">
        <v>31</v>
      </c>
      <c r="C1792" s="535" t="s">
        <v>849</v>
      </c>
      <c r="D1792" s="534" t="s">
        <v>1574</v>
      </c>
      <c r="E1792" s="536">
        <v>25</v>
      </c>
      <c r="F1792" s="536"/>
      <c r="G1792" s="536">
        <f t="shared" si="49"/>
        <v>175</v>
      </c>
    </row>
    <row r="1793" spans="1:7" ht="18.75" customHeight="1">
      <c r="A1793" s="534" t="s">
        <v>615</v>
      </c>
      <c r="B1793" s="534">
        <v>31</v>
      </c>
      <c r="C1793" s="535" t="s">
        <v>849</v>
      </c>
      <c r="D1793" s="534" t="s">
        <v>1619</v>
      </c>
      <c r="E1793" s="536">
        <v>25</v>
      </c>
      <c r="F1793" s="536"/>
      <c r="G1793" s="536">
        <f t="shared" si="49"/>
        <v>200</v>
      </c>
    </row>
    <row r="1794" spans="1:7" ht="18.75" customHeight="1">
      <c r="A1794" s="534" t="s">
        <v>616</v>
      </c>
      <c r="B1794" s="534">
        <v>30</v>
      </c>
      <c r="C1794" s="535" t="s">
        <v>849</v>
      </c>
      <c r="D1794" s="534" t="s">
        <v>1669</v>
      </c>
      <c r="E1794" s="536">
        <v>25</v>
      </c>
      <c r="F1794" s="536"/>
      <c r="G1794" s="536">
        <f t="shared" si="49"/>
        <v>225</v>
      </c>
    </row>
    <row r="1795" spans="1:7" ht="18.75" customHeight="1">
      <c r="A1795" s="534" t="s">
        <v>617</v>
      </c>
      <c r="B1795" s="534">
        <v>31</v>
      </c>
      <c r="C1795" s="535" t="s">
        <v>849</v>
      </c>
      <c r="D1795" s="534" t="s">
        <v>1708</v>
      </c>
      <c r="E1795" s="536">
        <v>25</v>
      </c>
      <c r="F1795" s="536"/>
      <c r="G1795" s="536">
        <f t="shared" si="49"/>
        <v>250</v>
      </c>
    </row>
    <row r="1796" spans="1:7" ht="18.75" customHeight="1">
      <c r="A1796" s="534" t="s">
        <v>618</v>
      </c>
      <c r="B1796" s="534">
        <v>30</v>
      </c>
      <c r="C1796" s="535" t="s">
        <v>849</v>
      </c>
      <c r="D1796" s="534" t="s">
        <v>1748</v>
      </c>
      <c r="E1796" s="536">
        <v>25</v>
      </c>
      <c r="F1796" s="536"/>
      <c r="G1796" s="536">
        <f t="shared" si="49"/>
        <v>275</v>
      </c>
    </row>
    <row r="1797" spans="1:7" ht="18.75" customHeight="1">
      <c r="A1797" s="534" t="s">
        <v>619</v>
      </c>
      <c r="B1797" s="534">
        <v>28</v>
      </c>
      <c r="C1797" s="535" t="s">
        <v>849</v>
      </c>
      <c r="D1797" s="534" t="s">
        <v>1794</v>
      </c>
      <c r="E1797" s="536">
        <v>25</v>
      </c>
      <c r="F1797" s="536"/>
      <c r="G1797" s="536">
        <f t="shared" si="49"/>
        <v>300</v>
      </c>
    </row>
    <row r="1798" spans="1:7" ht="18.75" customHeight="1">
      <c r="A1798" s="537"/>
      <c r="B1798" s="537"/>
      <c r="C1798" s="538"/>
      <c r="D1798" s="537"/>
      <c r="E1798" s="539"/>
      <c r="F1798" s="539"/>
      <c r="G1798" s="539"/>
    </row>
    <row r="1799" spans="1:7" ht="18.75" customHeight="1">
      <c r="A1799" s="543"/>
      <c r="B1799" s="543"/>
      <c r="C1799" s="544"/>
      <c r="D1799" s="543"/>
      <c r="E1799" s="545"/>
      <c r="F1799" s="545"/>
      <c r="G1799" s="541"/>
    </row>
    <row r="1800" spans="1:7" ht="18.75" customHeight="1">
      <c r="E1800" s="541"/>
      <c r="F1800" s="541"/>
      <c r="G1800" s="541"/>
    </row>
    <row r="1801" spans="1:7" ht="18.75" customHeight="1">
      <c r="A1801" s="597" t="s">
        <v>726</v>
      </c>
      <c r="B1801" s="597"/>
      <c r="C1801" s="597"/>
      <c r="D1801" s="597"/>
      <c r="E1801" s="597"/>
      <c r="F1801" s="597"/>
      <c r="G1801" s="520" t="s">
        <v>727</v>
      </c>
    </row>
    <row r="1802" spans="1:7" ht="18.75" customHeight="1">
      <c r="A1802" s="598">
        <f>A2</f>
        <v>2566</v>
      </c>
      <c r="B1802" s="599"/>
      <c r="C1802" s="523" t="s">
        <v>103</v>
      </c>
      <c r="D1802" s="524" t="s">
        <v>628</v>
      </c>
      <c r="E1802" s="525" t="s">
        <v>629</v>
      </c>
      <c r="F1802" s="525" t="s">
        <v>630</v>
      </c>
      <c r="G1802" s="526" t="s">
        <v>631</v>
      </c>
    </row>
    <row r="1803" spans="1:7" ht="18.75" customHeight="1">
      <c r="A1803" s="527" t="s">
        <v>632</v>
      </c>
      <c r="B1803" s="528" t="s">
        <v>28</v>
      </c>
      <c r="C1803" s="529"/>
      <c r="D1803" s="530"/>
      <c r="E1803" s="526" t="s">
        <v>633</v>
      </c>
      <c r="F1803" s="526" t="s">
        <v>633</v>
      </c>
      <c r="G1803" s="526" t="s">
        <v>633</v>
      </c>
    </row>
    <row r="1804" spans="1:7" ht="18.75" customHeight="1">
      <c r="A1804" s="531" t="s">
        <v>1254</v>
      </c>
      <c r="B1804" s="531">
        <v>31</v>
      </c>
      <c r="C1804" s="575" t="s">
        <v>794</v>
      </c>
      <c r="D1804" s="531" t="s">
        <v>1255</v>
      </c>
      <c r="E1804" s="533">
        <v>77520</v>
      </c>
      <c r="F1804" s="533"/>
      <c r="G1804" s="533">
        <f>E1804-F1804</f>
        <v>77520</v>
      </c>
    </row>
    <row r="1805" spans="1:7" ht="18.75" customHeight="1">
      <c r="A1805" s="534" t="s">
        <v>609</v>
      </c>
      <c r="B1805" s="534">
        <v>28</v>
      </c>
      <c r="C1805" s="576" t="s">
        <v>794</v>
      </c>
      <c r="D1805" s="534" t="s">
        <v>1315</v>
      </c>
      <c r="E1805" s="536">
        <v>79520</v>
      </c>
      <c r="F1805" s="536"/>
      <c r="G1805" s="536">
        <f t="shared" ref="G1805:G1818" si="50">G1804+E1805-F1805</f>
        <v>157040</v>
      </c>
    </row>
    <row r="1806" spans="1:7" ht="18.75" customHeight="1">
      <c r="A1806" s="534" t="s">
        <v>610</v>
      </c>
      <c r="B1806" s="534">
        <v>30</v>
      </c>
      <c r="C1806" s="576" t="s">
        <v>794</v>
      </c>
      <c r="D1806" s="534" t="s">
        <v>1371</v>
      </c>
      <c r="E1806" s="536">
        <v>79520</v>
      </c>
      <c r="F1806" s="536"/>
      <c r="G1806" s="536">
        <f t="shared" si="50"/>
        <v>236560</v>
      </c>
    </row>
    <row r="1807" spans="1:7" ht="18.75" customHeight="1">
      <c r="A1807" s="534" t="s">
        <v>1201</v>
      </c>
      <c r="B1807" s="534">
        <v>30</v>
      </c>
      <c r="C1807" s="576" t="s">
        <v>794</v>
      </c>
      <c r="D1807" s="534" t="s">
        <v>1418</v>
      </c>
      <c r="E1807" s="536">
        <v>79520</v>
      </c>
      <c r="F1807" s="536"/>
      <c r="G1807" s="536">
        <f t="shared" si="50"/>
        <v>316080</v>
      </c>
    </row>
    <row r="1808" spans="1:7" ht="18.75" customHeight="1">
      <c r="A1808" s="534" t="s">
        <v>612</v>
      </c>
      <c r="B1808" s="534">
        <v>31</v>
      </c>
      <c r="C1808" s="535" t="s">
        <v>794</v>
      </c>
      <c r="D1808" s="534" t="s">
        <v>1465</v>
      </c>
      <c r="E1808" s="536">
        <v>79520</v>
      </c>
      <c r="F1808" s="536"/>
      <c r="G1808" s="536">
        <f t="shared" si="50"/>
        <v>395600</v>
      </c>
    </row>
    <row r="1809" spans="1:7" ht="18.75" customHeight="1">
      <c r="A1809" s="534" t="s">
        <v>613</v>
      </c>
      <c r="B1809" s="534">
        <v>30</v>
      </c>
      <c r="C1809" s="535" t="s">
        <v>794</v>
      </c>
      <c r="D1809" s="534" t="s">
        <v>1513</v>
      </c>
      <c r="E1809" s="536">
        <v>79520</v>
      </c>
      <c r="F1809" s="536"/>
      <c r="G1809" s="536">
        <f t="shared" si="50"/>
        <v>475120</v>
      </c>
    </row>
    <row r="1810" spans="1:7" ht="18.75" customHeight="1">
      <c r="A1810" s="534" t="s">
        <v>614</v>
      </c>
      <c r="B1810" s="534">
        <v>31</v>
      </c>
      <c r="C1810" s="535" t="s">
        <v>794</v>
      </c>
      <c r="D1810" s="534" t="s">
        <v>1561</v>
      </c>
      <c r="E1810" s="536">
        <v>79520</v>
      </c>
      <c r="F1810" s="536"/>
      <c r="G1810" s="536">
        <f t="shared" si="50"/>
        <v>554640</v>
      </c>
    </row>
    <row r="1811" spans="1:7" ht="18.75" customHeight="1">
      <c r="A1811" s="534" t="s">
        <v>615</v>
      </c>
      <c r="B1811" s="534">
        <v>31</v>
      </c>
      <c r="C1811" s="535" t="s">
        <v>794</v>
      </c>
      <c r="D1811" s="534" t="s">
        <v>1601</v>
      </c>
      <c r="E1811" s="536">
        <v>79520</v>
      </c>
      <c r="F1811" s="536"/>
      <c r="G1811" s="536">
        <f t="shared" si="50"/>
        <v>634160</v>
      </c>
    </row>
    <row r="1812" spans="1:7" ht="18.75" customHeight="1">
      <c r="A1812" s="534" t="s">
        <v>616</v>
      </c>
      <c r="B1812" s="534">
        <v>29</v>
      </c>
      <c r="C1812" s="535" t="s">
        <v>794</v>
      </c>
      <c r="D1812" s="534" t="s">
        <v>1653</v>
      </c>
      <c r="E1812" s="536">
        <v>79520</v>
      </c>
      <c r="F1812" s="536"/>
      <c r="G1812" s="536">
        <f t="shared" si="50"/>
        <v>713680</v>
      </c>
    </row>
    <row r="1813" spans="1:7" ht="18.75" customHeight="1">
      <c r="A1813" s="534" t="s">
        <v>617</v>
      </c>
      <c r="B1813" s="534">
        <v>31</v>
      </c>
      <c r="C1813" s="535" t="s">
        <v>794</v>
      </c>
      <c r="D1813" s="534" t="s">
        <v>1694</v>
      </c>
      <c r="E1813" s="536">
        <v>33840</v>
      </c>
      <c r="F1813" s="536"/>
      <c r="G1813" s="536">
        <f t="shared" si="50"/>
        <v>747520</v>
      </c>
    </row>
    <row r="1814" spans="1:7" ht="18.75" customHeight="1">
      <c r="A1814" s="534"/>
      <c r="B1814" s="534">
        <v>31</v>
      </c>
      <c r="C1814" s="535" t="s">
        <v>794</v>
      </c>
      <c r="D1814" s="534" t="s">
        <v>1699</v>
      </c>
      <c r="E1814" s="536">
        <v>45000</v>
      </c>
      <c r="F1814" s="536"/>
      <c r="G1814" s="536">
        <f t="shared" si="50"/>
        <v>792520</v>
      </c>
    </row>
    <row r="1815" spans="1:7" ht="18.75" customHeight="1">
      <c r="A1815" s="534" t="s">
        <v>618</v>
      </c>
      <c r="B1815" s="534">
        <v>30</v>
      </c>
      <c r="C1815" s="535" t="s">
        <v>794</v>
      </c>
      <c r="D1815" s="534" t="s">
        <v>1732</v>
      </c>
      <c r="E1815" s="536">
        <v>33840</v>
      </c>
      <c r="F1815" s="536"/>
      <c r="G1815" s="536">
        <f t="shared" si="50"/>
        <v>826360</v>
      </c>
    </row>
    <row r="1816" spans="1:7" ht="18.75" customHeight="1">
      <c r="A1816" s="534"/>
      <c r="B1816" s="534">
        <v>30</v>
      </c>
      <c r="C1816" s="535" t="s">
        <v>794</v>
      </c>
      <c r="D1816" s="534" t="s">
        <v>1738</v>
      </c>
      <c r="E1816" s="536">
        <v>45000</v>
      </c>
      <c r="F1816" s="536"/>
      <c r="G1816" s="536">
        <f t="shared" si="50"/>
        <v>871360</v>
      </c>
    </row>
    <row r="1817" spans="1:7" ht="18.75" customHeight="1">
      <c r="A1817" s="534" t="s">
        <v>619</v>
      </c>
      <c r="B1817" s="534">
        <v>28</v>
      </c>
      <c r="C1817" s="535" t="s">
        <v>794</v>
      </c>
      <c r="D1817" s="534" t="s">
        <v>1778</v>
      </c>
      <c r="E1817" s="536">
        <v>33840</v>
      </c>
      <c r="F1817" s="536"/>
      <c r="G1817" s="536">
        <f t="shared" si="50"/>
        <v>905200</v>
      </c>
    </row>
    <row r="1818" spans="1:7" ht="18.75" customHeight="1">
      <c r="A1818" s="534"/>
      <c r="B1818" s="534">
        <v>28</v>
      </c>
      <c r="C1818" s="535" t="s">
        <v>794</v>
      </c>
      <c r="D1818" s="534" t="s">
        <v>1785</v>
      </c>
      <c r="E1818" s="536">
        <v>45000</v>
      </c>
      <c r="F1818" s="536"/>
      <c r="G1818" s="536">
        <f t="shared" si="50"/>
        <v>950200</v>
      </c>
    </row>
    <row r="1819" spans="1:7" ht="18.75" customHeight="1">
      <c r="A1819" s="537"/>
      <c r="B1819" s="537"/>
      <c r="C1819" s="538"/>
      <c r="D1819" s="537"/>
      <c r="E1819" s="539"/>
      <c r="F1819" s="539"/>
      <c r="G1819" s="539"/>
    </row>
    <row r="1821" spans="1:7" ht="18.75" customHeight="1">
      <c r="A1821" s="597" t="s">
        <v>728</v>
      </c>
      <c r="B1821" s="597"/>
      <c r="C1821" s="597"/>
      <c r="D1821" s="597"/>
      <c r="E1821" s="597"/>
      <c r="F1821" s="597"/>
      <c r="G1821" s="520" t="s">
        <v>729</v>
      </c>
    </row>
    <row r="1822" spans="1:7" ht="18.75" customHeight="1">
      <c r="A1822" s="598">
        <f>A2</f>
        <v>2566</v>
      </c>
      <c r="B1822" s="599"/>
      <c r="C1822" s="523" t="s">
        <v>103</v>
      </c>
      <c r="D1822" s="524" t="s">
        <v>628</v>
      </c>
      <c r="E1822" s="525" t="s">
        <v>629</v>
      </c>
      <c r="F1822" s="525" t="s">
        <v>630</v>
      </c>
      <c r="G1822" s="526" t="s">
        <v>631</v>
      </c>
    </row>
    <row r="1823" spans="1:7" ht="18.75" customHeight="1">
      <c r="A1823" s="527" t="s">
        <v>632</v>
      </c>
      <c r="B1823" s="528" t="s">
        <v>28</v>
      </c>
      <c r="C1823" s="529"/>
      <c r="D1823" s="530"/>
      <c r="E1823" s="526" t="s">
        <v>633</v>
      </c>
      <c r="F1823" s="526" t="s">
        <v>633</v>
      </c>
      <c r="G1823" s="526" t="s">
        <v>633</v>
      </c>
    </row>
    <row r="1824" spans="1:7" ht="18.75" customHeight="1">
      <c r="A1824" s="534" t="s">
        <v>616</v>
      </c>
      <c r="B1824" s="534">
        <v>29</v>
      </c>
      <c r="C1824" s="535" t="s">
        <v>808</v>
      </c>
      <c r="D1824" s="534" t="s">
        <v>1659</v>
      </c>
      <c r="E1824" s="536">
        <v>800</v>
      </c>
      <c r="F1824" s="536"/>
      <c r="G1824" s="536">
        <f>E1824-F1824</f>
        <v>800</v>
      </c>
    </row>
    <row r="1825" spans="1:7" ht="18.75" customHeight="1">
      <c r="A1825" s="534" t="s">
        <v>617</v>
      </c>
      <c r="B1825" s="534">
        <v>6</v>
      </c>
      <c r="C1825" s="535" t="s">
        <v>808</v>
      </c>
      <c r="D1825" s="534" t="s">
        <v>1676</v>
      </c>
      <c r="E1825" s="536">
        <v>1000</v>
      </c>
      <c r="F1825" s="536"/>
      <c r="G1825" s="536">
        <f>G1824+E1825-F1825</f>
        <v>1800</v>
      </c>
    </row>
    <row r="1826" spans="1:7" ht="18.75" customHeight="1">
      <c r="A1826" s="537"/>
      <c r="B1826" s="537"/>
      <c r="C1826" s="538"/>
      <c r="D1826" s="537"/>
      <c r="E1826" s="539"/>
      <c r="F1826" s="539"/>
      <c r="G1826" s="539"/>
    </row>
    <row r="1827" spans="1:7" ht="18.75" customHeight="1">
      <c r="E1827" s="541"/>
      <c r="F1827" s="541"/>
      <c r="G1827" s="541"/>
    </row>
    <row r="1828" spans="1:7" ht="18.75" customHeight="1">
      <c r="A1828" s="597" t="s">
        <v>730</v>
      </c>
      <c r="B1828" s="597"/>
      <c r="C1828" s="597"/>
      <c r="D1828" s="597"/>
      <c r="E1828" s="597"/>
      <c r="F1828" s="597"/>
      <c r="G1828" s="520" t="s">
        <v>731</v>
      </c>
    </row>
    <row r="1829" spans="1:7" ht="18.75" customHeight="1">
      <c r="A1829" s="598">
        <f>A2</f>
        <v>2566</v>
      </c>
      <c r="B1829" s="599"/>
      <c r="C1829" s="523" t="s">
        <v>103</v>
      </c>
      <c r="D1829" s="524" t="s">
        <v>628</v>
      </c>
      <c r="E1829" s="525" t="s">
        <v>629</v>
      </c>
      <c r="F1829" s="525" t="s">
        <v>630</v>
      </c>
      <c r="G1829" s="526" t="s">
        <v>631</v>
      </c>
    </row>
    <row r="1830" spans="1:7" ht="18.75" customHeight="1">
      <c r="A1830" s="527" t="s">
        <v>632</v>
      </c>
      <c r="B1830" s="528" t="s">
        <v>28</v>
      </c>
      <c r="C1830" s="529"/>
      <c r="D1830" s="530"/>
      <c r="E1830" s="526" t="s">
        <v>633</v>
      </c>
      <c r="F1830" s="526" t="s">
        <v>633</v>
      </c>
      <c r="G1830" s="526" t="s">
        <v>633</v>
      </c>
    </row>
    <row r="1831" spans="1:7" ht="18.75" customHeight="1">
      <c r="A1831" s="534" t="s">
        <v>619</v>
      </c>
      <c r="B1831" s="534">
        <v>28</v>
      </c>
      <c r="C1831" s="535" t="s">
        <v>794</v>
      </c>
      <c r="D1831" s="534" t="s">
        <v>1778</v>
      </c>
      <c r="E1831" s="533">
        <v>84600</v>
      </c>
      <c r="F1831" s="533"/>
      <c r="G1831" s="533">
        <f>E1831-F1831</f>
        <v>84600</v>
      </c>
    </row>
    <row r="1832" spans="1:7" ht="18.75" customHeight="1">
      <c r="A1832" s="534"/>
      <c r="B1832" s="534">
        <v>28</v>
      </c>
      <c r="C1832" s="535" t="s">
        <v>794</v>
      </c>
      <c r="D1832" s="534" t="s">
        <v>1785</v>
      </c>
      <c r="E1832" s="536">
        <v>114200</v>
      </c>
      <c r="F1832" s="536"/>
      <c r="G1832" s="536">
        <f>G1831+E1832-F1832</f>
        <v>198800</v>
      </c>
    </row>
    <row r="1833" spans="1:7" ht="18.75" customHeight="1">
      <c r="A1833" s="537"/>
      <c r="B1833" s="537"/>
      <c r="C1833" s="538"/>
      <c r="D1833" s="537"/>
      <c r="E1833" s="539"/>
      <c r="F1833" s="539"/>
      <c r="G1833" s="539"/>
    </row>
    <row r="1834" spans="1:7" ht="18.75" customHeight="1">
      <c r="E1834" s="541"/>
      <c r="F1834" s="541"/>
      <c r="G1834" s="541"/>
    </row>
    <row r="1835" spans="1:7" ht="18.75" customHeight="1">
      <c r="A1835" s="597" t="s">
        <v>732</v>
      </c>
      <c r="B1835" s="597"/>
      <c r="C1835" s="597"/>
      <c r="D1835" s="597"/>
      <c r="E1835" s="597"/>
      <c r="F1835" s="597"/>
      <c r="G1835" s="520" t="s">
        <v>733</v>
      </c>
    </row>
    <row r="1836" spans="1:7" ht="18.75" customHeight="1">
      <c r="A1836" s="598">
        <f>A2</f>
        <v>2566</v>
      </c>
      <c r="B1836" s="599"/>
      <c r="C1836" s="523" t="s">
        <v>103</v>
      </c>
      <c r="D1836" s="524" t="s">
        <v>628</v>
      </c>
      <c r="E1836" s="525" t="s">
        <v>629</v>
      </c>
      <c r="F1836" s="525" t="s">
        <v>630</v>
      </c>
      <c r="G1836" s="526" t="s">
        <v>631</v>
      </c>
    </row>
    <row r="1837" spans="1:7" ht="18.75" customHeight="1">
      <c r="A1837" s="527" t="s">
        <v>632</v>
      </c>
      <c r="B1837" s="528" t="s">
        <v>28</v>
      </c>
      <c r="C1837" s="529"/>
      <c r="D1837" s="530"/>
      <c r="E1837" s="526" t="s">
        <v>633</v>
      </c>
      <c r="F1837" s="526" t="s">
        <v>633</v>
      </c>
      <c r="G1837" s="526" t="s">
        <v>633</v>
      </c>
    </row>
    <row r="1838" spans="1:7" ht="18.75" customHeight="1">
      <c r="A1838" s="531"/>
      <c r="B1838" s="531"/>
      <c r="C1838" s="532"/>
      <c r="D1838" s="531"/>
      <c r="E1838" s="533"/>
      <c r="F1838" s="533"/>
      <c r="G1838" s="533">
        <f>E1838-F1838</f>
        <v>0</v>
      </c>
    </row>
    <row r="1839" spans="1:7" ht="18.75" customHeight="1">
      <c r="A1839" s="534"/>
      <c r="B1839" s="534"/>
      <c r="C1839" s="535"/>
      <c r="D1839" s="534"/>
      <c r="E1839" s="536"/>
      <c r="F1839" s="536"/>
      <c r="G1839" s="536"/>
    </row>
    <row r="1840" spans="1:7" ht="18.75" customHeight="1">
      <c r="A1840" s="534"/>
      <c r="B1840" s="534"/>
      <c r="C1840" s="535"/>
      <c r="D1840" s="534"/>
      <c r="E1840" s="536"/>
      <c r="F1840" s="536"/>
      <c r="G1840" s="536"/>
    </row>
    <row r="1841" spans="1:7" ht="18.75" customHeight="1">
      <c r="A1841" s="537"/>
      <c r="B1841" s="537"/>
      <c r="C1841" s="538"/>
      <c r="D1841" s="537"/>
      <c r="E1841" s="539"/>
      <c r="F1841" s="539"/>
      <c r="G1841" s="539"/>
    </row>
    <row r="1842" spans="1:7" ht="18.75" customHeight="1">
      <c r="E1842" s="541"/>
      <c r="F1842" s="541"/>
      <c r="G1842" s="541"/>
    </row>
    <row r="1843" spans="1:7" ht="18.75" customHeight="1">
      <c r="A1843" s="597" t="s">
        <v>270</v>
      </c>
      <c r="B1843" s="597"/>
      <c r="C1843" s="597"/>
      <c r="D1843" s="597"/>
      <c r="E1843" s="597"/>
      <c r="F1843" s="597"/>
      <c r="G1843" s="520" t="s">
        <v>734</v>
      </c>
    </row>
    <row r="1844" spans="1:7" ht="18.75" customHeight="1">
      <c r="A1844" s="598">
        <f>A2</f>
        <v>2566</v>
      </c>
      <c r="B1844" s="599"/>
      <c r="C1844" s="523" t="s">
        <v>103</v>
      </c>
      <c r="D1844" s="524" t="s">
        <v>628</v>
      </c>
      <c r="E1844" s="525" t="s">
        <v>629</v>
      </c>
      <c r="F1844" s="525" t="s">
        <v>630</v>
      </c>
      <c r="G1844" s="526" t="s">
        <v>631</v>
      </c>
    </row>
    <row r="1845" spans="1:7" ht="18.75" customHeight="1">
      <c r="A1845" s="527" t="s">
        <v>632</v>
      </c>
      <c r="B1845" s="528" t="s">
        <v>28</v>
      </c>
      <c r="C1845" s="529"/>
      <c r="D1845" s="530"/>
      <c r="E1845" s="526" t="s">
        <v>633</v>
      </c>
      <c r="F1845" s="526" t="s">
        <v>633</v>
      </c>
      <c r="G1845" s="526" t="s">
        <v>633</v>
      </c>
    </row>
    <row r="1846" spans="1:7" ht="18.75" customHeight="1">
      <c r="A1846" s="531" t="s">
        <v>608</v>
      </c>
      <c r="B1846" s="531">
        <v>31</v>
      </c>
      <c r="C1846" s="560" t="s">
        <v>794</v>
      </c>
      <c r="D1846" s="531" t="s">
        <v>1255</v>
      </c>
      <c r="E1846" s="533">
        <v>2650</v>
      </c>
      <c r="F1846" s="533"/>
      <c r="G1846" s="533">
        <f>E1846-F1846</f>
        <v>2650</v>
      </c>
    </row>
    <row r="1847" spans="1:7" ht="18.75" customHeight="1">
      <c r="A1847" s="534" t="s">
        <v>609</v>
      </c>
      <c r="B1847" s="534">
        <v>28</v>
      </c>
      <c r="C1847" s="560" t="s">
        <v>794</v>
      </c>
      <c r="D1847" s="534" t="s">
        <v>1315</v>
      </c>
      <c r="E1847" s="536">
        <v>2750</v>
      </c>
      <c r="F1847" s="536"/>
      <c r="G1847" s="536">
        <f t="shared" ref="G1847:G1857" si="51">G1846+E1847-F1847</f>
        <v>5400</v>
      </c>
    </row>
    <row r="1848" spans="1:7" ht="18.75" customHeight="1">
      <c r="A1848" s="534" t="s">
        <v>610</v>
      </c>
      <c r="B1848" s="534">
        <v>30</v>
      </c>
      <c r="C1848" s="560" t="s">
        <v>794</v>
      </c>
      <c r="D1848" s="534" t="s">
        <v>1371</v>
      </c>
      <c r="E1848" s="536">
        <v>2750</v>
      </c>
      <c r="F1848" s="536"/>
      <c r="G1848" s="536">
        <f t="shared" si="51"/>
        <v>8150</v>
      </c>
    </row>
    <row r="1849" spans="1:7" ht="18.75" customHeight="1">
      <c r="A1849" s="534" t="s">
        <v>1201</v>
      </c>
      <c r="B1849" s="534">
        <v>30</v>
      </c>
      <c r="C1849" s="560" t="s">
        <v>794</v>
      </c>
      <c r="D1849" s="534" t="s">
        <v>1418</v>
      </c>
      <c r="E1849" s="536">
        <v>2750</v>
      </c>
      <c r="F1849" s="536"/>
      <c r="G1849" s="536">
        <f t="shared" si="51"/>
        <v>10900</v>
      </c>
    </row>
    <row r="1850" spans="1:7" ht="18.75" customHeight="1">
      <c r="A1850" s="534" t="s">
        <v>612</v>
      </c>
      <c r="B1850" s="534">
        <v>31</v>
      </c>
      <c r="C1850" s="560" t="s">
        <v>794</v>
      </c>
      <c r="D1850" s="534" t="s">
        <v>1465</v>
      </c>
      <c r="E1850" s="536">
        <v>2750</v>
      </c>
      <c r="F1850" s="536"/>
      <c r="G1850" s="536">
        <f t="shared" si="51"/>
        <v>13650</v>
      </c>
    </row>
    <row r="1851" spans="1:7" ht="18.75" customHeight="1">
      <c r="A1851" s="534" t="s">
        <v>613</v>
      </c>
      <c r="B1851" s="534">
        <v>30</v>
      </c>
      <c r="C1851" s="560" t="s">
        <v>794</v>
      </c>
      <c r="D1851" s="534" t="s">
        <v>1514</v>
      </c>
      <c r="E1851" s="536">
        <v>2750</v>
      </c>
      <c r="F1851" s="536"/>
      <c r="G1851" s="536">
        <f t="shared" si="51"/>
        <v>16400</v>
      </c>
    </row>
    <row r="1852" spans="1:7" ht="18.75" customHeight="1">
      <c r="A1852" s="534" t="s">
        <v>614</v>
      </c>
      <c r="B1852" s="534">
        <v>31</v>
      </c>
      <c r="C1852" s="560" t="s">
        <v>794</v>
      </c>
      <c r="D1852" s="534" t="s">
        <v>1561</v>
      </c>
      <c r="E1852" s="536">
        <v>2750</v>
      </c>
      <c r="F1852" s="536"/>
      <c r="G1852" s="536">
        <f t="shared" si="51"/>
        <v>19150</v>
      </c>
    </row>
    <row r="1853" spans="1:7" ht="18.75" customHeight="1">
      <c r="A1853" s="534" t="s">
        <v>615</v>
      </c>
      <c r="B1853" s="534">
        <v>31</v>
      </c>
      <c r="C1853" s="560" t="s">
        <v>794</v>
      </c>
      <c r="D1853" s="534" t="s">
        <v>1601</v>
      </c>
      <c r="E1853" s="536">
        <v>2750</v>
      </c>
      <c r="F1853" s="536"/>
      <c r="G1853" s="536">
        <f t="shared" si="51"/>
        <v>21900</v>
      </c>
    </row>
    <row r="1854" spans="1:7" ht="18.75" customHeight="1">
      <c r="A1854" s="534" t="s">
        <v>616</v>
      </c>
      <c r="B1854" s="534">
        <v>29</v>
      </c>
      <c r="C1854" s="560" t="s">
        <v>794</v>
      </c>
      <c r="D1854" s="534" t="s">
        <v>1653</v>
      </c>
      <c r="E1854" s="536">
        <v>2750</v>
      </c>
      <c r="F1854" s="536"/>
      <c r="G1854" s="536">
        <f t="shared" si="51"/>
        <v>24650</v>
      </c>
    </row>
    <row r="1855" spans="1:7" ht="18.75" customHeight="1">
      <c r="A1855" s="534" t="s">
        <v>617</v>
      </c>
      <c r="B1855" s="534">
        <v>31</v>
      </c>
      <c r="C1855" s="560" t="s">
        <v>794</v>
      </c>
      <c r="D1855" s="534" t="s">
        <v>1694</v>
      </c>
      <c r="E1855" s="536">
        <v>1250</v>
      </c>
      <c r="F1855" s="536"/>
      <c r="G1855" s="536">
        <f t="shared" si="51"/>
        <v>25900</v>
      </c>
    </row>
    <row r="1856" spans="1:7" ht="18.75" customHeight="1">
      <c r="A1856" s="534" t="s">
        <v>618</v>
      </c>
      <c r="B1856" s="534">
        <v>30</v>
      </c>
      <c r="C1856" s="560" t="s">
        <v>794</v>
      </c>
      <c r="D1856" s="534" t="s">
        <v>1732</v>
      </c>
      <c r="E1856" s="536">
        <v>1250</v>
      </c>
      <c r="F1856" s="536"/>
      <c r="G1856" s="536">
        <f t="shared" si="51"/>
        <v>27150</v>
      </c>
    </row>
    <row r="1857" spans="1:7" ht="18.75" customHeight="1">
      <c r="A1857" s="534" t="s">
        <v>619</v>
      </c>
      <c r="B1857" s="534">
        <v>28</v>
      </c>
      <c r="C1857" s="560" t="s">
        <v>794</v>
      </c>
      <c r="D1857" s="534" t="s">
        <v>1778</v>
      </c>
      <c r="E1857" s="536">
        <v>1250</v>
      </c>
      <c r="F1857" s="536"/>
      <c r="G1857" s="536">
        <f t="shared" si="51"/>
        <v>28400</v>
      </c>
    </row>
    <row r="1858" spans="1:7" ht="18.75" customHeight="1">
      <c r="A1858" s="537"/>
      <c r="B1858" s="534"/>
      <c r="C1858" s="535"/>
      <c r="D1858" s="534"/>
      <c r="E1858" s="539"/>
      <c r="F1858" s="539"/>
      <c r="G1858" s="539"/>
    </row>
    <row r="1859" spans="1:7" ht="18.75" customHeight="1">
      <c r="A1859" s="543"/>
      <c r="B1859" s="543"/>
      <c r="C1859" s="544"/>
      <c r="D1859" s="543"/>
      <c r="E1859" s="545"/>
      <c r="F1859" s="545"/>
      <c r="G1859" s="541"/>
    </row>
    <row r="1860" spans="1:7" ht="18.75" customHeight="1">
      <c r="E1860" s="541"/>
      <c r="F1860" s="541"/>
      <c r="G1860" s="541"/>
    </row>
    <row r="1861" spans="1:7" ht="18.75" customHeight="1">
      <c r="A1861" s="597" t="s">
        <v>271</v>
      </c>
      <c r="B1861" s="597"/>
      <c r="C1861" s="597"/>
      <c r="D1861" s="597"/>
      <c r="E1861" s="597"/>
      <c r="F1861" s="597"/>
      <c r="G1861" s="520" t="s">
        <v>735</v>
      </c>
    </row>
    <row r="1862" spans="1:7" ht="18.75" customHeight="1">
      <c r="A1862" s="598">
        <f>A2</f>
        <v>2566</v>
      </c>
      <c r="B1862" s="599"/>
      <c r="C1862" s="523" t="s">
        <v>103</v>
      </c>
      <c r="D1862" s="524" t="s">
        <v>628</v>
      </c>
      <c r="E1862" s="525" t="s">
        <v>629</v>
      </c>
      <c r="F1862" s="525" t="s">
        <v>630</v>
      </c>
      <c r="G1862" s="526" t="s">
        <v>631</v>
      </c>
    </row>
    <row r="1863" spans="1:7" ht="18.75" customHeight="1">
      <c r="A1863" s="527" t="s">
        <v>632</v>
      </c>
      <c r="B1863" s="528" t="s">
        <v>28</v>
      </c>
      <c r="C1863" s="529"/>
      <c r="D1863" s="530"/>
      <c r="E1863" s="526" t="s">
        <v>633</v>
      </c>
      <c r="F1863" s="526" t="s">
        <v>633</v>
      </c>
      <c r="G1863" s="526" t="s">
        <v>633</v>
      </c>
    </row>
    <row r="1864" spans="1:7" ht="18.75" customHeight="1">
      <c r="A1864" s="531" t="s">
        <v>608</v>
      </c>
      <c r="B1864" s="531">
        <v>30</v>
      </c>
      <c r="C1864" s="532" t="s">
        <v>808</v>
      </c>
      <c r="D1864" s="531" t="s">
        <v>1252</v>
      </c>
      <c r="E1864" s="533">
        <v>820</v>
      </c>
      <c r="F1864" s="533"/>
      <c r="G1864" s="533">
        <f>E1864-F1864</f>
        <v>820</v>
      </c>
    </row>
    <row r="1865" spans="1:7" ht="18.75" customHeight="1">
      <c r="A1865" s="534"/>
      <c r="B1865" s="534"/>
      <c r="C1865" s="535"/>
      <c r="D1865" s="534"/>
      <c r="E1865" s="536"/>
      <c r="F1865" s="536"/>
      <c r="G1865" s="536"/>
    </row>
    <row r="1866" spans="1:7" ht="18.75" customHeight="1">
      <c r="A1866" s="537"/>
      <c r="B1866" s="537"/>
      <c r="C1866" s="538"/>
      <c r="D1866" s="537"/>
      <c r="E1866" s="539"/>
      <c r="F1866" s="539"/>
      <c r="G1866" s="539"/>
    </row>
    <row r="1869" spans="1:7" ht="18.75" customHeight="1">
      <c r="A1869" s="597" t="s">
        <v>636</v>
      </c>
      <c r="B1869" s="597"/>
      <c r="C1869" s="597"/>
      <c r="D1869" s="597"/>
      <c r="E1869" s="597"/>
      <c r="F1869" s="597"/>
      <c r="G1869" s="520" t="s">
        <v>736</v>
      </c>
    </row>
    <row r="1870" spans="1:7" ht="18.75" customHeight="1">
      <c r="A1870" s="598">
        <f>A2</f>
        <v>2566</v>
      </c>
      <c r="B1870" s="599"/>
      <c r="C1870" s="523" t="s">
        <v>103</v>
      </c>
      <c r="D1870" s="524" t="s">
        <v>628</v>
      </c>
      <c r="E1870" s="525" t="s">
        <v>629</v>
      </c>
      <c r="F1870" s="525" t="s">
        <v>630</v>
      </c>
      <c r="G1870" s="526" t="s">
        <v>631</v>
      </c>
    </row>
    <row r="1871" spans="1:7" ht="18.75" customHeight="1">
      <c r="A1871" s="527" t="s">
        <v>632</v>
      </c>
      <c r="B1871" s="528" t="s">
        <v>28</v>
      </c>
      <c r="C1871" s="529"/>
      <c r="D1871" s="530"/>
      <c r="E1871" s="526" t="s">
        <v>633</v>
      </c>
      <c r="F1871" s="526" t="s">
        <v>633</v>
      </c>
      <c r="G1871" s="526" t="s">
        <v>633</v>
      </c>
    </row>
    <row r="1872" spans="1:7" ht="18.75" customHeight="1">
      <c r="A1872" s="534" t="s">
        <v>610</v>
      </c>
      <c r="B1872" s="534">
        <v>17</v>
      </c>
      <c r="C1872" s="535" t="s">
        <v>808</v>
      </c>
      <c r="D1872" s="534" t="s">
        <v>1355</v>
      </c>
      <c r="E1872" s="536">
        <v>1682.24</v>
      </c>
      <c r="F1872" s="536"/>
      <c r="G1872" s="536">
        <f>E1872-F1872</f>
        <v>1682.24</v>
      </c>
    </row>
    <row r="1873" spans="1:7" ht="18" customHeight="1">
      <c r="A1873" s="534" t="s">
        <v>614</v>
      </c>
      <c r="B1873" s="534">
        <v>13</v>
      </c>
      <c r="C1873" s="535" t="s">
        <v>808</v>
      </c>
      <c r="D1873" s="534" t="s">
        <v>1551</v>
      </c>
      <c r="E1873" s="561">
        <v>1682.24</v>
      </c>
      <c r="F1873" s="536"/>
      <c r="G1873" s="536">
        <f>G1872+E1873-F1873</f>
        <v>3364.48</v>
      </c>
    </row>
    <row r="1874" spans="1:7" ht="18" customHeight="1">
      <c r="A1874" s="534" t="s">
        <v>617</v>
      </c>
      <c r="B1874" s="534">
        <v>31</v>
      </c>
      <c r="C1874" s="535" t="s">
        <v>808</v>
      </c>
      <c r="D1874" s="534" t="s">
        <v>1702</v>
      </c>
      <c r="E1874" s="561">
        <v>1682.24</v>
      </c>
      <c r="F1874" s="536"/>
      <c r="G1874" s="536">
        <f>G1873+E1874-F1874</f>
        <v>5046.72</v>
      </c>
    </row>
    <row r="1875" spans="1:7" ht="18.75" customHeight="1">
      <c r="A1875" s="537"/>
      <c r="B1875" s="537"/>
      <c r="C1875" s="538"/>
      <c r="D1875" s="537"/>
      <c r="E1875" s="539"/>
      <c r="F1875" s="539"/>
      <c r="G1875" s="539"/>
    </row>
    <row r="1876" spans="1:7" ht="18.75" customHeight="1">
      <c r="E1876" s="541"/>
      <c r="F1876" s="541"/>
      <c r="G1876" s="541"/>
    </row>
    <row r="1877" spans="1:7" ht="18.75" customHeight="1">
      <c r="A1877" s="597" t="s">
        <v>327</v>
      </c>
      <c r="B1877" s="597"/>
      <c r="C1877" s="597"/>
      <c r="D1877" s="597"/>
      <c r="E1877" s="597"/>
      <c r="F1877" s="597"/>
      <c r="G1877" s="520" t="s">
        <v>737</v>
      </c>
    </row>
    <row r="1878" spans="1:7" ht="18.75" customHeight="1">
      <c r="A1878" s="598">
        <f>A2</f>
        <v>2566</v>
      </c>
      <c r="B1878" s="599"/>
      <c r="C1878" s="523" t="s">
        <v>103</v>
      </c>
      <c r="D1878" s="524" t="s">
        <v>628</v>
      </c>
      <c r="E1878" s="525" t="s">
        <v>629</v>
      </c>
      <c r="F1878" s="525" t="s">
        <v>630</v>
      </c>
      <c r="G1878" s="526" t="s">
        <v>631</v>
      </c>
    </row>
    <row r="1879" spans="1:7" ht="18.75" customHeight="1">
      <c r="A1879" s="527" t="s">
        <v>632</v>
      </c>
      <c r="B1879" s="528" t="s">
        <v>28</v>
      </c>
      <c r="C1879" s="529"/>
      <c r="D1879" s="530"/>
      <c r="E1879" s="526" t="s">
        <v>633</v>
      </c>
      <c r="F1879" s="526" t="s">
        <v>633</v>
      </c>
      <c r="G1879" s="526" t="s">
        <v>633</v>
      </c>
    </row>
    <row r="1880" spans="1:7" ht="18.75" customHeight="1">
      <c r="A1880" s="534" t="s">
        <v>619</v>
      </c>
      <c r="B1880" s="534">
        <v>28</v>
      </c>
      <c r="C1880" s="535" t="s">
        <v>325</v>
      </c>
      <c r="D1880" s="534" t="s">
        <v>1795</v>
      </c>
      <c r="E1880" s="536">
        <v>73786.14</v>
      </c>
      <c r="F1880" s="536"/>
      <c r="G1880" s="536">
        <f>E1880</f>
        <v>73786.14</v>
      </c>
    </row>
    <row r="1881" spans="1:7" ht="18.75" customHeight="1">
      <c r="A1881" s="537"/>
      <c r="B1881" s="537"/>
      <c r="C1881" s="538"/>
      <c r="D1881" s="537"/>
      <c r="E1881" s="539"/>
      <c r="F1881" s="539"/>
      <c r="G1881" s="539"/>
    </row>
    <row r="1883" spans="1:7" ht="18.75" customHeight="1">
      <c r="A1883" s="597" t="s">
        <v>1153</v>
      </c>
      <c r="B1883" s="597"/>
      <c r="C1883" s="597"/>
      <c r="D1883" s="597"/>
      <c r="E1883" s="597"/>
      <c r="F1883" s="597"/>
      <c r="G1883" s="520" t="s">
        <v>738</v>
      </c>
    </row>
    <row r="1884" spans="1:7" ht="18.75" customHeight="1">
      <c r="A1884" s="598">
        <f>A2</f>
        <v>2566</v>
      </c>
      <c r="B1884" s="599"/>
      <c r="C1884" s="523" t="s">
        <v>103</v>
      </c>
      <c r="D1884" s="524" t="s">
        <v>628</v>
      </c>
      <c r="E1884" s="525" t="s">
        <v>629</v>
      </c>
      <c r="F1884" s="525" t="s">
        <v>630</v>
      </c>
      <c r="G1884" s="526" t="s">
        <v>631</v>
      </c>
    </row>
    <row r="1885" spans="1:7" ht="18.75" customHeight="1">
      <c r="A1885" s="527" t="s">
        <v>632</v>
      </c>
      <c r="B1885" s="528" t="s">
        <v>28</v>
      </c>
      <c r="C1885" s="529"/>
      <c r="D1885" s="530"/>
      <c r="E1885" s="526" t="s">
        <v>633</v>
      </c>
      <c r="F1885" s="526" t="s">
        <v>633</v>
      </c>
      <c r="G1885" s="526" t="s">
        <v>633</v>
      </c>
    </row>
    <row r="1886" spans="1:7" ht="18.75" customHeight="1">
      <c r="A1886" s="556" t="s">
        <v>608</v>
      </c>
      <c r="B1886" s="534">
        <v>31</v>
      </c>
      <c r="C1886" s="535" t="s">
        <v>582</v>
      </c>
      <c r="D1886" s="534" t="s">
        <v>1223</v>
      </c>
      <c r="E1886" s="536">
        <v>278.42</v>
      </c>
      <c r="F1886" s="536"/>
      <c r="G1886" s="536">
        <f>E1886-F1886</f>
        <v>278.42</v>
      </c>
    </row>
    <row r="1887" spans="1:7" ht="18.75" customHeight="1">
      <c r="A1887" s="534" t="s">
        <v>609</v>
      </c>
      <c r="B1887" s="534">
        <v>28</v>
      </c>
      <c r="C1887" s="535" t="s">
        <v>582</v>
      </c>
      <c r="D1887" s="534" t="s">
        <v>1328</v>
      </c>
      <c r="E1887" s="561">
        <v>278.42</v>
      </c>
      <c r="F1887" s="536"/>
      <c r="G1887" s="536">
        <f t="shared" ref="G1887:G1897" si="52">G1886+E1887-F1887</f>
        <v>556.84</v>
      </c>
    </row>
    <row r="1888" spans="1:7" ht="18.75" customHeight="1">
      <c r="A1888" s="534" t="s">
        <v>610</v>
      </c>
      <c r="B1888" s="534">
        <v>31</v>
      </c>
      <c r="C1888" s="535" t="s">
        <v>582</v>
      </c>
      <c r="D1888" s="534" t="s">
        <v>1387</v>
      </c>
      <c r="E1888" s="536">
        <v>278.42</v>
      </c>
      <c r="F1888" s="536"/>
      <c r="G1888" s="536">
        <f t="shared" si="52"/>
        <v>835.26</v>
      </c>
    </row>
    <row r="1889" spans="1:7" ht="18.75" customHeight="1">
      <c r="A1889" s="534" t="s">
        <v>1201</v>
      </c>
      <c r="B1889" s="534">
        <v>30</v>
      </c>
      <c r="C1889" s="535" t="s">
        <v>582</v>
      </c>
      <c r="D1889" s="534" t="s">
        <v>1432</v>
      </c>
      <c r="E1889" s="536">
        <v>278.42</v>
      </c>
      <c r="F1889" s="536"/>
      <c r="G1889" s="536">
        <f t="shared" si="52"/>
        <v>1113.68</v>
      </c>
    </row>
    <row r="1890" spans="1:7" ht="18.75" customHeight="1">
      <c r="A1890" s="534" t="s">
        <v>612</v>
      </c>
      <c r="B1890" s="534">
        <v>31</v>
      </c>
      <c r="C1890" s="535" t="s">
        <v>582</v>
      </c>
      <c r="D1890" s="534" t="s">
        <v>1479</v>
      </c>
      <c r="E1890" s="536">
        <v>278.42</v>
      </c>
      <c r="F1890" s="536"/>
      <c r="G1890" s="536">
        <f t="shared" si="52"/>
        <v>1392.1000000000001</v>
      </c>
    </row>
    <row r="1891" spans="1:7" ht="18.75" customHeight="1">
      <c r="A1891" s="534" t="s">
        <v>613</v>
      </c>
      <c r="B1891" s="534">
        <v>30</v>
      </c>
      <c r="C1891" s="535" t="s">
        <v>582</v>
      </c>
      <c r="D1891" s="534" t="s">
        <v>1525</v>
      </c>
      <c r="E1891" s="536">
        <v>278.42</v>
      </c>
      <c r="F1891" s="536"/>
      <c r="G1891" s="536">
        <f t="shared" si="52"/>
        <v>1670.5200000000002</v>
      </c>
    </row>
    <row r="1892" spans="1:7" ht="18.75" customHeight="1">
      <c r="A1892" s="534" t="s">
        <v>614</v>
      </c>
      <c r="B1892" s="534">
        <v>31</v>
      </c>
      <c r="C1892" s="535" t="s">
        <v>582</v>
      </c>
      <c r="D1892" s="534" t="s">
        <v>1574</v>
      </c>
      <c r="E1892" s="536">
        <v>278.42</v>
      </c>
      <c r="F1892" s="536"/>
      <c r="G1892" s="536">
        <f t="shared" si="52"/>
        <v>1948.9400000000003</v>
      </c>
    </row>
    <row r="1893" spans="1:7" ht="18.75" customHeight="1">
      <c r="A1893" s="534" t="s">
        <v>615</v>
      </c>
      <c r="B1893" s="534">
        <v>31</v>
      </c>
      <c r="C1893" s="535" t="s">
        <v>582</v>
      </c>
      <c r="D1893" s="534" t="s">
        <v>1619</v>
      </c>
      <c r="E1893" s="536">
        <v>278.42</v>
      </c>
      <c r="F1893" s="536"/>
      <c r="G1893" s="536">
        <f t="shared" si="52"/>
        <v>2227.36</v>
      </c>
    </row>
    <row r="1894" spans="1:7" ht="18.75" customHeight="1">
      <c r="A1894" s="534" t="s">
        <v>616</v>
      </c>
      <c r="B1894" s="534">
        <v>30</v>
      </c>
      <c r="C1894" s="535" t="s">
        <v>582</v>
      </c>
      <c r="D1894" s="534" t="s">
        <v>1669</v>
      </c>
      <c r="E1894" s="536">
        <v>278.38</v>
      </c>
      <c r="F1894" s="536"/>
      <c r="G1894" s="536">
        <f t="shared" si="52"/>
        <v>2505.7400000000002</v>
      </c>
    </row>
    <row r="1895" spans="1:7" ht="18.75" customHeight="1">
      <c r="A1895" s="534" t="s">
        <v>617</v>
      </c>
      <c r="B1895" s="534">
        <v>31</v>
      </c>
      <c r="C1895" s="535" t="s">
        <v>582</v>
      </c>
      <c r="D1895" s="534" t="s">
        <v>1708</v>
      </c>
      <c r="E1895" s="536">
        <v>278.42</v>
      </c>
      <c r="F1895" s="536"/>
      <c r="G1895" s="536">
        <f t="shared" si="52"/>
        <v>2784.1600000000003</v>
      </c>
    </row>
    <row r="1896" spans="1:7" ht="18.75" customHeight="1">
      <c r="A1896" s="534" t="s">
        <v>618</v>
      </c>
      <c r="B1896" s="534">
        <v>30</v>
      </c>
      <c r="C1896" s="535" t="s">
        <v>582</v>
      </c>
      <c r="D1896" s="534" t="s">
        <v>1748</v>
      </c>
      <c r="E1896" s="536">
        <v>278.38</v>
      </c>
      <c r="F1896" s="536"/>
      <c r="G1896" s="536">
        <f t="shared" si="52"/>
        <v>3062.5400000000004</v>
      </c>
    </row>
    <row r="1897" spans="1:7" ht="18.75" customHeight="1">
      <c r="A1897" s="534" t="s">
        <v>619</v>
      </c>
      <c r="B1897" s="534">
        <v>28</v>
      </c>
      <c r="C1897" s="535" t="s">
        <v>582</v>
      </c>
      <c r="D1897" s="534" t="s">
        <v>1794</v>
      </c>
      <c r="E1897" s="536">
        <v>278.42</v>
      </c>
      <c r="F1897" s="536"/>
      <c r="G1897" s="536">
        <f t="shared" si="52"/>
        <v>3340.9600000000005</v>
      </c>
    </row>
    <row r="1898" spans="1:7" ht="18.75" customHeight="1">
      <c r="A1898" s="537"/>
      <c r="B1898" s="537"/>
      <c r="C1898" s="538"/>
      <c r="D1898" s="537"/>
      <c r="E1898" s="539"/>
      <c r="F1898" s="539"/>
      <c r="G1898" s="539"/>
    </row>
    <row r="1899" spans="1:7" ht="18.75" customHeight="1">
      <c r="E1899" s="541"/>
      <c r="F1899" s="541"/>
      <c r="G1899" s="541"/>
    </row>
    <row r="1900" spans="1:7" ht="18.75" customHeight="1">
      <c r="A1900" s="597" t="s">
        <v>739</v>
      </c>
      <c r="B1900" s="597"/>
      <c r="C1900" s="597"/>
      <c r="D1900" s="597"/>
      <c r="E1900" s="597"/>
      <c r="F1900" s="597"/>
      <c r="G1900" s="520" t="s">
        <v>740</v>
      </c>
    </row>
    <row r="1901" spans="1:7" ht="18.75" customHeight="1">
      <c r="A1901" s="598">
        <f>A2</f>
        <v>2566</v>
      </c>
      <c r="B1901" s="599"/>
      <c r="C1901" s="523" t="s">
        <v>103</v>
      </c>
      <c r="D1901" s="524" t="s">
        <v>628</v>
      </c>
      <c r="E1901" s="525" t="s">
        <v>629</v>
      </c>
      <c r="F1901" s="525" t="s">
        <v>630</v>
      </c>
      <c r="G1901" s="526" t="s">
        <v>631</v>
      </c>
    </row>
    <row r="1902" spans="1:7" ht="18.75" customHeight="1">
      <c r="A1902" s="527" t="s">
        <v>632</v>
      </c>
      <c r="B1902" s="528" t="s">
        <v>28</v>
      </c>
      <c r="C1902" s="529"/>
      <c r="D1902" s="530"/>
      <c r="E1902" s="526" t="s">
        <v>633</v>
      </c>
      <c r="F1902" s="526" t="s">
        <v>633</v>
      </c>
      <c r="G1902" s="526" t="s">
        <v>633</v>
      </c>
    </row>
    <row r="1903" spans="1:7" ht="18.75" customHeight="1">
      <c r="A1903" s="531" t="s">
        <v>609</v>
      </c>
      <c r="B1903" s="531">
        <v>14</v>
      </c>
      <c r="C1903" s="532" t="s">
        <v>808</v>
      </c>
      <c r="D1903" s="531" t="s">
        <v>1294</v>
      </c>
      <c r="E1903" s="533">
        <v>990.65</v>
      </c>
      <c r="F1903" s="533"/>
      <c r="G1903" s="533">
        <f>E1903-F1903</f>
        <v>990.65</v>
      </c>
    </row>
    <row r="1904" spans="1:7" ht="18.75" customHeight="1">
      <c r="A1904" s="534" t="s">
        <v>610</v>
      </c>
      <c r="B1904" s="534">
        <v>3</v>
      </c>
      <c r="C1904" s="535" t="s">
        <v>234</v>
      </c>
      <c r="D1904" s="534" t="s">
        <v>1342</v>
      </c>
      <c r="E1904" s="561">
        <v>7000</v>
      </c>
      <c r="F1904" s="536"/>
      <c r="G1904" s="536">
        <f t="shared" ref="G1904:G1906" si="53">G1903+E1904-F1904</f>
        <v>7990.65</v>
      </c>
    </row>
    <row r="1905" spans="1:7" ht="18.75" customHeight="1">
      <c r="A1905" s="534" t="s">
        <v>1201</v>
      </c>
      <c r="B1905" s="534">
        <v>21</v>
      </c>
      <c r="C1905" s="535" t="s">
        <v>234</v>
      </c>
      <c r="D1905" s="534" t="s">
        <v>1406</v>
      </c>
      <c r="E1905" s="536">
        <v>1219.6199999999999</v>
      </c>
      <c r="F1905" s="536"/>
      <c r="G1905" s="536">
        <f t="shared" si="53"/>
        <v>9210.27</v>
      </c>
    </row>
    <row r="1906" spans="1:7" ht="18.75" customHeight="1">
      <c r="A1906" s="534" t="s">
        <v>613</v>
      </c>
      <c r="B1906" s="534">
        <v>14</v>
      </c>
      <c r="C1906" s="535" t="s">
        <v>808</v>
      </c>
      <c r="D1906" s="534" t="s">
        <v>1497</v>
      </c>
      <c r="E1906" s="536">
        <v>1675.7</v>
      </c>
      <c r="F1906" s="536"/>
      <c r="G1906" s="536">
        <f t="shared" si="53"/>
        <v>10885.970000000001</v>
      </c>
    </row>
    <row r="1907" spans="1:7" ht="18.75" customHeight="1">
      <c r="A1907" s="537"/>
      <c r="B1907" s="537"/>
      <c r="C1907" s="538"/>
      <c r="D1907" s="537"/>
      <c r="E1907" s="539"/>
      <c r="F1907" s="539"/>
      <c r="G1907" s="539"/>
    </row>
    <row r="1908" spans="1:7" ht="18.75" customHeight="1">
      <c r="A1908" s="543"/>
      <c r="B1908" s="543"/>
      <c r="C1908" s="544"/>
      <c r="D1908" s="543"/>
      <c r="E1908" s="545"/>
      <c r="F1908" s="545"/>
      <c r="G1908" s="541"/>
    </row>
    <row r="1909" spans="1:7" ht="18.75" customHeight="1">
      <c r="A1909" s="597" t="s">
        <v>1139</v>
      </c>
      <c r="B1909" s="597"/>
      <c r="C1909" s="597"/>
      <c r="D1909" s="597"/>
      <c r="E1909" s="597"/>
      <c r="F1909" s="597"/>
      <c r="G1909" s="520" t="s">
        <v>741</v>
      </c>
    </row>
    <row r="1910" spans="1:7" ht="18.75" customHeight="1">
      <c r="A1910" s="598">
        <f>A2</f>
        <v>2566</v>
      </c>
      <c r="B1910" s="599"/>
      <c r="C1910" s="523" t="s">
        <v>103</v>
      </c>
      <c r="D1910" s="524" t="s">
        <v>628</v>
      </c>
      <c r="E1910" s="525" t="s">
        <v>629</v>
      </c>
      <c r="F1910" s="525" t="s">
        <v>630</v>
      </c>
      <c r="G1910" s="526" t="s">
        <v>631</v>
      </c>
    </row>
    <row r="1911" spans="1:7" ht="18.75" customHeight="1">
      <c r="A1911" s="527" t="s">
        <v>632</v>
      </c>
      <c r="B1911" s="528" t="s">
        <v>28</v>
      </c>
      <c r="C1911" s="529"/>
      <c r="D1911" s="530"/>
      <c r="E1911" s="526" t="s">
        <v>633</v>
      </c>
      <c r="F1911" s="526" t="s">
        <v>633</v>
      </c>
      <c r="G1911" s="526" t="s">
        <v>633</v>
      </c>
    </row>
    <row r="1912" spans="1:7" ht="18.75" customHeight="1">
      <c r="A1912" s="531" t="s">
        <v>612</v>
      </c>
      <c r="B1912" s="531">
        <v>4</v>
      </c>
      <c r="C1912" s="535" t="s">
        <v>808</v>
      </c>
      <c r="D1912" s="531" t="s">
        <v>1436</v>
      </c>
      <c r="E1912" s="533">
        <v>2622.04</v>
      </c>
      <c r="F1912" s="533"/>
      <c r="G1912" s="533">
        <f>E1912-F1912</f>
        <v>2622.04</v>
      </c>
    </row>
    <row r="1913" spans="1:7" ht="18.75" customHeight="1">
      <c r="A1913" s="534" t="s">
        <v>615</v>
      </c>
      <c r="B1913" s="534">
        <v>25</v>
      </c>
      <c r="C1913" s="535" t="s">
        <v>808</v>
      </c>
      <c r="D1913" s="534" t="s">
        <v>1596</v>
      </c>
      <c r="E1913" s="536">
        <v>10511.68</v>
      </c>
      <c r="F1913" s="536"/>
      <c r="G1913" s="536">
        <f>G1912+E1913-F1913</f>
        <v>13133.720000000001</v>
      </c>
    </row>
    <row r="1914" spans="1:7" ht="18.75" customHeight="1">
      <c r="A1914" s="534"/>
      <c r="B1914" s="534">
        <v>28</v>
      </c>
      <c r="C1914" s="535" t="s">
        <v>808</v>
      </c>
      <c r="D1914" s="534" t="s">
        <v>1598</v>
      </c>
      <c r="E1914" s="536">
        <v>1500</v>
      </c>
      <c r="F1914" s="536"/>
      <c r="G1914" s="536">
        <f>G1913+E1914-F1914</f>
        <v>14633.720000000001</v>
      </c>
    </row>
    <row r="1915" spans="1:7" ht="18.75" customHeight="1">
      <c r="A1915" s="534" t="s">
        <v>616</v>
      </c>
      <c r="B1915" s="534">
        <v>21</v>
      </c>
      <c r="C1915" s="535" t="s">
        <v>808</v>
      </c>
      <c r="D1915" s="534" t="s">
        <v>1643</v>
      </c>
      <c r="E1915" s="536">
        <v>1628.68</v>
      </c>
      <c r="F1915" s="536"/>
      <c r="G1915" s="536">
        <f>G1914+E1915-F1915</f>
        <v>16262.400000000001</v>
      </c>
    </row>
    <row r="1916" spans="1:7" ht="18.75" customHeight="1">
      <c r="A1916" s="534" t="s">
        <v>617</v>
      </c>
      <c r="B1916" s="534">
        <v>1</v>
      </c>
      <c r="C1916" s="535" t="s">
        <v>808</v>
      </c>
      <c r="D1916" s="534" t="s">
        <v>1670</v>
      </c>
      <c r="E1916" s="536">
        <v>1700</v>
      </c>
      <c r="F1916" s="536"/>
      <c r="G1916" s="536">
        <f>G1915+E1916-F1916</f>
        <v>17962.400000000001</v>
      </c>
    </row>
    <row r="1917" spans="1:7" ht="18.75" customHeight="1">
      <c r="A1917" s="534" t="s">
        <v>618</v>
      </c>
      <c r="B1917" s="534">
        <v>30</v>
      </c>
      <c r="C1917" s="535" t="s">
        <v>808</v>
      </c>
      <c r="D1917" s="534" t="s">
        <v>1739</v>
      </c>
      <c r="E1917" s="536">
        <v>200</v>
      </c>
      <c r="F1917" s="536"/>
      <c r="G1917" s="536">
        <f>G1916+E1917-F1917</f>
        <v>18162.400000000001</v>
      </c>
    </row>
    <row r="1918" spans="1:7" ht="18.75" customHeight="1">
      <c r="A1918" s="537"/>
      <c r="B1918" s="537"/>
      <c r="C1918" s="538"/>
      <c r="D1918" s="537"/>
      <c r="E1918" s="539"/>
      <c r="F1918" s="539"/>
      <c r="G1918" s="539"/>
    </row>
    <row r="1919" spans="1:7" ht="18.75" customHeight="1">
      <c r="E1919" s="541"/>
      <c r="F1919" s="541"/>
      <c r="G1919" s="541"/>
    </row>
    <row r="1920" spans="1:7" ht="18.75" customHeight="1">
      <c r="A1920" s="597" t="s">
        <v>742</v>
      </c>
      <c r="B1920" s="597"/>
      <c r="C1920" s="597"/>
      <c r="D1920" s="597"/>
      <c r="E1920" s="597"/>
      <c r="F1920" s="597"/>
      <c r="G1920" s="520" t="s">
        <v>743</v>
      </c>
    </row>
    <row r="1921" spans="1:7" ht="18.75" customHeight="1">
      <c r="A1921" s="598">
        <f>A2</f>
        <v>2566</v>
      </c>
      <c r="B1921" s="599"/>
      <c r="C1921" s="523" t="s">
        <v>103</v>
      </c>
      <c r="D1921" s="524" t="s">
        <v>628</v>
      </c>
      <c r="E1921" s="525" t="s">
        <v>629</v>
      </c>
      <c r="F1921" s="525" t="s">
        <v>630</v>
      </c>
      <c r="G1921" s="526" t="s">
        <v>631</v>
      </c>
    </row>
    <row r="1922" spans="1:7" ht="18.75" customHeight="1">
      <c r="A1922" s="527" t="s">
        <v>632</v>
      </c>
      <c r="B1922" s="528" t="s">
        <v>28</v>
      </c>
      <c r="C1922" s="529"/>
      <c r="D1922" s="530"/>
      <c r="E1922" s="526" t="s">
        <v>633</v>
      </c>
      <c r="F1922" s="526" t="s">
        <v>633</v>
      </c>
      <c r="G1922" s="526" t="s">
        <v>633</v>
      </c>
    </row>
    <row r="1923" spans="1:7" ht="18.75" customHeight="1">
      <c r="A1923" s="531" t="s">
        <v>609</v>
      </c>
      <c r="B1923" s="531">
        <v>22</v>
      </c>
      <c r="C1923" s="532" t="s">
        <v>794</v>
      </c>
      <c r="D1923" s="531" t="s">
        <v>1307</v>
      </c>
      <c r="E1923" s="533">
        <v>20385</v>
      </c>
      <c r="F1923" s="533"/>
      <c r="G1923" s="533">
        <f>E1923-F1923</f>
        <v>20385</v>
      </c>
    </row>
    <row r="1924" spans="1:7" ht="18.75" customHeight="1">
      <c r="A1924" s="534" t="s">
        <v>617</v>
      </c>
      <c r="B1924" s="534">
        <v>7</v>
      </c>
      <c r="C1924" s="535" t="s">
        <v>794</v>
      </c>
      <c r="D1924" s="534" t="s">
        <v>1677</v>
      </c>
      <c r="E1924" s="536">
        <v>14691.1</v>
      </c>
      <c r="F1924" s="536"/>
      <c r="G1924" s="536">
        <f>G1923+E1924-F1924</f>
        <v>35076.1</v>
      </c>
    </row>
    <row r="1925" spans="1:7" ht="18.75" customHeight="1">
      <c r="A1925" s="537"/>
      <c r="B1925" s="537"/>
      <c r="C1925" s="538"/>
      <c r="D1925" s="537"/>
      <c r="E1925" s="539"/>
      <c r="F1925" s="539"/>
      <c r="G1925" s="539"/>
    </row>
    <row r="1926" spans="1:7" ht="18.75" customHeight="1">
      <c r="A1926" s="543"/>
      <c r="B1926" s="543"/>
      <c r="C1926" s="544"/>
      <c r="D1926" s="543"/>
      <c r="E1926" s="545"/>
      <c r="F1926" s="545"/>
      <c r="G1926" s="541"/>
    </row>
    <row r="1927" spans="1:7" ht="18.75" customHeight="1">
      <c r="A1927" s="597" t="s">
        <v>599</v>
      </c>
      <c r="B1927" s="597"/>
      <c r="C1927" s="597"/>
      <c r="D1927" s="597"/>
      <c r="E1927" s="597"/>
      <c r="F1927" s="597"/>
      <c r="G1927" s="520" t="s">
        <v>744</v>
      </c>
    </row>
    <row r="1928" spans="1:7" ht="18.75" customHeight="1">
      <c r="A1928" s="598">
        <f>A11</f>
        <v>2566</v>
      </c>
      <c r="B1928" s="599"/>
      <c r="C1928" s="523" t="s">
        <v>103</v>
      </c>
      <c r="D1928" s="524" t="s">
        <v>628</v>
      </c>
      <c r="E1928" s="525" t="s">
        <v>629</v>
      </c>
      <c r="F1928" s="525" t="s">
        <v>630</v>
      </c>
      <c r="G1928" s="526" t="s">
        <v>631</v>
      </c>
    </row>
    <row r="1929" spans="1:7" ht="18.75" customHeight="1">
      <c r="A1929" s="527" t="s">
        <v>632</v>
      </c>
      <c r="B1929" s="528" t="s">
        <v>28</v>
      </c>
      <c r="C1929" s="529"/>
      <c r="D1929" s="530"/>
      <c r="E1929" s="526" t="s">
        <v>633</v>
      </c>
      <c r="F1929" s="526" t="s">
        <v>633</v>
      </c>
      <c r="G1929" s="526" t="s">
        <v>633</v>
      </c>
    </row>
    <row r="1930" spans="1:7" ht="18.75" customHeight="1">
      <c r="A1930" s="531"/>
      <c r="B1930" s="531"/>
      <c r="C1930" s="532"/>
      <c r="D1930" s="531"/>
      <c r="E1930" s="533"/>
      <c r="F1930" s="533"/>
      <c r="G1930" s="533">
        <f>E1930-F1930</f>
        <v>0</v>
      </c>
    </row>
    <row r="1931" spans="1:7" ht="18.75" customHeight="1">
      <c r="A1931" s="537"/>
      <c r="B1931" s="537"/>
      <c r="C1931" s="538"/>
      <c r="D1931" s="537"/>
      <c r="E1931" s="539"/>
      <c r="F1931" s="539"/>
      <c r="G1931" s="539"/>
    </row>
    <row r="1932" spans="1:7" ht="18.75" customHeight="1">
      <c r="E1932" s="541"/>
      <c r="F1932" s="541"/>
      <c r="G1932" s="541"/>
    </row>
    <row r="1933" spans="1:7" s="577" customFormat="1" ht="18.75" customHeight="1">
      <c r="A1933" s="597" t="s">
        <v>745</v>
      </c>
      <c r="B1933" s="597"/>
      <c r="C1933" s="597"/>
      <c r="D1933" s="597"/>
      <c r="E1933" s="597"/>
      <c r="F1933" s="597"/>
      <c r="G1933" s="520" t="s">
        <v>746</v>
      </c>
    </row>
    <row r="1934" spans="1:7" ht="18.75" customHeight="1">
      <c r="A1934" s="598">
        <f>A2</f>
        <v>2566</v>
      </c>
      <c r="B1934" s="599"/>
      <c r="C1934" s="523" t="s">
        <v>103</v>
      </c>
      <c r="D1934" s="524" t="s">
        <v>628</v>
      </c>
      <c r="E1934" s="525" t="s">
        <v>629</v>
      </c>
      <c r="F1934" s="525" t="s">
        <v>630</v>
      </c>
      <c r="G1934" s="526" t="s">
        <v>631</v>
      </c>
    </row>
    <row r="1935" spans="1:7" ht="18.75" customHeight="1">
      <c r="A1935" s="527" t="s">
        <v>632</v>
      </c>
      <c r="B1935" s="528" t="s">
        <v>28</v>
      </c>
      <c r="C1935" s="529"/>
      <c r="D1935" s="530"/>
      <c r="E1935" s="526" t="s">
        <v>633</v>
      </c>
      <c r="F1935" s="526" t="s">
        <v>633</v>
      </c>
      <c r="G1935" s="526" t="s">
        <v>633</v>
      </c>
    </row>
    <row r="1936" spans="1:7" ht="18.75" customHeight="1">
      <c r="A1936" s="531" t="s">
        <v>608</v>
      </c>
      <c r="B1936" s="531">
        <v>17</v>
      </c>
      <c r="C1936" s="532" t="s">
        <v>119</v>
      </c>
      <c r="D1936" s="531" t="s">
        <v>1238</v>
      </c>
      <c r="E1936" s="533">
        <v>100</v>
      </c>
      <c r="F1936" s="533"/>
      <c r="G1936" s="533">
        <f>E1936-F1936</f>
        <v>100</v>
      </c>
    </row>
    <row r="1937" spans="1:7" ht="18.75" customHeight="1">
      <c r="A1937" s="534" t="s">
        <v>609</v>
      </c>
      <c r="B1937" s="534">
        <v>17</v>
      </c>
      <c r="C1937" s="535" t="s">
        <v>119</v>
      </c>
      <c r="D1937" s="534" t="s">
        <v>1299</v>
      </c>
      <c r="E1937" s="536">
        <v>100</v>
      </c>
      <c r="F1937" s="536"/>
      <c r="G1937" s="536">
        <f t="shared" ref="G1937:G1947" si="54">G1936+E1937-F1937</f>
        <v>200</v>
      </c>
    </row>
    <row r="1938" spans="1:7" ht="18.75" customHeight="1">
      <c r="A1938" s="534" t="s">
        <v>610</v>
      </c>
      <c r="B1938" s="534">
        <v>17</v>
      </c>
      <c r="C1938" s="535" t="s">
        <v>119</v>
      </c>
      <c r="D1938" s="534" t="s">
        <v>1356</v>
      </c>
      <c r="E1938" s="536">
        <v>100</v>
      </c>
      <c r="F1938" s="536"/>
      <c r="G1938" s="536">
        <f t="shared" si="54"/>
        <v>300</v>
      </c>
    </row>
    <row r="1939" spans="1:7" ht="18.75" customHeight="1">
      <c r="A1939" s="534" t="s">
        <v>1201</v>
      </c>
      <c r="B1939" s="534">
        <v>17</v>
      </c>
      <c r="C1939" s="535" t="s">
        <v>119</v>
      </c>
      <c r="D1939" s="534" t="s">
        <v>1397</v>
      </c>
      <c r="E1939" s="536">
        <v>118</v>
      </c>
      <c r="F1939" s="536"/>
      <c r="G1939" s="536">
        <f t="shared" si="54"/>
        <v>418</v>
      </c>
    </row>
    <row r="1940" spans="1:7" ht="18.75" customHeight="1">
      <c r="A1940" s="534" t="s">
        <v>612</v>
      </c>
      <c r="B1940" s="534">
        <v>17</v>
      </c>
      <c r="C1940" s="535" t="s">
        <v>119</v>
      </c>
      <c r="D1940" s="534" t="s">
        <v>1452</v>
      </c>
      <c r="E1940" s="536">
        <v>198</v>
      </c>
      <c r="F1940" s="536"/>
      <c r="G1940" s="536">
        <f t="shared" si="54"/>
        <v>616</v>
      </c>
    </row>
    <row r="1941" spans="1:7" ht="18.75" customHeight="1">
      <c r="A1941" s="534" t="s">
        <v>613</v>
      </c>
      <c r="B1941" s="534">
        <v>19</v>
      </c>
      <c r="C1941" s="535" t="s">
        <v>119</v>
      </c>
      <c r="D1941" s="534" t="s">
        <v>1502</v>
      </c>
      <c r="E1941" s="536">
        <v>161</v>
      </c>
      <c r="F1941" s="536"/>
      <c r="G1941" s="536">
        <f t="shared" si="54"/>
        <v>777</v>
      </c>
    </row>
    <row r="1942" spans="1:7" ht="18.75" customHeight="1">
      <c r="A1942" s="534" t="s">
        <v>614</v>
      </c>
      <c r="B1942" s="534">
        <v>17</v>
      </c>
      <c r="C1942" s="535" t="s">
        <v>119</v>
      </c>
      <c r="D1942" s="534" t="s">
        <v>1552</v>
      </c>
      <c r="E1942" s="536">
        <v>175</v>
      </c>
      <c r="F1942" s="536"/>
      <c r="G1942" s="536">
        <f t="shared" si="54"/>
        <v>952</v>
      </c>
    </row>
    <row r="1943" spans="1:7" ht="18.75" customHeight="1">
      <c r="A1943" s="534" t="s">
        <v>615</v>
      </c>
      <c r="B1943" s="534">
        <v>17</v>
      </c>
      <c r="C1943" s="535" t="s">
        <v>119</v>
      </c>
      <c r="D1943" s="534" t="s">
        <v>1591</v>
      </c>
      <c r="E1943" s="536">
        <v>130</v>
      </c>
      <c r="F1943" s="536"/>
      <c r="G1943" s="536">
        <f t="shared" si="54"/>
        <v>1082</v>
      </c>
    </row>
    <row r="1944" spans="1:7" ht="18.75" customHeight="1">
      <c r="A1944" s="534" t="s">
        <v>616</v>
      </c>
      <c r="B1944" s="534">
        <v>18</v>
      </c>
      <c r="C1944" s="535" t="s">
        <v>119</v>
      </c>
      <c r="D1944" s="534" t="s">
        <v>1635</v>
      </c>
      <c r="E1944" s="536">
        <v>141</v>
      </c>
      <c r="F1944" s="536"/>
      <c r="G1944" s="536">
        <f t="shared" si="54"/>
        <v>1223</v>
      </c>
    </row>
    <row r="1945" spans="1:7" ht="18.75" customHeight="1">
      <c r="A1945" s="534" t="s">
        <v>617</v>
      </c>
      <c r="B1945" s="534">
        <v>17</v>
      </c>
      <c r="C1945" s="535" t="s">
        <v>119</v>
      </c>
      <c r="D1945" s="534" t="s">
        <v>1680</v>
      </c>
      <c r="E1945" s="536">
        <v>138</v>
      </c>
      <c r="F1945" s="536"/>
      <c r="G1945" s="536">
        <f t="shared" si="54"/>
        <v>1361</v>
      </c>
    </row>
    <row r="1946" spans="1:7" ht="18.75" customHeight="1">
      <c r="A1946" s="534" t="s">
        <v>618</v>
      </c>
      <c r="B1946" s="534">
        <v>17</v>
      </c>
      <c r="C1946" s="535" t="s">
        <v>119</v>
      </c>
      <c r="D1946" s="534" t="s">
        <v>1716</v>
      </c>
      <c r="E1946" s="536">
        <v>158</v>
      </c>
      <c r="F1946" s="536"/>
      <c r="G1946" s="536">
        <f t="shared" si="54"/>
        <v>1519</v>
      </c>
    </row>
    <row r="1947" spans="1:7" ht="18.75" customHeight="1">
      <c r="A1947" s="534" t="s">
        <v>619</v>
      </c>
      <c r="B1947" s="534">
        <v>18</v>
      </c>
      <c r="C1947" s="535" t="s">
        <v>119</v>
      </c>
      <c r="D1947" s="534" t="s">
        <v>1767</v>
      </c>
      <c r="E1947" s="536"/>
      <c r="F1947" s="536"/>
      <c r="G1947" s="536">
        <f t="shared" si="54"/>
        <v>1519</v>
      </c>
    </row>
    <row r="1948" spans="1:7" ht="18.75" customHeight="1">
      <c r="A1948" s="537"/>
      <c r="B1948" s="537"/>
      <c r="C1948" s="538"/>
      <c r="D1948" s="537"/>
      <c r="E1948" s="539"/>
      <c r="F1948" s="539"/>
      <c r="G1948" s="539"/>
    </row>
    <row r="1949" spans="1:7" ht="18.75" customHeight="1">
      <c r="A1949" s="543"/>
      <c r="B1949" s="543"/>
      <c r="C1949" s="544"/>
      <c r="D1949" s="543"/>
      <c r="E1949" s="545"/>
      <c r="F1949" s="545"/>
      <c r="G1949" s="541"/>
    </row>
    <row r="1950" spans="1:7" ht="18.75" customHeight="1">
      <c r="A1950" s="597" t="s">
        <v>747</v>
      </c>
      <c r="B1950" s="597"/>
      <c r="C1950" s="597"/>
      <c r="D1950" s="597"/>
      <c r="E1950" s="597"/>
      <c r="F1950" s="597"/>
      <c r="G1950" s="520" t="s">
        <v>748</v>
      </c>
    </row>
    <row r="1951" spans="1:7" ht="18.75" customHeight="1">
      <c r="A1951" s="598">
        <f>A2</f>
        <v>2566</v>
      </c>
      <c r="B1951" s="599"/>
      <c r="C1951" s="523" t="s">
        <v>103</v>
      </c>
      <c r="D1951" s="524" t="s">
        <v>628</v>
      </c>
      <c r="E1951" s="525" t="s">
        <v>629</v>
      </c>
      <c r="F1951" s="525" t="s">
        <v>630</v>
      </c>
      <c r="G1951" s="526" t="s">
        <v>631</v>
      </c>
    </row>
    <row r="1952" spans="1:7" ht="18.75" customHeight="1">
      <c r="A1952" s="527" t="s">
        <v>632</v>
      </c>
      <c r="B1952" s="528" t="s">
        <v>28</v>
      </c>
      <c r="C1952" s="529"/>
      <c r="D1952" s="530"/>
      <c r="E1952" s="526" t="s">
        <v>633</v>
      </c>
      <c r="F1952" s="526" t="s">
        <v>633</v>
      </c>
      <c r="G1952" s="526" t="s">
        <v>633</v>
      </c>
    </row>
    <row r="1953" spans="1:7" ht="18.75" customHeight="1">
      <c r="A1953" s="531" t="s">
        <v>608</v>
      </c>
      <c r="B1953" s="531">
        <v>18</v>
      </c>
      <c r="C1953" s="535" t="s">
        <v>119</v>
      </c>
      <c r="D1953" s="531" t="s">
        <v>1240</v>
      </c>
      <c r="E1953" s="533">
        <v>399</v>
      </c>
      <c r="F1953" s="533"/>
      <c r="G1953" s="533">
        <f>E1953-F1953</f>
        <v>399</v>
      </c>
    </row>
    <row r="1954" spans="1:7" s="577" customFormat="1" ht="18.75" customHeight="1">
      <c r="A1954" s="534" t="s">
        <v>609</v>
      </c>
      <c r="B1954" s="534">
        <v>20</v>
      </c>
      <c r="C1954" s="535" t="s">
        <v>119</v>
      </c>
      <c r="D1954" s="534" t="s">
        <v>1303</v>
      </c>
      <c r="E1954" s="536">
        <v>399</v>
      </c>
      <c r="F1954" s="536"/>
      <c r="G1954" s="536">
        <f t="shared" ref="G1954:G1964" si="55">G1953+E1954-F1954</f>
        <v>798</v>
      </c>
    </row>
    <row r="1955" spans="1:7" ht="18.75" customHeight="1">
      <c r="A1955" s="534" t="s">
        <v>610</v>
      </c>
      <c r="B1955" s="534">
        <v>20</v>
      </c>
      <c r="C1955" s="535" t="s">
        <v>119</v>
      </c>
      <c r="D1955" s="534" t="s">
        <v>1359</v>
      </c>
      <c r="E1955" s="536">
        <v>399</v>
      </c>
      <c r="F1955" s="536"/>
      <c r="G1955" s="536">
        <f t="shared" si="55"/>
        <v>1197</v>
      </c>
    </row>
    <row r="1956" spans="1:7" ht="18.75" customHeight="1">
      <c r="A1956" s="534" t="s">
        <v>1201</v>
      </c>
      <c r="B1956" s="534">
        <v>18</v>
      </c>
      <c r="C1956" s="535" t="s">
        <v>119</v>
      </c>
      <c r="D1956" s="534" t="s">
        <v>1400</v>
      </c>
      <c r="E1956" s="536">
        <v>399</v>
      </c>
      <c r="F1956" s="536"/>
      <c r="G1956" s="536">
        <f t="shared" si="55"/>
        <v>1596</v>
      </c>
    </row>
    <row r="1957" spans="1:7" ht="18.75" customHeight="1">
      <c r="A1957" s="534" t="s">
        <v>612</v>
      </c>
      <c r="B1957" s="534">
        <v>18</v>
      </c>
      <c r="C1957" s="535" t="s">
        <v>119</v>
      </c>
      <c r="D1957" s="534" t="s">
        <v>1450</v>
      </c>
      <c r="E1957" s="536">
        <v>406.5</v>
      </c>
      <c r="F1957" s="536"/>
      <c r="G1957" s="536">
        <f t="shared" si="55"/>
        <v>2002.5</v>
      </c>
    </row>
    <row r="1958" spans="1:7" ht="18.75" customHeight="1">
      <c r="A1958" s="534" t="s">
        <v>613</v>
      </c>
      <c r="B1958" s="534">
        <v>19</v>
      </c>
      <c r="C1958" s="535" t="s">
        <v>119</v>
      </c>
      <c r="D1958" s="534" t="s">
        <v>1500</v>
      </c>
      <c r="E1958" s="536">
        <v>399</v>
      </c>
      <c r="F1958" s="536"/>
      <c r="G1958" s="536">
        <f t="shared" si="55"/>
        <v>2401.5</v>
      </c>
    </row>
    <row r="1959" spans="1:7" ht="18.75" customHeight="1">
      <c r="A1959" s="534" t="s">
        <v>614</v>
      </c>
      <c r="B1959" s="534">
        <v>18</v>
      </c>
      <c r="C1959" s="535" t="s">
        <v>119</v>
      </c>
      <c r="D1959" s="534" t="s">
        <v>1554</v>
      </c>
      <c r="E1959" s="536">
        <v>399</v>
      </c>
      <c r="F1959" s="536"/>
      <c r="G1959" s="536">
        <f t="shared" si="55"/>
        <v>2800.5</v>
      </c>
    </row>
    <row r="1960" spans="1:7" ht="18.75" customHeight="1">
      <c r="A1960" s="534" t="s">
        <v>615</v>
      </c>
      <c r="B1960" s="534">
        <v>18</v>
      </c>
      <c r="C1960" s="535" t="s">
        <v>119</v>
      </c>
      <c r="D1960" s="534" t="s">
        <v>1586</v>
      </c>
      <c r="E1960" s="536">
        <v>399</v>
      </c>
      <c r="F1960" s="536"/>
      <c r="G1960" s="536">
        <f t="shared" si="55"/>
        <v>3199.5</v>
      </c>
    </row>
    <row r="1961" spans="1:7" ht="18.75" customHeight="1">
      <c r="A1961" s="534" t="s">
        <v>616</v>
      </c>
      <c r="B1961" s="534">
        <v>18</v>
      </c>
      <c r="C1961" s="535" t="s">
        <v>119</v>
      </c>
      <c r="D1961" s="534" t="s">
        <v>1637</v>
      </c>
      <c r="E1961" s="536">
        <v>399</v>
      </c>
      <c r="F1961" s="536"/>
      <c r="G1961" s="536">
        <f t="shared" si="55"/>
        <v>3598.5</v>
      </c>
    </row>
    <row r="1962" spans="1:7" ht="18.75" customHeight="1">
      <c r="A1962" s="534" t="s">
        <v>617</v>
      </c>
      <c r="B1962" s="534">
        <v>18</v>
      </c>
      <c r="C1962" s="535" t="s">
        <v>119</v>
      </c>
      <c r="D1962" s="534" t="s">
        <v>1683</v>
      </c>
      <c r="E1962" s="536">
        <v>399</v>
      </c>
      <c r="F1962" s="536"/>
      <c r="G1962" s="536">
        <f t="shared" si="55"/>
        <v>3997.5</v>
      </c>
    </row>
    <row r="1963" spans="1:7" ht="18.75" customHeight="1">
      <c r="A1963" s="534" t="s">
        <v>618</v>
      </c>
      <c r="B1963" s="534">
        <v>20</v>
      </c>
      <c r="C1963" s="535" t="s">
        <v>119</v>
      </c>
      <c r="D1963" s="534" t="s">
        <v>1719</v>
      </c>
      <c r="E1963" s="561">
        <v>399</v>
      </c>
      <c r="F1963" s="536"/>
      <c r="G1963" s="536">
        <f t="shared" si="55"/>
        <v>4396.5</v>
      </c>
    </row>
    <row r="1964" spans="1:7" ht="18.75" customHeight="1">
      <c r="A1964" s="534" t="s">
        <v>619</v>
      </c>
      <c r="B1964" s="534">
        <v>18</v>
      </c>
      <c r="C1964" s="535" t="s">
        <v>119</v>
      </c>
      <c r="D1964" s="534" t="s">
        <v>1765</v>
      </c>
      <c r="E1964" s="536">
        <v>399</v>
      </c>
      <c r="F1964" s="536"/>
      <c r="G1964" s="536">
        <f t="shared" si="55"/>
        <v>4795.5</v>
      </c>
    </row>
    <row r="1965" spans="1:7" ht="18.75" customHeight="1">
      <c r="A1965" s="537"/>
      <c r="B1965" s="537"/>
      <c r="C1965" s="538"/>
      <c r="D1965" s="537"/>
      <c r="E1965" s="539"/>
      <c r="F1965" s="539"/>
      <c r="G1965" s="539"/>
    </row>
    <row r="1966" spans="1:7" ht="18.75" customHeight="1">
      <c r="A1966" s="543"/>
      <c r="B1966" s="543"/>
      <c r="C1966" s="544"/>
      <c r="D1966" s="543"/>
      <c r="E1966" s="545"/>
      <c r="F1966" s="545"/>
      <c r="G1966" s="541"/>
    </row>
    <row r="1967" spans="1:7" ht="18.75" customHeight="1">
      <c r="E1967" s="541"/>
      <c r="F1967" s="541"/>
      <c r="G1967" s="541"/>
    </row>
    <row r="1968" spans="1:7" ht="18.75" customHeight="1">
      <c r="A1968" s="597" t="s">
        <v>1119</v>
      </c>
      <c r="B1968" s="597"/>
      <c r="C1968" s="597"/>
      <c r="D1968" s="597"/>
      <c r="E1968" s="597"/>
      <c r="F1968" s="597"/>
      <c r="G1968" s="520" t="s">
        <v>749</v>
      </c>
    </row>
    <row r="1969" spans="1:7" ht="18.75" customHeight="1">
      <c r="A1969" s="598">
        <f>A2</f>
        <v>2566</v>
      </c>
      <c r="B1969" s="599"/>
      <c r="C1969" s="523" t="s">
        <v>103</v>
      </c>
      <c r="D1969" s="524" t="s">
        <v>628</v>
      </c>
      <c r="E1969" s="525" t="s">
        <v>629</v>
      </c>
      <c r="F1969" s="525" t="s">
        <v>630</v>
      </c>
      <c r="G1969" s="526" t="s">
        <v>631</v>
      </c>
    </row>
    <row r="1970" spans="1:7" ht="18.75" customHeight="1">
      <c r="A1970" s="527" t="s">
        <v>632</v>
      </c>
      <c r="B1970" s="528" t="s">
        <v>28</v>
      </c>
      <c r="C1970" s="529"/>
      <c r="D1970" s="530"/>
      <c r="E1970" s="526" t="s">
        <v>633</v>
      </c>
      <c r="F1970" s="526" t="s">
        <v>633</v>
      </c>
      <c r="G1970" s="526" t="s">
        <v>633</v>
      </c>
    </row>
    <row r="1971" spans="1:7" ht="18.75" customHeight="1">
      <c r="A1971" s="531" t="s">
        <v>608</v>
      </c>
      <c r="B1971" s="531">
        <v>9</v>
      </c>
      <c r="C1971" s="535" t="s">
        <v>865</v>
      </c>
      <c r="D1971" s="531" t="s">
        <v>1226</v>
      </c>
      <c r="E1971" s="533">
        <v>799</v>
      </c>
      <c r="F1971" s="533"/>
      <c r="G1971" s="533">
        <f>E1971-F1971</f>
        <v>799</v>
      </c>
    </row>
    <row r="1972" spans="1:7" ht="18.75" customHeight="1">
      <c r="A1972" s="534" t="s">
        <v>609</v>
      </c>
      <c r="B1972" s="534">
        <v>9</v>
      </c>
      <c r="C1972" s="535" t="s">
        <v>865</v>
      </c>
      <c r="D1972" s="534" t="s">
        <v>1291</v>
      </c>
      <c r="E1972" s="536">
        <v>799</v>
      </c>
      <c r="F1972" s="536"/>
      <c r="G1972" s="536">
        <f t="shared" ref="G1972:G1982" si="56">G1971+E1972-F1972</f>
        <v>1598</v>
      </c>
    </row>
    <row r="1973" spans="1:7" ht="18.75" customHeight="1">
      <c r="A1973" s="534" t="s">
        <v>610</v>
      </c>
      <c r="B1973" s="534">
        <v>9</v>
      </c>
      <c r="C1973" s="535" t="s">
        <v>865</v>
      </c>
      <c r="D1973" s="534" t="s">
        <v>1348</v>
      </c>
      <c r="E1973" s="536">
        <v>799</v>
      </c>
      <c r="F1973" s="536"/>
      <c r="G1973" s="536">
        <f t="shared" si="56"/>
        <v>2397</v>
      </c>
    </row>
    <row r="1974" spans="1:7" ht="18.75" customHeight="1">
      <c r="A1974" s="534" t="s">
        <v>1201</v>
      </c>
      <c r="B1974" s="534">
        <v>10</v>
      </c>
      <c r="C1974" s="535" t="s">
        <v>865</v>
      </c>
      <c r="D1974" s="534" t="s">
        <v>1394</v>
      </c>
      <c r="E1974" s="536">
        <v>799</v>
      </c>
      <c r="F1974" s="536"/>
      <c r="G1974" s="536">
        <f t="shared" si="56"/>
        <v>3196</v>
      </c>
    </row>
    <row r="1975" spans="1:7" ht="18.75" customHeight="1">
      <c r="A1975" s="534" t="s">
        <v>612</v>
      </c>
      <c r="B1975" s="534">
        <v>9</v>
      </c>
      <c r="C1975" s="535" t="s">
        <v>865</v>
      </c>
      <c r="D1975" s="534" t="s">
        <v>1439</v>
      </c>
      <c r="E1975" s="536">
        <v>799</v>
      </c>
      <c r="F1975" s="536"/>
      <c r="G1975" s="536">
        <f t="shared" si="56"/>
        <v>3995</v>
      </c>
    </row>
    <row r="1976" spans="1:7" ht="18.75" customHeight="1">
      <c r="A1976" s="534" t="s">
        <v>613</v>
      </c>
      <c r="B1976" s="534">
        <v>9</v>
      </c>
      <c r="C1976" s="535" t="s">
        <v>865</v>
      </c>
      <c r="D1976" s="534" t="s">
        <v>1491</v>
      </c>
      <c r="E1976" s="536">
        <v>799</v>
      </c>
      <c r="F1976" s="536"/>
      <c r="G1976" s="536">
        <f t="shared" si="56"/>
        <v>4794</v>
      </c>
    </row>
    <row r="1977" spans="1:7" ht="18.75" customHeight="1">
      <c r="A1977" s="534" t="s">
        <v>614</v>
      </c>
      <c r="B1977" s="534">
        <v>10</v>
      </c>
      <c r="C1977" s="535" t="s">
        <v>865</v>
      </c>
      <c r="D1977" s="534" t="s">
        <v>1543</v>
      </c>
      <c r="E1977" s="561">
        <v>799</v>
      </c>
      <c r="F1977" s="536"/>
      <c r="G1977" s="536">
        <f t="shared" si="56"/>
        <v>5593</v>
      </c>
    </row>
    <row r="1978" spans="1:7" ht="18.75" customHeight="1">
      <c r="A1978" s="534" t="s">
        <v>615</v>
      </c>
      <c r="B1978" s="534">
        <v>9</v>
      </c>
      <c r="C1978" s="535" t="s">
        <v>865</v>
      </c>
      <c r="D1978" s="534" t="s">
        <v>1579</v>
      </c>
      <c r="E1978" s="561">
        <v>799</v>
      </c>
      <c r="F1978" s="536"/>
      <c r="G1978" s="536">
        <f t="shared" si="56"/>
        <v>6392</v>
      </c>
    </row>
    <row r="1979" spans="1:7" ht="18.75" customHeight="1">
      <c r="A1979" s="534" t="s">
        <v>616</v>
      </c>
      <c r="B1979" s="534">
        <v>11</v>
      </c>
      <c r="C1979" s="535" t="s">
        <v>865</v>
      </c>
      <c r="D1979" s="534" t="s">
        <v>1631</v>
      </c>
      <c r="E1979" s="561">
        <v>799</v>
      </c>
      <c r="F1979" s="536"/>
      <c r="G1979" s="536">
        <f t="shared" si="56"/>
        <v>7191</v>
      </c>
    </row>
    <row r="1980" spans="1:7" ht="18.75" customHeight="1">
      <c r="A1980" s="534" t="s">
        <v>617</v>
      </c>
      <c r="B1980" s="534">
        <v>9</v>
      </c>
      <c r="C1980" s="535" t="s">
        <v>865</v>
      </c>
      <c r="D1980" s="534" t="s">
        <v>1678</v>
      </c>
      <c r="E1980" s="561">
        <v>799</v>
      </c>
      <c r="F1980" s="536"/>
      <c r="G1980" s="536">
        <f t="shared" si="56"/>
        <v>7990</v>
      </c>
    </row>
    <row r="1981" spans="1:7" ht="18.75" customHeight="1">
      <c r="A1981" s="534" t="s">
        <v>618</v>
      </c>
      <c r="B1981" s="534">
        <v>9</v>
      </c>
      <c r="C1981" s="535" t="s">
        <v>865</v>
      </c>
      <c r="D1981" s="534" t="s">
        <v>1714</v>
      </c>
      <c r="E1981" s="536">
        <v>799</v>
      </c>
      <c r="F1981" s="536"/>
      <c r="G1981" s="536">
        <f t="shared" si="56"/>
        <v>8789</v>
      </c>
    </row>
    <row r="1982" spans="1:7" ht="18.75" customHeight="1">
      <c r="A1982" s="534" t="s">
        <v>1759</v>
      </c>
      <c r="B1982" s="534">
        <v>9</v>
      </c>
      <c r="C1982" s="535" t="s">
        <v>865</v>
      </c>
      <c r="D1982" s="534" t="s">
        <v>1760</v>
      </c>
      <c r="E1982" s="536">
        <v>799</v>
      </c>
      <c r="F1982" s="536"/>
      <c r="G1982" s="536">
        <f t="shared" si="56"/>
        <v>9588</v>
      </c>
    </row>
    <row r="1983" spans="1:7" ht="18.75" customHeight="1">
      <c r="A1983" s="537"/>
      <c r="B1983" s="537"/>
      <c r="C1983" s="538"/>
      <c r="D1983" s="537"/>
      <c r="E1983" s="539"/>
      <c r="F1983" s="539"/>
      <c r="G1983" s="539"/>
    </row>
    <row r="1984" spans="1:7" ht="18.75" customHeight="1">
      <c r="A1984" s="543"/>
      <c r="B1984" s="543"/>
      <c r="C1984" s="544"/>
      <c r="D1984" s="543"/>
      <c r="E1984" s="545"/>
      <c r="F1984" s="545"/>
      <c r="G1984" s="541"/>
    </row>
    <row r="1985" spans="1:7" ht="18.75" customHeight="1">
      <c r="A1985" s="597" t="s">
        <v>750</v>
      </c>
      <c r="B1985" s="597"/>
      <c r="C1985" s="597"/>
      <c r="D1985" s="597"/>
      <c r="E1985" s="597"/>
      <c r="F1985" s="597"/>
      <c r="G1985" s="520" t="s">
        <v>751</v>
      </c>
    </row>
    <row r="1986" spans="1:7" ht="18.75" customHeight="1">
      <c r="A1986" s="598">
        <f>A2</f>
        <v>2566</v>
      </c>
      <c r="B1986" s="599"/>
      <c r="C1986" s="523" t="s">
        <v>103</v>
      </c>
      <c r="D1986" s="524" t="s">
        <v>628</v>
      </c>
      <c r="E1986" s="525" t="s">
        <v>629</v>
      </c>
      <c r="F1986" s="525" t="s">
        <v>630</v>
      </c>
      <c r="G1986" s="526" t="s">
        <v>631</v>
      </c>
    </row>
    <row r="1987" spans="1:7" ht="18.75" customHeight="1">
      <c r="A1987" s="527" t="s">
        <v>632</v>
      </c>
      <c r="B1987" s="528" t="s">
        <v>28</v>
      </c>
      <c r="C1987" s="529"/>
      <c r="D1987" s="530"/>
      <c r="E1987" s="526" t="s">
        <v>633</v>
      </c>
      <c r="F1987" s="526" t="s">
        <v>633</v>
      </c>
      <c r="G1987" s="526" t="s">
        <v>633</v>
      </c>
    </row>
    <row r="1988" spans="1:7" ht="18.75" customHeight="1">
      <c r="A1988" s="546" t="s">
        <v>608</v>
      </c>
      <c r="B1988" s="547">
        <v>24</v>
      </c>
      <c r="C1988" s="535" t="s">
        <v>794</v>
      </c>
      <c r="D1988" s="549" t="s">
        <v>1248</v>
      </c>
      <c r="E1988" s="550">
        <v>48.65</v>
      </c>
      <c r="F1988" s="550"/>
      <c r="G1988" s="550">
        <f>E1988-F1988</f>
        <v>48.65</v>
      </c>
    </row>
    <row r="1989" spans="1:7" ht="18.75" customHeight="1">
      <c r="A1989" s="534" t="s">
        <v>609</v>
      </c>
      <c r="B1989" s="534">
        <v>23</v>
      </c>
      <c r="C1989" s="535" t="s">
        <v>794</v>
      </c>
      <c r="D1989" s="534" t="s">
        <v>1296</v>
      </c>
      <c r="E1989" s="536">
        <v>65.95</v>
      </c>
      <c r="F1989" s="536"/>
      <c r="G1989" s="536">
        <f t="shared" ref="G1989:G1999" si="57">G1988+E1989-F1989</f>
        <v>114.6</v>
      </c>
    </row>
    <row r="1990" spans="1:7" ht="18.75" customHeight="1">
      <c r="A1990" s="534" t="s">
        <v>610</v>
      </c>
      <c r="B1990" s="534">
        <v>23</v>
      </c>
      <c r="C1990" s="535" t="s">
        <v>794</v>
      </c>
      <c r="D1990" s="534" t="s">
        <v>1362</v>
      </c>
      <c r="E1990" s="536">
        <v>65.95</v>
      </c>
      <c r="F1990" s="536"/>
      <c r="G1990" s="536">
        <f t="shared" si="57"/>
        <v>180.55</v>
      </c>
    </row>
    <row r="1991" spans="1:7" ht="18.75" customHeight="1">
      <c r="A1991" s="534" t="s">
        <v>1201</v>
      </c>
      <c r="B1991" s="534">
        <v>24</v>
      </c>
      <c r="C1991" s="535" t="s">
        <v>794</v>
      </c>
      <c r="D1991" s="534" t="s">
        <v>1408</v>
      </c>
      <c r="E1991" s="536">
        <v>57.3</v>
      </c>
      <c r="F1991" s="536"/>
      <c r="G1991" s="536">
        <f t="shared" si="57"/>
        <v>237.85000000000002</v>
      </c>
    </row>
    <row r="1992" spans="1:7" ht="18.75" customHeight="1">
      <c r="A1992" s="534" t="s">
        <v>612</v>
      </c>
      <c r="B1992" s="534">
        <v>24</v>
      </c>
      <c r="C1992" s="535" t="s">
        <v>794</v>
      </c>
      <c r="D1992" s="534" t="s">
        <v>1457</v>
      </c>
      <c r="E1992" s="536">
        <v>48.65</v>
      </c>
      <c r="F1992" s="536"/>
      <c r="G1992" s="536">
        <f t="shared" si="57"/>
        <v>286.5</v>
      </c>
    </row>
    <row r="1993" spans="1:7" ht="18.75" customHeight="1">
      <c r="A1993" s="534" t="s">
        <v>613</v>
      </c>
      <c r="B1993" s="534">
        <v>23</v>
      </c>
      <c r="C1993" s="535" t="s">
        <v>794</v>
      </c>
      <c r="D1993" s="534" t="s">
        <v>1505</v>
      </c>
      <c r="E1993" s="536">
        <v>65.95</v>
      </c>
      <c r="F1993" s="536"/>
      <c r="G1993" s="536">
        <f t="shared" si="57"/>
        <v>352.45</v>
      </c>
    </row>
    <row r="1994" spans="1:7" ht="18.75" customHeight="1">
      <c r="A1994" s="534" t="s">
        <v>614</v>
      </c>
      <c r="B1994" s="534">
        <v>24</v>
      </c>
      <c r="C1994" s="535" t="s">
        <v>794</v>
      </c>
      <c r="D1994" s="534" t="s">
        <v>1556</v>
      </c>
      <c r="E1994" s="561">
        <v>48.65</v>
      </c>
      <c r="F1994" s="536"/>
      <c r="G1994" s="536">
        <f t="shared" si="57"/>
        <v>401.09999999999997</v>
      </c>
    </row>
    <row r="1995" spans="1:7" ht="18.75" customHeight="1">
      <c r="A1995" s="534" t="s">
        <v>615</v>
      </c>
      <c r="B1995" s="534">
        <v>24</v>
      </c>
      <c r="C1995" s="535" t="s">
        <v>794</v>
      </c>
      <c r="D1995" s="534" t="s">
        <v>1594</v>
      </c>
      <c r="E1995" s="536">
        <v>48.65</v>
      </c>
      <c r="F1995" s="536"/>
      <c r="G1995" s="536">
        <f t="shared" si="57"/>
        <v>449.74999999999994</v>
      </c>
    </row>
    <row r="1996" spans="1:7" ht="18.75" customHeight="1">
      <c r="A1996" s="534" t="s">
        <v>616</v>
      </c>
      <c r="B1996" s="534">
        <v>22</v>
      </c>
      <c r="C1996" s="535" t="s">
        <v>794</v>
      </c>
      <c r="D1996" s="534" t="s">
        <v>1644</v>
      </c>
      <c r="E1996" s="536">
        <v>126.5</v>
      </c>
      <c r="F1996" s="536"/>
      <c r="G1996" s="536">
        <f t="shared" si="57"/>
        <v>576.25</v>
      </c>
    </row>
    <row r="1997" spans="1:7" ht="18.75" customHeight="1">
      <c r="A1997" s="534" t="s">
        <v>617</v>
      </c>
      <c r="B1997" s="534">
        <v>25</v>
      </c>
      <c r="C1997" s="535" t="s">
        <v>794</v>
      </c>
      <c r="D1997" s="534" t="s">
        <v>1685</v>
      </c>
      <c r="E1997" s="536">
        <v>109.2</v>
      </c>
      <c r="F1997" s="536"/>
      <c r="G1997" s="536">
        <f t="shared" si="57"/>
        <v>685.45</v>
      </c>
    </row>
    <row r="1998" spans="1:7" ht="18.75" customHeight="1">
      <c r="A1998" s="534" t="s">
        <v>618</v>
      </c>
      <c r="B1998" s="534">
        <v>23</v>
      </c>
      <c r="C1998" s="535" t="s">
        <v>794</v>
      </c>
      <c r="D1998" s="534" t="s">
        <v>1722</v>
      </c>
      <c r="E1998" s="536">
        <v>117.85</v>
      </c>
      <c r="F1998" s="536"/>
      <c r="G1998" s="536">
        <f t="shared" si="57"/>
        <v>803.30000000000007</v>
      </c>
    </row>
    <row r="1999" spans="1:7" ht="18.75" customHeight="1">
      <c r="A1999" s="534" t="s">
        <v>619</v>
      </c>
      <c r="B1999" s="534">
        <v>22</v>
      </c>
      <c r="C1999" s="535" t="s">
        <v>794</v>
      </c>
      <c r="D1999" s="534" t="s">
        <v>1770</v>
      </c>
      <c r="E1999" s="536">
        <v>109.2</v>
      </c>
      <c r="F1999" s="536"/>
      <c r="G1999" s="536">
        <f t="shared" si="57"/>
        <v>912.50000000000011</v>
      </c>
    </row>
    <row r="2000" spans="1:7" ht="18.75" customHeight="1">
      <c r="A2000" s="537"/>
      <c r="B2000" s="537"/>
      <c r="C2000" s="538"/>
      <c r="D2000" s="537"/>
      <c r="E2000" s="539"/>
      <c r="F2000" s="539"/>
      <c r="G2000" s="539"/>
    </row>
    <row r="2001" spans="1:7" ht="18.75" customHeight="1">
      <c r="A2001" s="543"/>
      <c r="B2001" s="543"/>
      <c r="C2001" s="544"/>
      <c r="D2001" s="543"/>
      <c r="E2001" s="545"/>
      <c r="F2001" s="545"/>
      <c r="G2001" s="541"/>
    </row>
    <row r="2002" spans="1:7" ht="18.75" customHeight="1">
      <c r="A2002" s="597" t="s">
        <v>752</v>
      </c>
      <c r="B2002" s="597"/>
      <c r="C2002" s="597"/>
      <c r="D2002" s="597"/>
      <c r="E2002" s="597"/>
      <c r="F2002" s="597"/>
      <c r="G2002" s="520" t="s">
        <v>753</v>
      </c>
    </row>
    <row r="2003" spans="1:7" ht="18.75" customHeight="1">
      <c r="A2003" s="598">
        <f>A2</f>
        <v>2566</v>
      </c>
      <c r="B2003" s="599"/>
      <c r="C2003" s="523" t="s">
        <v>103</v>
      </c>
      <c r="D2003" s="524" t="s">
        <v>628</v>
      </c>
      <c r="E2003" s="525" t="s">
        <v>629</v>
      </c>
      <c r="F2003" s="525" t="s">
        <v>630</v>
      </c>
      <c r="G2003" s="526" t="s">
        <v>631</v>
      </c>
    </row>
    <row r="2004" spans="1:7" ht="18.75" customHeight="1">
      <c r="A2004" s="527" t="s">
        <v>632</v>
      </c>
      <c r="B2004" s="528" t="s">
        <v>28</v>
      </c>
      <c r="C2004" s="529"/>
      <c r="D2004" s="530"/>
      <c r="E2004" s="526" t="s">
        <v>633</v>
      </c>
      <c r="F2004" s="526" t="s">
        <v>633</v>
      </c>
      <c r="G2004" s="526" t="s">
        <v>633</v>
      </c>
    </row>
    <row r="2005" spans="1:7" ht="18.75" customHeight="1">
      <c r="A2005" s="546" t="s">
        <v>608</v>
      </c>
      <c r="B2005" s="547">
        <v>30</v>
      </c>
      <c r="C2005" s="560" t="s">
        <v>794</v>
      </c>
      <c r="D2005" s="573" t="s">
        <v>1256</v>
      </c>
      <c r="E2005" s="550">
        <v>279.63</v>
      </c>
      <c r="F2005" s="550"/>
      <c r="G2005" s="550">
        <f>E2005-F2005</f>
        <v>279.63</v>
      </c>
    </row>
    <row r="2006" spans="1:7" ht="18.75" customHeight="1">
      <c r="A2006" s="534" t="s">
        <v>609</v>
      </c>
      <c r="B2006" s="534">
        <v>28</v>
      </c>
      <c r="C2006" s="560" t="s">
        <v>794</v>
      </c>
      <c r="D2006" s="534" t="s">
        <v>1310</v>
      </c>
      <c r="E2006" s="536">
        <v>614.27</v>
      </c>
      <c r="F2006" s="536"/>
      <c r="G2006" s="536">
        <f t="shared" ref="G2006:G2016" si="58">G2005+E2006-F2006</f>
        <v>893.9</v>
      </c>
    </row>
    <row r="2007" spans="1:7" ht="18.75" customHeight="1">
      <c r="A2007" s="534" t="s">
        <v>610</v>
      </c>
      <c r="B2007" s="534">
        <v>28</v>
      </c>
      <c r="C2007" s="535" t="s">
        <v>794</v>
      </c>
      <c r="D2007" s="534" t="s">
        <v>1367</v>
      </c>
      <c r="E2007" s="536">
        <v>744.35</v>
      </c>
      <c r="F2007" s="536"/>
      <c r="G2007" s="536">
        <f t="shared" si="58"/>
        <v>1638.25</v>
      </c>
    </row>
    <row r="2008" spans="1:7" ht="18.75" customHeight="1">
      <c r="A2008" s="534" t="s">
        <v>1201</v>
      </c>
      <c r="B2008" s="534">
        <v>28</v>
      </c>
      <c r="C2008" s="560" t="s">
        <v>794</v>
      </c>
      <c r="D2008" s="534" t="s">
        <v>1414</v>
      </c>
      <c r="E2008" s="536">
        <v>1179.46</v>
      </c>
      <c r="F2008" s="536"/>
      <c r="G2008" s="536">
        <f t="shared" si="58"/>
        <v>2817.71</v>
      </c>
    </row>
    <row r="2009" spans="1:7" ht="18.75" customHeight="1">
      <c r="A2009" s="534" t="s">
        <v>612</v>
      </c>
      <c r="B2009" s="534">
        <v>30</v>
      </c>
      <c r="C2009" s="560" t="s">
        <v>794</v>
      </c>
      <c r="D2009" s="534" t="s">
        <v>1461</v>
      </c>
      <c r="E2009" s="536">
        <v>1197.4000000000001</v>
      </c>
      <c r="F2009" s="536"/>
      <c r="G2009" s="536">
        <f t="shared" si="58"/>
        <v>4015.11</v>
      </c>
    </row>
    <row r="2010" spans="1:7" ht="18.75" customHeight="1">
      <c r="A2010" s="534" t="s">
        <v>613</v>
      </c>
      <c r="B2010" s="534">
        <v>28</v>
      </c>
      <c r="C2010" s="560" t="s">
        <v>794</v>
      </c>
      <c r="D2010" s="534" t="s">
        <v>1511</v>
      </c>
      <c r="E2010" s="536">
        <v>1530.54</v>
      </c>
      <c r="F2010" s="536"/>
      <c r="G2010" s="536">
        <f t="shared" si="58"/>
        <v>5545.65</v>
      </c>
    </row>
    <row r="2011" spans="1:7" ht="18.75" customHeight="1">
      <c r="A2011" s="534" t="s">
        <v>614</v>
      </c>
      <c r="B2011" s="534">
        <v>31</v>
      </c>
      <c r="C2011" s="560" t="s">
        <v>794</v>
      </c>
      <c r="D2011" s="534" t="s">
        <v>1559</v>
      </c>
      <c r="E2011" s="536">
        <v>1040.4100000000001</v>
      </c>
      <c r="F2011" s="536"/>
      <c r="G2011" s="536">
        <f t="shared" si="58"/>
        <v>6586.0599999999995</v>
      </c>
    </row>
    <row r="2012" spans="1:7" ht="18.75" customHeight="1">
      <c r="A2012" s="534" t="s">
        <v>615</v>
      </c>
      <c r="B2012" s="534">
        <v>30</v>
      </c>
      <c r="C2012" s="560" t="s">
        <v>794</v>
      </c>
      <c r="D2012" s="534" t="s">
        <v>1599</v>
      </c>
      <c r="E2012" s="561">
        <v>578.38</v>
      </c>
      <c r="F2012" s="536"/>
      <c r="G2012" s="536">
        <f t="shared" si="58"/>
        <v>7164.44</v>
      </c>
    </row>
    <row r="2013" spans="1:7" ht="18.75" customHeight="1">
      <c r="A2013" s="534" t="s">
        <v>616</v>
      </c>
      <c r="B2013" s="534">
        <v>28</v>
      </c>
      <c r="C2013" s="560" t="s">
        <v>794</v>
      </c>
      <c r="D2013" s="534" t="s">
        <v>1648</v>
      </c>
      <c r="E2013" s="536">
        <v>2230.7800000000002</v>
      </c>
      <c r="F2013" s="536"/>
      <c r="G2013" s="536">
        <f t="shared" si="58"/>
        <v>9395.2199999999993</v>
      </c>
    </row>
    <row r="2014" spans="1:7" ht="18.75" customHeight="1">
      <c r="A2014" s="534" t="s">
        <v>617</v>
      </c>
      <c r="B2014" s="534">
        <v>30</v>
      </c>
      <c r="C2014" s="560" t="s">
        <v>794</v>
      </c>
      <c r="D2014" s="534" t="s">
        <v>1691</v>
      </c>
      <c r="E2014" s="536">
        <v>1801.93</v>
      </c>
      <c r="F2014" s="536"/>
      <c r="G2014" s="536">
        <f t="shared" si="58"/>
        <v>11197.15</v>
      </c>
    </row>
    <row r="2015" spans="1:7" ht="18.75" customHeight="1">
      <c r="A2015" s="534" t="s">
        <v>618</v>
      </c>
      <c r="B2015" s="534">
        <v>29</v>
      </c>
      <c r="C2015" s="560" t="s">
        <v>794</v>
      </c>
      <c r="D2015" s="534" t="s">
        <v>1731</v>
      </c>
      <c r="E2015" s="536">
        <v>1848.19</v>
      </c>
      <c r="F2015" s="536"/>
      <c r="G2015" s="536">
        <f t="shared" si="58"/>
        <v>13045.34</v>
      </c>
    </row>
    <row r="2016" spans="1:7" ht="18.75" customHeight="1">
      <c r="A2016" s="534" t="s">
        <v>619</v>
      </c>
      <c r="B2016" s="534">
        <v>28</v>
      </c>
      <c r="C2016" s="560" t="s">
        <v>794</v>
      </c>
      <c r="D2016" s="534" t="s">
        <v>1775</v>
      </c>
      <c r="E2016" s="536">
        <v>1852.81</v>
      </c>
      <c r="F2016" s="536"/>
      <c r="G2016" s="536">
        <f t="shared" si="58"/>
        <v>14898.15</v>
      </c>
    </row>
    <row r="2017" spans="1:7" ht="18.75" customHeight="1">
      <c r="A2017" s="537"/>
      <c r="B2017" s="537"/>
      <c r="C2017" s="538"/>
      <c r="D2017" s="537"/>
      <c r="E2017" s="539"/>
      <c r="F2017" s="539"/>
      <c r="G2017" s="539"/>
    </row>
    <row r="2018" spans="1:7" ht="18.75" customHeight="1">
      <c r="A2018" s="543"/>
      <c r="B2018" s="543"/>
      <c r="C2018" s="544"/>
      <c r="D2018" s="543"/>
      <c r="E2018" s="545"/>
      <c r="F2018" s="545"/>
      <c r="G2018" s="541"/>
    </row>
    <row r="2019" spans="1:7" ht="18.75" customHeight="1">
      <c r="A2019" s="597" t="s">
        <v>127</v>
      </c>
      <c r="B2019" s="597"/>
      <c r="C2019" s="597"/>
      <c r="D2019" s="597"/>
      <c r="E2019" s="597"/>
      <c r="F2019" s="597"/>
      <c r="G2019" s="520" t="s">
        <v>754</v>
      </c>
    </row>
    <row r="2020" spans="1:7" ht="18.75" customHeight="1">
      <c r="A2020" s="598">
        <f>A2</f>
        <v>2566</v>
      </c>
      <c r="B2020" s="599"/>
      <c r="C2020" s="523" t="s">
        <v>103</v>
      </c>
      <c r="D2020" s="524" t="s">
        <v>628</v>
      </c>
      <c r="E2020" s="525" t="s">
        <v>629</v>
      </c>
      <c r="F2020" s="525" t="s">
        <v>630</v>
      </c>
      <c r="G2020" s="526" t="s">
        <v>631</v>
      </c>
    </row>
    <row r="2021" spans="1:7" ht="18.75" customHeight="1">
      <c r="A2021" s="527" t="s">
        <v>632</v>
      </c>
      <c r="B2021" s="528" t="s">
        <v>28</v>
      </c>
      <c r="C2021" s="529"/>
      <c r="D2021" s="530"/>
      <c r="E2021" s="526" t="s">
        <v>633</v>
      </c>
      <c r="F2021" s="526" t="s">
        <v>633</v>
      </c>
      <c r="G2021" s="526" t="s">
        <v>633</v>
      </c>
    </row>
    <row r="2022" spans="1:7" ht="18.75" customHeight="1">
      <c r="A2022" s="531" t="s">
        <v>608</v>
      </c>
      <c r="B2022" s="531">
        <v>25</v>
      </c>
      <c r="C2022" s="532" t="s">
        <v>808</v>
      </c>
      <c r="D2022" s="531" t="s">
        <v>1250</v>
      </c>
      <c r="E2022" s="533">
        <v>74</v>
      </c>
      <c r="F2022" s="533"/>
      <c r="G2022" s="533">
        <f>E2022-F2022</f>
        <v>74</v>
      </c>
    </row>
    <row r="2023" spans="1:7" ht="18.75" customHeight="1">
      <c r="A2023" s="534"/>
      <c r="B2023" s="534">
        <v>25</v>
      </c>
      <c r="C2023" s="535" t="s">
        <v>808</v>
      </c>
      <c r="D2023" s="534" t="s">
        <v>1251</v>
      </c>
      <c r="E2023" s="536">
        <v>37</v>
      </c>
      <c r="F2023" s="536"/>
      <c r="G2023" s="536">
        <f t="shared" ref="G2023:G2034" si="59">G2022+E2023-F2023</f>
        <v>111</v>
      </c>
    </row>
    <row r="2024" spans="1:7" ht="18.75" customHeight="1">
      <c r="A2024" s="534" t="s">
        <v>609</v>
      </c>
      <c r="B2024" s="534">
        <v>3</v>
      </c>
      <c r="C2024" s="535" t="s">
        <v>808</v>
      </c>
      <c r="D2024" s="534" t="s">
        <v>1284</v>
      </c>
      <c r="E2024" s="536">
        <v>42</v>
      </c>
      <c r="F2024" s="536"/>
      <c r="G2024" s="536">
        <f t="shared" si="59"/>
        <v>153</v>
      </c>
    </row>
    <row r="2025" spans="1:7" ht="18.75" customHeight="1">
      <c r="A2025" s="534"/>
      <c r="B2025" s="534">
        <v>15</v>
      </c>
      <c r="C2025" s="535" t="s">
        <v>808</v>
      </c>
      <c r="D2025" s="534" t="s">
        <v>1298</v>
      </c>
      <c r="E2025" s="536">
        <v>44</v>
      </c>
      <c r="F2025" s="536"/>
      <c r="G2025" s="536">
        <f t="shared" si="59"/>
        <v>197</v>
      </c>
    </row>
    <row r="2026" spans="1:7" ht="18.75" customHeight="1">
      <c r="A2026" s="534"/>
      <c r="B2026" s="534">
        <v>22</v>
      </c>
      <c r="C2026" s="535" t="s">
        <v>808</v>
      </c>
      <c r="D2026" s="534" t="s">
        <v>1306</v>
      </c>
      <c r="E2026" s="536">
        <v>37</v>
      </c>
      <c r="F2026" s="536"/>
      <c r="G2026" s="536">
        <f t="shared" si="59"/>
        <v>234</v>
      </c>
    </row>
    <row r="2027" spans="1:7" ht="18.75" customHeight="1">
      <c r="A2027" s="534" t="s">
        <v>612</v>
      </c>
      <c r="B2027" s="534">
        <v>22</v>
      </c>
      <c r="C2027" s="535" t="s">
        <v>808</v>
      </c>
      <c r="D2027" s="534" t="s">
        <v>1456</v>
      </c>
      <c r="E2027" s="536">
        <v>32</v>
      </c>
      <c r="F2027" s="536"/>
      <c r="G2027" s="536">
        <f t="shared" si="59"/>
        <v>266</v>
      </c>
    </row>
    <row r="2028" spans="1:7" ht="18.75" customHeight="1">
      <c r="A2028" s="534"/>
      <c r="B2028" s="534">
        <v>25</v>
      </c>
      <c r="C2028" s="535" t="s">
        <v>808</v>
      </c>
      <c r="D2028" s="534" t="s">
        <v>1459</v>
      </c>
      <c r="E2028" s="536">
        <v>74</v>
      </c>
      <c r="F2028" s="536"/>
      <c r="G2028" s="536">
        <f t="shared" si="59"/>
        <v>340</v>
      </c>
    </row>
    <row r="2029" spans="1:7" ht="18.75" customHeight="1">
      <c r="A2029" s="534"/>
      <c r="B2029" s="534">
        <v>31</v>
      </c>
      <c r="C2029" s="535" t="s">
        <v>808</v>
      </c>
      <c r="D2029" s="534" t="s">
        <v>1470</v>
      </c>
      <c r="E2029" s="536">
        <v>37</v>
      </c>
      <c r="F2029" s="536"/>
      <c r="G2029" s="536">
        <f t="shared" si="59"/>
        <v>377</v>
      </c>
    </row>
    <row r="2030" spans="1:7" ht="18.75" customHeight="1">
      <c r="A2030" s="534" t="s">
        <v>614</v>
      </c>
      <c r="B2030" s="534">
        <v>5</v>
      </c>
      <c r="C2030" s="535" t="s">
        <v>808</v>
      </c>
      <c r="D2030" s="534" t="s">
        <v>1537</v>
      </c>
      <c r="E2030" s="536">
        <v>79</v>
      </c>
      <c r="F2030" s="536"/>
      <c r="G2030" s="536">
        <f t="shared" si="59"/>
        <v>456</v>
      </c>
    </row>
    <row r="2031" spans="1:7" ht="18.75" customHeight="1">
      <c r="A2031" s="534" t="s">
        <v>616</v>
      </c>
      <c r="B2031" s="534">
        <v>18</v>
      </c>
      <c r="C2031" s="535" t="s">
        <v>808</v>
      </c>
      <c r="D2031" s="534" t="s">
        <v>1639</v>
      </c>
      <c r="E2031" s="536">
        <v>10</v>
      </c>
      <c r="F2031" s="536"/>
      <c r="G2031" s="536">
        <f t="shared" si="59"/>
        <v>466</v>
      </c>
    </row>
    <row r="2032" spans="1:7" ht="18.75" customHeight="1">
      <c r="A2032" s="534" t="s">
        <v>618</v>
      </c>
      <c r="B2032" s="534">
        <v>27</v>
      </c>
      <c r="C2032" s="535" t="s">
        <v>808</v>
      </c>
      <c r="D2032" s="534" t="s">
        <v>1727</v>
      </c>
      <c r="E2032" s="536">
        <v>37</v>
      </c>
      <c r="F2032" s="536"/>
      <c r="G2032" s="536">
        <f t="shared" si="59"/>
        <v>503</v>
      </c>
    </row>
    <row r="2033" spans="1:7" ht="18.75" customHeight="1">
      <c r="A2033" s="534" t="s">
        <v>619</v>
      </c>
      <c r="B2033" s="534">
        <v>1</v>
      </c>
      <c r="C2033" s="535" t="s">
        <v>808</v>
      </c>
      <c r="D2033" s="534" t="s">
        <v>1751</v>
      </c>
      <c r="E2033" s="536">
        <v>37</v>
      </c>
      <c r="F2033" s="536"/>
      <c r="G2033" s="536">
        <f t="shared" si="59"/>
        <v>540</v>
      </c>
    </row>
    <row r="2034" spans="1:7" ht="18.75" customHeight="1">
      <c r="A2034" s="537"/>
      <c r="B2034" s="537">
        <v>6</v>
      </c>
      <c r="C2034" s="538" t="s">
        <v>808</v>
      </c>
      <c r="D2034" s="537" t="s">
        <v>1755</v>
      </c>
      <c r="E2034" s="539">
        <v>46</v>
      </c>
      <c r="F2034" s="539"/>
      <c r="G2034" s="539">
        <f t="shared" si="59"/>
        <v>586</v>
      </c>
    </row>
    <row r="2035" spans="1:7" ht="18.75" customHeight="1">
      <c r="A2035" s="543"/>
      <c r="B2035" s="543"/>
      <c r="C2035" s="544"/>
      <c r="D2035" s="543"/>
      <c r="E2035" s="545"/>
      <c r="F2035" s="545"/>
      <c r="G2035" s="541"/>
    </row>
    <row r="2036" spans="1:7" ht="18.75" customHeight="1">
      <c r="A2036" s="597" t="s">
        <v>755</v>
      </c>
      <c r="B2036" s="597"/>
      <c r="C2036" s="597"/>
      <c r="D2036" s="597"/>
      <c r="E2036" s="597"/>
      <c r="F2036" s="597"/>
      <c r="G2036" s="520" t="s">
        <v>756</v>
      </c>
    </row>
    <row r="2037" spans="1:7" ht="18.75" customHeight="1">
      <c r="A2037" s="598">
        <f>A2</f>
        <v>2566</v>
      </c>
      <c r="B2037" s="599"/>
      <c r="C2037" s="523" t="s">
        <v>103</v>
      </c>
      <c r="D2037" s="524" t="s">
        <v>628</v>
      </c>
      <c r="E2037" s="525" t="s">
        <v>629</v>
      </c>
      <c r="F2037" s="525" t="s">
        <v>630</v>
      </c>
      <c r="G2037" s="526" t="s">
        <v>631</v>
      </c>
    </row>
    <row r="2038" spans="1:7" ht="18.75" customHeight="1">
      <c r="A2038" s="527" t="s">
        <v>632</v>
      </c>
      <c r="B2038" s="528" t="s">
        <v>28</v>
      </c>
      <c r="C2038" s="529"/>
      <c r="D2038" s="530"/>
      <c r="E2038" s="526" t="s">
        <v>633</v>
      </c>
      <c r="F2038" s="526" t="s">
        <v>633</v>
      </c>
      <c r="G2038" s="526" t="s">
        <v>633</v>
      </c>
    </row>
    <row r="2039" spans="1:7" ht="18.75" customHeight="1">
      <c r="A2039" s="531" t="s">
        <v>608</v>
      </c>
      <c r="B2039" s="531">
        <v>31</v>
      </c>
      <c r="C2039" s="532" t="s">
        <v>794</v>
      </c>
      <c r="D2039" s="531" t="s">
        <v>1261</v>
      </c>
      <c r="E2039" s="533">
        <v>10000</v>
      </c>
      <c r="F2039" s="533"/>
      <c r="G2039" s="533">
        <f>E2039-F2039</f>
        <v>10000</v>
      </c>
    </row>
    <row r="2040" spans="1:7" ht="18.75" customHeight="1">
      <c r="A2040" s="534" t="s">
        <v>609</v>
      </c>
      <c r="B2040" s="534">
        <v>28</v>
      </c>
      <c r="C2040" s="535" t="s">
        <v>794</v>
      </c>
      <c r="D2040" s="534" t="s">
        <v>1317</v>
      </c>
      <c r="E2040" s="536">
        <v>10000</v>
      </c>
      <c r="F2040" s="536"/>
      <c r="G2040" s="536">
        <f t="shared" ref="G2040:G2050" si="60">G2039+E2040-F2040</f>
        <v>20000</v>
      </c>
    </row>
    <row r="2041" spans="1:7" ht="18.75" customHeight="1">
      <c r="A2041" s="534" t="s">
        <v>610</v>
      </c>
      <c r="B2041" s="534">
        <v>30</v>
      </c>
      <c r="C2041" s="535" t="s">
        <v>794</v>
      </c>
      <c r="D2041" s="534" t="s">
        <v>1372</v>
      </c>
      <c r="E2041" s="536">
        <v>10000</v>
      </c>
      <c r="F2041" s="536"/>
      <c r="G2041" s="536">
        <f t="shared" si="60"/>
        <v>30000</v>
      </c>
    </row>
    <row r="2042" spans="1:7" ht="18.75" customHeight="1">
      <c r="A2042" s="534" t="s">
        <v>1201</v>
      </c>
      <c r="B2042" s="534">
        <v>30</v>
      </c>
      <c r="C2042" s="535" t="s">
        <v>794</v>
      </c>
      <c r="D2042" s="534" t="s">
        <v>1419</v>
      </c>
      <c r="E2042" s="536">
        <v>10000</v>
      </c>
      <c r="F2042" s="536"/>
      <c r="G2042" s="536">
        <f t="shared" si="60"/>
        <v>40000</v>
      </c>
    </row>
    <row r="2043" spans="1:7" ht="18.75" customHeight="1">
      <c r="A2043" s="534" t="s">
        <v>612</v>
      </c>
      <c r="B2043" s="534">
        <v>31</v>
      </c>
      <c r="C2043" s="535" t="s">
        <v>794</v>
      </c>
      <c r="D2043" s="534" t="s">
        <v>1466</v>
      </c>
      <c r="E2043" s="536">
        <v>10000</v>
      </c>
      <c r="F2043" s="536"/>
      <c r="G2043" s="536">
        <f t="shared" si="60"/>
        <v>50000</v>
      </c>
    </row>
    <row r="2044" spans="1:7" ht="18.75" customHeight="1">
      <c r="A2044" s="534" t="s">
        <v>613</v>
      </c>
      <c r="B2044" s="534">
        <v>30</v>
      </c>
      <c r="C2044" s="535" t="s">
        <v>794</v>
      </c>
      <c r="D2044" s="534" t="s">
        <v>1515</v>
      </c>
      <c r="E2044" s="561">
        <v>10000</v>
      </c>
      <c r="F2044" s="536"/>
      <c r="G2044" s="536">
        <f t="shared" si="60"/>
        <v>60000</v>
      </c>
    </row>
    <row r="2045" spans="1:7" ht="18.75" customHeight="1">
      <c r="A2045" s="534" t="s">
        <v>614</v>
      </c>
      <c r="B2045" s="534">
        <v>31</v>
      </c>
      <c r="C2045" s="535" t="s">
        <v>794</v>
      </c>
      <c r="D2045" s="534" t="s">
        <v>1562</v>
      </c>
      <c r="E2045" s="561">
        <v>10000</v>
      </c>
      <c r="F2045" s="536"/>
      <c r="G2045" s="536">
        <f t="shared" si="60"/>
        <v>70000</v>
      </c>
    </row>
    <row r="2046" spans="1:7" ht="18.75" customHeight="1">
      <c r="A2046" s="534" t="s">
        <v>615</v>
      </c>
      <c r="B2046" s="534">
        <v>31</v>
      </c>
      <c r="C2046" s="535" t="s">
        <v>794</v>
      </c>
      <c r="D2046" s="534" t="s">
        <v>1604</v>
      </c>
      <c r="E2046" s="561">
        <v>10000</v>
      </c>
      <c r="F2046" s="536"/>
      <c r="G2046" s="536">
        <f t="shared" si="60"/>
        <v>80000</v>
      </c>
    </row>
    <row r="2047" spans="1:7" ht="18.75" customHeight="1">
      <c r="A2047" s="534" t="s">
        <v>616</v>
      </c>
      <c r="B2047" s="534">
        <v>29</v>
      </c>
      <c r="C2047" s="535" t="s">
        <v>794</v>
      </c>
      <c r="D2047" s="534" t="s">
        <v>1654</v>
      </c>
      <c r="E2047" s="536">
        <v>10000</v>
      </c>
      <c r="F2047" s="536"/>
      <c r="G2047" s="536">
        <f t="shared" si="60"/>
        <v>90000</v>
      </c>
    </row>
    <row r="2048" spans="1:7" ht="18.75" customHeight="1">
      <c r="A2048" s="534" t="s">
        <v>617</v>
      </c>
      <c r="B2048" s="534">
        <v>31</v>
      </c>
      <c r="C2048" s="535" t="s">
        <v>794</v>
      </c>
      <c r="D2048" s="534" t="s">
        <v>1695</v>
      </c>
      <c r="E2048" s="536">
        <v>10000</v>
      </c>
      <c r="F2048" s="536"/>
      <c r="G2048" s="536">
        <f t="shared" si="60"/>
        <v>100000</v>
      </c>
    </row>
    <row r="2049" spans="1:7" ht="18.75" customHeight="1">
      <c r="A2049" s="534" t="s">
        <v>618</v>
      </c>
      <c r="B2049" s="534">
        <v>30</v>
      </c>
      <c r="C2049" s="535" t="s">
        <v>794</v>
      </c>
      <c r="D2049" s="534" t="s">
        <v>1736</v>
      </c>
      <c r="E2049" s="536">
        <v>10000</v>
      </c>
      <c r="F2049" s="536"/>
      <c r="G2049" s="536">
        <f t="shared" si="60"/>
        <v>110000</v>
      </c>
    </row>
    <row r="2050" spans="1:7" ht="18.75" customHeight="1">
      <c r="A2050" s="534" t="s">
        <v>619</v>
      </c>
      <c r="B2050" s="534">
        <v>28</v>
      </c>
      <c r="C2050" s="535" t="s">
        <v>794</v>
      </c>
      <c r="D2050" s="534" t="s">
        <v>1781</v>
      </c>
      <c r="E2050" s="536">
        <v>10000</v>
      </c>
      <c r="F2050" s="536"/>
      <c r="G2050" s="536">
        <f t="shared" si="60"/>
        <v>120000</v>
      </c>
    </row>
    <row r="2051" spans="1:7" ht="18.75" customHeight="1">
      <c r="A2051" s="534"/>
      <c r="B2051" s="534"/>
      <c r="C2051" s="535"/>
      <c r="D2051" s="534"/>
      <c r="E2051" s="536"/>
      <c r="F2051" s="536"/>
      <c r="G2051" s="539"/>
    </row>
    <row r="2052" spans="1:7" ht="18.75" customHeight="1">
      <c r="A2052" s="543"/>
      <c r="B2052" s="543"/>
      <c r="C2052" s="544"/>
      <c r="D2052" s="543"/>
      <c r="E2052" s="545"/>
      <c r="F2052" s="545"/>
      <c r="G2052" s="541"/>
    </row>
    <row r="2053" spans="1:7" ht="18.75" customHeight="1">
      <c r="A2053" s="597" t="s">
        <v>757</v>
      </c>
      <c r="B2053" s="597"/>
      <c r="C2053" s="597"/>
      <c r="D2053" s="597"/>
      <c r="E2053" s="597"/>
      <c r="F2053" s="597"/>
      <c r="G2053" s="520" t="s">
        <v>758</v>
      </c>
    </row>
    <row r="2054" spans="1:7" ht="18.75" customHeight="1">
      <c r="A2054" s="598">
        <f>A2</f>
        <v>2566</v>
      </c>
      <c r="B2054" s="599"/>
      <c r="C2054" s="523" t="s">
        <v>103</v>
      </c>
      <c r="D2054" s="524" t="s">
        <v>628</v>
      </c>
      <c r="E2054" s="525" t="s">
        <v>629</v>
      </c>
      <c r="F2054" s="525" t="s">
        <v>630</v>
      </c>
      <c r="G2054" s="526" t="s">
        <v>631</v>
      </c>
    </row>
    <row r="2055" spans="1:7" ht="18.75" customHeight="1">
      <c r="A2055" s="527" t="s">
        <v>632</v>
      </c>
      <c r="B2055" s="528" t="s">
        <v>28</v>
      </c>
      <c r="C2055" s="529"/>
      <c r="D2055" s="530"/>
      <c r="E2055" s="526" t="s">
        <v>633</v>
      </c>
      <c r="F2055" s="526" t="s">
        <v>633</v>
      </c>
      <c r="G2055" s="526" t="s">
        <v>633</v>
      </c>
    </row>
    <row r="2056" spans="1:7" ht="18.75" customHeight="1">
      <c r="A2056" s="531"/>
      <c r="B2056" s="531"/>
      <c r="C2056" s="555"/>
      <c r="D2056" s="531"/>
      <c r="E2056" s="533"/>
      <c r="F2056" s="533"/>
      <c r="G2056" s="533">
        <f>E2056-F2056</f>
        <v>0</v>
      </c>
    </row>
    <row r="2057" spans="1:7" ht="18.75" customHeight="1">
      <c r="A2057" s="534"/>
      <c r="B2057" s="534"/>
      <c r="C2057" s="535"/>
      <c r="D2057" s="534"/>
      <c r="E2057" s="536"/>
      <c r="F2057" s="536"/>
      <c r="G2057" s="536">
        <f t="shared" ref="G2057:G2067" si="61">G2056+E2057-F2057</f>
        <v>0</v>
      </c>
    </row>
    <row r="2058" spans="1:7" ht="18.75" customHeight="1">
      <c r="A2058" s="534"/>
      <c r="B2058" s="534"/>
      <c r="C2058" s="535"/>
      <c r="D2058" s="534"/>
      <c r="E2058" s="536"/>
      <c r="F2058" s="536"/>
      <c r="G2058" s="536">
        <f t="shared" si="61"/>
        <v>0</v>
      </c>
    </row>
    <row r="2059" spans="1:7" ht="18.75" customHeight="1">
      <c r="A2059" s="534"/>
      <c r="B2059" s="534"/>
      <c r="C2059" s="535"/>
      <c r="D2059" s="534"/>
      <c r="E2059" s="536"/>
      <c r="F2059" s="536"/>
      <c r="G2059" s="536">
        <f t="shared" si="61"/>
        <v>0</v>
      </c>
    </row>
    <row r="2060" spans="1:7" ht="18.75" customHeight="1">
      <c r="A2060" s="534"/>
      <c r="B2060" s="534"/>
      <c r="C2060" s="535"/>
      <c r="D2060" s="534"/>
      <c r="E2060" s="536"/>
      <c r="F2060" s="536"/>
      <c r="G2060" s="536">
        <f t="shared" si="61"/>
        <v>0</v>
      </c>
    </row>
    <row r="2061" spans="1:7" ht="18.75" customHeight="1">
      <c r="A2061" s="534"/>
      <c r="B2061" s="534"/>
      <c r="C2061" s="535"/>
      <c r="D2061" s="534"/>
      <c r="E2061" s="536"/>
      <c r="F2061" s="536"/>
      <c r="G2061" s="536">
        <f t="shared" si="61"/>
        <v>0</v>
      </c>
    </row>
    <row r="2062" spans="1:7" ht="18.75" customHeight="1">
      <c r="A2062" s="534"/>
      <c r="B2062" s="534"/>
      <c r="C2062" s="535"/>
      <c r="D2062" s="534"/>
      <c r="E2062" s="561"/>
      <c r="F2062" s="536"/>
      <c r="G2062" s="536">
        <f t="shared" si="61"/>
        <v>0</v>
      </c>
    </row>
    <row r="2063" spans="1:7" ht="18.75" customHeight="1">
      <c r="A2063" s="534"/>
      <c r="B2063" s="534"/>
      <c r="C2063" s="535"/>
      <c r="D2063" s="534"/>
      <c r="E2063" s="561"/>
      <c r="F2063" s="536"/>
      <c r="G2063" s="536">
        <f t="shared" si="61"/>
        <v>0</v>
      </c>
    </row>
    <row r="2064" spans="1:7" ht="18.75" customHeight="1">
      <c r="A2064" s="534"/>
      <c r="B2064" s="534"/>
      <c r="C2064" s="535"/>
      <c r="D2064" s="534"/>
      <c r="E2064" s="536"/>
      <c r="F2064" s="536"/>
      <c r="G2064" s="536">
        <f t="shared" si="61"/>
        <v>0</v>
      </c>
    </row>
    <row r="2065" spans="1:7" ht="18.75" customHeight="1">
      <c r="A2065" s="534"/>
      <c r="B2065" s="534"/>
      <c r="C2065" s="535"/>
      <c r="D2065" s="534"/>
      <c r="E2065" s="536"/>
      <c r="F2065" s="536"/>
      <c r="G2065" s="536">
        <f t="shared" si="61"/>
        <v>0</v>
      </c>
    </row>
    <row r="2066" spans="1:7" ht="18.75" customHeight="1">
      <c r="A2066" s="534"/>
      <c r="B2066" s="534"/>
      <c r="C2066" s="535"/>
      <c r="D2066" s="534"/>
      <c r="E2066" s="536"/>
      <c r="F2066" s="536"/>
      <c r="G2066" s="536">
        <f t="shared" si="61"/>
        <v>0</v>
      </c>
    </row>
    <row r="2067" spans="1:7" ht="18.75" customHeight="1">
      <c r="A2067" s="534"/>
      <c r="B2067" s="534"/>
      <c r="C2067" s="535"/>
      <c r="D2067" s="534"/>
      <c r="E2067" s="561"/>
      <c r="F2067" s="536"/>
      <c r="G2067" s="536">
        <f t="shared" si="61"/>
        <v>0</v>
      </c>
    </row>
    <row r="2068" spans="1:7" ht="18.75" customHeight="1">
      <c r="A2068" s="534"/>
      <c r="B2068" s="534"/>
      <c r="C2068" s="535"/>
      <c r="D2068" s="534"/>
      <c r="E2068" s="536"/>
      <c r="F2068" s="536"/>
      <c r="G2068" s="536"/>
    </row>
    <row r="2069" spans="1:7" ht="18.75" customHeight="1">
      <c r="A2069" s="537"/>
      <c r="B2069" s="537"/>
      <c r="C2069" s="538"/>
      <c r="D2069" s="537"/>
      <c r="E2069" s="539"/>
      <c r="F2069" s="539"/>
      <c r="G2069" s="539"/>
    </row>
    <row r="2070" spans="1:7" ht="18.75" customHeight="1">
      <c r="A2070" s="543"/>
      <c r="B2070" s="543"/>
      <c r="C2070" s="544"/>
      <c r="D2070" s="543"/>
      <c r="E2070" s="545"/>
      <c r="F2070" s="545"/>
      <c r="G2070" s="541"/>
    </row>
    <row r="2071" spans="1:7" ht="18.75" customHeight="1">
      <c r="A2071" s="597" t="s">
        <v>759</v>
      </c>
      <c r="B2071" s="597"/>
      <c r="C2071" s="597"/>
      <c r="D2071" s="597"/>
      <c r="E2071" s="597"/>
      <c r="F2071" s="597"/>
      <c r="G2071" s="520" t="s">
        <v>760</v>
      </c>
    </row>
    <row r="2072" spans="1:7" ht="18.75" customHeight="1">
      <c r="A2072" s="598">
        <f>A2</f>
        <v>2566</v>
      </c>
      <c r="B2072" s="599"/>
      <c r="C2072" s="523" t="s">
        <v>103</v>
      </c>
      <c r="D2072" s="524" t="s">
        <v>628</v>
      </c>
      <c r="E2072" s="525" t="s">
        <v>629</v>
      </c>
      <c r="F2072" s="525" t="s">
        <v>630</v>
      </c>
      <c r="G2072" s="526" t="s">
        <v>631</v>
      </c>
    </row>
    <row r="2073" spans="1:7" ht="18.75" customHeight="1">
      <c r="A2073" s="527" t="s">
        <v>632</v>
      </c>
      <c r="B2073" s="528" t="s">
        <v>28</v>
      </c>
      <c r="C2073" s="529"/>
      <c r="D2073" s="530"/>
      <c r="E2073" s="526" t="s">
        <v>633</v>
      </c>
      <c r="F2073" s="526" t="s">
        <v>633</v>
      </c>
      <c r="G2073" s="526" t="s">
        <v>633</v>
      </c>
    </row>
    <row r="2074" spans="1:7" ht="18.75" customHeight="1">
      <c r="A2074" s="534"/>
      <c r="B2074" s="534"/>
      <c r="C2074" s="535"/>
      <c r="D2074" s="534"/>
      <c r="E2074" s="536"/>
      <c r="F2074" s="536"/>
      <c r="G2074" s="536">
        <f>E2074-F2074</f>
        <v>0</v>
      </c>
    </row>
    <row r="2075" spans="1:7" ht="18.75" customHeight="1">
      <c r="A2075" s="534"/>
      <c r="B2075" s="534"/>
      <c r="C2075" s="535"/>
      <c r="D2075" s="534"/>
      <c r="E2075" s="536"/>
      <c r="F2075" s="536"/>
      <c r="G2075" s="536"/>
    </row>
    <row r="2076" spans="1:7" ht="18.75" customHeight="1">
      <c r="A2076" s="537"/>
      <c r="B2076" s="537"/>
      <c r="C2076" s="538"/>
      <c r="D2076" s="537"/>
      <c r="E2076" s="539"/>
      <c r="F2076" s="539"/>
      <c r="G2076" s="539"/>
    </row>
    <row r="2077" spans="1:7" ht="18.75" customHeight="1">
      <c r="A2077" s="543"/>
      <c r="B2077" s="543"/>
      <c r="C2077" s="544"/>
      <c r="D2077" s="543"/>
      <c r="E2077" s="545"/>
      <c r="F2077" s="545"/>
      <c r="G2077" s="541"/>
    </row>
    <row r="2078" spans="1:7" ht="18.75" customHeight="1">
      <c r="A2078" s="597" t="s">
        <v>761</v>
      </c>
      <c r="B2078" s="597"/>
      <c r="C2078" s="597"/>
      <c r="D2078" s="597"/>
      <c r="E2078" s="597"/>
      <c r="F2078" s="597"/>
      <c r="G2078" s="520" t="s">
        <v>762</v>
      </c>
    </row>
    <row r="2079" spans="1:7" ht="18.75" customHeight="1">
      <c r="A2079" s="598">
        <f>A2</f>
        <v>2566</v>
      </c>
      <c r="B2079" s="599"/>
      <c r="C2079" s="523" t="s">
        <v>103</v>
      </c>
      <c r="D2079" s="524" t="s">
        <v>628</v>
      </c>
      <c r="E2079" s="525" t="s">
        <v>629</v>
      </c>
      <c r="F2079" s="525" t="s">
        <v>630</v>
      </c>
      <c r="G2079" s="526" t="s">
        <v>631</v>
      </c>
    </row>
    <row r="2080" spans="1:7" ht="18.75" customHeight="1">
      <c r="A2080" s="527" t="s">
        <v>632</v>
      </c>
      <c r="B2080" s="528" t="s">
        <v>28</v>
      </c>
      <c r="C2080" s="529"/>
      <c r="D2080" s="530"/>
      <c r="E2080" s="526" t="s">
        <v>633</v>
      </c>
      <c r="F2080" s="526" t="s">
        <v>633</v>
      </c>
      <c r="G2080" s="526" t="s">
        <v>633</v>
      </c>
    </row>
    <row r="2081" spans="1:7" ht="18.75" customHeight="1">
      <c r="A2081" s="531"/>
      <c r="B2081" s="531"/>
      <c r="C2081" s="555"/>
      <c r="D2081" s="531"/>
      <c r="E2081" s="533"/>
      <c r="F2081" s="533"/>
      <c r="G2081" s="533">
        <f>E2081-F2081</f>
        <v>0</v>
      </c>
    </row>
    <row r="2082" spans="1:7" ht="18.75" customHeight="1">
      <c r="A2082" s="534"/>
      <c r="B2082" s="534"/>
      <c r="C2082" s="535"/>
      <c r="D2082" s="534"/>
      <c r="E2082" s="536"/>
      <c r="F2082" s="536"/>
      <c r="G2082" s="536"/>
    </row>
    <row r="2083" spans="1:7" ht="18.75" customHeight="1">
      <c r="A2083" s="537"/>
      <c r="B2083" s="537"/>
      <c r="C2083" s="538"/>
      <c r="D2083" s="537"/>
      <c r="E2083" s="539"/>
      <c r="F2083" s="539"/>
      <c r="G2083" s="539"/>
    </row>
    <row r="2084" spans="1:7" ht="18.75" customHeight="1">
      <c r="E2084" s="541"/>
      <c r="F2084" s="541"/>
      <c r="G2084" s="541"/>
    </row>
    <row r="2085" spans="1:7" ht="18.75" customHeight="1">
      <c r="A2085" s="597" t="s">
        <v>637</v>
      </c>
      <c r="B2085" s="597"/>
      <c r="C2085" s="597"/>
      <c r="D2085" s="597"/>
      <c r="E2085" s="597"/>
      <c r="F2085" s="597"/>
      <c r="G2085" s="520" t="s">
        <v>763</v>
      </c>
    </row>
    <row r="2086" spans="1:7" ht="18.75" customHeight="1">
      <c r="A2086" s="598">
        <f>A2</f>
        <v>2566</v>
      </c>
      <c r="B2086" s="599"/>
      <c r="C2086" s="523" t="s">
        <v>103</v>
      </c>
      <c r="D2086" s="524" t="s">
        <v>628</v>
      </c>
      <c r="E2086" s="525" t="s">
        <v>629</v>
      </c>
      <c r="F2086" s="525" t="s">
        <v>630</v>
      </c>
      <c r="G2086" s="526" t="s">
        <v>631</v>
      </c>
    </row>
    <row r="2087" spans="1:7" ht="18.75" customHeight="1">
      <c r="A2087" s="527" t="s">
        <v>632</v>
      </c>
      <c r="B2087" s="528" t="s">
        <v>28</v>
      </c>
      <c r="C2087" s="529"/>
      <c r="D2087" s="530"/>
      <c r="E2087" s="526" t="s">
        <v>633</v>
      </c>
      <c r="F2087" s="526" t="s">
        <v>633</v>
      </c>
      <c r="G2087" s="526" t="s">
        <v>633</v>
      </c>
    </row>
    <row r="2088" spans="1:7" ht="18.75" customHeight="1">
      <c r="A2088" s="531" t="s">
        <v>612</v>
      </c>
      <c r="B2088" s="531">
        <v>10</v>
      </c>
      <c r="C2088" s="532" t="s">
        <v>808</v>
      </c>
      <c r="D2088" s="531" t="s">
        <v>1444</v>
      </c>
      <c r="E2088" s="561">
        <v>2100</v>
      </c>
      <c r="F2088" s="533"/>
      <c r="G2088" s="533">
        <f>E2088-F2088</f>
        <v>2100</v>
      </c>
    </row>
    <row r="2089" spans="1:7" ht="18.75" customHeight="1">
      <c r="A2089" s="534" t="s">
        <v>615</v>
      </c>
      <c r="B2089" s="534">
        <v>21</v>
      </c>
      <c r="C2089" s="535" t="s">
        <v>808</v>
      </c>
      <c r="D2089" s="534" t="s">
        <v>1589</v>
      </c>
      <c r="E2089" s="536">
        <v>1000</v>
      </c>
      <c r="F2089" s="536"/>
      <c r="G2089" s="536">
        <f t="shared" ref="G2089:G2092" si="62">G2088+E2089</f>
        <v>3100</v>
      </c>
    </row>
    <row r="2090" spans="1:7" ht="18.75" customHeight="1">
      <c r="A2090" s="534" t="s">
        <v>617</v>
      </c>
      <c r="B2090" s="534">
        <v>31</v>
      </c>
      <c r="C2090" s="535" t="s">
        <v>1672</v>
      </c>
      <c r="D2090" s="534" t="s">
        <v>1670</v>
      </c>
      <c r="E2090" s="536">
        <v>363.45</v>
      </c>
      <c r="F2090" s="536"/>
      <c r="G2090" s="536">
        <f t="shared" si="62"/>
        <v>3463.45</v>
      </c>
    </row>
    <row r="2091" spans="1:7" ht="18.75" customHeight="1">
      <c r="A2091" s="534" t="s">
        <v>618</v>
      </c>
      <c r="B2091" s="534">
        <v>30</v>
      </c>
      <c r="C2091" s="535" t="s">
        <v>1672</v>
      </c>
      <c r="D2091" s="534" t="s">
        <v>1709</v>
      </c>
      <c r="E2091" s="536">
        <v>363.45</v>
      </c>
      <c r="F2091" s="536"/>
      <c r="G2091" s="536">
        <f t="shared" si="62"/>
        <v>3826.8999999999996</v>
      </c>
    </row>
    <row r="2092" spans="1:7" ht="18.75" customHeight="1">
      <c r="A2092" s="534" t="s">
        <v>619</v>
      </c>
      <c r="B2092" s="534">
        <v>28</v>
      </c>
      <c r="C2092" s="535" t="s">
        <v>1672</v>
      </c>
      <c r="D2092" s="534" t="s">
        <v>1794</v>
      </c>
      <c r="E2092" s="536">
        <v>363.45</v>
      </c>
      <c r="F2092" s="536"/>
      <c r="G2092" s="536">
        <f t="shared" si="62"/>
        <v>4190.3499999999995</v>
      </c>
    </row>
    <row r="2093" spans="1:7" ht="18.75" customHeight="1">
      <c r="A2093" s="537"/>
      <c r="B2093" s="537"/>
      <c r="C2093" s="538"/>
      <c r="D2093" s="537"/>
      <c r="E2093" s="539"/>
      <c r="F2093" s="539"/>
      <c r="G2093" s="539"/>
    </row>
    <row r="2094" spans="1:7" ht="18.75" customHeight="1">
      <c r="E2094" s="541"/>
      <c r="F2094" s="541"/>
      <c r="G2094" s="541"/>
    </row>
    <row r="2095" spans="1:7" ht="18.75" customHeight="1">
      <c r="A2095" s="597" t="s">
        <v>764</v>
      </c>
      <c r="B2095" s="597"/>
      <c r="C2095" s="597"/>
      <c r="D2095" s="597"/>
      <c r="E2095" s="597"/>
      <c r="F2095" s="597"/>
      <c r="G2095" s="520" t="s">
        <v>765</v>
      </c>
    </row>
    <row r="2096" spans="1:7" ht="18.75" customHeight="1">
      <c r="A2096" s="598">
        <f>A2</f>
        <v>2566</v>
      </c>
      <c r="B2096" s="599"/>
      <c r="C2096" s="523" t="s">
        <v>103</v>
      </c>
      <c r="D2096" s="524" t="s">
        <v>628</v>
      </c>
      <c r="E2096" s="525" t="s">
        <v>629</v>
      </c>
      <c r="F2096" s="525" t="s">
        <v>630</v>
      </c>
      <c r="G2096" s="526" t="s">
        <v>631</v>
      </c>
    </row>
    <row r="2097" spans="1:7" ht="18.75" customHeight="1">
      <c r="A2097" s="527" t="s">
        <v>632</v>
      </c>
      <c r="B2097" s="528" t="s">
        <v>28</v>
      </c>
      <c r="C2097" s="529"/>
      <c r="D2097" s="530"/>
      <c r="E2097" s="526" t="s">
        <v>633</v>
      </c>
      <c r="F2097" s="526" t="s">
        <v>633</v>
      </c>
      <c r="G2097" s="526" t="s">
        <v>633</v>
      </c>
    </row>
    <row r="2098" spans="1:7" ht="18.75" customHeight="1">
      <c r="A2098" s="546" t="s">
        <v>609</v>
      </c>
      <c r="B2098" s="569">
        <v>28</v>
      </c>
      <c r="C2098" s="572" t="s">
        <v>808</v>
      </c>
      <c r="D2098" s="573" t="s">
        <v>1320</v>
      </c>
      <c r="E2098" s="561">
        <v>2000</v>
      </c>
      <c r="F2098" s="550"/>
      <c r="G2098" s="550">
        <f>E2098-F2098</f>
        <v>2000</v>
      </c>
    </row>
    <row r="2099" spans="1:7" ht="18.75" customHeight="1">
      <c r="A2099" s="551"/>
      <c r="B2099" s="569">
        <v>28</v>
      </c>
      <c r="C2099" s="572" t="s">
        <v>794</v>
      </c>
      <c r="D2099" s="573" t="s">
        <v>1320</v>
      </c>
      <c r="E2099" s="561">
        <v>2000</v>
      </c>
      <c r="F2099" s="561"/>
      <c r="G2099" s="561">
        <f>G2098+E2099-F2099</f>
        <v>4000</v>
      </c>
    </row>
    <row r="2100" spans="1:7" ht="18.75" customHeight="1">
      <c r="A2100" s="551" t="s">
        <v>613</v>
      </c>
      <c r="B2100" s="569">
        <v>8</v>
      </c>
      <c r="C2100" s="572" t="s">
        <v>56</v>
      </c>
      <c r="D2100" s="573" t="s">
        <v>1527</v>
      </c>
      <c r="E2100" s="561">
        <v>0.8</v>
      </c>
      <c r="F2100" s="561"/>
      <c r="G2100" s="561">
        <f>G2099+E2100-F2100</f>
        <v>4000.8</v>
      </c>
    </row>
    <row r="2101" spans="1:7" ht="18.75" customHeight="1">
      <c r="A2101" s="551" t="s">
        <v>619</v>
      </c>
      <c r="B2101" s="569">
        <v>6</v>
      </c>
      <c r="C2101" s="572" t="s">
        <v>808</v>
      </c>
      <c r="D2101" s="573" t="s">
        <v>1756</v>
      </c>
      <c r="E2101" s="561">
        <v>0.12</v>
      </c>
      <c r="F2101" s="561"/>
      <c r="G2101" s="561">
        <f>G2100+E2101-F2101</f>
        <v>4000.92</v>
      </c>
    </row>
    <row r="2102" spans="1:7" ht="18.75" customHeight="1">
      <c r="A2102" s="551"/>
      <c r="B2102" s="569">
        <v>6</v>
      </c>
      <c r="C2102" s="572" t="s">
        <v>808</v>
      </c>
      <c r="D2102" s="573" t="s">
        <v>1757</v>
      </c>
      <c r="E2102" s="561">
        <v>0.54</v>
      </c>
      <c r="F2102" s="561"/>
      <c r="G2102" s="561">
        <f>G2101+E2102-F2102</f>
        <v>4001.46</v>
      </c>
    </row>
    <row r="2103" spans="1:7" ht="18.75" customHeight="1">
      <c r="A2103" s="537"/>
      <c r="B2103" s="537"/>
      <c r="C2103" s="538"/>
      <c r="D2103" s="537"/>
      <c r="E2103" s="539"/>
      <c r="F2103" s="539"/>
      <c r="G2103" s="539"/>
    </row>
    <row r="2104" spans="1:7" ht="18.75" customHeight="1">
      <c r="A2104" s="543"/>
      <c r="B2104" s="543"/>
      <c r="C2104" s="544"/>
      <c r="D2104" s="543"/>
      <c r="E2104" s="545"/>
      <c r="F2104" s="545"/>
      <c r="G2104" s="541"/>
    </row>
    <row r="2105" spans="1:7" ht="18.75" customHeight="1">
      <c r="A2105" s="597" t="s">
        <v>638</v>
      </c>
      <c r="B2105" s="597"/>
      <c r="C2105" s="597"/>
      <c r="D2105" s="597"/>
      <c r="E2105" s="597"/>
      <c r="F2105" s="597"/>
      <c r="G2105" s="520" t="s">
        <v>766</v>
      </c>
    </row>
    <row r="2106" spans="1:7" ht="18.75" customHeight="1">
      <c r="A2106" s="598">
        <f>A2</f>
        <v>2566</v>
      </c>
      <c r="B2106" s="599"/>
      <c r="C2106" s="523" t="s">
        <v>103</v>
      </c>
      <c r="D2106" s="524" t="s">
        <v>628</v>
      </c>
      <c r="E2106" s="525" t="s">
        <v>629</v>
      </c>
      <c r="F2106" s="525" t="s">
        <v>630</v>
      </c>
      <c r="G2106" s="526" t="s">
        <v>631</v>
      </c>
    </row>
    <row r="2107" spans="1:7" ht="18.75" customHeight="1">
      <c r="A2107" s="527" t="s">
        <v>632</v>
      </c>
      <c r="B2107" s="528" t="s">
        <v>28</v>
      </c>
      <c r="C2107" s="529"/>
      <c r="D2107" s="530"/>
      <c r="E2107" s="526" t="s">
        <v>633</v>
      </c>
      <c r="F2107" s="526" t="s">
        <v>633</v>
      </c>
      <c r="G2107" s="526" t="s">
        <v>633</v>
      </c>
    </row>
    <row r="2108" spans="1:7" ht="18.75" customHeight="1">
      <c r="A2108" s="531" t="s">
        <v>608</v>
      </c>
      <c r="B2108" s="531">
        <v>19</v>
      </c>
      <c r="C2108" s="532" t="s">
        <v>808</v>
      </c>
      <c r="D2108" s="531" t="s">
        <v>1243</v>
      </c>
      <c r="E2108" s="561">
        <v>251</v>
      </c>
      <c r="F2108" s="533"/>
      <c r="G2108" s="533">
        <f>E2108-F2108</f>
        <v>251</v>
      </c>
    </row>
    <row r="2109" spans="1:7" ht="18.75" customHeight="1">
      <c r="A2109" s="534" t="s">
        <v>609</v>
      </c>
      <c r="B2109" s="534">
        <v>18</v>
      </c>
      <c r="C2109" s="535" t="s">
        <v>794</v>
      </c>
      <c r="D2109" s="534" t="s">
        <v>1301</v>
      </c>
      <c r="E2109" s="536">
        <v>1168.22</v>
      </c>
      <c r="F2109" s="536"/>
      <c r="G2109" s="536">
        <f>G2108+E2109-F2109</f>
        <v>1419.22</v>
      </c>
    </row>
    <row r="2110" spans="1:7" ht="18.75" customHeight="1">
      <c r="A2110" s="534" t="s">
        <v>616</v>
      </c>
      <c r="B2110" s="534">
        <v>29</v>
      </c>
      <c r="C2110" s="535" t="s">
        <v>808</v>
      </c>
      <c r="D2110" s="534" t="s">
        <v>1652</v>
      </c>
      <c r="E2110" s="536">
        <v>564.05999999999995</v>
      </c>
      <c r="F2110" s="536"/>
      <c r="G2110" s="536">
        <f>G2109+E2110-F2110</f>
        <v>1983.28</v>
      </c>
    </row>
    <row r="2111" spans="1:7" ht="18.75" customHeight="1">
      <c r="A2111" s="537"/>
      <c r="B2111" s="537"/>
      <c r="C2111" s="538"/>
      <c r="D2111" s="537"/>
      <c r="E2111" s="539"/>
      <c r="F2111" s="539"/>
      <c r="G2111" s="539"/>
    </row>
    <row r="2112" spans="1:7" ht="18.75" customHeight="1">
      <c r="A2112" s="543"/>
      <c r="B2112" s="543"/>
      <c r="C2112" s="544"/>
      <c r="D2112" s="543"/>
      <c r="E2112" s="545"/>
      <c r="F2112" s="545"/>
      <c r="G2112" s="541"/>
    </row>
    <row r="2113" spans="1:7" ht="18.75" customHeight="1">
      <c r="A2113" s="597" t="s">
        <v>767</v>
      </c>
      <c r="B2113" s="597"/>
      <c r="C2113" s="597"/>
      <c r="D2113" s="597"/>
      <c r="E2113" s="597"/>
      <c r="F2113" s="597"/>
      <c r="G2113" s="520" t="s">
        <v>768</v>
      </c>
    </row>
    <row r="2114" spans="1:7" ht="18.75" customHeight="1">
      <c r="A2114" s="598">
        <f>A2</f>
        <v>2566</v>
      </c>
      <c r="B2114" s="599"/>
      <c r="C2114" s="523" t="s">
        <v>103</v>
      </c>
      <c r="D2114" s="524" t="s">
        <v>628</v>
      </c>
      <c r="E2114" s="525" t="s">
        <v>629</v>
      </c>
      <c r="F2114" s="525" t="s">
        <v>630</v>
      </c>
      <c r="G2114" s="526" t="s">
        <v>631</v>
      </c>
    </row>
    <row r="2115" spans="1:7" ht="18.75" customHeight="1">
      <c r="A2115" s="527" t="s">
        <v>632</v>
      </c>
      <c r="B2115" s="528" t="s">
        <v>28</v>
      </c>
      <c r="C2115" s="529"/>
      <c r="D2115" s="530"/>
      <c r="E2115" s="526" t="s">
        <v>633</v>
      </c>
      <c r="F2115" s="526" t="s">
        <v>633</v>
      </c>
      <c r="G2115" s="526" t="s">
        <v>633</v>
      </c>
    </row>
    <row r="2116" spans="1:7" ht="18.75" customHeight="1">
      <c r="A2116" s="531" t="s">
        <v>608</v>
      </c>
      <c r="B2116" s="531">
        <v>31</v>
      </c>
      <c r="C2116" s="532" t="s">
        <v>197</v>
      </c>
      <c r="D2116" s="531" t="s">
        <v>1223</v>
      </c>
      <c r="E2116" s="533">
        <v>2634.36</v>
      </c>
      <c r="F2116" s="533"/>
      <c r="G2116" s="533">
        <f>E2116-F2116</f>
        <v>2634.36</v>
      </c>
    </row>
    <row r="2117" spans="1:7" ht="18.75" customHeight="1">
      <c r="A2117" s="534" t="s">
        <v>609</v>
      </c>
      <c r="B2117" s="534">
        <v>28</v>
      </c>
      <c r="C2117" s="535" t="s">
        <v>197</v>
      </c>
      <c r="D2117" s="534" t="s">
        <v>1328</v>
      </c>
      <c r="E2117" s="536">
        <v>2634.36</v>
      </c>
      <c r="F2117" s="536"/>
      <c r="G2117" s="536">
        <f t="shared" ref="G2117:G2127" si="63">G2116+E2117-F2117</f>
        <v>5268.72</v>
      </c>
    </row>
    <row r="2118" spans="1:7" ht="18.75" customHeight="1">
      <c r="A2118" s="534" t="s">
        <v>610</v>
      </c>
      <c r="B2118" s="534">
        <v>31</v>
      </c>
      <c r="C2118" s="535" t="s">
        <v>197</v>
      </c>
      <c r="D2118" s="534" t="s">
        <v>1387</v>
      </c>
      <c r="E2118" s="536">
        <v>2634.36</v>
      </c>
      <c r="F2118" s="536"/>
      <c r="G2118" s="536">
        <f t="shared" si="63"/>
        <v>7903.08</v>
      </c>
    </row>
    <row r="2119" spans="1:7" ht="18.75" customHeight="1">
      <c r="A2119" s="534" t="s">
        <v>1201</v>
      </c>
      <c r="B2119" s="534">
        <v>30</v>
      </c>
      <c r="C2119" s="535" t="s">
        <v>197</v>
      </c>
      <c r="D2119" s="534" t="s">
        <v>1432</v>
      </c>
      <c r="E2119" s="536">
        <v>2634.36</v>
      </c>
      <c r="F2119" s="536"/>
      <c r="G2119" s="536">
        <f t="shared" si="63"/>
        <v>10537.44</v>
      </c>
    </row>
    <row r="2120" spans="1:7" ht="18.75" customHeight="1">
      <c r="A2120" s="534" t="s">
        <v>612</v>
      </c>
      <c r="B2120" s="534">
        <v>31</v>
      </c>
      <c r="C2120" s="535" t="s">
        <v>197</v>
      </c>
      <c r="D2120" s="534" t="s">
        <v>1479</v>
      </c>
      <c r="E2120" s="536">
        <v>2634.36</v>
      </c>
      <c r="F2120" s="536"/>
      <c r="G2120" s="536">
        <f t="shared" si="63"/>
        <v>13171.800000000001</v>
      </c>
    </row>
    <row r="2121" spans="1:7" ht="18.75" customHeight="1">
      <c r="A2121" s="534" t="s">
        <v>613</v>
      </c>
      <c r="B2121" s="534">
        <v>30</v>
      </c>
      <c r="C2121" s="535" t="s">
        <v>197</v>
      </c>
      <c r="D2121" s="534" t="s">
        <v>1525</v>
      </c>
      <c r="E2121" s="536">
        <v>2634.36</v>
      </c>
      <c r="F2121" s="536"/>
      <c r="G2121" s="536">
        <f t="shared" si="63"/>
        <v>15806.160000000002</v>
      </c>
    </row>
    <row r="2122" spans="1:7" ht="18.75" customHeight="1">
      <c r="A2122" s="534" t="s">
        <v>614</v>
      </c>
      <c r="B2122" s="534">
        <v>31</v>
      </c>
      <c r="C2122" s="535" t="s">
        <v>197</v>
      </c>
      <c r="D2122" s="534" t="s">
        <v>1574</v>
      </c>
      <c r="E2122" s="536">
        <v>2634.36</v>
      </c>
      <c r="F2122" s="536"/>
      <c r="G2122" s="536">
        <f t="shared" si="63"/>
        <v>18440.52</v>
      </c>
    </row>
    <row r="2123" spans="1:7" ht="18.75" customHeight="1">
      <c r="A2123" s="534" t="s">
        <v>615</v>
      </c>
      <c r="B2123" s="534">
        <v>31</v>
      </c>
      <c r="C2123" s="535" t="s">
        <v>197</v>
      </c>
      <c r="D2123" s="534" t="s">
        <v>1619</v>
      </c>
      <c r="E2123" s="536">
        <v>2634.36</v>
      </c>
      <c r="F2123" s="536"/>
      <c r="G2123" s="536">
        <f t="shared" si="63"/>
        <v>21074.880000000001</v>
      </c>
    </row>
    <row r="2124" spans="1:7" ht="18.75" customHeight="1">
      <c r="A2124" s="534" t="s">
        <v>616</v>
      </c>
      <c r="B2124" s="534">
        <v>30</v>
      </c>
      <c r="C2124" s="535" t="s">
        <v>197</v>
      </c>
      <c r="D2124" s="534" t="s">
        <v>1669</v>
      </c>
      <c r="E2124" s="536">
        <v>2634.36</v>
      </c>
      <c r="F2124" s="536"/>
      <c r="G2124" s="536">
        <f t="shared" si="63"/>
        <v>23709.24</v>
      </c>
    </row>
    <row r="2125" spans="1:7" ht="18.75" customHeight="1">
      <c r="A2125" s="534" t="s">
        <v>617</v>
      </c>
      <c r="B2125" s="534">
        <v>31</v>
      </c>
      <c r="C2125" s="535" t="s">
        <v>197</v>
      </c>
      <c r="D2125" s="534" t="s">
        <v>1708</v>
      </c>
      <c r="E2125" s="536">
        <v>2634.36</v>
      </c>
      <c r="F2125" s="536"/>
      <c r="G2125" s="536">
        <f t="shared" si="63"/>
        <v>26343.600000000002</v>
      </c>
    </row>
    <row r="2126" spans="1:7" ht="18.75" customHeight="1">
      <c r="A2126" s="534" t="s">
        <v>618</v>
      </c>
      <c r="B2126" s="534">
        <v>30</v>
      </c>
      <c r="C2126" s="535" t="s">
        <v>197</v>
      </c>
      <c r="D2126" s="534" t="s">
        <v>1748</v>
      </c>
      <c r="E2126" s="536">
        <v>2634.36</v>
      </c>
      <c r="F2126" s="536"/>
      <c r="G2126" s="536">
        <f t="shared" si="63"/>
        <v>28977.960000000003</v>
      </c>
    </row>
    <row r="2127" spans="1:7" ht="18.75" customHeight="1">
      <c r="A2127" s="534" t="s">
        <v>619</v>
      </c>
      <c r="B2127" s="534">
        <v>28</v>
      </c>
      <c r="C2127" s="535" t="s">
        <v>197</v>
      </c>
      <c r="D2127" s="534" t="s">
        <v>1794</v>
      </c>
      <c r="E2127" s="536">
        <v>2634.33</v>
      </c>
      <c r="F2127" s="536"/>
      <c r="G2127" s="536">
        <f t="shared" si="63"/>
        <v>31612.29</v>
      </c>
    </row>
    <row r="2128" spans="1:7" ht="18.75" customHeight="1">
      <c r="A2128" s="534"/>
      <c r="B2128" s="534"/>
      <c r="C2128" s="535"/>
      <c r="D2128" s="534"/>
      <c r="E2128" s="536"/>
      <c r="F2128" s="536"/>
      <c r="G2128" s="536"/>
    </row>
    <row r="2129" spans="1:7" ht="18.75" customHeight="1">
      <c r="A2129" s="537"/>
      <c r="B2129" s="537"/>
      <c r="C2129" s="538"/>
      <c r="D2129" s="537"/>
      <c r="E2129" s="539"/>
      <c r="F2129" s="539"/>
      <c r="G2129" s="539"/>
    </row>
    <row r="2130" spans="1:7" ht="18.75" customHeight="1">
      <c r="A2130" s="543"/>
      <c r="B2130" s="543"/>
      <c r="C2130" s="544"/>
      <c r="D2130" s="543"/>
      <c r="E2130" s="545"/>
      <c r="F2130" s="545"/>
      <c r="G2130" s="541"/>
    </row>
    <row r="2131" spans="1:7" ht="18.75" customHeight="1">
      <c r="A2131" s="597" t="s">
        <v>290</v>
      </c>
      <c r="B2131" s="597"/>
      <c r="C2131" s="597"/>
      <c r="D2131" s="597"/>
      <c r="E2131" s="597"/>
      <c r="F2131" s="597"/>
      <c r="G2131" s="520" t="s">
        <v>769</v>
      </c>
    </row>
    <row r="2132" spans="1:7" ht="18.75" customHeight="1">
      <c r="A2132" s="598">
        <f>A2</f>
        <v>2566</v>
      </c>
      <c r="B2132" s="599"/>
      <c r="C2132" s="523" t="s">
        <v>103</v>
      </c>
      <c r="D2132" s="524" t="s">
        <v>628</v>
      </c>
      <c r="E2132" s="525" t="s">
        <v>629</v>
      </c>
      <c r="F2132" s="525" t="s">
        <v>630</v>
      </c>
      <c r="G2132" s="526" t="s">
        <v>631</v>
      </c>
    </row>
    <row r="2133" spans="1:7" ht="18.75" customHeight="1">
      <c r="A2133" s="527" t="s">
        <v>632</v>
      </c>
      <c r="B2133" s="528" t="s">
        <v>28</v>
      </c>
      <c r="C2133" s="529"/>
      <c r="D2133" s="530"/>
      <c r="E2133" s="526" t="s">
        <v>633</v>
      </c>
      <c r="F2133" s="526" t="s">
        <v>633</v>
      </c>
      <c r="G2133" s="526" t="s">
        <v>633</v>
      </c>
    </row>
    <row r="2134" spans="1:7" ht="18.75" customHeight="1">
      <c r="A2134" s="531"/>
      <c r="B2134" s="531"/>
      <c r="C2134" s="532"/>
      <c r="D2134" s="531"/>
      <c r="E2134" s="533"/>
      <c r="F2134" s="533"/>
      <c r="G2134" s="533">
        <f>E2134-F2134</f>
        <v>0</v>
      </c>
    </row>
    <row r="2135" spans="1:7" ht="18.75" customHeight="1">
      <c r="A2135" s="534"/>
      <c r="B2135" s="534"/>
      <c r="C2135" s="535"/>
      <c r="D2135" s="534"/>
      <c r="E2135" s="536"/>
      <c r="F2135" s="536"/>
      <c r="G2135" s="536">
        <f t="shared" ref="G2135" si="64">G2134+E2135-F2135</f>
        <v>0</v>
      </c>
    </row>
    <row r="2136" spans="1:7" ht="18.75" customHeight="1">
      <c r="A2136" s="537"/>
      <c r="B2136" s="537"/>
      <c r="C2136" s="538"/>
      <c r="D2136" s="537"/>
      <c r="E2136" s="539"/>
      <c r="F2136" s="539"/>
      <c r="G2136" s="539"/>
    </row>
    <row r="2137" spans="1:7" ht="18.75" customHeight="1">
      <c r="A2137" s="543"/>
      <c r="B2137" s="543"/>
      <c r="C2137" s="544"/>
      <c r="D2137" s="543"/>
      <c r="E2137" s="545"/>
      <c r="F2137" s="545"/>
      <c r="G2137" s="541"/>
    </row>
    <row r="2138" spans="1:7" ht="18.75" customHeight="1">
      <c r="E2138" s="541"/>
      <c r="F2138" s="541"/>
      <c r="G2138" s="541"/>
    </row>
    <row r="2139" spans="1:7" ht="18.75" customHeight="1">
      <c r="A2139" s="597" t="s">
        <v>291</v>
      </c>
      <c r="B2139" s="597"/>
      <c r="C2139" s="597"/>
      <c r="D2139" s="597"/>
      <c r="E2139" s="597"/>
      <c r="F2139" s="597"/>
      <c r="G2139" s="520" t="s">
        <v>770</v>
      </c>
    </row>
    <row r="2140" spans="1:7" ht="18.75" customHeight="1">
      <c r="A2140" s="598">
        <f>A2</f>
        <v>2566</v>
      </c>
      <c r="B2140" s="599"/>
      <c r="C2140" s="523" t="s">
        <v>103</v>
      </c>
      <c r="D2140" s="524" t="s">
        <v>628</v>
      </c>
      <c r="E2140" s="525" t="s">
        <v>629</v>
      </c>
      <c r="F2140" s="525" t="s">
        <v>630</v>
      </c>
      <c r="G2140" s="526" t="s">
        <v>631</v>
      </c>
    </row>
    <row r="2141" spans="1:7" ht="18.75" customHeight="1">
      <c r="A2141" s="527" t="s">
        <v>632</v>
      </c>
      <c r="B2141" s="528" t="s">
        <v>28</v>
      </c>
      <c r="C2141" s="529"/>
      <c r="D2141" s="530"/>
      <c r="E2141" s="526" t="s">
        <v>633</v>
      </c>
      <c r="F2141" s="526" t="s">
        <v>633</v>
      </c>
      <c r="G2141" s="526" t="s">
        <v>633</v>
      </c>
    </row>
    <row r="2142" spans="1:7" ht="18.75" customHeight="1">
      <c r="A2142" s="531" t="s">
        <v>608</v>
      </c>
      <c r="B2142" s="531">
        <v>31</v>
      </c>
      <c r="C2142" s="532" t="s">
        <v>244</v>
      </c>
      <c r="D2142" s="531" t="s">
        <v>1223</v>
      </c>
      <c r="E2142" s="533">
        <v>737.32</v>
      </c>
      <c r="F2142" s="533"/>
      <c r="G2142" s="533">
        <f>E2142-F2142</f>
        <v>737.32</v>
      </c>
    </row>
    <row r="2143" spans="1:7" ht="18.75" customHeight="1">
      <c r="A2143" s="534" t="s">
        <v>609</v>
      </c>
      <c r="B2143" s="534">
        <v>28</v>
      </c>
      <c r="C2143" s="535" t="s">
        <v>244</v>
      </c>
      <c r="D2143" s="534" t="s">
        <v>1328</v>
      </c>
      <c r="E2143" s="536">
        <v>737.32</v>
      </c>
      <c r="F2143" s="536"/>
      <c r="G2143" s="536">
        <f t="shared" ref="G2143:G2153" si="65">G2142+E2143-F2143</f>
        <v>1474.64</v>
      </c>
    </row>
    <row r="2144" spans="1:7" ht="18.75" customHeight="1">
      <c r="A2144" s="534" t="s">
        <v>610</v>
      </c>
      <c r="B2144" s="534">
        <v>31</v>
      </c>
      <c r="C2144" s="535" t="s">
        <v>244</v>
      </c>
      <c r="D2144" s="534" t="s">
        <v>1387</v>
      </c>
      <c r="E2144" s="536">
        <v>737.32</v>
      </c>
      <c r="F2144" s="536"/>
      <c r="G2144" s="536">
        <f t="shared" si="65"/>
        <v>2211.96</v>
      </c>
    </row>
    <row r="2145" spans="1:7" ht="18.75" customHeight="1">
      <c r="A2145" s="534" t="s">
        <v>1201</v>
      </c>
      <c r="B2145" s="534">
        <v>30</v>
      </c>
      <c r="C2145" s="535" t="s">
        <v>244</v>
      </c>
      <c r="D2145" s="534" t="s">
        <v>1432</v>
      </c>
      <c r="E2145" s="536">
        <v>737.32</v>
      </c>
      <c r="F2145" s="536"/>
      <c r="G2145" s="536">
        <f t="shared" si="65"/>
        <v>2949.28</v>
      </c>
    </row>
    <row r="2146" spans="1:7" ht="18.75" customHeight="1">
      <c r="A2146" s="534" t="s">
        <v>612</v>
      </c>
      <c r="B2146" s="534">
        <v>31</v>
      </c>
      <c r="C2146" s="535" t="s">
        <v>244</v>
      </c>
      <c r="D2146" s="534" t="s">
        <v>1479</v>
      </c>
      <c r="E2146" s="536">
        <v>737.32</v>
      </c>
      <c r="F2146" s="536"/>
      <c r="G2146" s="536">
        <f t="shared" si="65"/>
        <v>3686.6000000000004</v>
      </c>
    </row>
    <row r="2147" spans="1:7" ht="18.75" customHeight="1">
      <c r="A2147" s="534" t="s">
        <v>613</v>
      </c>
      <c r="B2147" s="534">
        <v>30</v>
      </c>
      <c r="C2147" s="535" t="s">
        <v>244</v>
      </c>
      <c r="D2147" s="534" t="s">
        <v>1525</v>
      </c>
      <c r="E2147" s="536">
        <v>737.32</v>
      </c>
      <c r="F2147" s="536"/>
      <c r="G2147" s="536">
        <f t="shared" si="65"/>
        <v>4423.92</v>
      </c>
    </row>
    <row r="2148" spans="1:7" ht="18.75" customHeight="1">
      <c r="A2148" s="534" t="s">
        <v>614</v>
      </c>
      <c r="B2148" s="534">
        <v>31</v>
      </c>
      <c r="C2148" s="535" t="s">
        <v>244</v>
      </c>
      <c r="D2148" s="534" t="s">
        <v>1574</v>
      </c>
      <c r="E2148" s="536">
        <v>737.32</v>
      </c>
      <c r="F2148" s="536"/>
      <c r="G2148" s="536">
        <f t="shared" si="65"/>
        <v>5161.24</v>
      </c>
    </row>
    <row r="2149" spans="1:7" ht="18.75" customHeight="1">
      <c r="A2149" s="534" t="s">
        <v>615</v>
      </c>
      <c r="B2149" s="534">
        <v>31</v>
      </c>
      <c r="C2149" s="535" t="s">
        <v>244</v>
      </c>
      <c r="D2149" s="534" t="s">
        <v>1619</v>
      </c>
      <c r="E2149" s="536">
        <v>737.32</v>
      </c>
      <c r="F2149" s="536"/>
      <c r="G2149" s="536">
        <f t="shared" si="65"/>
        <v>5898.5599999999995</v>
      </c>
    </row>
    <row r="2150" spans="1:7" ht="18.75" customHeight="1">
      <c r="A2150" s="534" t="s">
        <v>616</v>
      </c>
      <c r="B2150" s="534">
        <v>30</v>
      </c>
      <c r="C2150" s="535" t="s">
        <v>244</v>
      </c>
      <c r="D2150" s="534" t="s">
        <v>1669</v>
      </c>
      <c r="E2150" s="536">
        <v>737.32</v>
      </c>
      <c r="F2150" s="536"/>
      <c r="G2150" s="536">
        <f t="shared" si="65"/>
        <v>6635.8799999999992</v>
      </c>
    </row>
    <row r="2151" spans="1:7" ht="18.75" customHeight="1">
      <c r="A2151" s="534" t="s">
        <v>617</v>
      </c>
      <c r="B2151" s="534">
        <v>31</v>
      </c>
      <c r="C2151" s="535" t="s">
        <v>244</v>
      </c>
      <c r="D2151" s="534" t="s">
        <v>1708</v>
      </c>
      <c r="E2151" s="536">
        <v>737.32</v>
      </c>
      <c r="F2151" s="536"/>
      <c r="G2151" s="536">
        <f t="shared" si="65"/>
        <v>7373.1999999999989</v>
      </c>
    </row>
    <row r="2152" spans="1:7" ht="18.75" customHeight="1">
      <c r="A2152" s="534" t="s">
        <v>618</v>
      </c>
      <c r="B2152" s="534">
        <v>30</v>
      </c>
      <c r="C2152" s="535" t="s">
        <v>244</v>
      </c>
      <c r="D2152" s="534" t="s">
        <v>1748</v>
      </c>
      <c r="E2152" s="536">
        <v>737.32</v>
      </c>
      <c r="F2152" s="536"/>
      <c r="G2152" s="536">
        <f t="shared" si="65"/>
        <v>8110.5199999999986</v>
      </c>
    </row>
    <row r="2153" spans="1:7" ht="18.75" customHeight="1">
      <c r="A2153" s="534" t="s">
        <v>619</v>
      </c>
      <c r="B2153" s="534">
        <v>28</v>
      </c>
      <c r="C2153" s="535" t="s">
        <v>244</v>
      </c>
      <c r="D2153" s="534" t="s">
        <v>1794</v>
      </c>
      <c r="E2153" s="536">
        <v>737.35</v>
      </c>
      <c r="F2153" s="536"/>
      <c r="G2153" s="536">
        <f t="shared" si="65"/>
        <v>8847.869999999999</v>
      </c>
    </row>
    <row r="2154" spans="1:7" ht="18.75" customHeight="1">
      <c r="A2154" s="537"/>
      <c r="B2154" s="537"/>
      <c r="C2154" s="538"/>
      <c r="D2154" s="537"/>
      <c r="E2154" s="539"/>
      <c r="F2154" s="539"/>
      <c r="G2154" s="539"/>
    </row>
    <row r="2155" spans="1:7" ht="18.75" customHeight="1">
      <c r="E2155" s="541"/>
      <c r="F2155" s="541"/>
      <c r="G2155" s="541"/>
    </row>
    <row r="2156" spans="1:7" ht="18.75" customHeight="1">
      <c r="A2156" s="597" t="s">
        <v>771</v>
      </c>
      <c r="B2156" s="597"/>
      <c r="C2156" s="597"/>
      <c r="D2156" s="597"/>
      <c r="E2156" s="597"/>
      <c r="F2156" s="597"/>
      <c r="G2156" s="520" t="s">
        <v>772</v>
      </c>
    </row>
    <row r="2157" spans="1:7" ht="18.75" customHeight="1">
      <c r="A2157" s="598">
        <f>A2</f>
        <v>2566</v>
      </c>
      <c r="B2157" s="599"/>
      <c r="C2157" s="523" t="s">
        <v>103</v>
      </c>
      <c r="D2157" s="524" t="s">
        <v>628</v>
      </c>
      <c r="E2157" s="525" t="s">
        <v>629</v>
      </c>
      <c r="F2157" s="525" t="s">
        <v>630</v>
      </c>
      <c r="G2157" s="526" t="s">
        <v>631</v>
      </c>
    </row>
    <row r="2158" spans="1:7" ht="18.75" customHeight="1">
      <c r="A2158" s="527" t="s">
        <v>632</v>
      </c>
      <c r="B2158" s="528" t="s">
        <v>28</v>
      </c>
      <c r="C2158" s="529"/>
      <c r="D2158" s="530"/>
      <c r="E2158" s="526" t="s">
        <v>633</v>
      </c>
      <c r="F2158" s="526" t="s">
        <v>633</v>
      </c>
      <c r="G2158" s="526" t="s">
        <v>633</v>
      </c>
    </row>
    <row r="2159" spans="1:7" ht="18.75" customHeight="1">
      <c r="A2159" s="531" t="s">
        <v>608</v>
      </c>
      <c r="B2159" s="531">
        <v>31</v>
      </c>
      <c r="C2159" s="532" t="s">
        <v>578</v>
      </c>
      <c r="D2159" s="531" t="s">
        <v>1223</v>
      </c>
      <c r="E2159" s="533">
        <v>18583.330000000002</v>
      </c>
      <c r="F2159" s="533"/>
      <c r="G2159" s="533">
        <f>E2159-F2159</f>
        <v>18583.330000000002</v>
      </c>
    </row>
    <row r="2160" spans="1:7" ht="18.75" customHeight="1">
      <c r="A2160" s="534" t="s">
        <v>609</v>
      </c>
      <c r="B2160" s="534">
        <v>28</v>
      </c>
      <c r="C2160" s="535" t="s">
        <v>578</v>
      </c>
      <c r="D2160" s="534" t="s">
        <v>1328</v>
      </c>
      <c r="E2160" s="536">
        <v>18583.330000000002</v>
      </c>
      <c r="F2160" s="536"/>
      <c r="G2160" s="536">
        <f t="shared" ref="G2160:G2170" si="66">G2159+E2160-F2160</f>
        <v>37166.660000000003</v>
      </c>
    </row>
    <row r="2161" spans="1:7" ht="18.75" customHeight="1">
      <c r="A2161" s="534" t="s">
        <v>610</v>
      </c>
      <c r="B2161" s="534">
        <v>31</v>
      </c>
      <c r="C2161" s="535" t="s">
        <v>578</v>
      </c>
      <c r="D2161" s="534" t="s">
        <v>1387</v>
      </c>
      <c r="E2161" s="536">
        <v>18583.330000000002</v>
      </c>
      <c r="F2161" s="536"/>
      <c r="G2161" s="536">
        <f t="shared" si="66"/>
        <v>55749.990000000005</v>
      </c>
    </row>
    <row r="2162" spans="1:7" ht="18.75" customHeight="1">
      <c r="A2162" s="534" t="s">
        <v>1201</v>
      </c>
      <c r="B2162" s="534">
        <v>30</v>
      </c>
      <c r="C2162" s="535" t="s">
        <v>578</v>
      </c>
      <c r="D2162" s="534" t="s">
        <v>1432</v>
      </c>
      <c r="E2162" s="536">
        <v>18583.330000000002</v>
      </c>
      <c r="F2162" s="536"/>
      <c r="G2162" s="536">
        <f t="shared" si="66"/>
        <v>74333.320000000007</v>
      </c>
    </row>
    <row r="2163" spans="1:7" ht="18.75" customHeight="1">
      <c r="A2163" s="534" t="s">
        <v>612</v>
      </c>
      <c r="B2163" s="534">
        <v>31</v>
      </c>
      <c r="C2163" s="535" t="s">
        <v>578</v>
      </c>
      <c r="D2163" s="534" t="s">
        <v>1479</v>
      </c>
      <c r="E2163" s="536">
        <v>18583.330000000002</v>
      </c>
      <c r="F2163" s="536"/>
      <c r="G2163" s="536">
        <f t="shared" si="66"/>
        <v>92916.650000000009</v>
      </c>
    </row>
    <row r="2164" spans="1:7" ht="18.75" customHeight="1">
      <c r="A2164" s="534" t="s">
        <v>613</v>
      </c>
      <c r="B2164" s="534">
        <v>30</v>
      </c>
      <c r="C2164" s="535" t="s">
        <v>578</v>
      </c>
      <c r="D2164" s="534" t="s">
        <v>1525</v>
      </c>
      <c r="E2164" s="536">
        <v>18583.330000000002</v>
      </c>
      <c r="F2164" s="536"/>
      <c r="G2164" s="536">
        <f t="shared" si="66"/>
        <v>111499.98000000001</v>
      </c>
    </row>
    <row r="2165" spans="1:7" ht="18.75" customHeight="1">
      <c r="A2165" s="534" t="s">
        <v>614</v>
      </c>
      <c r="B2165" s="534">
        <v>31</v>
      </c>
      <c r="C2165" s="535" t="s">
        <v>578</v>
      </c>
      <c r="D2165" s="534" t="s">
        <v>1574</v>
      </c>
      <c r="E2165" s="536">
        <v>18583.330000000002</v>
      </c>
      <c r="F2165" s="536"/>
      <c r="G2165" s="536">
        <f t="shared" si="66"/>
        <v>130083.31000000001</v>
      </c>
    </row>
    <row r="2166" spans="1:7" ht="18.75" customHeight="1">
      <c r="A2166" s="534" t="s">
        <v>615</v>
      </c>
      <c r="B2166" s="534">
        <v>31</v>
      </c>
      <c r="C2166" s="535" t="s">
        <v>578</v>
      </c>
      <c r="D2166" s="534" t="s">
        <v>1619</v>
      </c>
      <c r="E2166" s="536">
        <v>18583.330000000002</v>
      </c>
      <c r="F2166" s="536"/>
      <c r="G2166" s="536">
        <f t="shared" si="66"/>
        <v>148666.64000000001</v>
      </c>
    </row>
    <row r="2167" spans="1:7" ht="18.75" customHeight="1">
      <c r="A2167" s="534" t="s">
        <v>616</v>
      </c>
      <c r="B2167" s="534">
        <v>30</v>
      </c>
      <c r="C2167" s="535" t="s">
        <v>578</v>
      </c>
      <c r="D2167" s="534" t="s">
        <v>1669</v>
      </c>
      <c r="E2167" s="536">
        <v>18583.330000000002</v>
      </c>
      <c r="F2167" s="536"/>
      <c r="G2167" s="536">
        <f t="shared" si="66"/>
        <v>167249.97000000003</v>
      </c>
    </row>
    <row r="2168" spans="1:7" ht="18.75" customHeight="1">
      <c r="A2168" s="534" t="s">
        <v>617</v>
      </c>
      <c r="B2168" s="534">
        <v>31</v>
      </c>
      <c r="C2168" s="535" t="s">
        <v>578</v>
      </c>
      <c r="D2168" s="534" t="s">
        <v>1708</v>
      </c>
      <c r="E2168" s="536">
        <v>18583.330000000002</v>
      </c>
      <c r="F2168" s="536"/>
      <c r="G2168" s="536">
        <f t="shared" si="66"/>
        <v>185833.30000000005</v>
      </c>
    </row>
    <row r="2169" spans="1:7" ht="18.75" customHeight="1">
      <c r="A2169" s="534" t="s">
        <v>618</v>
      </c>
      <c r="B2169" s="534">
        <v>30</v>
      </c>
      <c r="C2169" s="535" t="s">
        <v>578</v>
      </c>
      <c r="D2169" s="534" t="s">
        <v>1748</v>
      </c>
      <c r="E2169" s="536">
        <v>18583.330000000002</v>
      </c>
      <c r="F2169" s="536"/>
      <c r="G2169" s="536">
        <f t="shared" si="66"/>
        <v>204416.63000000006</v>
      </c>
    </row>
    <row r="2170" spans="1:7" ht="18.75" customHeight="1">
      <c r="A2170" s="534" t="s">
        <v>619</v>
      </c>
      <c r="B2170" s="534">
        <v>28</v>
      </c>
      <c r="C2170" s="535" t="s">
        <v>578</v>
      </c>
      <c r="D2170" s="534" t="s">
        <v>1794</v>
      </c>
      <c r="E2170" s="536">
        <v>18583.37</v>
      </c>
      <c r="F2170" s="536"/>
      <c r="G2170" s="536">
        <f t="shared" si="66"/>
        <v>223000.00000000006</v>
      </c>
    </row>
    <row r="2171" spans="1:7" ht="18.75" customHeight="1">
      <c r="A2171" s="537"/>
      <c r="B2171" s="537"/>
      <c r="C2171" s="538"/>
      <c r="D2171" s="537"/>
      <c r="E2171" s="539"/>
      <c r="F2171" s="539"/>
      <c r="G2171" s="539"/>
    </row>
    <row r="2172" spans="1:7" ht="18.75" customHeight="1">
      <c r="A2172" s="543"/>
      <c r="B2172" s="543"/>
      <c r="C2172" s="544"/>
      <c r="D2172" s="543"/>
      <c r="E2172" s="545"/>
      <c r="F2172" s="545"/>
      <c r="G2172" s="541"/>
    </row>
    <row r="2173" spans="1:7" ht="18.75" customHeight="1">
      <c r="A2173" s="597" t="s">
        <v>1050</v>
      </c>
      <c r="B2173" s="597"/>
      <c r="C2173" s="597"/>
      <c r="D2173" s="597"/>
      <c r="E2173" s="597"/>
      <c r="F2173" s="597"/>
      <c r="G2173" s="541" t="s">
        <v>1151</v>
      </c>
    </row>
    <row r="2174" spans="1:7" ht="18.75" customHeight="1">
      <c r="A2174" s="598">
        <f>A2</f>
        <v>2566</v>
      </c>
      <c r="B2174" s="599"/>
      <c r="C2174" s="523" t="s">
        <v>103</v>
      </c>
      <c r="D2174" s="524" t="s">
        <v>628</v>
      </c>
      <c r="E2174" s="525" t="s">
        <v>629</v>
      </c>
      <c r="F2174" s="525" t="s">
        <v>630</v>
      </c>
      <c r="G2174" s="526" t="s">
        <v>631</v>
      </c>
    </row>
    <row r="2175" spans="1:7" ht="18.75" customHeight="1">
      <c r="A2175" s="527" t="s">
        <v>632</v>
      </c>
      <c r="B2175" s="528" t="s">
        <v>28</v>
      </c>
      <c r="C2175" s="529"/>
      <c r="D2175" s="530"/>
      <c r="E2175" s="526" t="s">
        <v>633</v>
      </c>
      <c r="F2175" s="526" t="s">
        <v>633</v>
      </c>
      <c r="G2175" s="526" t="s">
        <v>633</v>
      </c>
    </row>
    <row r="2176" spans="1:7" ht="18.75" customHeight="1">
      <c r="A2176" s="531" t="s">
        <v>608</v>
      </c>
      <c r="B2176" s="531">
        <v>31</v>
      </c>
      <c r="C2176" s="532" t="s">
        <v>582</v>
      </c>
      <c r="D2176" s="531" t="s">
        <v>1223</v>
      </c>
      <c r="E2176" s="533">
        <v>2933.04</v>
      </c>
      <c r="F2176" s="533"/>
      <c r="G2176" s="533">
        <f>E2176-F2176</f>
        <v>2933.04</v>
      </c>
    </row>
    <row r="2177" spans="1:7" ht="18.75" customHeight="1">
      <c r="A2177" s="534" t="s">
        <v>609</v>
      </c>
      <c r="B2177" s="534">
        <v>28</v>
      </c>
      <c r="C2177" s="535" t="s">
        <v>582</v>
      </c>
      <c r="D2177" s="534" t="s">
        <v>1328</v>
      </c>
      <c r="E2177" s="536">
        <v>2933.04</v>
      </c>
      <c r="F2177" s="536"/>
      <c r="G2177" s="536">
        <f t="shared" ref="G2177:G2187" si="67">G2176+E2177-F2177</f>
        <v>5866.08</v>
      </c>
    </row>
    <row r="2178" spans="1:7" ht="18.75" customHeight="1">
      <c r="A2178" s="534" t="s">
        <v>610</v>
      </c>
      <c r="B2178" s="534">
        <v>31</v>
      </c>
      <c r="C2178" s="535" t="s">
        <v>582</v>
      </c>
      <c r="D2178" s="534" t="s">
        <v>1387</v>
      </c>
      <c r="E2178" s="536">
        <v>2933.04</v>
      </c>
      <c r="F2178" s="536"/>
      <c r="G2178" s="536">
        <f t="shared" si="67"/>
        <v>8799.119999999999</v>
      </c>
    </row>
    <row r="2179" spans="1:7" ht="18.75" customHeight="1">
      <c r="A2179" s="534" t="s">
        <v>1201</v>
      </c>
      <c r="B2179" s="534">
        <v>30</v>
      </c>
      <c r="C2179" s="535" t="s">
        <v>582</v>
      </c>
      <c r="D2179" s="534" t="s">
        <v>1432</v>
      </c>
      <c r="E2179" s="536">
        <v>2933.04</v>
      </c>
      <c r="F2179" s="536"/>
      <c r="G2179" s="536">
        <f t="shared" si="67"/>
        <v>11732.16</v>
      </c>
    </row>
    <row r="2180" spans="1:7" ht="18.75" customHeight="1">
      <c r="A2180" s="534" t="s">
        <v>612</v>
      </c>
      <c r="B2180" s="534">
        <v>31</v>
      </c>
      <c r="C2180" s="535" t="s">
        <v>582</v>
      </c>
      <c r="D2180" s="534" t="s">
        <v>1479</v>
      </c>
      <c r="E2180" s="536">
        <v>2933.04</v>
      </c>
      <c r="F2180" s="536"/>
      <c r="G2180" s="536">
        <f t="shared" si="67"/>
        <v>14665.2</v>
      </c>
    </row>
    <row r="2181" spans="1:7" ht="18.75" customHeight="1">
      <c r="A2181" s="534" t="s">
        <v>613</v>
      </c>
      <c r="B2181" s="534">
        <v>30</v>
      </c>
      <c r="C2181" s="535" t="s">
        <v>582</v>
      </c>
      <c r="D2181" s="534" t="s">
        <v>1525</v>
      </c>
      <c r="E2181" s="536">
        <v>2933.04</v>
      </c>
      <c r="F2181" s="536"/>
      <c r="G2181" s="536">
        <f t="shared" si="67"/>
        <v>17598.240000000002</v>
      </c>
    </row>
    <row r="2182" spans="1:7" ht="18.75" customHeight="1">
      <c r="A2182" s="534" t="s">
        <v>614</v>
      </c>
      <c r="B2182" s="534">
        <v>31</v>
      </c>
      <c r="C2182" s="535" t="s">
        <v>582</v>
      </c>
      <c r="D2182" s="534" t="s">
        <v>1574</v>
      </c>
      <c r="E2182" s="536">
        <v>2933.04</v>
      </c>
      <c r="F2182" s="536"/>
      <c r="G2182" s="536">
        <f t="shared" si="67"/>
        <v>20531.280000000002</v>
      </c>
    </row>
    <row r="2183" spans="1:7" ht="18.75" customHeight="1">
      <c r="A2183" s="534" t="s">
        <v>615</v>
      </c>
      <c r="B2183" s="534">
        <v>31</v>
      </c>
      <c r="C2183" s="535" t="s">
        <v>582</v>
      </c>
      <c r="D2183" s="534" t="s">
        <v>1619</v>
      </c>
      <c r="E2183" s="536">
        <v>2933.04</v>
      </c>
      <c r="F2183" s="536"/>
      <c r="G2183" s="536">
        <f t="shared" si="67"/>
        <v>23464.320000000003</v>
      </c>
    </row>
    <row r="2184" spans="1:7" ht="18.75" customHeight="1">
      <c r="A2184" s="534" t="s">
        <v>616</v>
      </c>
      <c r="B2184" s="534">
        <v>31</v>
      </c>
      <c r="C2184" s="535" t="s">
        <v>582</v>
      </c>
      <c r="D2184" s="534" t="s">
        <v>1669</v>
      </c>
      <c r="E2184" s="536">
        <v>2933.02</v>
      </c>
      <c r="F2184" s="536"/>
      <c r="G2184" s="536">
        <f t="shared" si="67"/>
        <v>26397.340000000004</v>
      </c>
    </row>
    <row r="2185" spans="1:7" ht="18.75" customHeight="1">
      <c r="A2185" s="534" t="s">
        <v>617</v>
      </c>
      <c r="B2185" s="534">
        <v>31</v>
      </c>
      <c r="C2185" s="535" t="s">
        <v>582</v>
      </c>
      <c r="D2185" s="534" t="s">
        <v>1708</v>
      </c>
      <c r="E2185" s="536">
        <v>2833.8</v>
      </c>
      <c r="F2185" s="536"/>
      <c r="G2185" s="536">
        <f t="shared" si="67"/>
        <v>29231.140000000003</v>
      </c>
    </row>
    <row r="2186" spans="1:7" ht="18.75" customHeight="1">
      <c r="A2186" s="534" t="s">
        <v>618</v>
      </c>
      <c r="B2186" s="534">
        <v>30</v>
      </c>
      <c r="C2186" s="535" t="s">
        <v>582</v>
      </c>
      <c r="D2186" s="534" t="s">
        <v>1748</v>
      </c>
      <c r="E2186" s="536">
        <v>2833.8</v>
      </c>
      <c r="F2186" s="536"/>
      <c r="G2186" s="536">
        <f t="shared" si="67"/>
        <v>32064.940000000002</v>
      </c>
    </row>
    <row r="2187" spans="1:7" ht="18.75" customHeight="1">
      <c r="A2187" s="534" t="s">
        <v>619</v>
      </c>
      <c r="B2187" s="534">
        <v>28</v>
      </c>
      <c r="C2187" s="535" t="s">
        <v>582</v>
      </c>
      <c r="D2187" s="534" t="s">
        <v>1794</v>
      </c>
      <c r="E2187" s="536">
        <v>2833.75</v>
      </c>
      <c r="F2187" s="536"/>
      <c r="G2187" s="536">
        <f t="shared" si="67"/>
        <v>34898.69</v>
      </c>
    </row>
    <row r="2188" spans="1:7" ht="18.75" customHeight="1">
      <c r="A2188" s="537"/>
      <c r="B2188" s="537"/>
      <c r="C2188" s="538"/>
      <c r="D2188" s="537"/>
      <c r="E2188" s="539"/>
      <c r="F2188" s="539"/>
      <c r="G2188" s="539"/>
    </row>
    <row r="2189" spans="1:7" ht="18.75" customHeight="1">
      <c r="A2189" s="543"/>
      <c r="B2189" s="543"/>
      <c r="C2189" s="544"/>
      <c r="D2189" s="543"/>
      <c r="E2189" s="545"/>
      <c r="F2189" s="545"/>
      <c r="G2189" s="541"/>
    </row>
    <row r="2190" spans="1:7" ht="18.75" customHeight="1">
      <c r="A2190" s="597" t="s">
        <v>603</v>
      </c>
      <c r="B2190" s="597"/>
      <c r="C2190" s="597"/>
      <c r="D2190" s="597"/>
      <c r="E2190" s="597"/>
      <c r="F2190" s="597"/>
      <c r="G2190" s="520" t="s">
        <v>1152</v>
      </c>
    </row>
    <row r="2191" spans="1:7" ht="18.75" customHeight="1">
      <c r="A2191" s="598">
        <f>A2</f>
        <v>2566</v>
      </c>
      <c r="B2191" s="599"/>
      <c r="C2191" s="523" t="s">
        <v>103</v>
      </c>
      <c r="D2191" s="524" t="s">
        <v>628</v>
      </c>
      <c r="E2191" s="525" t="s">
        <v>629</v>
      </c>
      <c r="F2191" s="525" t="s">
        <v>630</v>
      </c>
      <c r="G2191" s="526" t="s">
        <v>631</v>
      </c>
    </row>
    <row r="2192" spans="1:7" ht="18.75" customHeight="1">
      <c r="A2192" s="527" t="s">
        <v>632</v>
      </c>
      <c r="B2192" s="528" t="s">
        <v>28</v>
      </c>
      <c r="C2192" s="529"/>
      <c r="D2192" s="530"/>
      <c r="E2192" s="526" t="s">
        <v>633</v>
      </c>
      <c r="F2192" s="526" t="s">
        <v>633</v>
      </c>
      <c r="G2192" s="526" t="s">
        <v>633</v>
      </c>
    </row>
    <row r="2193" spans="1:7" ht="18.75" customHeight="1">
      <c r="A2193" s="531"/>
      <c r="B2193" s="531"/>
      <c r="C2193" s="532"/>
      <c r="D2193" s="531"/>
      <c r="E2193" s="533"/>
      <c r="F2193" s="533"/>
      <c r="G2193" s="533">
        <f>E2193-F2193</f>
        <v>0</v>
      </c>
    </row>
    <row r="2194" spans="1:7" ht="18.75" customHeight="1">
      <c r="A2194" s="534"/>
      <c r="B2194" s="534"/>
      <c r="C2194" s="535"/>
      <c r="D2194" s="534"/>
      <c r="E2194" s="536"/>
      <c r="F2194" s="536"/>
      <c r="G2194" s="536"/>
    </row>
    <row r="2195" spans="1:7" ht="18.75" customHeight="1">
      <c r="A2195" s="537"/>
      <c r="B2195" s="537"/>
      <c r="C2195" s="538"/>
      <c r="D2195" s="537"/>
      <c r="E2195" s="539"/>
      <c r="F2195" s="539"/>
      <c r="G2195" s="539"/>
    </row>
    <row r="2196" spans="1:7" ht="18.75" customHeight="1">
      <c r="E2196" s="541"/>
      <c r="F2196" s="541"/>
      <c r="G2196" s="541"/>
    </row>
    <row r="2197" spans="1:7" ht="18.75" customHeight="1">
      <c r="A2197" s="597" t="s">
        <v>1155</v>
      </c>
      <c r="B2197" s="597"/>
      <c r="C2197" s="597"/>
      <c r="D2197" s="597"/>
      <c r="E2197" s="597"/>
      <c r="F2197" s="597"/>
      <c r="G2197" s="520" t="s">
        <v>1154</v>
      </c>
    </row>
    <row r="2198" spans="1:7" ht="18.75" customHeight="1">
      <c r="A2198" s="598">
        <f>A2</f>
        <v>2566</v>
      </c>
      <c r="B2198" s="599"/>
      <c r="C2198" s="523" t="s">
        <v>103</v>
      </c>
      <c r="D2198" s="524" t="s">
        <v>628</v>
      </c>
      <c r="E2198" s="525" t="s">
        <v>629</v>
      </c>
      <c r="F2198" s="525" t="s">
        <v>630</v>
      </c>
      <c r="G2198" s="526" t="s">
        <v>631</v>
      </c>
    </row>
    <row r="2199" spans="1:7" ht="18.75" customHeight="1">
      <c r="A2199" s="527" t="s">
        <v>632</v>
      </c>
      <c r="B2199" s="528" t="s">
        <v>28</v>
      </c>
      <c r="C2199" s="529"/>
      <c r="D2199" s="530"/>
      <c r="E2199" s="526" t="s">
        <v>633</v>
      </c>
      <c r="F2199" s="526" t="s">
        <v>633</v>
      </c>
      <c r="G2199" s="526" t="s">
        <v>633</v>
      </c>
    </row>
    <row r="2200" spans="1:7" ht="18.75" customHeight="1">
      <c r="A2200" s="531" t="s">
        <v>619</v>
      </c>
      <c r="B2200" s="531">
        <v>6</v>
      </c>
      <c r="C2200" s="532" t="s">
        <v>808</v>
      </c>
      <c r="D2200" s="531" t="s">
        <v>1756</v>
      </c>
      <c r="E2200" s="533">
        <v>3288</v>
      </c>
      <c r="F2200" s="533"/>
      <c r="G2200" s="533">
        <f>E2200-F2200</f>
        <v>3288</v>
      </c>
    </row>
    <row r="2201" spans="1:7" ht="18.75" customHeight="1">
      <c r="A2201" s="534"/>
      <c r="B2201" s="534">
        <v>6</v>
      </c>
      <c r="C2201" s="535" t="s">
        <v>808</v>
      </c>
      <c r="D2201" s="534" t="s">
        <v>1757</v>
      </c>
      <c r="E2201" s="536">
        <v>2095.5</v>
      </c>
      <c r="F2201" s="536"/>
      <c r="G2201" s="536">
        <f>G2200+E2201-F2201</f>
        <v>5383.5</v>
      </c>
    </row>
    <row r="2202" spans="1:7" ht="18.75" customHeight="1">
      <c r="A2202" s="537"/>
      <c r="B2202" s="537"/>
      <c r="C2202" s="538"/>
      <c r="D2202" s="537"/>
      <c r="E2202" s="539"/>
      <c r="F2202" s="539"/>
      <c r="G2202" s="539"/>
    </row>
    <row r="2203" spans="1:7" ht="18.75" customHeight="1">
      <c r="E2203" s="541"/>
      <c r="F2203" s="541"/>
      <c r="G2203" s="541"/>
    </row>
    <row r="2204" spans="1:7" ht="18.75" customHeight="1">
      <c r="E2204" s="541"/>
      <c r="F2204" s="541"/>
      <c r="G2204" s="541"/>
    </row>
    <row r="2205" spans="1:7" ht="18.75" customHeight="1">
      <c r="A2205" s="597" t="s">
        <v>773</v>
      </c>
      <c r="B2205" s="597"/>
      <c r="C2205" s="597"/>
      <c r="D2205" s="597"/>
      <c r="E2205" s="597"/>
      <c r="F2205" s="597"/>
      <c r="G2205" s="520" t="s">
        <v>774</v>
      </c>
    </row>
    <row r="2206" spans="1:7" ht="18.75" customHeight="1">
      <c r="A2206" s="598">
        <f>A2</f>
        <v>2566</v>
      </c>
      <c r="B2206" s="599"/>
      <c r="C2206" s="523" t="s">
        <v>103</v>
      </c>
      <c r="D2206" s="524" t="s">
        <v>628</v>
      </c>
      <c r="E2206" s="525" t="s">
        <v>629</v>
      </c>
      <c r="F2206" s="525" t="s">
        <v>630</v>
      </c>
      <c r="G2206" s="526" t="s">
        <v>631</v>
      </c>
    </row>
    <row r="2207" spans="1:7" ht="18.75" customHeight="1">
      <c r="A2207" s="527" t="s">
        <v>632</v>
      </c>
      <c r="B2207" s="528" t="s">
        <v>28</v>
      </c>
      <c r="C2207" s="529"/>
      <c r="D2207" s="530"/>
      <c r="E2207" s="526" t="s">
        <v>633</v>
      </c>
      <c r="F2207" s="526" t="s">
        <v>633</v>
      </c>
      <c r="G2207" s="526" t="s">
        <v>633</v>
      </c>
    </row>
    <row r="2208" spans="1:7" ht="18.75" customHeight="1">
      <c r="A2208" s="531" t="s">
        <v>610</v>
      </c>
      <c r="B2208" s="531">
        <v>27</v>
      </c>
      <c r="C2208" s="532" t="s">
        <v>794</v>
      </c>
      <c r="D2208" s="531" t="s">
        <v>1365</v>
      </c>
      <c r="E2208" s="533">
        <v>200</v>
      </c>
      <c r="F2208" s="533"/>
      <c r="G2208" s="533">
        <f>E2208-F2208</f>
        <v>200</v>
      </c>
    </row>
    <row r="2209" spans="1:7" ht="18.75" customHeight="1">
      <c r="A2209" s="537"/>
      <c r="B2209" s="537"/>
      <c r="C2209" s="538"/>
      <c r="D2209" s="537"/>
      <c r="E2209" s="539"/>
      <c r="F2209" s="539"/>
      <c r="G2209" s="539"/>
    </row>
    <row r="2210" spans="1:7" ht="18.75" customHeight="1">
      <c r="E2210" s="541"/>
      <c r="F2210" s="541"/>
      <c r="G2210" s="541"/>
    </row>
    <row r="2211" spans="1:7" ht="18.75" customHeight="1">
      <c r="A2211" s="597" t="s">
        <v>1245</v>
      </c>
      <c r="B2211" s="597"/>
      <c r="C2211" s="597"/>
      <c r="D2211" s="597"/>
      <c r="E2211" s="597"/>
      <c r="F2211" s="597"/>
      <c r="G2211" s="520" t="s">
        <v>1246</v>
      </c>
    </row>
    <row r="2212" spans="1:7" ht="18.75" customHeight="1">
      <c r="A2212" s="598">
        <f>A2</f>
        <v>2566</v>
      </c>
      <c r="B2212" s="599"/>
      <c r="C2212" s="523" t="s">
        <v>103</v>
      </c>
      <c r="D2212" s="524" t="s">
        <v>628</v>
      </c>
      <c r="E2212" s="525" t="s">
        <v>629</v>
      </c>
      <c r="F2212" s="525" t="s">
        <v>630</v>
      </c>
      <c r="G2212" s="526" t="s">
        <v>631</v>
      </c>
    </row>
    <row r="2213" spans="1:7" ht="18.75" customHeight="1">
      <c r="A2213" s="527" t="s">
        <v>632</v>
      </c>
      <c r="B2213" s="528" t="s">
        <v>28</v>
      </c>
      <c r="C2213" s="529"/>
      <c r="D2213" s="530"/>
      <c r="E2213" s="526" t="s">
        <v>633</v>
      </c>
      <c r="F2213" s="526" t="s">
        <v>633</v>
      </c>
      <c r="G2213" s="526" t="s">
        <v>633</v>
      </c>
    </row>
    <row r="2214" spans="1:7" ht="18.75" customHeight="1">
      <c r="A2214" s="531" t="s">
        <v>608</v>
      </c>
      <c r="B2214" s="531">
        <v>19</v>
      </c>
      <c r="C2214" s="532" t="s">
        <v>808</v>
      </c>
      <c r="D2214" s="531" t="s">
        <v>1247</v>
      </c>
      <c r="E2214" s="533">
        <v>185</v>
      </c>
      <c r="F2214" s="533"/>
      <c r="G2214" s="533">
        <f>E2214-F2214</f>
        <v>185</v>
      </c>
    </row>
    <row r="2215" spans="1:7" ht="18.75" customHeight="1">
      <c r="A2215" s="537"/>
      <c r="B2215" s="537"/>
      <c r="C2215" s="538"/>
      <c r="D2215" s="537"/>
      <c r="E2215" s="539"/>
      <c r="F2215" s="539"/>
      <c r="G2215" s="539"/>
    </row>
    <row r="2216" spans="1:7" ht="18.75" customHeight="1">
      <c r="E2216" s="541"/>
      <c r="F2216" s="541"/>
      <c r="G2216" s="541"/>
    </row>
    <row r="2217" spans="1:7" ht="18.75" customHeight="1">
      <c r="A2217" s="597" t="s">
        <v>357</v>
      </c>
      <c r="B2217" s="597"/>
      <c r="C2217" s="597"/>
      <c r="D2217" s="597"/>
      <c r="E2217" s="597"/>
      <c r="F2217" s="597"/>
      <c r="G2217" s="520" t="s">
        <v>775</v>
      </c>
    </row>
    <row r="2218" spans="1:7" ht="18.75" customHeight="1">
      <c r="A2218" s="598">
        <f>A2</f>
        <v>2566</v>
      </c>
      <c r="B2218" s="599"/>
      <c r="C2218" s="523" t="s">
        <v>103</v>
      </c>
      <c r="D2218" s="524" t="s">
        <v>628</v>
      </c>
      <c r="E2218" s="525" t="s">
        <v>629</v>
      </c>
      <c r="F2218" s="525" t="s">
        <v>630</v>
      </c>
      <c r="G2218" s="526" t="s">
        <v>631</v>
      </c>
    </row>
    <row r="2219" spans="1:7" ht="18.75" customHeight="1">
      <c r="A2219" s="527" t="s">
        <v>632</v>
      </c>
      <c r="B2219" s="528" t="s">
        <v>28</v>
      </c>
      <c r="C2219" s="529"/>
      <c r="D2219" s="530"/>
      <c r="E2219" s="526" t="s">
        <v>633</v>
      </c>
      <c r="F2219" s="526" t="s">
        <v>633</v>
      </c>
      <c r="G2219" s="526" t="s">
        <v>633</v>
      </c>
    </row>
    <row r="2220" spans="1:7" ht="18.75" customHeight="1">
      <c r="A2220" s="531" t="s">
        <v>619</v>
      </c>
      <c r="B2220" s="531">
        <v>28</v>
      </c>
      <c r="C2220" s="555" t="s">
        <v>794</v>
      </c>
      <c r="D2220" s="531" t="s">
        <v>1783</v>
      </c>
      <c r="E2220" s="533">
        <v>150000</v>
      </c>
      <c r="F2220" s="533"/>
      <c r="G2220" s="533">
        <f>E2220-F2220</f>
        <v>150000</v>
      </c>
    </row>
    <row r="2221" spans="1:7" ht="18.75" customHeight="1">
      <c r="A2221" s="537"/>
      <c r="B2221" s="537"/>
      <c r="C2221" s="538"/>
      <c r="D2221" s="537"/>
      <c r="E2221" s="539"/>
      <c r="F2221" s="539"/>
      <c r="G2221" s="539"/>
    </row>
    <row r="2222" spans="1:7" ht="18.75" customHeight="1">
      <c r="A2222" s="543"/>
      <c r="B2222" s="543"/>
      <c r="C2222" s="544"/>
      <c r="D2222" s="543"/>
      <c r="E2222" s="545"/>
      <c r="F2222" s="545"/>
      <c r="G2222" s="541"/>
    </row>
    <row r="2223" spans="1:7" ht="18.75" customHeight="1">
      <c r="A2223" s="597" t="s">
        <v>776</v>
      </c>
      <c r="B2223" s="597"/>
      <c r="C2223" s="597"/>
      <c r="D2223" s="597"/>
      <c r="E2223" s="597"/>
      <c r="F2223" s="597"/>
      <c r="G2223" s="520" t="s">
        <v>777</v>
      </c>
    </row>
    <row r="2224" spans="1:7" ht="18.75" customHeight="1">
      <c r="A2224" s="598">
        <f>A2</f>
        <v>2566</v>
      </c>
      <c r="B2224" s="599"/>
      <c r="C2224" s="523" t="s">
        <v>103</v>
      </c>
      <c r="D2224" s="524" t="s">
        <v>628</v>
      </c>
      <c r="E2224" s="525" t="s">
        <v>629</v>
      </c>
      <c r="F2224" s="525" t="s">
        <v>630</v>
      </c>
      <c r="G2224" s="526" t="s">
        <v>631</v>
      </c>
    </row>
    <row r="2225" spans="1:7" ht="18.75" customHeight="1">
      <c r="A2225" s="527" t="s">
        <v>632</v>
      </c>
      <c r="B2225" s="528" t="s">
        <v>28</v>
      </c>
      <c r="C2225" s="529"/>
      <c r="D2225" s="530"/>
      <c r="E2225" s="526" t="s">
        <v>633</v>
      </c>
      <c r="F2225" s="526" t="s">
        <v>633</v>
      </c>
      <c r="G2225" s="526" t="s">
        <v>633</v>
      </c>
    </row>
    <row r="2226" spans="1:7" ht="18.75" customHeight="1">
      <c r="A2226" s="531" t="s">
        <v>608</v>
      </c>
      <c r="B2226" s="531">
        <v>31</v>
      </c>
      <c r="C2226" s="555" t="s">
        <v>794</v>
      </c>
      <c r="D2226" s="531" t="s">
        <v>1266</v>
      </c>
      <c r="E2226" s="533">
        <v>10</v>
      </c>
      <c r="F2226" s="533"/>
      <c r="G2226" s="533">
        <f>E2226-F2226</f>
        <v>10</v>
      </c>
    </row>
    <row r="2227" spans="1:7" ht="18.75" customHeight="1">
      <c r="A2227" s="534" t="s">
        <v>609</v>
      </c>
      <c r="B2227" s="534">
        <v>6</v>
      </c>
      <c r="C2227" s="560" t="s">
        <v>794</v>
      </c>
      <c r="D2227" s="534" t="s">
        <v>1327</v>
      </c>
      <c r="E2227" s="536">
        <v>30</v>
      </c>
      <c r="F2227" s="536"/>
      <c r="G2227" s="536">
        <f t="shared" ref="G2227:G2241" si="68">G2226+E2227-F2227</f>
        <v>40</v>
      </c>
    </row>
    <row r="2228" spans="1:7" ht="18.75" customHeight="1">
      <c r="A2228" s="534"/>
      <c r="B2228" s="534">
        <v>28</v>
      </c>
      <c r="C2228" s="560" t="s">
        <v>794</v>
      </c>
      <c r="D2228" s="534" t="s">
        <v>1324</v>
      </c>
      <c r="E2228" s="536">
        <v>10</v>
      </c>
      <c r="F2228" s="536"/>
      <c r="G2228" s="536">
        <f t="shared" si="68"/>
        <v>50</v>
      </c>
    </row>
    <row r="2229" spans="1:7" ht="18.75" customHeight="1">
      <c r="A2229" s="534" t="s">
        <v>610</v>
      </c>
      <c r="B2229" s="534">
        <v>30</v>
      </c>
      <c r="C2229" s="535" t="s">
        <v>794</v>
      </c>
      <c r="D2229" s="534" t="s">
        <v>1377</v>
      </c>
      <c r="E2229" s="536">
        <v>10</v>
      </c>
      <c r="F2229" s="536"/>
      <c r="G2229" s="536">
        <f t="shared" si="68"/>
        <v>60</v>
      </c>
    </row>
    <row r="2230" spans="1:7" ht="18.75" customHeight="1">
      <c r="A2230" s="534" t="s">
        <v>1201</v>
      </c>
      <c r="B2230" s="534">
        <v>7</v>
      </c>
      <c r="C2230" s="535" t="s">
        <v>794</v>
      </c>
      <c r="D2230" s="534" t="s">
        <v>1428</v>
      </c>
      <c r="E2230" s="536">
        <v>12</v>
      </c>
      <c r="F2230" s="536"/>
      <c r="G2230" s="536">
        <f t="shared" si="68"/>
        <v>72</v>
      </c>
    </row>
    <row r="2231" spans="1:7" ht="18.75" customHeight="1">
      <c r="A2231" s="534"/>
      <c r="B2231" s="534">
        <v>30</v>
      </c>
      <c r="C2231" s="535" t="s">
        <v>794</v>
      </c>
      <c r="D2231" s="534" t="s">
        <v>1424</v>
      </c>
      <c r="E2231" s="561">
        <v>10</v>
      </c>
      <c r="F2231" s="536"/>
      <c r="G2231" s="536">
        <f t="shared" si="68"/>
        <v>82</v>
      </c>
    </row>
    <row r="2232" spans="1:7" ht="18.75" customHeight="1">
      <c r="A2232" s="534" t="s">
        <v>612</v>
      </c>
      <c r="B2232" s="534">
        <v>31</v>
      </c>
      <c r="C2232" s="535" t="s">
        <v>794</v>
      </c>
      <c r="D2232" s="534" t="s">
        <v>1473</v>
      </c>
      <c r="E2232" s="561">
        <v>10</v>
      </c>
      <c r="F2232" s="536"/>
      <c r="G2232" s="536">
        <f t="shared" si="68"/>
        <v>92</v>
      </c>
    </row>
    <row r="2233" spans="1:7" ht="18.75" customHeight="1">
      <c r="A2233" s="534" t="s">
        <v>613</v>
      </c>
      <c r="B2233" s="534">
        <v>12</v>
      </c>
      <c r="C2233" s="535" t="s">
        <v>794</v>
      </c>
      <c r="D2233" s="534" t="s">
        <v>1531</v>
      </c>
      <c r="E2233" s="536">
        <v>30</v>
      </c>
      <c r="F2233" s="536"/>
      <c r="G2233" s="536">
        <f t="shared" si="68"/>
        <v>122</v>
      </c>
    </row>
    <row r="2234" spans="1:7" ht="18.75" customHeight="1">
      <c r="A2234" s="534"/>
      <c r="B2234" s="534">
        <v>30</v>
      </c>
      <c r="C2234" s="535" t="s">
        <v>794</v>
      </c>
      <c r="D2234" s="534" t="s">
        <v>1524</v>
      </c>
      <c r="E2234" s="536">
        <v>10</v>
      </c>
      <c r="F2234" s="536"/>
      <c r="G2234" s="536">
        <f t="shared" si="68"/>
        <v>132</v>
      </c>
    </row>
    <row r="2235" spans="1:7" ht="18.75" customHeight="1">
      <c r="A2235" s="534" t="s">
        <v>614</v>
      </c>
      <c r="B2235" s="534">
        <v>10</v>
      </c>
      <c r="C2235" s="535" t="s">
        <v>1546</v>
      </c>
      <c r="D2235" s="534" t="s">
        <v>1545</v>
      </c>
      <c r="E2235" s="536">
        <v>12</v>
      </c>
      <c r="F2235" s="536"/>
      <c r="G2235" s="536">
        <f t="shared" si="68"/>
        <v>144</v>
      </c>
    </row>
    <row r="2236" spans="1:7" ht="18.75" customHeight="1">
      <c r="A2236" s="534"/>
      <c r="B2236" s="534">
        <v>31</v>
      </c>
      <c r="C2236" s="535" t="s">
        <v>794</v>
      </c>
      <c r="D2236" s="534" t="s">
        <v>1573</v>
      </c>
      <c r="E2236" s="536">
        <v>10</v>
      </c>
      <c r="F2236" s="536"/>
      <c r="G2236" s="536">
        <f t="shared" si="68"/>
        <v>154</v>
      </c>
    </row>
    <row r="2237" spans="1:7" ht="18.75" customHeight="1">
      <c r="A2237" s="534" t="s">
        <v>615</v>
      </c>
      <c r="B2237" s="534">
        <v>31</v>
      </c>
      <c r="C2237" s="535" t="s">
        <v>794</v>
      </c>
      <c r="D2237" s="534" t="s">
        <v>1610</v>
      </c>
      <c r="E2237" s="536">
        <v>10</v>
      </c>
      <c r="F2237" s="536"/>
      <c r="G2237" s="536">
        <f t="shared" si="68"/>
        <v>164</v>
      </c>
    </row>
    <row r="2238" spans="1:7" ht="18.75" customHeight="1">
      <c r="A2238" s="534" t="s">
        <v>616</v>
      </c>
      <c r="B2238" s="534">
        <v>29</v>
      </c>
      <c r="C2238" s="535" t="s">
        <v>794</v>
      </c>
      <c r="D2238" s="534" t="s">
        <v>1661</v>
      </c>
      <c r="E2238" s="561">
        <v>10</v>
      </c>
      <c r="F2238" s="536"/>
      <c r="G2238" s="536">
        <f t="shared" si="68"/>
        <v>174</v>
      </c>
    </row>
    <row r="2239" spans="1:7" ht="18.75" customHeight="1">
      <c r="A2239" s="534" t="s">
        <v>617</v>
      </c>
      <c r="B2239" s="534">
        <v>31</v>
      </c>
      <c r="C2239" s="535" t="s">
        <v>794</v>
      </c>
      <c r="D2239" s="534" t="s">
        <v>1704</v>
      </c>
      <c r="E2239" s="536">
        <v>10</v>
      </c>
      <c r="F2239" s="536"/>
      <c r="G2239" s="536">
        <f t="shared" si="68"/>
        <v>184</v>
      </c>
    </row>
    <row r="2240" spans="1:7" ht="18.75" customHeight="1">
      <c r="A2240" s="534" t="s">
        <v>618</v>
      </c>
      <c r="B2240" s="534">
        <v>30</v>
      </c>
      <c r="C2240" s="535" t="s">
        <v>794</v>
      </c>
      <c r="D2240" s="534" t="s">
        <v>1742</v>
      </c>
      <c r="E2240" s="536">
        <v>10</v>
      </c>
      <c r="F2240" s="536"/>
      <c r="G2240" s="536">
        <f t="shared" si="68"/>
        <v>194</v>
      </c>
    </row>
    <row r="2241" spans="1:7" ht="18.75" customHeight="1">
      <c r="A2241" s="534" t="s">
        <v>619</v>
      </c>
      <c r="B2241" s="534">
        <v>28</v>
      </c>
      <c r="C2241" s="535" t="s">
        <v>794</v>
      </c>
      <c r="D2241" s="534" t="s">
        <v>1788</v>
      </c>
      <c r="E2241" s="536">
        <v>10</v>
      </c>
      <c r="F2241" s="536"/>
      <c r="G2241" s="536">
        <f t="shared" si="68"/>
        <v>204</v>
      </c>
    </row>
    <row r="2242" spans="1:7" ht="18.75" customHeight="1">
      <c r="A2242" s="537"/>
      <c r="B2242" s="537"/>
      <c r="C2242" s="538"/>
      <c r="D2242" s="537"/>
      <c r="E2242" s="539"/>
      <c r="F2242" s="539"/>
      <c r="G2242" s="539"/>
    </row>
    <row r="2243" spans="1:7" ht="18.75" customHeight="1">
      <c r="E2243" s="541"/>
      <c r="F2243" s="541"/>
      <c r="G2243" s="541"/>
    </row>
    <row r="2244" spans="1:7" ht="18.75" customHeight="1">
      <c r="A2244" s="597" t="s">
        <v>293</v>
      </c>
      <c r="B2244" s="597"/>
      <c r="C2244" s="597"/>
      <c r="D2244" s="597"/>
      <c r="E2244" s="597"/>
      <c r="F2244" s="597"/>
      <c r="G2244" s="520" t="s">
        <v>778</v>
      </c>
    </row>
    <row r="2245" spans="1:7" ht="18.75" customHeight="1">
      <c r="A2245" s="598">
        <f>A2</f>
        <v>2566</v>
      </c>
      <c r="B2245" s="599"/>
      <c r="C2245" s="523" t="s">
        <v>103</v>
      </c>
      <c r="D2245" s="524" t="s">
        <v>628</v>
      </c>
      <c r="E2245" s="525" t="s">
        <v>629</v>
      </c>
      <c r="F2245" s="525" t="s">
        <v>630</v>
      </c>
      <c r="G2245" s="526" t="s">
        <v>631</v>
      </c>
    </row>
    <row r="2246" spans="1:7" ht="18.75" customHeight="1">
      <c r="A2246" s="527" t="s">
        <v>632</v>
      </c>
      <c r="B2246" s="528" t="s">
        <v>28</v>
      </c>
      <c r="C2246" s="529"/>
      <c r="D2246" s="530"/>
      <c r="E2246" s="526" t="s">
        <v>633</v>
      </c>
      <c r="F2246" s="526" t="s">
        <v>633</v>
      </c>
      <c r="G2246" s="526" t="s">
        <v>633</v>
      </c>
    </row>
    <row r="2247" spans="1:7" ht="18.75" customHeight="1">
      <c r="A2247" s="531"/>
      <c r="B2247" s="531"/>
      <c r="C2247" s="532"/>
      <c r="D2247" s="531"/>
      <c r="E2247" s="533"/>
      <c r="F2247" s="533"/>
      <c r="G2247" s="533">
        <f>E2247-F2247</f>
        <v>0</v>
      </c>
    </row>
    <row r="2248" spans="1:7" ht="18.75" customHeight="1">
      <c r="A2248" s="537"/>
      <c r="B2248" s="537"/>
      <c r="C2248" s="538"/>
      <c r="D2248" s="537"/>
      <c r="E2248" s="539"/>
      <c r="F2248" s="539"/>
      <c r="G2248" s="539"/>
    </row>
    <row r="2249" spans="1:7" ht="18.75" customHeight="1">
      <c r="E2249" s="541"/>
      <c r="F2249" s="541"/>
      <c r="G2249" s="541"/>
    </row>
    <row r="2250" spans="1:7" ht="18.75" customHeight="1">
      <c r="A2250" s="597" t="s">
        <v>779</v>
      </c>
      <c r="B2250" s="597"/>
      <c r="C2250" s="597"/>
      <c r="D2250" s="597"/>
      <c r="E2250" s="597"/>
      <c r="F2250" s="597"/>
      <c r="G2250" s="520" t="s">
        <v>780</v>
      </c>
    </row>
    <row r="2251" spans="1:7" ht="18.75" customHeight="1">
      <c r="A2251" s="598">
        <f>A2</f>
        <v>2566</v>
      </c>
      <c r="B2251" s="599"/>
      <c r="C2251" s="523" t="s">
        <v>103</v>
      </c>
      <c r="D2251" s="524" t="s">
        <v>628</v>
      </c>
      <c r="E2251" s="525" t="s">
        <v>629</v>
      </c>
      <c r="F2251" s="525" t="s">
        <v>630</v>
      </c>
      <c r="G2251" s="526" t="s">
        <v>631</v>
      </c>
    </row>
    <row r="2252" spans="1:7" ht="18.75" customHeight="1">
      <c r="A2252" s="527" t="s">
        <v>632</v>
      </c>
      <c r="B2252" s="528" t="s">
        <v>28</v>
      </c>
      <c r="C2252" s="529"/>
      <c r="D2252" s="530"/>
      <c r="E2252" s="526" t="s">
        <v>633</v>
      </c>
      <c r="F2252" s="526" t="s">
        <v>633</v>
      </c>
      <c r="G2252" s="526" t="s">
        <v>633</v>
      </c>
    </row>
    <row r="2253" spans="1:7" ht="18.75" customHeight="1">
      <c r="A2253" s="531" t="s">
        <v>619</v>
      </c>
      <c r="B2253" s="531">
        <v>6</v>
      </c>
      <c r="C2253" s="555" t="s">
        <v>808</v>
      </c>
      <c r="D2253" s="531" t="s">
        <v>1756</v>
      </c>
      <c r="E2253" s="533">
        <v>32.880000000000003</v>
      </c>
      <c r="F2253" s="533"/>
      <c r="G2253" s="533">
        <f>E2253-F2253</f>
        <v>32.880000000000003</v>
      </c>
    </row>
    <row r="2254" spans="1:7" ht="18.75" customHeight="1">
      <c r="A2254" s="534"/>
      <c r="B2254" s="534">
        <v>6</v>
      </c>
      <c r="C2254" s="535" t="s">
        <v>808</v>
      </c>
      <c r="D2254" s="534" t="s">
        <v>1757</v>
      </c>
      <c r="E2254" s="536">
        <v>20.96</v>
      </c>
      <c r="F2254" s="536"/>
      <c r="G2254" s="536">
        <f>G2253+E2254-F2254</f>
        <v>53.84</v>
      </c>
    </row>
    <row r="2255" spans="1:7" ht="18.75" customHeight="1">
      <c r="A2255" s="537"/>
      <c r="B2255" s="537"/>
      <c r="C2255" s="538"/>
      <c r="D2255" s="537"/>
      <c r="E2255" s="539"/>
      <c r="F2255" s="539"/>
      <c r="G2255" s="539"/>
    </row>
    <row r="2256" spans="1:7" ht="18.75" customHeight="1">
      <c r="E2256" s="541"/>
      <c r="F2256" s="541"/>
      <c r="G2256" s="541"/>
    </row>
    <row r="2257" spans="1:7" ht="18.75" customHeight="1">
      <c r="A2257" s="597" t="s">
        <v>781</v>
      </c>
      <c r="B2257" s="597"/>
      <c r="C2257" s="597"/>
      <c r="D2257" s="597"/>
      <c r="E2257" s="597"/>
      <c r="F2257" s="597"/>
      <c r="G2257" s="520" t="s">
        <v>782</v>
      </c>
    </row>
    <row r="2258" spans="1:7" ht="18.75" customHeight="1">
      <c r="A2258" s="598">
        <f>A2</f>
        <v>2566</v>
      </c>
      <c r="B2258" s="599"/>
      <c r="C2258" s="523" t="s">
        <v>103</v>
      </c>
      <c r="D2258" s="524" t="s">
        <v>628</v>
      </c>
      <c r="E2258" s="525" t="s">
        <v>629</v>
      </c>
      <c r="F2258" s="525" t="s">
        <v>630</v>
      </c>
      <c r="G2258" s="526" t="s">
        <v>631</v>
      </c>
    </row>
    <row r="2259" spans="1:7" ht="18.75" customHeight="1">
      <c r="A2259" s="527" t="s">
        <v>632</v>
      </c>
      <c r="B2259" s="528" t="s">
        <v>28</v>
      </c>
      <c r="C2259" s="529"/>
      <c r="D2259" s="530"/>
      <c r="E2259" s="526" t="s">
        <v>633</v>
      </c>
      <c r="F2259" s="526" t="s">
        <v>633</v>
      </c>
      <c r="G2259" s="526" t="s">
        <v>633</v>
      </c>
    </row>
    <row r="2260" spans="1:7" ht="18.75" customHeight="1">
      <c r="A2260" s="531" t="s">
        <v>619</v>
      </c>
      <c r="B2260" s="531">
        <v>28</v>
      </c>
      <c r="C2260" s="532" t="s">
        <v>204</v>
      </c>
      <c r="D2260" s="531" t="s">
        <v>1794</v>
      </c>
      <c r="E2260" s="533">
        <v>12000</v>
      </c>
      <c r="F2260" s="533"/>
      <c r="G2260" s="533">
        <f>E2260-F2260</f>
        <v>12000</v>
      </c>
    </row>
    <row r="2261" spans="1:7" ht="18.75" customHeight="1">
      <c r="A2261" s="537"/>
      <c r="B2261" s="537"/>
      <c r="C2261" s="538"/>
      <c r="D2261" s="537"/>
      <c r="E2261" s="539"/>
      <c r="F2261" s="539"/>
      <c r="G2261" s="539"/>
    </row>
    <row r="2262" spans="1:7" ht="18.75" customHeight="1">
      <c r="A2262" s="543"/>
      <c r="B2262" s="543"/>
      <c r="C2262" s="544"/>
      <c r="D2262" s="543"/>
      <c r="E2262" s="545"/>
      <c r="F2262" s="545"/>
      <c r="G2262" s="541"/>
    </row>
    <row r="2263" spans="1:7" ht="18.75" customHeight="1">
      <c r="A2263" s="597" t="s">
        <v>569</v>
      </c>
      <c r="B2263" s="597"/>
      <c r="C2263" s="597"/>
      <c r="D2263" s="597"/>
      <c r="E2263" s="597"/>
      <c r="F2263" s="597"/>
      <c r="G2263" s="520" t="s">
        <v>783</v>
      </c>
    </row>
    <row r="2264" spans="1:7" ht="18.75" customHeight="1">
      <c r="A2264" s="598">
        <f>A2258</f>
        <v>2566</v>
      </c>
      <c r="B2264" s="599"/>
      <c r="C2264" s="523" t="s">
        <v>103</v>
      </c>
      <c r="D2264" s="524" t="s">
        <v>628</v>
      </c>
      <c r="E2264" s="525" t="s">
        <v>629</v>
      </c>
      <c r="F2264" s="525" t="s">
        <v>630</v>
      </c>
      <c r="G2264" s="526" t="s">
        <v>631</v>
      </c>
    </row>
    <row r="2265" spans="1:7" ht="18.75" customHeight="1">
      <c r="A2265" s="527" t="s">
        <v>632</v>
      </c>
      <c r="B2265" s="528" t="s">
        <v>28</v>
      </c>
      <c r="C2265" s="529"/>
      <c r="D2265" s="530"/>
      <c r="E2265" s="526" t="s">
        <v>633</v>
      </c>
      <c r="F2265" s="526" t="s">
        <v>633</v>
      </c>
      <c r="G2265" s="526" t="s">
        <v>633</v>
      </c>
    </row>
    <row r="2266" spans="1:7" ht="18.75" customHeight="1">
      <c r="A2266" s="531" t="s">
        <v>613</v>
      </c>
      <c r="B2266" s="531">
        <v>25</v>
      </c>
      <c r="C2266" s="532" t="s">
        <v>794</v>
      </c>
      <c r="D2266" s="531" t="s">
        <v>1535</v>
      </c>
      <c r="E2266" s="533">
        <v>32.799999999999997</v>
      </c>
      <c r="F2266" s="533"/>
      <c r="G2266" s="533">
        <f>E2266-F2266</f>
        <v>32.799999999999997</v>
      </c>
    </row>
    <row r="2267" spans="1:7" ht="18.75" customHeight="1">
      <c r="A2267" s="534" t="s">
        <v>619</v>
      </c>
      <c r="B2267" s="534">
        <v>25</v>
      </c>
      <c r="C2267" s="535" t="s">
        <v>794</v>
      </c>
      <c r="D2267" s="534" t="s">
        <v>1791</v>
      </c>
      <c r="E2267" s="536">
        <v>71.150000000000006</v>
      </c>
      <c r="F2267" s="536"/>
      <c r="G2267" s="536">
        <f>G2266+E2267-F2267</f>
        <v>103.95</v>
      </c>
    </row>
    <row r="2268" spans="1:7" ht="18.75" customHeight="1">
      <c r="A2268" s="537"/>
      <c r="B2268" s="537"/>
      <c r="C2268" s="538"/>
      <c r="D2268" s="537"/>
      <c r="E2268" s="539"/>
      <c r="F2268" s="539"/>
      <c r="G2268" s="539"/>
    </row>
    <row r="2269" spans="1:7" ht="18.75" customHeight="1">
      <c r="E2269" s="541"/>
      <c r="F2269" s="541"/>
      <c r="G2269" s="541"/>
    </row>
    <row r="2270" spans="1:7" ht="18.75" customHeight="1">
      <c r="A2270" s="597" t="s">
        <v>297</v>
      </c>
      <c r="B2270" s="597"/>
      <c r="C2270" s="597"/>
      <c r="D2270" s="597"/>
      <c r="E2270" s="597"/>
      <c r="F2270" s="597"/>
      <c r="G2270" s="520" t="s">
        <v>784</v>
      </c>
    </row>
    <row r="2271" spans="1:7" ht="18.75" customHeight="1">
      <c r="A2271" s="598">
        <f>A2</f>
        <v>2566</v>
      </c>
      <c r="B2271" s="599"/>
      <c r="C2271" s="523" t="s">
        <v>103</v>
      </c>
      <c r="D2271" s="524" t="s">
        <v>628</v>
      </c>
      <c r="E2271" s="525" t="s">
        <v>629</v>
      </c>
      <c r="F2271" s="525" t="s">
        <v>630</v>
      </c>
      <c r="G2271" s="526" t="s">
        <v>631</v>
      </c>
    </row>
    <row r="2272" spans="1:7" ht="18.75" customHeight="1">
      <c r="A2272" s="527" t="s">
        <v>632</v>
      </c>
      <c r="B2272" s="528" t="s">
        <v>28</v>
      </c>
      <c r="C2272" s="529"/>
      <c r="D2272" s="530"/>
      <c r="E2272" s="526" t="s">
        <v>633</v>
      </c>
      <c r="F2272" s="526" t="s">
        <v>633</v>
      </c>
      <c r="G2272" s="526" t="s">
        <v>633</v>
      </c>
    </row>
    <row r="2273" spans="1:7" ht="18.75" customHeight="1">
      <c r="A2273" s="531"/>
      <c r="B2273" s="531"/>
      <c r="C2273" s="532"/>
      <c r="D2273" s="531"/>
      <c r="E2273" s="533"/>
      <c r="F2273" s="533"/>
      <c r="G2273" s="533"/>
    </row>
    <row r="2274" spans="1:7" ht="18.75" customHeight="1">
      <c r="A2274" s="537"/>
      <c r="B2274" s="537"/>
      <c r="C2274" s="538"/>
      <c r="D2274" s="537"/>
      <c r="E2274" s="539"/>
      <c r="F2274" s="539"/>
      <c r="G2274" s="539"/>
    </row>
    <row r="2275" spans="1:7" ht="18.75" customHeight="1">
      <c r="E2275" s="541"/>
      <c r="F2275" s="541"/>
      <c r="G2275" s="541"/>
    </row>
    <row r="2276" spans="1:7" ht="18.75" customHeight="1">
      <c r="A2276" s="597" t="s">
        <v>1105</v>
      </c>
      <c r="B2276" s="597"/>
      <c r="C2276" s="597"/>
      <c r="D2276" s="597"/>
      <c r="E2276" s="597"/>
      <c r="F2276" s="597"/>
      <c r="G2276" s="541" t="s">
        <v>1140</v>
      </c>
    </row>
    <row r="2277" spans="1:7" ht="18.75" customHeight="1">
      <c r="A2277" s="598">
        <f>A2</f>
        <v>2566</v>
      </c>
      <c r="B2277" s="599"/>
      <c r="C2277" s="523" t="s">
        <v>103</v>
      </c>
      <c r="D2277" s="524" t="s">
        <v>628</v>
      </c>
      <c r="E2277" s="525" t="s">
        <v>629</v>
      </c>
      <c r="F2277" s="525" t="s">
        <v>630</v>
      </c>
      <c r="G2277" s="526" t="s">
        <v>631</v>
      </c>
    </row>
    <row r="2278" spans="1:7" ht="18.75" customHeight="1">
      <c r="A2278" s="527" t="s">
        <v>632</v>
      </c>
      <c r="B2278" s="528" t="s">
        <v>28</v>
      </c>
      <c r="C2278" s="529"/>
      <c r="D2278" s="530"/>
      <c r="E2278" s="526" t="s">
        <v>633</v>
      </c>
      <c r="F2278" s="526" t="s">
        <v>633</v>
      </c>
      <c r="G2278" s="526" t="s">
        <v>633</v>
      </c>
    </row>
    <row r="2279" spans="1:7" ht="18.75" customHeight="1">
      <c r="A2279" s="534"/>
      <c r="B2279" s="534"/>
      <c r="C2279" s="535"/>
      <c r="D2279" s="534"/>
      <c r="E2279" s="536"/>
      <c r="F2279" s="536"/>
      <c r="G2279" s="536">
        <f>E2279-F2279</f>
        <v>0</v>
      </c>
    </row>
    <row r="2280" spans="1:7" ht="18.75" customHeight="1">
      <c r="A2280" s="534"/>
      <c r="B2280" s="534"/>
      <c r="C2280" s="535"/>
      <c r="D2280" s="534"/>
      <c r="E2280" s="536"/>
      <c r="F2280" s="536"/>
      <c r="G2280" s="536"/>
    </row>
    <row r="2281" spans="1:7" ht="18.75" customHeight="1">
      <c r="A2281" s="534"/>
      <c r="B2281" s="534"/>
      <c r="C2281" s="535"/>
      <c r="D2281" s="534"/>
      <c r="E2281" s="561"/>
      <c r="F2281" s="553"/>
      <c r="G2281" s="536"/>
    </row>
    <row r="2282" spans="1:7" ht="18.75" customHeight="1">
      <c r="A2282" s="534"/>
      <c r="B2282" s="534"/>
      <c r="C2282" s="535"/>
      <c r="D2282" s="534"/>
      <c r="E2282" s="561"/>
      <c r="F2282" s="553"/>
      <c r="G2282" s="536"/>
    </row>
    <row r="2283" spans="1:7" ht="18.75" customHeight="1">
      <c r="A2283" s="534"/>
      <c r="B2283" s="534"/>
      <c r="C2283" s="535"/>
      <c r="D2283" s="534"/>
      <c r="E2283" s="561"/>
      <c r="F2283" s="553"/>
      <c r="G2283" s="536"/>
    </row>
    <row r="2284" spans="1:7" ht="18.75" customHeight="1">
      <c r="A2284" s="534"/>
      <c r="B2284" s="534"/>
      <c r="C2284" s="535"/>
      <c r="D2284" s="534"/>
      <c r="E2284" s="536"/>
      <c r="F2284" s="536"/>
      <c r="G2284" s="536"/>
    </row>
    <row r="2285" spans="1:7" ht="18.75" customHeight="1">
      <c r="A2285" s="534"/>
      <c r="B2285" s="534"/>
      <c r="C2285" s="535"/>
      <c r="D2285" s="534"/>
      <c r="E2285" s="561"/>
      <c r="F2285" s="536"/>
      <c r="G2285" s="536"/>
    </row>
    <row r="2286" spans="1:7" ht="18.75" customHeight="1">
      <c r="A2286" s="534"/>
      <c r="B2286" s="534"/>
      <c r="C2286" s="535"/>
      <c r="D2286" s="534"/>
      <c r="E2286" s="536"/>
      <c r="F2286" s="536"/>
      <c r="G2286" s="536"/>
    </row>
    <row r="2287" spans="1:7" ht="18.75" customHeight="1">
      <c r="A2287" s="534"/>
      <c r="B2287" s="534"/>
      <c r="C2287" s="535"/>
      <c r="D2287" s="534"/>
      <c r="E2287" s="536"/>
      <c r="F2287" s="536"/>
      <c r="G2287" s="536"/>
    </row>
    <row r="2288" spans="1:7" ht="18.75" customHeight="1">
      <c r="A2288" s="534"/>
      <c r="B2288" s="534"/>
      <c r="C2288" s="535"/>
      <c r="D2288" s="534"/>
      <c r="E2288" s="536"/>
      <c r="F2288" s="536"/>
      <c r="G2288" s="536"/>
    </row>
    <row r="2289" spans="1:7" ht="18.75" customHeight="1">
      <c r="A2289" s="537"/>
      <c r="B2289" s="537"/>
      <c r="C2289" s="538"/>
      <c r="D2289" s="537"/>
      <c r="E2289" s="539"/>
      <c r="F2289" s="539"/>
      <c r="G2289" s="539"/>
    </row>
    <row r="2290" spans="1:7" ht="18.75" customHeight="1">
      <c r="A2290" s="543"/>
      <c r="B2290" s="543"/>
      <c r="C2290" s="544"/>
      <c r="D2290" s="543"/>
      <c r="E2290" s="545"/>
      <c r="F2290" s="545"/>
      <c r="G2290" s="541"/>
    </row>
    <row r="2291" spans="1:7" ht="18.75" customHeight="1">
      <c r="A2291" s="597" t="s">
        <v>315</v>
      </c>
      <c r="B2291" s="597"/>
      <c r="C2291" s="597"/>
      <c r="D2291" s="597"/>
      <c r="E2291" s="597"/>
      <c r="F2291" s="597"/>
      <c r="G2291" s="520" t="s">
        <v>785</v>
      </c>
    </row>
    <row r="2292" spans="1:7" ht="18.75" customHeight="1">
      <c r="A2292" s="598">
        <f>A175</f>
        <v>2566</v>
      </c>
      <c r="B2292" s="599"/>
      <c r="C2292" s="523" t="s">
        <v>103</v>
      </c>
      <c r="D2292" s="524" t="s">
        <v>628</v>
      </c>
      <c r="E2292" s="525" t="s">
        <v>629</v>
      </c>
      <c r="F2292" s="525" t="s">
        <v>630</v>
      </c>
      <c r="G2292" s="526" t="s">
        <v>631</v>
      </c>
    </row>
    <row r="2293" spans="1:7" ht="18.75" customHeight="1">
      <c r="A2293" s="527" t="s">
        <v>632</v>
      </c>
      <c r="B2293" s="528" t="s">
        <v>28</v>
      </c>
      <c r="C2293" s="529"/>
      <c r="D2293" s="530"/>
      <c r="E2293" s="526" t="s">
        <v>633</v>
      </c>
      <c r="F2293" s="526" t="s">
        <v>633</v>
      </c>
      <c r="G2293" s="526" t="s">
        <v>633</v>
      </c>
    </row>
    <row r="2294" spans="1:7" ht="18.75" customHeight="1">
      <c r="A2294" s="534"/>
      <c r="B2294" s="534"/>
      <c r="C2294" s="535"/>
      <c r="D2294" s="534"/>
      <c r="E2294" s="536"/>
      <c r="F2294" s="536"/>
      <c r="G2294" s="536"/>
    </row>
    <row r="2295" spans="1:7" ht="18.75" customHeight="1">
      <c r="A2295" s="534"/>
      <c r="B2295" s="534"/>
      <c r="C2295" s="535"/>
      <c r="D2295" s="534"/>
      <c r="E2295" s="536"/>
      <c r="F2295" s="536"/>
      <c r="G2295" s="536"/>
    </row>
    <row r="2296" spans="1:7" ht="18.75" customHeight="1">
      <c r="A2296" s="534"/>
      <c r="B2296" s="534"/>
      <c r="C2296" s="535"/>
      <c r="D2296" s="534"/>
      <c r="E2296" s="561"/>
      <c r="F2296" s="553"/>
      <c r="G2296" s="536"/>
    </row>
    <row r="2297" spans="1:7" ht="18.75" customHeight="1">
      <c r="A2297" s="534"/>
      <c r="B2297" s="534"/>
      <c r="C2297" s="535"/>
      <c r="D2297" s="534"/>
      <c r="E2297" s="561"/>
      <c r="F2297" s="553"/>
      <c r="G2297" s="536"/>
    </row>
    <row r="2298" spans="1:7" ht="18.75" customHeight="1">
      <c r="A2298" s="534"/>
      <c r="B2298" s="534"/>
      <c r="C2298" s="535"/>
      <c r="D2298" s="534"/>
      <c r="E2298" s="561"/>
      <c r="F2298" s="553"/>
      <c r="G2298" s="536"/>
    </row>
    <row r="2299" spans="1:7" ht="18.75" customHeight="1">
      <c r="A2299" s="534"/>
      <c r="B2299" s="534"/>
      <c r="C2299" s="535"/>
      <c r="D2299" s="534"/>
      <c r="E2299" s="536"/>
      <c r="F2299" s="536"/>
      <c r="G2299" s="536"/>
    </row>
    <row r="2300" spans="1:7" ht="18.75" customHeight="1">
      <c r="A2300" s="534"/>
      <c r="B2300" s="534"/>
      <c r="C2300" s="535"/>
      <c r="D2300" s="534"/>
      <c r="E2300" s="561"/>
      <c r="F2300" s="536"/>
      <c r="G2300" s="536"/>
    </row>
    <row r="2301" spans="1:7" ht="18.75" customHeight="1">
      <c r="A2301" s="534"/>
      <c r="B2301" s="534"/>
      <c r="C2301" s="535"/>
      <c r="D2301" s="534"/>
      <c r="E2301" s="536"/>
      <c r="F2301" s="536"/>
      <c r="G2301" s="536"/>
    </row>
    <row r="2302" spans="1:7" ht="18.75" customHeight="1">
      <c r="A2302" s="534"/>
      <c r="B2302" s="534"/>
      <c r="C2302" s="535"/>
      <c r="D2302" s="534"/>
      <c r="E2302" s="536"/>
      <c r="F2302" s="536"/>
      <c r="G2302" s="536"/>
    </row>
    <row r="2303" spans="1:7" ht="18.75" customHeight="1">
      <c r="A2303" s="534"/>
      <c r="B2303" s="534"/>
      <c r="C2303" s="535"/>
      <c r="D2303" s="534"/>
      <c r="E2303" s="536"/>
      <c r="F2303" s="536"/>
      <c r="G2303" s="536"/>
    </row>
    <row r="2304" spans="1:7" ht="18.75" customHeight="1">
      <c r="A2304" s="537"/>
      <c r="B2304" s="537"/>
      <c r="C2304" s="538"/>
      <c r="D2304" s="537"/>
      <c r="E2304" s="539"/>
      <c r="F2304" s="539"/>
      <c r="G2304" s="539"/>
    </row>
    <row r="2306" spans="1:7" ht="18.75" customHeight="1">
      <c r="A2306" s="597" t="s">
        <v>606</v>
      </c>
      <c r="B2306" s="597"/>
      <c r="C2306" s="597"/>
      <c r="D2306" s="597"/>
      <c r="E2306" s="597"/>
      <c r="F2306" s="597"/>
      <c r="G2306" s="520" t="s">
        <v>786</v>
      </c>
    </row>
    <row r="2307" spans="1:7" ht="18.75" customHeight="1">
      <c r="A2307" s="598">
        <f>A2</f>
        <v>2566</v>
      </c>
      <c r="B2307" s="599"/>
      <c r="C2307" s="523" t="s">
        <v>103</v>
      </c>
      <c r="D2307" s="524" t="s">
        <v>628</v>
      </c>
      <c r="E2307" s="525" t="s">
        <v>629</v>
      </c>
      <c r="F2307" s="525" t="s">
        <v>630</v>
      </c>
      <c r="G2307" s="526" t="s">
        <v>631</v>
      </c>
    </row>
    <row r="2308" spans="1:7" ht="18.75" customHeight="1">
      <c r="A2308" s="527" t="s">
        <v>632</v>
      </c>
      <c r="B2308" s="528" t="s">
        <v>28</v>
      </c>
      <c r="C2308" s="529"/>
      <c r="D2308" s="530"/>
      <c r="E2308" s="526" t="s">
        <v>633</v>
      </c>
      <c r="F2308" s="526" t="s">
        <v>633</v>
      </c>
      <c r="G2308" s="526" t="s">
        <v>633</v>
      </c>
    </row>
    <row r="2309" spans="1:7" ht="18.75" customHeight="1">
      <c r="A2309" s="534"/>
      <c r="B2309" s="534"/>
      <c r="C2309" s="535"/>
      <c r="D2309" s="534"/>
      <c r="E2309" s="536"/>
      <c r="F2309" s="536"/>
      <c r="G2309" s="536">
        <f>E2309-F2309</f>
        <v>0</v>
      </c>
    </row>
    <row r="2310" spans="1:7" ht="18.75" customHeight="1">
      <c r="A2310" s="534"/>
      <c r="B2310" s="534"/>
      <c r="C2310" s="535"/>
      <c r="D2310" s="534"/>
      <c r="E2310" s="536"/>
      <c r="F2310" s="536"/>
      <c r="G2310" s="536"/>
    </row>
    <row r="2311" spans="1:7" ht="18.75" customHeight="1">
      <c r="A2311" s="534"/>
      <c r="B2311" s="534"/>
      <c r="C2311" s="535"/>
      <c r="D2311" s="534"/>
      <c r="E2311" s="561"/>
      <c r="F2311" s="553"/>
      <c r="G2311" s="536"/>
    </row>
    <row r="2312" spans="1:7" ht="18.75" customHeight="1">
      <c r="A2312" s="534"/>
      <c r="B2312" s="534"/>
      <c r="C2312" s="535"/>
      <c r="D2312" s="534"/>
      <c r="E2312" s="561"/>
      <c r="F2312" s="553"/>
      <c r="G2312" s="536"/>
    </row>
    <row r="2313" spans="1:7" ht="18.75" customHeight="1">
      <c r="A2313" s="534"/>
      <c r="B2313" s="534"/>
      <c r="C2313" s="535"/>
      <c r="D2313" s="534"/>
      <c r="E2313" s="561"/>
      <c r="F2313" s="553"/>
      <c r="G2313" s="536"/>
    </row>
    <row r="2314" spans="1:7" ht="18.75" customHeight="1">
      <c r="A2314" s="534"/>
      <c r="B2314" s="534"/>
      <c r="C2314" s="535"/>
      <c r="D2314" s="534"/>
      <c r="E2314" s="536"/>
      <c r="F2314" s="536"/>
      <c r="G2314" s="536"/>
    </row>
    <row r="2315" spans="1:7" ht="18.75" customHeight="1">
      <c r="A2315" s="534"/>
      <c r="B2315" s="534"/>
      <c r="C2315" s="535"/>
      <c r="D2315" s="534"/>
      <c r="E2315" s="561"/>
      <c r="F2315" s="536"/>
      <c r="G2315" s="536"/>
    </row>
    <row r="2316" spans="1:7" ht="18.75" customHeight="1">
      <c r="A2316" s="534"/>
      <c r="B2316" s="534"/>
      <c r="C2316" s="535"/>
      <c r="D2316" s="534"/>
      <c r="E2316" s="536"/>
      <c r="F2316" s="536"/>
      <c r="G2316" s="536"/>
    </row>
    <row r="2317" spans="1:7" ht="18.75" customHeight="1">
      <c r="A2317" s="534"/>
      <c r="B2317" s="534"/>
      <c r="C2317" s="535"/>
      <c r="D2317" s="534"/>
      <c r="E2317" s="536"/>
      <c r="F2317" s="536"/>
      <c r="G2317" s="536"/>
    </row>
    <row r="2318" spans="1:7" ht="18.75" customHeight="1">
      <c r="A2318" s="534"/>
      <c r="B2318" s="534"/>
      <c r="C2318" s="535"/>
      <c r="D2318" s="534"/>
      <c r="E2318" s="536"/>
      <c r="F2318" s="536"/>
      <c r="G2318" s="536"/>
    </row>
    <row r="2319" spans="1:7" ht="18.75" customHeight="1">
      <c r="A2319" s="537"/>
      <c r="B2319" s="537"/>
      <c r="C2319" s="538"/>
      <c r="D2319" s="537"/>
      <c r="E2319" s="539"/>
      <c r="F2319" s="539"/>
      <c r="G2319" s="539"/>
    </row>
  </sheetData>
  <mergeCells count="218">
    <mergeCell ref="A1:F1"/>
    <mergeCell ref="A2:B2"/>
    <mergeCell ref="A10:F10"/>
    <mergeCell ref="A11:B11"/>
    <mergeCell ref="A174:F174"/>
    <mergeCell ref="A175:B175"/>
    <mergeCell ref="A701:F701"/>
    <mergeCell ref="A702:B702"/>
    <mergeCell ref="A868:F868"/>
    <mergeCell ref="A625:F625"/>
    <mergeCell ref="A626:B626"/>
    <mergeCell ref="A648:F648"/>
    <mergeCell ref="A525:F525"/>
    <mergeCell ref="A526:B526"/>
    <mergeCell ref="A405:F405"/>
    <mergeCell ref="A406:B406"/>
    <mergeCell ref="A444:F444"/>
    <mergeCell ref="A445:B445"/>
    <mergeCell ref="A534:F534"/>
    <mergeCell ref="A535:B535"/>
    <mergeCell ref="A618:F618"/>
    <mergeCell ref="A619:B619"/>
    <mergeCell ref="A398:F398"/>
    <mergeCell ref="A399:B399"/>
    <mergeCell ref="A869:B869"/>
    <mergeCell ref="A971:F971"/>
    <mergeCell ref="A972:B972"/>
    <mergeCell ref="A649:B649"/>
    <mergeCell ref="A682:F682"/>
    <mergeCell ref="A683:B683"/>
    <mergeCell ref="A1004:F1004"/>
    <mergeCell ref="A1005:B1005"/>
    <mergeCell ref="A998:F998"/>
    <mergeCell ref="A999:B999"/>
    <mergeCell ref="A692:F692"/>
    <mergeCell ref="A693:B693"/>
    <mergeCell ref="A1010:F1010"/>
    <mergeCell ref="A1011:B1011"/>
    <mergeCell ref="A980:F980"/>
    <mergeCell ref="A981:B981"/>
    <mergeCell ref="A986:F986"/>
    <mergeCell ref="A987:B987"/>
    <mergeCell ref="A992:F992"/>
    <mergeCell ref="A993:B993"/>
    <mergeCell ref="A1070:F1070"/>
    <mergeCell ref="A1071:B1071"/>
    <mergeCell ref="A1090:F1090"/>
    <mergeCell ref="A1091:B1091"/>
    <mergeCell ref="A1104:F1104"/>
    <mergeCell ref="A1105:B1105"/>
    <mergeCell ref="A1028:F1028"/>
    <mergeCell ref="A1029:B1029"/>
    <mergeCell ref="A1034:F1034"/>
    <mergeCell ref="A1035:B1035"/>
    <mergeCell ref="A1052:F1052"/>
    <mergeCell ref="A1053:B1053"/>
    <mergeCell ref="A1184:F1184"/>
    <mergeCell ref="A1185:B1185"/>
    <mergeCell ref="A1214:F1214"/>
    <mergeCell ref="A1215:B1215"/>
    <mergeCell ref="A1244:F1244"/>
    <mergeCell ref="A1245:B1245"/>
    <mergeCell ref="A1134:F1134"/>
    <mergeCell ref="A1135:B1135"/>
    <mergeCell ref="A1141:F1141"/>
    <mergeCell ref="A1142:B1142"/>
    <mergeCell ref="A1154:F1154"/>
    <mergeCell ref="A1155:B1155"/>
    <mergeCell ref="A1301:F1301"/>
    <mergeCell ref="A1302:B1302"/>
    <mergeCell ref="A1348:F1348"/>
    <mergeCell ref="A1349:B1349"/>
    <mergeCell ref="A1356:F1356"/>
    <mergeCell ref="A1357:B1357"/>
    <mergeCell ref="A1253:F1253"/>
    <mergeCell ref="A1254:B1254"/>
    <mergeCell ref="A1263:F1263"/>
    <mergeCell ref="A1264:B1264"/>
    <mergeCell ref="A1271:F1271"/>
    <mergeCell ref="A1272:B1272"/>
    <mergeCell ref="A1451:F1451"/>
    <mergeCell ref="A1452:B1452"/>
    <mergeCell ref="A1460:F1460"/>
    <mergeCell ref="A1461:B1461"/>
    <mergeCell ref="A1468:F1468"/>
    <mergeCell ref="A1469:B1469"/>
    <mergeCell ref="A1526:F1526"/>
    <mergeCell ref="A1527:B1527"/>
    <mergeCell ref="A1363:F1363"/>
    <mergeCell ref="A1364:B1364"/>
    <mergeCell ref="A1437:F1437"/>
    <mergeCell ref="A1438:B1438"/>
    <mergeCell ref="A1444:F1444"/>
    <mergeCell ref="A1445:B1445"/>
    <mergeCell ref="A1573:F1573"/>
    <mergeCell ref="A1574:B1574"/>
    <mergeCell ref="A1591:F1591"/>
    <mergeCell ref="A1592:B1592"/>
    <mergeCell ref="A1600:F1600"/>
    <mergeCell ref="A1601:B1601"/>
    <mergeCell ref="A1518:F1518"/>
    <mergeCell ref="A1519:B1519"/>
    <mergeCell ref="A1533:F1533"/>
    <mergeCell ref="A1534:B1534"/>
    <mergeCell ref="A1565:F1565"/>
    <mergeCell ref="A1566:B1566"/>
    <mergeCell ref="A1661:F1661"/>
    <mergeCell ref="A1662:B1662"/>
    <mergeCell ref="A1688:F1688"/>
    <mergeCell ref="A1689:B1689"/>
    <mergeCell ref="A1707:F1707"/>
    <mergeCell ref="A1708:B1708"/>
    <mergeCell ref="A1769:F1769"/>
    <mergeCell ref="A1770:B1770"/>
    <mergeCell ref="A1608:F1608"/>
    <mergeCell ref="A1609:B1609"/>
    <mergeCell ref="A1631:F1631"/>
    <mergeCell ref="A1632:B1632"/>
    <mergeCell ref="A1649:F1649"/>
    <mergeCell ref="A1650:B1650"/>
    <mergeCell ref="A1655:F1655"/>
    <mergeCell ref="A1656:B1656"/>
    <mergeCell ref="A1801:F1801"/>
    <mergeCell ref="A1802:B1802"/>
    <mergeCell ref="A1821:F1821"/>
    <mergeCell ref="A1822:B1822"/>
    <mergeCell ref="A1828:F1828"/>
    <mergeCell ref="A1829:B1829"/>
    <mergeCell ref="A1741:F1741"/>
    <mergeCell ref="A1742:B1742"/>
    <mergeCell ref="A1776:F1776"/>
    <mergeCell ref="A1777:B1777"/>
    <mergeCell ref="A1783:F1783"/>
    <mergeCell ref="A1784:B1784"/>
    <mergeCell ref="A1869:F1869"/>
    <mergeCell ref="A1870:B1870"/>
    <mergeCell ref="A1877:F1877"/>
    <mergeCell ref="A1878:B1878"/>
    <mergeCell ref="A1883:F1883"/>
    <mergeCell ref="A1884:B1884"/>
    <mergeCell ref="A1835:F1835"/>
    <mergeCell ref="A1836:B1836"/>
    <mergeCell ref="A1843:F1843"/>
    <mergeCell ref="A1844:B1844"/>
    <mergeCell ref="A1861:F1861"/>
    <mergeCell ref="A1862:B1862"/>
    <mergeCell ref="A1927:F1927"/>
    <mergeCell ref="A1928:B1928"/>
    <mergeCell ref="A1933:F1933"/>
    <mergeCell ref="A1934:B1934"/>
    <mergeCell ref="A1950:F1950"/>
    <mergeCell ref="A1951:B1951"/>
    <mergeCell ref="A1900:F1900"/>
    <mergeCell ref="A1901:B1901"/>
    <mergeCell ref="A1909:F1909"/>
    <mergeCell ref="A1910:B1910"/>
    <mergeCell ref="A1920:F1920"/>
    <mergeCell ref="A1921:B1921"/>
    <mergeCell ref="A2095:F2095"/>
    <mergeCell ref="A2096:B2096"/>
    <mergeCell ref="A2105:F2105"/>
    <mergeCell ref="A2106:B2106"/>
    <mergeCell ref="A1968:F1968"/>
    <mergeCell ref="A1969:B1969"/>
    <mergeCell ref="A1985:F1985"/>
    <mergeCell ref="A1986:B1986"/>
    <mergeCell ref="A2002:F2002"/>
    <mergeCell ref="A2003:B2003"/>
    <mergeCell ref="A2071:F2071"/>
    <mergeCell ref="A2072:B2072"/>
    <mergeCell ref="A2078:F2078"/>
    <mergeCell ref="A2079:B2079"/>
    <mergeCell ref="A2085:F2085"/>
    <mergeCell ref="A2086:B2086"/>
    <mergeCell ref="A2019:F2019"/>
    <mergeCell ref="A2020:B2020"/>
    <mergeCell ref="A2036:F2036"/>
    <mergeCell ref="A2037:B2037"/>
    <mergeCell ref="A2053:F2053"/>
    <mergeCell ref="A2054:B2054"/>
    <mergeCell ref="A2307:B2307"/>
    <mergeCell ref="A2257:F2257"/>
    <mergeCell ref="A2258:B2258"/>
    <mergeCell ref="A2263:F2263"/>
    <mergeCell ref="A2264:B2264"/>
    <mergeCell ref="A2270:F2270"/>
    <mergeCell ref="A2271:B2271"/>
    <mergeCell ref="A2277:B2277"/>
    <mergeCell ref="A2276:F2276"/>
    <mergeCell ref="A2291:F2291"/>
    <mergeCell ref="A2292:B2292"/>
    <mergeCell ref="A2306:F2306"/>
    <mergeCell ref="A2223:F2223"/>
    <mergeCell ref="A2224:B2224"/>
    <mergeCell ref="A2244:F2244"/>
    <mergeCell ref="A2245:B2245"/>
    <mergeCell ref="A2250:F2250"/>
    <mergeCell ref="A2251:B2251"/>
    <mergeCell ref="A2140:B2140"/>
    <mergeCell ref="A2156:F2156"/>
    <mergeCell ref="A2157:B2157"/>
    <mergeCell ref="A2217:F2217"/>
    <mergeCell ref="A2218:B2218"/>
    <mergeCell ref="A2197:F2197"/>
    <mergeCell ref="A2198:B2198"/>
    <mergeCell ref="A2211:F2211"/>
    <mergeCell ref="A2212:B2212"/>
    <mergeCell ref="A2113:F2113"/>
    <mergeCell ref="A2114:B2114"/>
    <mergeCell ref="A2190:F2190"/>
    <mergeCell ref="A2191:B2191"/>
    <mergeCell ref="A2205:F2205"/>
    <mergeCell ref="A2206:B2206"/>
    <mergeCell ref="A2174:B2174"/>
    <mergeCell ref="A2173:F2173"/>
    <mergeCell ref="A2131:F2131"/>
    <mergeCell ref="A2132:B2132"/>
    <mergeCell ref="A2139:F2139"/>
  </mergeCells>
  <phoneticPr fontId="76" type="noConversion"/>
  <pageMargins left="0.59055118110236227" right="0.19685039370078741" top="0.19685039370078741" bottom="0.19685039370078741" header="0.31496062992125984" footer="0.31496062992125984"/>
  <pageSetup paperSize="9" scale="8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139"/>
  <sheetViews>
    <sheetView workbookViewId="0">
      <pane ySplit="5" topLeftCell="A6" activePane="bottomLeft" state="frozen"/>
      <selection pane="bottomLeft" activeCell="C97" sqref="C97"/>
    </sheetView>
  </sheetViews>
  <sheetFormatPr baseColWidth="10" defaultColWidth="9" defaultRowHeight="14"/>
  <cols>
    <col min="1" max="1" width="22.19921875" style="312" customWidth="1"/>
    <col min="2" max="2" width="8" style="312" customWidth="1"/>
    <col min="3" max="8" width="10.59765625" style="323" customWidth="1"/>
    <col min="9" max="16384" width="9" style="312"/>
  </cols>
  <sheetData>
    <row r="1" spans="1:8">
      <c r="A1" s="601" t="s">
        <v>228</v>
      </c>
      <c r="B1" s="601"/>
      <c r="C1" s="601"/>
      <c r="D1" s="601"/>
      <c r="E1" s="601"/>
      <c r="F1" s="601"/>
      <c r="G1" s="601"/>
      <c r="H1" s="601"/>
    </row>
    <row r="2" spans="1:8">
      <c r="A2" s="602" t="s">
        <v>352</v>
      </c>
      <c r="B2" s="602"/>
      <c r="C2" s="602"/>
      <c r="D2" s="602"/>
      <c r="E2" s="602"/>
      <c r="F2" s="602"/>
      <c r="G2" s="602"/>
      <c r="H2" s="602"/>
    </row>
    <row r="3" spans="1:8">
      <c r="A3" s="603" t="s">
        <v>787</v>
      </c>
      <c r="B3" s="603"/>
      <c r="C3" s="603"/>
      <c r="D3" s="603"/>
      <c r="E3" s="603"/>
      <c r="F3" s="603"/>
      <c r="G3" s="603"/>
      <c r="H3" s="603"/>
    </row>
    <row r="4" spans="1:8">
      <c r="A4" s="604" t="s">
        <v>353</v>
      </c>
      <c r="B4" s="604" t="s">
        <v>354</v>
      </c>
      <c r="C4" s="606" t="s">
        <v>355</v>
      </c>
      <c r="D4" s="606"/>
      <c r="E4" s="606" t="s">
        <v>54</v>
      </c>
      <c r="F4" s="606"/>
      <c r="G4" s="606" t="s">
        <v>356</v>
      </c>
      <c r="H4" s="606"/>
    </row>
    <row r="5" spans="1:8">
      <c r="A5" s="605"/>
      <c r="B5" s="605"/>
      <c r="C5" s="313"/>
      <c r="D5" s="313"/>
      <c r="E5" s="313"/>
      <c r="F5" s="313"/>
      <c r="G5" s="313"/>
      <c r="H5" s="313"/>
    </row>
    <row r="6" spans="1:8" s="317" customFormat="1">
      <c r="A6" s="314" t="s">
        <v>123</v>
      </c>
      <c r="B6" s="315" t="s">
        <v>132</v>
      </c>
      <c r="C6" s="316" t="e">
        <f>'TB12'!#REF!</f>
        <v>#REF!</v>
      </c>
      <c r="D6" s="316"/>
      <c r="E6" s="316"/>
      <c r="F6" s="316"/>
      <c r="G6" s="316" t="e">
        <f>C6</f>
        <v>#REF!</v>
      </c>
      <c r="H6" s="316">
        <f>D6</f>
        <v>0</v>
      </c>
    </row>
    <row r="7" spans="1:8" s="317" customFormat="1">
      <c r="A7" s="314" t="s">
        <v>808</v>
      </c>
      <c r="B7" s="315" t="s">
        <v>133</v>
      </c>
      <c r="C7" s="316" t="e">
        <f>'TB12'!#REF!</f>
        <v>#REF!</v>
      </c>
      <c r="D7" s="316"/>
      <c r="E7" s="316"/>
      <c r="F7" s="316"/>
      <c r="G7" s="316" t="e">
        <f t="shared" ref="G7:G49" si="0">C7</f>
        <v>#REF!</v>
      </c>
      <c r="H7" s="316">
        <f t="shared" ref="H7:H49" si="1">D7</f>
        <v>0</v>
      </c>
    </row>
    <row r="8" spans="1:8" s="317" customFormat="1">
      <c r="A8" s="314" t="s">
        <v>229</v>
      </c>
      <c r="B8" s="315" t="s">
        <v>173</v>
      </c>
      <c r="C8" s="316" t="e">
        <f>'TB12'!#REF!</f>
        <v>#REF!</v>
      </c>
      <c r="D8" s="316"/>
      <c r="E8" s="316"/>
      <c r="F8" s="316"/>
      <c r="G8" s="316" t="e">
        <f t="shared" si="0"/>
        <v>#REF!</v>
      </c>
      <c r="H8" s="316">
        <f t="shared" si="1"/>
        <v>0</v>
      </c>
    </row>
    <row r="9" spans="1:8" s="317" customFormat="1">
      <c r="A9" s="314" t="s">
        <v>231</v>
      </c>
      <c r="B9" s="315" t="s">
        <v>230</v>
      </c>
      <c r="C9" s="316" t="e">
        <f>'TB12'!#REF!</f>
        <v>#REF!</v>
      </c>
      <c r="D9" s="316"/>
      <c r="E9" s="316"/>
      <c r="F9" s="316"/>
      <c r="G9" s="316" t="e">
        <f t="shared" si="0"/>
        <v>#REF!</v>
      </c>
      <c r="H9" s="316">
        <f t="shared" si="1"/>
        <v>0</v>
      </c>
    </row>
    <row r="10" spans="1:8" s="317" customFormat="1">
      <c r="A10" s="314" t="s">
        <v>232</v>
      </c>
      <c r="B10" s="315" t="s">
        <v>134</v>
      </c>
      <c r="C10" s="316" t="e">
        <f>'TB12'!#REF!</f>
        <v>#REF!</v>
      </c>
      <c r="D10" s="316"/>
      <c r="E10" s="316"/>
      <c r="F10" s="316"/>
      <c r="G10" s="316" t="e">
        <f t="shared" si="0"/>
        <v>#REF!</v>
      </c>
      <c r="H10" s="316">
        <f t="shared" si="1"/>
        <v>0</v>
      </c>
    </row>
    <row r="11" spans="1:8" s="317" customFormat="1">
      <c r="A11" s="314" t="s">
        <v>234</v>
      </c>
      <c r="B11" s="315" t="s">
        <v>233</v>
      </c>
      <c r="C11" s="316" t="e">
        <f>'TB12'!#REF!</f>
        <v>#REF!</v>
      </c>
      <c r="D11" s="316"/>
      <c r="E11" s="316"/>
      <c r="F11" s="316"/>
      <c r="G11" s="316" t="e">
        <f t="shared" si="0"/>
        <v>#REF!</v>
      </c>
      <c r="H11" s="316">
        <f t="shared" si="1"/>
        <v>0</v>
      </c>
    </row>
    <row r="12" spans="1:8" s="317" customFormat="1">
      <c r="A12" s="314" t="s">
        <v>1130</v>
      </c>
      <c r="B12" s="315" t="s">
        <v>1129</v>
      </c>
      <c r="C12" s="316" t="e">
        <f>'TB12'!#REF!</f>
        <v>#REF!</v>
      </c>
      <c r="D12" s="316"/>
      <c r="E12" s="316"/>
      <c r="F12" s="316"/>
      <c r="G12" s="316" t="e">
        <f t="shared" si="0"/>
        <v>#REF!</v>
      </c>
      <c r="H12" s="316">
        <f t="shared" si="1"/>
        <v>0</v>
      </c>
    </row>
    <row r="13" spans="1:8" s="317" customFormat="1">
      <c r="A13" s="314" t="s">
        <v>235</v>
      </c>
      <c r="B13" s="315" t="s">
        <v>141</v>
      </c>
      <c r="C13" s="316" t="e">
        <f>'TB12'!#REF!</f>
        <v>#REF!</v>
      </c>
      <c r="D13" s="316"/>
      <c r="E13" s="316"/>
      <c r="F13" s="316"/>
      <c r="G13" s="316" t="e">
        <f t="shared" si="0"/>
        <v>#REF!</v>
      </c>
      <c r="H13" s="316">
        <f t="shared" si="1"/>
        <v>0</v>
      </c>
    </row>
    <row r="14" spans="1:8" s="317" customFormat="1">
      <c r="A14" s="314" t="s">
        <v>580</v>
      </c>
      <c r="B14" s="315" t="s">
        <v>579</v>
      </c>
      <c r="C14" s="316" t="e">
        <f>'TB12'!#REF!</f>
        <v>#REF!</v>
      </c>
      <c r="D14" s="316"/>
      <c r="E14" s="316"/>
      <c r="F14" s="316"/>
      <c r="G14" s="316" t="e">
        <f t="shared" si="0"/>
        <v>#REF!</v>
      </c>
      <c r="H14" s="316">
        <f t="shared" si="1"/>
        <v>0</v>
      </c>
    </row>
    <row r="15" spans="1:8" s="317" customFormat="1">
      <c r="A15" s="314" t="s">
        <v>196</v>
      </c>
      <c r="B15" s="315" t="s">
        <v>143</v>
      </c>
      <c r="C15" s="316" t="e">
        <f>'TB12'!#REF!</f>
        <v>#REF!</v>
      </c>
      <c r="D15" s="316"/>
      <c r="E15" s="316"/>
      <c r="F15" s="316"/>
      <c r="G15" s="316" t="e">
        <f t="shared" si="0"/>
        <v>#REF!</v>
      </c>
      <c r="H15" s="316">
        <f t="shared" si="1"/>
        <v>0</v>
      </c>
    </row>
    <row r="16" spans="1:8" s="317" customFormat="1">
      <c r="A16" s="314" t="s">
        <v>582</v>
      </c>
      <c r="B16" s="315" t="s">
        <v>581</v>
      </c>
      <c r="C16" s="316" t="e">
        <f>'TB12'!#REF!</f>
        <v>#REF!</v>
      </c>
      <c r="D16" s="316"/>
      <c r="E16" s="316"/>
      <c r="F16" s="316"/>
      <c r="G16" s="316" t="e">
        <f t="shared" si="0"/>
        <v>#REF!</v>
      </c>
      <c r="H16" s="316">
        <f t="shared" si="1"/>
        <v>0</v>
      </c>
    </row>
    <row r="17" spans="1:8" s="317" customFormat="1">
      <c r="A17" s="314" t="s">
        <v>237</v>
      </c>
      <c r="B17" s="315" t="s">
        <v>236</v>
      </c>
      <c r="C17" s="316" t="e">
        <f>'TB12'!#REF!</f>
        <v>#REF!</v>
      </c>
      <c r="D17" s="316"/>
      <c r="E17" s="316"/>
      <c r="F17" s="316"/>
      <c r="G17" s="316" t="e">
        <f t="shared" si="0"/>
        <v>#REF!</v>
      </c>
      <c r="H17" s="316">
        <f t="shared" si="1"/>
        <v>0</v>
      </c>
    </row>
    <row r="18" spans="1:8" s="317" customFormat="1">
      <c r="A18" s="314" t="s">
        <v>124</v>
      </c>
      <c r="B18" s="315" t="s">
        <v>238</v>
      </c>
      <c r="C18" s="316" t="e">
        <f>'TB12'!#REF!</f>
        <v>#REF!</v>
      </c>
      <c r="D18" s="316"/>
      <c r="E18" s="316"/>
      <c r="F18" s="316"/>
      <c r="G18" s="316" t="e">
        <f t="shared" si="0"/>
        <v>#REF!</v>
      </c>
      <c r="H18" s="316">
        <f t="shared" si="1"/>
        <v>0</v>
      </c>
    </row>
    <row r="19" spans="1:8" s="317" customFormat="1">
      <c r="A19" s="314" t="s">
        <v>570</v>
      </c>
      <c r="B19" s="315" t="s">
        <v>142</v>
      </c>
      <c r="C19" s="316" t="e">
        <f>'TB12'!#REF!</f>
        <v>#REF!</v>
      </c>
      <c r="D19" s="316"/>
      <c r="E19" s="316"/>
      <c r="F19" s="316"/>
      <c r="G19" s="316" t="e">
        <f t="shared" si="0"/>
        <v>#REF!</v>
      </c>
      <c r="H19" s="316">
        <f t="shared" si="1"/>
        <v>0</v>
      </c>
    </row>
    <row r="20" spans="1:8" s="317" customFormat="1">
      <c r="A20" s="314" t="s">
        <v>311</v>
      </c>
      <c r="B20" s="315" t="s">
        <v>310</v>
      </c>
      <c r="C20" s="316" t="e">
        <f>'TB12'!#REF!</f>
        <v>#REF!</v>
      </c>
      <c r="D20" s="316"/>
      <c r="E20" s="316"/>
      <c r="F20" s="316"/>
      <c r="G20" s="316" t="e">
        <f t="shared" si="0"/>
        <v>#REF!</v>
      </c>
      <c r="H20" s="316">
        <f t="shared" si="1"/>
        <v>0</v>
      </c>
    </row>
    <row r="21" spans="1:8" s="317" customFormat="1">
      <c r="A21" s="314" t="s">
        <v>181</v>
      </c>
      <c r="B21" s="315" t="s">
        <v>135</v>
      </c>
      <c r="C21" s="316" t="e">
        <f>'TB12'!#REF!</f>
        <v>#REF!</v>
      </c>
      <c r="D21" s="316"/>
      <c r="E21" s="316"/>
      <c r="F21" s="316"/>
      <c r="G21" s="316" t="e">
        <f t="shared" si="0"/>
        <v>#REF!</v>
      </c>
      <c r="H21" s="316">
        <f t="shared" si="1"/>
        <v>0</v>
      </c>
    </row>
    <row r="22" spans="1:8" s="317" customFormat="1">
      <c r="A22" s="314" t="s">
        <v>239</v>
      </c>
      <c r="B22" s="315" t="s">
        <v>136</v>
      </c>
      <c r="C22" s="316" t="e">
        <f>'TB12'!#REF!</f>
        <v>#REF!</v>
      </c>
      <c r="D22" s="316"/>
      <c r="E22" s="316"/>
      <c r="F22" s="316"/>
      <c r="G22" s="316" t="e">
        <f t="shared" si="0"/>
        <v>#REF!</v>
      </c>
      <c r="H22" s="316">
        <f t="shared" si="1"/>
        <v>0</v>
      </c>
    </row>
    <row r="23" spans="1:8" s="317" customFormat="1">
      <c r="A23" s="314" t="s">
        <v>240</v>
      </c>
      <c r="B23" s="315" t="s">
        <v>137</v>
      </c>
      <c r="C23" s="316" t="e">
        <f>'TB12'!#REF!</f>
        <v>#REF!</v>
      </c>
      <c r="D23" s="316"/>
      <c r="E23" s="316"/>
      <c r="F23" s="316"/>
      <c r="G23" s="316" t="e">
        <f t="shared" si="0"/>
        <v>#REF!</v>
      </c>
      <c r="H23" s="316">
        <f t="shared" si="1"/>
        <v>0</v>
      </c>
    </row>
    <row r="24" spans="1:8" s="317" customFormat="1">
      <c r="A24" s="314" t="s">
        <v>241</v>
      </c>
      <c r="B24" s="315" t="s">
        <v>138</v>
      </c>
      <c r="C24" s="316" t="e">
        <f>'TB12'!#REF!</f>
        <v>#REF!</v>
      </c>
      <c r="D24" s="316"/>
      <c r="E24" s="316"/>
      <c r="F24" s="316"/>
      <c r="G24" s="316" t="e">
        <f t="shared" si="0"/>
        <v>#REF!</v>
      </c>
      <c r="H24" s="316">
        <f t="shared" si="1"/>
        <v>0</v>
      </c>
    </row>
    <row r="25" spans="1:8" s="317" customFormat="1">
      <c r="A25" s="314" t="s">
        <v>571</v>
      </c>
      <c r="B25" s="315" t="s">
        <v>576</v>
      </c>
      <c r="C25" s="316" t="e">
        <f>'TB12'!#REF!</f>
        <v>#REF!</v>
      </c>
      <c r="D25" s="316"/>
      <c r="E25" s="316"/>
      <c r="F25" s="316"/>
      <c r="G25" s="316" t="e">
        <f t="shared" si="0"/>
        <v>#REF!</v>
      </c>
      <c r="H25" s="316">
        <f t="shared" si="1"/>
        <v>0</v>
      </c>
    </row>
    <row r="26" spans="1:8" s="317" customFormat="1">
      <c r="A26" s="314" t="s">
        <v>197</v>
      </c>
      <c r="B26" s="315" t="s">
        <v>242</v>
      </c>
      <c r="C26" s="316"/>
      <c r="D26" s="316" t="e">
        <f>-'TB12'!#REF!</f>
        <v>#REF!</v>
      </c>
      <c r="E26" s="316"/>
      <c r="F26" s="316"/>
      <c r="G26" s="316">
        <f t="shared" si="0"/>
        <v>0</v>
      </c>
      <c r="H26" s="316" t="e">
        <f t="shared" si="1"/>
        <v>#REF!</v>
      </c>
    </row>
    <row r="27" spans="1:8" s="317" customFormat="1">
      <c r="A27" s="314" t="s">
        <v>243</v>
      </c>
      <c r="B27" s="315" t="s">
        <v>139</v>
      </c>
      <c r="C27" s="316"/>
      <c r="D27" s="316" t="e">
        <f>-'TB12'!#REF!</f>
        <v>#REF!</v>
      </c>
      <c r="E27" s="316"/>
      <c r="F27" s="316"/>
      <c r="G27" s="316">
        <f t="shared" si="0"/>
        <v>0</v>
      </c>
      <c r="H27" s="316" t="e">
        <f t="shared" si="1"/>
        <v>#REF!</v>
      </c>
    </row>
    <row r="28" spans="1:8" s="317" customFormat="1">
      <c r="A28" s="314" t="s">
        <v>244</v>
      </c>
      <c r="B28" s="315" t="s">
        <v>140</v>
      </c>
      <c r="C28" s="316"/>
      <c r="D28" s="316" t="e">
        <f>-'TB12'!#REF!</f>
        <v>#REF!</v>
      </c>
      <c r="E28" s="316"/>
      <c r="F28" s="316"/>
      <c r="G28" s="316">
        <f t="shared" si="0"/>
        <v>0</v>
      </c>
      <c r="H28" s="316" t="e">
        <f t="shared" si="1"/>
        <v>#REF!</v>
      </c>
    </row>
    <row r="29" spans="1:8" s="317" customFormat="1">
      <c r="A29" s="314" t="s">
        <v>578</v>
      </c>
      <c r="B29" s="315" t="s">
        <v>577</v>
      </c>
      <c r="C29" s="316"/>
      <c r="D29" s="316" t="e">
        <f>-'TB12'!#REF!</f>
        <v>#REF!</v>
      </c>
      <c r="E29" s="316"/>
      <c r="F29" s="316"/>
      <c r="G29" s="316">
        <f t="shared" si="0"/>
        <v>0</v>
      </c>
      <c r="H29" s="316" t="e">
        <f t="shared" si="1"/>
        <v>#REF!</v>
      </c>
    </row>
    <row r="30" spans="1:8" s="317" customFormat="1">
      <c r="A30" s="314" t="s">
        <v>1116</v>
      </c>
      <c r="B30" s="315" t="s">
        <v>245</v>
      </c>
      <c r="C30" s="316" t="e">
        <f>'TB12'!#REF!</f>
        <v>#REF!</v>
      </c>
      <c r="D30" s="316"/>
      <c r="E30" s="316"/>
      <c r="F30" s="316"/>
      <c r="G30" s="316" t="e">
        <f t="shared" si="0"/>
        <v>#REF!</v>
      </c>
      <c r="H30" s="316">
        <f t="shared" si="1"/>
        <v>0</v>
      </c>
    </row>
    <row r="31" spans="1:8" s="317" customFormat="1">
      <c r="A31" s="314" t="s">
        <v>75</v>
      </c>
      <c r="B31" s="315" t="s">
        <v>144</v>
      </c>
      <c r="C31" s="316">
        <v>0</v>
      </c>
      <c r="D31" s="316" t="e">
        <f>-'TB12'!#REF!</f>
        <v>#REF!</v>
      </c>
      <c r="E31" s="316"/>
      <c r="F31" s="316"/>
      <c r="G31" s="316">
        <f t="shared" si="0"/>
        <v>0</v>
      </c>
      <c r="H31" s="316" t="e">
        <f t="shared" si="1"/>
        <v>#REF!</v>
      </c>
    </row>
    <row r="32" spans="1:8" s="317" customFormat="1">
      <c r="A32" s="314" t="s">
        <v>247</v>
      </c>
      <c r="B32" s="315" t="s">
        <v>246</v>
      </c>
      <c r="C32" s="316">
        <v>0</v>
      </c>
      <c r="D32" s="316" t="e">
        <f>-'TB12'!#REF!</f>
        <v>#REF!</v>
      </c>
      <c r="E32" s="316"/>
      <c r="F32" s="316"/>
      <c r="G32" s="316">
        <f t="shared" si="0"/>
        <v>0</v>
      </c>
      <c r="H32" s="316" t="e">
        <f t="shared" si="1"/>
        <v>#REF!</v>
      </c>
    </row>
    <row r="33" spans="1:8" s="317" customFormat="1">
      <c r="A33" s="314" t="s">
        <v>249</v>
      </c>
      <c r="B33" s="315" t="s">
        <v>248</v>
      </c>
      <c r="C33" s="316">
        <v>0</v>
      </c>
      <c r="D33" s="316" t="e">
        <f>-'TB12'!#REF!</f>
        <v>#REF!</v>
      </c>
      <c r="E33" s="316"/>
      <c r="F33" s="316"/>
      <c r="G33" s="316">
        <f t="shared" si="0"/>
        <v>0</v>
      </c>
      <c r="H33" s="316" t="e">
        <f t="shared" si="1"/>
        <v>#REF!</v>
      </c>
    </row>
    <row r="34" spans="1:8" s="317" customFormat="1">
      <c r="A34" s="314" t="s">
        <v>204</v>
      </c>
      <c r="B34" s="315" t="s">
        <v>360</v>
      </c>
      <c r="C34" s="316">
        <v>0</v>
      </c>
      <c r="D34" s="316" t="e">
        <f>-'TB12'!#REF!</f>
        <v>#REF!</v>
      </c>
      <c r="E34" s="316"/>
      <c r="F34" s="316"/>
      <c r="G34" s="316">
        <f t="shared" si="0"/>
        <v>0</v>
      </c>
      <c r="H34" s="316" t="e">
        <f t="shared" si="1"/>
        <v>#REF!</v>
      </c>
    </row>
    <row r="35" spans="1:8" s="317" customFormat="1">
      <c r="A35" s="314" t="s">
        <v>119</v>
      </c>
      <c r="B35" s="315" t="s">
        <v>145</v>
      </c>
      <c r="C35" s="316">
        <v>0</v>
      </c>
      <c r="D35" s="316" t="e">
        <f>-'TB12'!#REF!</f>
        <v>#REF!</v>
      </c>
      <c r="E35" s="316"/>
      <c r="F35" s="316"/>
      <c r="G35" s="316">
        <f t="shared" si="0"/>
        <v>0</v>
      </c>
      <c r="H35" s="316" t="e">
        <f t="shared" si="1"/>
        <v>#REF!</v>
      </c>
    </row>
    <row r="36" spans="1:8" s="317" customFormat="1">
      <c r="A36" s="314" t="s">
        <v>250</v>
      </c>
      <c r="B36" s="315" t="s">
        <v>147</v>
      </c>
      <c r="C36" s="316">
        <v>0</v>
      </c>
      <c r="D36" s="316" t="e">
        <f>-'TB12'!#REF!</f>
        <v>#REF!</v>
      </c>
      <c r="E36" s="316"/>
      <c r="F36" s="316"/>
      <c r="G36" s="316">
        <f t="shared" si="0"/>
        <v>0</v>
      </c>
      <c r="H36" s="316" t="e">
        <f t="shared" si="1"/>
        <v>#REF!</v>
      </c>
    </row>
    <row r="37" spans="1:8" s="317" customFormat="1">
      <c r="A37" s="314" t="s">
        <v>251</v>
      </c>
      <c r="B37" s="315" t="s">
        <v>148</v>
      </c>
      <c r="C37" s="316">
        <v>0</v>
      </c>
      <c r="D37" s="316" t="e">
        <f>-'TB12'!#REF!</f>
        <v>#REF!</v>
      </c>
      <c r="E37" s="316"/>
      <c r="F37" s="316"/>
      <c r="G37" s="316">
        <f t="shared" si="0"/>
        <v>0</v>
      </c>
      <c r="H37" s="316" t="e">
        <f t="shared" si="1"/>
        <v>#REF!</v>
      </c>
    </row>
    <row r="38" spans="1:8" s="317" customFormat="1">
      <c r="A38" s="314" t="s">
        <v>325</v>
      </c>
      <c r="B38" s="315" t="s">
        <v>324</v>
      </c>
      <c r="C38" s="316">
        <v>0</v>
      </c>
      <c r="D38" s="316" t="e">
        <f>-'TB12'!#REF!</f>
        <v>#REF!</v>
      </c>
      <c r="E38" s="316"/>
      <c r="F38" s="316"/>
      <c r="G38" s="316">
        <f t="shared" si="0"/>
        <v>0</v>
      </c>
      <c r="H38" s="316" t="e">
        <f t="shared" si="1"/>
        <v>#REF!</v>
      </c>
    </row>
    <row r="39" spans="1:8" s="317" customFormat="1">
      <c r="A39" s="314" t="s">
        <v>563</v>
      </c>
      <c r="B39" s="315" t="s">
        <v>174</v>
      </c>
      <c r="C39" s="316">
        <v>0</v>
      </c>
      <c r="D39" s="316" t="e">
        <f>-'TB12'!#REF!</f>
        <v>#REF!</v>
      </c>
      <c r="E39" s="316"/>
      <c r="F39" s="316"/>
      <c r="G39" s="316">
        <f t="shared" si="0"/>
        <v>0</v>
      </c>
      <c r="H39" s="316" t="e">
        <f t="shared" si="1"/>
        <v>#REF!</v>
      </c>
    </row>
    <row r="40" spans="1:8" s="317" customFormat="1">
      <c r="A40" s="314" t="s">
        <v>252</v>
      </c>
      <c r="B40" s="315" t="s">
        <v>175</v>
      </c>
      <c r="C40" s="316">
        <v>0</v>
      </c>
      <c r="D40" s="316" t="e">
        <f>-'TB12'!#REF!</f>
        <v>#REF!</v>
      </c>
      <c r="E40" s="316"/>
      <c r="F40" s="316"/>
      <c r="G40" s="316">
        <f t="shared" si="0"/>
        <v>0</v>
      </c>
      <c r="H40" s="316" t="e">
        <f t="shared" si="1"/>
        <v>#REF!</v>
      </c>
    </row>
    <row r="41" spans="1:8" s="317" customFormat="1">
      <c r="A41" s="314" t="s">
        <v>358</v>
      </c>
      <c r="B41" s="315" t="s">
        <v>321</v>
      </c>
      <c r="C41" s="316">
        <v>0</v>
      </c>
      <c r="D41" s="316" t="e">
        <f>-'TB12'!#REF!</f>
        <v>#REF!</v>
      </c>
      <c r="E41" s="316"/>
      <c r="F41" s="316"/>
      <c r="G41" s="316">
        <f t="shared" si="0"/>
        <v>0</v>
      </c>
      <c r="H41" s="316" t="e">
        <f t="shared" si="1"/>
        <v>#REF!</v>
      </c>
    </row>
    <row r="42" spans="1:8" s="317" customFormat="1">
      <c r="A42" s="314" t="s">
        <v>253</v>
      </c>
      <c r="B42" s="315" t="s">
        <v>198</v>
      </c>
      <c r="C42" s="316">
        <v>0</v>
      </c>
      <c r="D42" s="316" t="e">
        <f>-'TB12'!#REF!</f>
        <v>#REF!</v>
      </c>
      <c r="E42" s="316"/>
      <c r="F42" s="316"/>
      <c r="G42" s="316">
        <f t="shared" si="0"/>
        <v>0</v>
      </c>
      <c r="H42" s="316" t="e">
        <f t="shared" si="1"/>
        <v>#REF!</v>
      </c>
    </row>
    <row r="43" spans="1:8" s="317" customFormat="1">
      <c r="A43" s="314" t="s">
        <v>254</v>
      </c>
      <c r="B43" s="315" t="s">
        <v>146</v>
      </c>
      <c r="C43" s="316">
        <v>0</v>
      </c>
      <c r="D43" s="316" t="e">
        <f>-'TB12'!#REF!</f>
        <v>#REF!</v>
      </c>
      <c r="E43" s="316"/>
      <c r="F43" s="316"/>
      <c r="G43" s="316">
        <f t="shared" si="0"/>
        <v>0</v>
      </c>
      <c r="H43" s="316" t="e">
        <f t="shared" si="1"/>
        <v>#REF!</v>
      </c>
    </row>
    <row r="44" spans="1:8" s="317" customFormat="1">
      <c r="A44" s="314" t="s">
        <v>95</v>
      </c>
      <c r="B44" s="315" t="s">
        <v>567</v>
      </c>
      <c r="C44" s="316">
        <v>0</v>
      </c>
      <c r="D44" s="316" t="e">
        <f>-'TB12'!#REF!</f>
        <v>#REF!</v>
      </c>
      <c r="E44" s="316"/>
      <c r="F44" s="316"/>
      <c r="G44" s="316">
        <f t="shared" si="0"/>
        <v>0</v>
      </c>
      <c r="H44" s="316" t="e">
        <f t="shared" si="1"/>
        <v>#REF!</v>
      </c>
    </row>
    <row r="45" spans="1:8" s="317" customFormat="1">
      <c r="A45" s="314" t="s">
        <v>584</v>
      </c>
      <c r="B45" s="315" t="s">
        <v>583</v>
      </c>
      <c r="C45" s="316">
        <v>0</v>
      </c>
      <c r="D45" s="316" t="e">
        <f>-'TB12'!#REF!</f>
        <v>#REF!</v>
      </c>
      <c r="E45" s="316"/>
      <c r="F45" s="316"/>
      <c r="G45" s="316">
        <f t="shared" si="0"/>
        <v>0</v>
      </c>
      <c r="H45" s="316" t="e">
        <f t="shared" si="1"/>
        <v>#REF!</v>
      </c>
    </row>
    <row r="46" spans="1:8" s="317" customFormat="1">
      <c r="A46" s="314" t="s">
        <v>125</v>
      </c>
      <c r="B46" s="315" t="s">
        <v>149</v>
      </c>
      <c r="C46" s="316">
        <v>0</v>
      </c>
      <c r="D46" s="316" t="e">
        <f>-'TB12'!#REF!</f>
        <v>#REF!</v>
      </c>
      <c r="E46" s="316"/>
      <c r="F46" s="316"/>
      <c r="G46" s="316">
        <f t="shared" si="0"/>
        <v>0</v>
      </c>
      <c r="H46" s="316" t="e">
        <f t="shared" si="1"/>
        <v>#REF!</v>
      </c>
    </row>
    <row r="47" spans="1:8" s="317" customFormat="1">
      <c r="A47" s="314" t="s">
        <v>255</v>
      </c>
      <c r="B47" s="315" t="s">
        <v>176</v>
      </c>
      <c r="C47" s="316">
        <v>0</v>
      </c>
      <c r="D47" s="316" t="e">
        <f>-'TB12'!#REF!</f>
        <v>#REF!</v>
      </c>
      <c r="E47" s="316"/>
      <c r="F47" s="316"/>
      <c r="G47" s="316">
        <f t="shared" si="0"/>
        <v>0</v>
      </c>
      <c r="H47" s="316" t="e">
        <f t="shared" si="1"/>
        <v>#REF!</v>
      </c>
    </row>
    <row r="48" spans="1:8" s="317" customFormat="1">
      <c r="A48" s="314" t="s">
        <v>256</v>
      </c>
      <c r="B48" s="315" t="s">
        <v>199</v>
      </c>
      <c r="C48" s="316">
        <v>0</v>
      </c>
      <c r="D48" s="316" t="e">
        <f>-'TB12'!#REF!</f>
        <v>#REF!</v>
      </c>
      <c r="E48" s="316"/>
      <c r="F48" s="316"/>
      <c r="G48" s="316">
        <f t="shared" si="0"/>
        <v>0</v>
      </c>
      <c r="H48" s="316" t="e">
        <f t="shared" si="1"/>
        <v>#REF!</v>
      </c>
    </row>
    <row r="49" spans="1:8" s="317" customFormat="1">
      <c r="A49" s="314" t="s">
        <v>69</v>
      </c>
      <c r="B49" s="315" t="s">
        <v>257</v>
      </c>
      <c r="C49" s="316">
        <v>0</v>
      </c>
      <c r="D49" s="316" t="e">
        <f>-'TB12'!#REF!</f>
        <v>#REF!</v>
      </c>
      <c r="E49" s="316"/>
      <c r="F49" s="316"/>
      <c r="G49" s="316">
        <f t="shared" si="0"/>
        <v>0</v>
      </c>
      <c r="H49" s="316" t="e">
        <f t="shared" si="1"/>
        <v>#REF!</v>
      </c>
    </row>
    <row r="50" spans="1:8" s="317" customFormat="1">
      <c r="A50" s="314" t="s">
        <v>56</v>
      </c>
      <c r="B50" s="315" t="s">
        <v>200</v>
      </c>
      <c r="C50" s="316">
        <v>0</v>
      </c>
      <c r="D50" s="316" t="e">
        <f>-'TB12'!#REF!</f>
        <v>#REF!</v>
      </c>
      <c r="E50" s="316"/>
      <c r="F50" s="316" t="e">
        <f>D50</f>
        <v>#REF!</v>
      </c>
      <c r="G50" s="316"/>
      <c r="H50" s="316"/>
    </row>
    <row r="51" spans="1:8" s="317" customFormat="1">
      <c r="A51" s="314" t="s">
        <v>308</v>
      </c>
      <c r="B51" s="315" t="s">
        <v>307</v>
      </c>
      <c r="C51" s="316">
        <v>0</v>
      </c>
      <c r="D51" s="316" t="e">
        <f>-'TB12'!#REF!</f>
        <v>#REF!</v>
      </c>
      <c r="E51" s="316"/>
      <c r="F51" s="316" t="e">
        <f t="shared" ref="F51:F55" si="2">D51</f>
        <v>#REF!</v>
      </c>
      <c r="G51" s="316"/>
      <c r="H51" s="316"/>
    </row>
    <row r="52" spans="1:8" s="317" customFormat="1">
      <c r="A52" s="314" t="s">
        <v>89</v>
      </c>
      <c r="B52" s="315" t="s">
        <v>258</v>
      </c>
      <c r="C52" s="316">
        <v>0</v>
      </c>
      <c r="D52" s="316" t="e">
        <f>-'TB12'!#REF!</f>
        <v>#REF!</v>
      </c>
      <c r="E52" s="316"/>
      <c r="F52" s="316" t="e">
        <f t="shared" si="2"/>
        <v>#REF!</v>
      </c>
      <c r="G52" s="316"/>
      <c r="H52" s="316"/>
    </row>
    <row r="53" spans="1:8" s="317" customFormat="1">
      <c r="A53" s="314" t="s">
        <v>945</v>
      </c>
      <c r="B53" s="315" t="s">
        <v>944</v>
      </c>
      <c r="C53" s="316">
        <v>0</v>
      </c>
      <c r="D53" s="316" t="e">
        <f>-'TB12'!#REF!</f>
        <v>#REF!</v>
      </c>
      <c r="E53" s="316"/>
      <c r="F53" s="316" t="e">
        <f t="shared" si="2"/>
        <v>#REF!</v>
      </c>
      <c r="G53" s="316"/>
      <c r="H53" s="316"/>
    </row>
    <row r="54" spans="1:8" s="317" customFormat="1">
      <c r="A54" s="314" t="s">
        <v>68</v>
      </c>
      <c r="B54" s="315" t="s">
        <v>259</v>
      </c>
      <c r="C54" s="316">
        <v>0</v>
      </c>
      <c r="D54" s="316" t="e">
        <f>-'TB12'!#REF!</f>
        <v>#REF!</v>
      </c>
      <c r="E54" s="316">
        <f>C54</f>
        <v>0</v>
      </c>
      <c r="F54" s="316" t="e">
        <f t="shared" si="2"/>
        <v>#REF!</v>
      </c>
      <c r="G54" s="316"/>
      <c r="H54" s="316"/>
    </row>
    <row r="55" spans="1:8" s="317" customFormat="1">
      <c r="A55" s="314" t="s">
        <v>313</v>
      </c>
      <c r="B55" s="315" t="s">
        <v>312</v>
      </c>
      <c r="C55" s="316">
        <v>0</v>
      </c>
      <c r="D55" s="316" t="e">
        <f>-'TB12'!#REF!</f>
        <v>#REF!</v>
      </c>
      <c r="E55" s="316">
        <f t="shared" ref="E55" si="3">C55</f>
        <v>0</v>
      </c>
      <c r="F55" s="316" t="e">
        <f t="shared" si="2"/>
        <v>#REF!</v>
      </c>
      <c r="G55" s="316"/>
      <c r="H55" s="316"/>
    </row>
    <row r="56" spans="1:8" s="317" customFormat="1">
      <c r="A56" s="314" t="s">
        <v>73</v>
      </c>
      <c r="B56" s="315" t="s">
        <v>177</v>
      </c>
      <c r="C56" s="316" t="e">
        <f>'TB12'!#REF!</f>
        <v>#REF!</v>
      </c>
      <c r="D56" s="316"/>
      <c r="E56" s="316" t="e">
        <f>C56</f>
        <v>#REF!</v>
      </c>
      <c r="F56" s="316"/>
      <c r="G56" s="316"/>
      <c r="H56" s="316"/>
    </row>
    <row r="57" spans="1:8" s="317" customFormat="1">
      <c r="A57" s="314" t="s">
        <v>359</v>
      </c>
      <c r="B57" s="315" t="s">
        <v>260</v>
      </c>
      <c r="C57" s="316" t="e">
        <f>'TB12'!#REF!</f>
        <v>#REF!</v>
      </c>
      <c r="D57" s="316"/>
      <c r="E57" s="316" t="e">
        <f t="shared" ref="E57:E112" si="4">C57</f>
        <v>#REF!</v>
      </c>
      <c r="F57" s="316"/>
      <c r="G57" s="316"/>
      <c r="H57" s="316"/>
    </row>
    <row r="58" spans="1:8" s="317" customFormat="1">
      <c r="A58" s="314" t="s">
        <v>586</v>
      </c>
      <c r="B58" s="315" t="s">
        <v>585</v>
      </c>
      <c r="C58" s="316" t="e">
        <f>'TB12'!#REF!</f>
        <v>#REF!</v>
      </c>
      <c r="D58" s="316"/>
      <c r="E58" s="316" t="e">
        <f t="shared" si="4"/>
        <v>#REF!</v>
      </c>
      <c r="F58" s="316"/>
      <c r="G58" s="316"/>
      <c r="H58" s="316"/>
    </row>
    <row r="59" spans="1:8" s="317" customFormat="1">
      <c r="A59" s="314" t="s">
        <v>262</v>
      </c>
      <c r="B59" s="315" t="s">
        <v>261</v>
      </c>
      <c r="C59" s="316" t="e">
        <f>'TB12'!#REF!</f>
        <v>#REF!</v>
      </c>
      <c r="D59" s="316"/>
      <c r="E59" s="316" t="e">
        <f t="shared" si="4"/>
        <v>#REF!</v>
      </c>
      <c r="F59" s="316"/>
      <c r="G59" s="316"/>
      <c r="H59" s="316"/>
    </row>
    <row r="60" spans="1:8" s="317" customFormat="1">
      <c r="A60" s="314" t="s">
        <v>588</v>
      </c>
      <c r="B60" s="315" t="s">
        <v>587</v>
      </c>
      <c r="C60" s="316" t="e">
        <f>'TB12'!#REF!</f>
        <v>#REF!</v>
      </c>
      <c r="D60" s="316"/>
      <c r="E60" s="316" t="e">
        <f t="shared" si="4"/>
        <v>#REF!</v>
      </c>
      <c r="F60" s="316"/>
      <c r="G60" s="316"/>
      <c r="H60" s="316"/>
    </row>
    <row r="61" spans="1:8" s="317" customFormat="1">
      <c r="A61" s="314" t="s">
        <v>590</v>
      </c>
      <c r="B61" s="315" t="s">
        <v>589</v>
      </c>
      <c r="C61" s="316" t="e">
        <f>'TB12'!#REF!</f>
        <v>#REF!</v>
      </c>
      <c r="D61" s="316"/>
      <c r="E61" s="316" t="e">
        <f t="shared" si="4"/>
        <v>#REF!</v>
      </c>
      <c r="F61" s="316"/>
      <c r="G61" s="316"/>
      <c r="H61" s="316"/>
    </row>
    <row r="62" spans="1:8" s="317" customFormat="1">
      <c r="A62" s="314" t="s">
        <v>226</v>
      </c>
      <c r="B62" s="315" t="s">
        <v>263</v>
      </c>
      <c r="C62" s="316" t="e">
        <f>'TB12'!#REF!</f>
        <v>#REF!</v>
      </c>
      <c r="D62" s="316"/>
      <c r="E62" s="316" t="e">
        <f t="shared" si="4"/>
        <v>#REF!</v>
      </c>
      <c r="F62" s="316"/>
      <c r="G62" s="316"/>
      <c r="H62" s="316"/>
    </row>
    <row r="63" spans="1:8" s="317" customFormat="1">
      <c r="A63" s="314" t="s">
        <v>97</v>
      </c>
      <c r="B63" s="315" t="s">
        <v>264</v>
      </c>
      <c r="C63" s="316" t="e">
        <f>'TB12'!#REF!</f>
        <v>#REF!</v>
      </c>
      <c r="D63" s="316"/>
      <c r="E63" s="316" t="e">
        <f t="shared" si="4"/>
        <v>#REF!</v>
      </c>
      <c r="F63" s="316"/>
      <c r="G63" s="316"/>
      <c r="H63" s="316"/>
    </row>
    <row r="64" spans="1:8" s="317" customFormat="1">
      <c r="A64" s="314" t="s">
        <v>266</v>
      </c>
      <c r="B64" s="315" t="s">
        <v>265</v>
      </c>
      <c r="C64" s="316" t="e">
        <f>'TB12'!#REF!</f>
        <v>#REF!</v>
      </c>
      <c r="D64" s="316"/>
      <c r="E64" s="316" t="e">
        <f t="shared" si="4"/>
        <v>#REF!</v>
      </c>
      <c r="F64" s="316"/>
      <c r="G64" s="316"/>
      <c r="H64" s="316"/>
    </row>
    <row r="65" spans="1:8" s="317" customFormat="1">
      <c r="A65" s="314" t="s">
        <v>592</v>
      </c>
      <c r="B65" s="315" t="s">
        <v>591</v>
      </c>
      <c r="C65" s="316" t="e">
        <f>'TB12'!#REF!</f>
        <v>#REF!</v>
      </c>
      <c r="D65" s="316"/>
      <c r="E65" s="316" t="e">
        <f t="shared" si="4"/>
        <v>#REF!</v>
      </c>
      <c r="F65" s="316"/>
      <c r="G65" s="316"/>
      <c r="H65" s="316"/>
    </row>
    <row r="66" spans="1:8" s="317" customFormat="1">
      <c r="A66" s="314" t="s">
        <v>986</v>
      </c>
      <c r="B66" s="315" t="s">
        <v>985</v>
      </c>
      <c r="C66" s="316" t="e">
        <f>'TB12'!#REF!</f>
        <v>#REF!</v>
      </c>
      <c r="D66" s="316"/>
      <c r="E66" s="316" t="e">
        <f t="shared" si="4"/>
        <v>#REF!</v>
      </c>
      <c r="F66" s="316"/>
      <c r="G66" s="316"/>
      <c r="H66" s="316"/>
    </row>
    <row r="67" spans="1:8" s="317" customFormat="1">
      <c r="A67" s="314" t="s">
        <v>305</v>
      </c>
      <c r="B67" s="315" t="s">
        <v>304</v>
      </c>
      <c r="C67" s="316" t="e">
        <f>'TB12'!#REF!</f>
        <v>#REF!</v>
      </c>
      <c r="D67" s="316"/>
      <c r="E67" s="316" t="e">
        <f t="shared" si="4"/>
        <v>#REF!</v>
      </c>
      <c r="F67" s="316"/>
      <c r="G67" s="316"/>
      <c r="H67" s="316"/>
    </row>
    <row r="68" spans="1:8" s="317" customFormat="1">
      <c r="A68" s="314" t="s">
        <v>268</v>
      </c>
      <c r="B68" s="315" t="s">
        <v>267</v>
      </c>
      <c r="C68" s="316" t="e">
        <f>'TB12'!#REF!</f>
        <v>#REF!</v>
      </c>
      <c r="D68" s="316"/>
      <c r="E68" s="316" t="e">
        <f t="shared" si="4"/>
        <v>#REF!</v>
      </c>
      <c r="F68" s="316"/>
      <c r="G68" s="316"/>
      <c r="H68" s="316"/>
    </row>
    <row r="69" spans="1:8" s="317" customFormat="1">
      <c r="A69" s="314" t="s">
        <v>180</v>
      </c>
      <c r="B69" s="315" t="s">
        <v>153</v>
      </c>
      <c r="C69" s="316" t="e">
        <f>'TB12'!#REF!</f>
        <v>#REF!</v>
      </c>
      <c r="D69" s="316"/>
      <c r="E69" s="316" t="e">
        <f t="shared" si="4"/>
        <v>#REF!</v>
      </c>
      <c r="F69" s="316"/>
      <c r="G69" s="316"/>
      <c r="H69" s="316"/>
    </row>
    <row r="70" spans="1:8" s="317" customFormat="1">
      <c r="A70" s="314" t="s">
        <v>593</v>
      </c>
      <c r="B70" s="315" t="s">
        <v>326</v>
      </c>
      <c r="C70" s="316" t="e">
        <f>'TB12'!#REF!</f>
        <v>#REF!</v>
      </c>
      <c r="D70" s="316"/>
      <c r="E70" s="316" t="e">
        <f t="shared" si="4"/>
        <v>#REF!</v>
      </c>
      <c r="F70" s="316"/>
      <c r="G70" s="316"/>
      <c r="H70" s="316"/>
    </row>
    <row r="71" spans="1:8" s="317" customFormat="1">
      <c r="A71" s="314" t="s">
        <v>318</v>
      </c>
      <c r="B71" s="315" t="s">
        <v>317</v>
      </c>
      <c r="C71" s="316" t="e">
        <f>'TB12'!#REF!</f>
        <v>#REF!</v>
      </c>
      <c r="D71" s="316"/>
      <c r="E71" s="316" t="e">
        <f t="shared" si="4"/>
        <v>#REF!</v>
      </c>
      <c r="F71" s="316"/>
      <c r="G71" s="316"/>
      <c r="H71" s="316"/>
    </row>
    <row r="72" spans="1:8" s="317" customFormat="1">
      <c r="A72" s="314" t="s">
        <v>320</v>
      </c>
      <c r="B72" s="315" t="s">
        <v>319</v>
      </c>
      <c r="C72" s="316" t="e">
        <f>'TB12'!#REF!</f>
        <v>#REF!</v>
      </c>
      <c r="D72" s="316"/>
      <c r="E72" s="316" t="e">
        <f t="shared" si="4"/>
        <v>#REF!</v>
      </c>
      <c r="F72" s="316"/>
      <c r="G72" s="316"/>
      <c r="H72" s="316"/>
    </row>
    <row r="73" spans="1:8" s="317" customFormat="1">
      <c r="A73" s="314" t="s">
        <v>270</v>
      </c>
      <c r="B73" s="315" t="s">
        <v>269</v>
      </c>
      <c r="C73" s="316" t="e">
        <f>'TB12'!#REF!</f>
        <v>#REF!</v>
      </c>
      <c r="D73" s="316"/>
      <c r="E73" s="316" t="e">
        <f t="shared" si="4"/>
        <v>#REF!</v>
      </c>
      <c r="F73" s="316"/>
      <c r="G73" s="316"/>
      <c r="H73" s="316"/>
    </row>
    <row r="74" spans="1:8" s="317" customFormat="1">
      <c r="A74" s="314" t="s">
        <v>271</v>
      </c>
      <c r="B74" s="315" t="s">
        <v>178</v>
      </c>
      <c r="C74" s="316" t="e">
        <f>'TB12'!#REF!</f>
        <v>#REF!</v>
      </c>
      <c r="D74" s="316"/>
      <c r="E74" s="316" t="e">
        <f t="shared" si="4"/>
        <v>#REF!</v>
      </c>
      <c r="F74" s="316"/>
      <c r="G74" s="316"/>
      <c r="H74" s="316"/>
    </row>
    <row r="75" spans="1:8" s="317" customFormat="1">
      <c r="A75" s="314" t="s">
        <v>203</v>
      </c>
      <c r="B75" s="315" t="s">
        <v>154</v>
      </c>
      <c r="C75" s="316" t="e">
        <f>'TB12'!#REF!</f>
        <v>#REF!</v>
      </c>
      <c r="D75" s="316"/>
      <c r="E75" s="316" t="e">
        <f t="shared" si="4"/>
        <v>#REF!</v>
      </c>
      <c r="F75" s="316"/>
      <c r="G75" s="316"/>
      <c r="H75" s="316"/>
    </row>
    <row r="76" spans="1:8" s="317" customFormat="1">
      <c r="A76" s="314" t="s">
        <v>327</v>
      </c>
      <c r="B76" s="315" t="s">
        <v>594</v>
      </c>
      <c r="C76" s="316" t="e">
        <f>'TB12'!#REF!</f>
        <v>#REF!</v>
      </c>
      <c r="D76" s="316"/>
      <c r="E76" s="316" t="e">
        <f t="shared" si="4"/>
        <v>#REF!</v>
      </c>
      <c r="F76" s="316"/>
      <c r="G76" s="316"/>
      <c r="H76" s="316"/>
    </row>
    <row r="77" spans="1:8" s="317" customFormat="1">
      <c r="A77" s="314" t="s">
        <v>1153</v>
      </c>
      <c r="B77" s="315" t="s">
        <v>595</v>
      </c>
      <c r="C77" s="316" t="e">
        <f>'TB12'!#REF!</f>
        <v>#REF!</v>
      </c>
      <c r="D77" s="316"/>
      <c r="E77" s="316" t="e">
        <f t="shared" si="4"/>
        <v>#REF!</v>
      </c>
      <c r="F77" s="316"/>
      <c r="G77" s="316"/>
      <c r="H77" s="316"/>
    </row>
    <row r="78" spans="1:8" s="317" customFormat="1">
      <c r="A78" s="314" t="s">
        <v>272</v>
      </c>
      <c r="B78" s="315" t="s">
        <v>155</v>
      </c>
      <c r="C78" s="316" t="e">
        <f>'TB12'!#REF!</f>
        <v>#REF!</v>
      </c>
      <c r="D78" s="316"/>
      <c r="E78" s="316" t="e">
        <f t="shared" si="4"/>
        <v>#REF!</v>
      </c>
      <c r="F78" s="316"/>
      <c r="G78" s="316"/>
      <c r="H78" s="316"/>
    </row>
    <row r="79" spans="1:8" s="317" customFormat="1">
      <c r="A79" s="314" t="s">
        <v>1139</v>
      </c>
      <c r="B79" s="315" t="s">
        <v>596</v>
      </c>
      <c r="C79" s="316" t="e">
        <f>'TB12'!#REF!</f>
        <v>#REF!</v>
      </c>
      <c r="D79" s="316"/>
      <c r="E79" s="316" t="e">
        <f t="shared" si="4"/>
        <v>#REF!</v>
      </c>
      <c r="F79" s="316"/>
      <c r="G79" s="316"/>
      <c r="H79" s="316"/>
    </row>
    <row r="80" spans="1:8" s="317" customFormat="1">
      <c r="A80" s="314" t="s">
        <v>597</v>
      </c>
      <c r="B80" s="315" t="s">
        <v>273</v>
      </c>
      <c r="C80" s="316" t="e">
        <f>'TB12'!#REF!</f>
        <v>#REF!</v>
      </c>
      <c r="D80" s="316"/>
      <c r="E80" s="316" t="e">
        <f t="shared" si="4"/>
        <v>#REF!</v>
      </c>
      <c r="F80" s="316"/>
      <c r="G80" s="316"/>
      <c r="H80" s="316"/>
    </row>
    <row r="81" spans="1:8" s="317" customFormat="1">
      <c r="A81" s="314" t="s">
        <v>599</v>
      </c>
      <c r="B81" s="315" t="s">
        <v>598</v>
      </c>
      <c r="C81" s="316" t="e">
        <f>'TB12'!#REF!</f>
        <v>#REF!</v>
      </c>
      <c r="D81" s="316"/>
      <c r="E81" s="316" t="e">
        <f t="shared" si="4"/>
        <v>#REF!</v>
      </c>
      <c r="F81" s="316"/>
      <c r="G81" s="316"/>
      <c r="H81" s="316"/>
    </row>
    <row r="82" spans="1:8" s="317" customFormat="1">
      <c r="A82" s="314" t="s">
        <v>121</v>
      </c>
      <c r="B82" s="315" t="s">
        <v>156</v>
      </c>
      <c r="C82" s="316" t="e">
        <f>'TB12'!#REF!</f>
        <v>#REF!</v>
      </c>
      <c r="D82" s="316"/>
      <c r="E82" s="316" t="e">
        <f t="shared" si="4"/>
        <v>#REF!</v>
      </c>
      <c r="F82" s="316"/>
      <c r="G82" s="316"/>
      <c r="H82" s="316"/>
    </row>
    <row r="83" spans="1:8" s="317" customFormat="1">
      <c r="A83" s="314" t="s">
        <v>274</v>
      </c>
      <c r="B83" s="315" t="s">
        <v>157</v>
      </c>
      <c r="C83" s="316" t="e">
        <f>'TB12'!#REF!</f>
        <v>#REF!</v>
      </c>
      <c r="D83" s="316"/>
      <c r="E83" s="316" t="e">
        <f t="shared" si="4"/>
        <v>#REF!</v>
      </c>
      <c r="F83" s="316"/>
      <c r="G83" s="316"/>
      <c r="H83" s="316"/>
    </row>
    <row r="84" spans="1:8" s="317" customFormat="1">
      <c r="A84" s="314" t="s">
        <v>1028</v>
      </c>
      <c r="B84" s="315" t="s">
        <v>158</v>
      </c>
      <c r="C84" s="316" t="e">
        <f>'TB12'!#REF!</f>
        <v>#REF!</v>
      </c>
      <c r="D84" s="316"/>
      <c r="E84" s="316" t="e">
        <f t="shared" si="4"/>
        <v>#REF!</v>
      </c>
      <c r="F84" s="316"/>
      <c r="G84" s="316"/>
      <c r="H84" s="316"/>
    </row>
    <row r="85" spans="1:8" s="317" customFormat="1">
      <c r="A85" s="314" t="s">
        <v>122</v>
      </c>
      <c r="B85" s="315" t="s">
        <v>159</v>
      </c>
      <c r="C85" s="316" t="e">
        <f>'TB12'!#REF!</f>
        <v>#REF!</v>
      </c>
      <c r="D85" s="316"/>
      <c r="E85" s="316" t="e">
        <f t="shared" si="4"/>
        <v>#REF!</v>
      </c>
      <c r="F85" s="316"/>
      <c r="G85" s="316"/>
      <c r="H85" s="316"/>
    </row>
    <row r="86" spans="1:8" s="317" customFormat="1">
      <c r="A86" s="314" t="s">
        <v>126</v>
      </c>
      <c r="B86" s="315" t="s">
        <v>160</v>
      </c>
      <c r="C86" s="316" t="e">
        <f>'TB12'!#REF!</f>
        <v>#REF!</v>
      </c>
      <c r="D86" s="316"/>
      <c r="E86" s="316" t="e">
        <f t="shared" si="4"/>
        <v>#REF!</v>
      </c>
      <c r="F86" s="316"/>
      <c r="G86" s="316"/>
      <c r="H86" s="316"/>
    </row>
    <row r="87" spans="1:8" s="317" customFormat="1">
      <c r="A87" s="314" t="s">
        <v>127</v>
      </c>
      <c r="B87" s="315" t="s">
        <v>275</v>
      </c>
      <c r="C87" s="316" t="e">
        <f>'TB12'!#REF!</f>
        <v>#REF!</v>
      </c>
      <c r="D87" s="316"/>
      <c r="E87" s="316" t="e">
        <f t="shared" si="4"/>
        <v>#REF!</v>
      </c>
      <c r="F87" s="316"/>
      <c r="G87" s="316"/>
      <c r="H87" s="316"/>
    </row>
    <row r="88" spans="1:8" s="317" customFormat="1">
      <c r="A88" s="314" t="s">
        <v>276</v>
      </c>
      <c r="B88" s="315" t="s">
        <v>201</v>
      </c>
      <c r="C88" s="316" t="e">
        <f>'TB12'!#REF!</f>
        <v>#REF!</v>
      </c>
      <c r="D88" s="316"/>
      <c r="E88" s="316" t="e">
        <f t="shared" si="4"/>
        <v>#REF!</v>
      </c>
      <c r="F88" s="316"/>
      <c r="G88" s="316"/>
      <c r="H88" s="316"/>
    </row>
    <row r="89" spans="1:8" s="317" customFormat="1">
      <c r="A89" s="314" t="s">
        <v>277</v>
      </c>
      <c r="B89" s="315" t="s">
        <v>202</v>
      </c>
      <c r="C89" s="316" t="e">
        <f>'TB12'!#REF!</f>
        <v>#REF!</v>
      </c>
      <c r="D89" s="316"/>
      <c r="E89" s="316" t="e">
        <f t="shared" si="4"/>
        <v>#REF!</v>
      </c>
      <c r="F89" s="316"/>
      <c r="G89" s="316"/>
      <c r="H89" s="316"/>
    </row>
    <row r="90" spans="1:8" s="317" customFormat="1">
      <c r="A90" s="314" t="s">
        <v>279</v>
      </c>
      <c r="B90" s="315" t="s">
        <v>278</v>
      </c>
      <c r="C90" s="316" t="e">
        <f>'TB12'!#REF!</f>
        <v>#REF!</v>
      </c>
      <c r="D90" s="316"/>
      <c r="E90" s="316" t="e">
        <f t="shared" si="4"/>
        <v>#REF!</v>
      </c>
      <c r="F90" s="316"/>
      <c r="G90" s="316"/>
      <c r="H90" s="316"/>
    </row>
    <row r="91" spans="1:8" s="317" customFormat="1">
      <c r="A91" s="314" t="s">
        <v>281</v>
      </c>
      <c r="B91" s="315" t="s">
        <v>280</v>
      </c>
      <c r="C91" s="316" t="e">
        <f>'TB12'!#REF!</f>
        <v>#REF!</v>
      </c>
      <c r="D91" s="316"/>
      <c r="E91" s="316" t="e">
        <f t="shared" si="4"/>
        <v>#REF!</v>
      </c>
      <c r="F91" s="316"/>
      <c r="G91" s="316"/>
      <c r="H91" s="316"/>
    </row>
    <row r="92" spans="1:8" s="317" customFormat="1">
      <c r="A92" s="314" t="s">
        <v>283</v>
      </c>
      <c r="B92" s="315" t="s">
        <v>282</v>
      </c>
      <c r="C92" s="316" t="e">
        <f>'TB12'!#REF!</f>
        <v>#REF!</v>
      </c>
      <c r="D92" s="316"/>
      <c r="E92" s="316" t="e">
        <f t="shared" si="4"/>
        <v>#REF!</v>
      </c>
      <c r="F92" s="316"/>
      <c r="G92" s="316"/>
      <c r="H92" s="316"/>
    </row>
    <row r="93" spans="1:8" s="317" customFormat="1">
      <c r="A93" s="314" t="s">
        <v>285</v>
      </c>
      <c r="B93" s="315" t="s">
        <v>284</v>
      </c>
      <c r="C93" s="316" t="e">
        <f>'TB12'!#REF!</f>
        <v>#REF!</v>
      </c>
      <c r="D93" s="316"/>
      <c r="E93" s="316" t="e">
        <f t="shared" si="4"/>
        <v>#REF!</v>
      </c>
      <c r="F93" s="316"/>
      <c r="G93" s="316"/>
      <c r="H93" s="316"/>
    </row>
    <row r="94" spans="1:8" s="317" customFormat="1">
      <c r="A94" s="314" t="s">
        <v>287</v>
      </c>
      <c r="B94" s="315" t="s">
        <v>286</v>
      </c>
      <c r="C94" s="316" t="e">
        <f>'TB12'!#REF!</f>
        <v>#REF!</v>
      </c>
      <c r="D94" s="316"/>
      <c r="E94" s="316" t="e">
        <f t="shared" si="4"/>
        <v>#REF!</v>
      </c>
      <c r="F94" s="316"/>
      <c r="G94" s="316"/>
      <c r="H94" s="316"/>
    </row>
    <row r="95" spans="1:8" s="317" customFormat="1">
      <c r="A95" s="314" t="s">
        <v>289</v>
      </c>
      <c r="B95" s="315" t="s">
        <v>288</v>
      </c>
      <c r="C95" s="316" t="e">
        <f>'TB12'!#REF!</f>
        <v>#REF!</v>
      </c>
      <c r="D95" s="316"/>
      <c r="E95" s="316" t="e">
        <f t="shared" si="4"/>
        <v>#REF!</v>
      </c>
      <c r="F95" s="316"/>
      <c r="G95" s="316"/>
      <c r="H95" s="316"/>
    </row>
    <row r="96" spans="1:8" s="317" customFormat="1">
      <c r="A96" s="314" t="s">
        <v>290</v>
      </c>
      <c r="B96" s="315" t="s">
        <v>150</v>
      </c>
      <c r="C96" s="316" t="e">
        <f>'TB12'!#REF!</f>
        <v>#REF!</v>
      </c>
      <c r="D96" s="316"/>
      <c r="E96" s="316" t="e">
        <f t="shared" si="4"/>
        <v>#REF!</v>
      </c>
      <c r="F96" s="316"/>
      <c r="G96" s="316"/>
      <c r="H96" s="316"/>
    </row>
    <row r="97" spans="1:8" s="317" customFormat="1">
      <c r="A97" s="314" t="s">
        <v>291</v>
      </c>
      <c r="B97" s="315" t="s">
        <v>151</v>
      </c>
      <c r="C97" s="316" t="e">
        <f>'TB12'!#REF!</f>
        <v>#REF!</v>
      </c>
      <c r="D97" s="316"/>
      <c r="E97" s="316" t="e">
        <f t="shared" si="4"/>
        <v>#REF!</v>
      </c>
      <c r="F97" s="316"/>
      <c r="G97" s="316"/>
      <c r="H97" s="316"/>
    </row>
    <row r="98" spans="1:8" s="317" customFormat="1">
      <c r="A98" s="314" t="s">
        <v>601</v>
      </c>
      <c r="B98" s="315" t="s">
        <v>600</v>
      </c>
      <c r="C98" s="316" t="e">
        <f>'TB12'!#REF!</f>
        <v>#REF!</v>
      </c>
      <c r="D98" s="316"/>
      <c r="E98" s="316" t="e">
        <f t="shared" si="4"/>
        <v>#REF!</v>
      </c>
      <c r="F98" s="316"/>
      <c r="G98" s="316"/>
      <c r="H98" s="316"/>
    </row>
    <row r="99" spans="1:8" s="317" customFormat="1">
      <c r="A99" s="314" t="s">
        <v>1050</v>
      </c>
      <c r="B99" s="315" t="s">
        <v>1049</v>
      </c>
      <c r="C99" s="316" t="e">
        <f>'TB12'!#REF!</f>
        <v>#REF!</v>
      </c>
      <c r="D99" s="316"/>
      <c r="E99" s="316" t="e">
        <f t="shared" si="4"/>
        <v>#REF!</v>
      </c>
      <c r="F99" s="316"/>
      <c r="G99" s="316"/>
      <c r="H99" s="316"/>
    </row>
    <row r="100" spans="1:8" s="317" customFormat="1">
      <c r="A100" s="314" t="s">
        <v>603</v>
      </c>
      <c r="B100" s="315" t="s">
        <v>602</v>
      </c>
      <c r="C100" s="316" t="e">
        <f>'TB12'!#REF!</f>
        <v>#REF!</v>
      </c>
      <c r="D100" s="316"/>
      <c r="E100" s="316" t="e">
        <f t="shared" si="4"/>
        <v>#REF!</v>
      </c>
      <c r="F100" s="316"/>
      <c r="G100" s="316"/>
      <c r="H100" s="316"/>
    </row>
    <row r="101" spans="1:8" s="317" customFormat="1">
      <c r="A101" s="314" t="s">
        <v>1057</v>
      </c>
      <c r="B101" s="315" t="s">
        <v>1056</v>
      </c>
      <c r="C101" s="316" t="e">
        <f>'TB12'!#REF!</f>
        <v>#REF!</v>
      </c>
      <c r="D101" s="316"/>
      <c r="E101" s="316" t="e">
        <f t="shared" si="4"/>
        <v>#REF!</v>
      </c>
      <c r="F101" s="316"/>
      <c r="G101" s="316"/>
      <c r="H101" s="316"/>
    </row>
    <row r="102" spans="1:8" s="317" customFormat="1">
      <c r="A102" s="314" t="s">
        <v>217</v>
      </c>
      <c r="B102" s="315" t="s">
        <v>216</v>
      </c>
      <c r="C102" s="316" t="e">
        <f>'TB12'!#REF!</f>
        <v>#REF!</v>
      </c>
      <c r="D102" s="316"/>
      <c r="E102" s="316" t="e">
        <f t="shared" si="4"/>
        <v>#REF!</v>
      </c>
      <c r="F102" s="316"/>
      <c r="G102" s="316"/>
      <c r="H102" s="316"/>
    </row>
    <row r="103" spans="1:8" s="317" customFormat="1">
      <c r="A103" s="314" t="s">
        <v>357</v>
      </c>
      <c r="B103" s="315" t="s">
        <v>292</v>
      </c>
      <c r="C103" s="316" t="e">
        <f>'TB12'!#REF!</f>
        <v>#REF!</v>
      </c>
      <c r="D103" s="316"/>
      <c r="E103" s="316" t="e">
        <f t="shared" si="4"/>
        <v>#REF!</v>
      </c>
      <c r="F103" s="316"/>
      <c r="G103" s="316"/>
      <c r="H103" s="316"/>
    </row>
    <row r="104" spans="1:8" s="317" customFormat="1">
      <c r="A104" s="314" t="s">
        <v>115</v>
      </c>
      <c r="B104" s="315" t="s">
        <v>162</v>
      </c>
      <c r="C104" s="316" t="e">
        <f>'TB12'!#REF!</f>
        <v>#REF!</v>
      </c>
      <c r="D104" s="316"/>
      <c r="E104" s="316" t="e">
        <f t="shared" si="4"/>
        <v>#REF!</v>
      </c>
      <c r="F104" s="316"/>
      <c r="G104" s="316"/>
      <c r="H104" s="316"/>
    </row>
    <row r="105" spans="1:8" s="317" customFormat="1">
      <c r="A105" s="314" t="s">
        <v>293</v>
      </c>
      <c r="B105" s="315" t="s">
        <v>161</v>
      </c>
      <c r="C105" s="316" t="e">
        <f>'TB12'!#REF!</f>
        <v>#REF!</v>
      </c>
      <c r="D105" s="316"/>
      <c r="E105" s="316" t="e">
        <f t="shared" si="4"/>
        <v>#REF!</v>
      </c>
      <c r="F105" s="316"/>
      <c r="G105" s="316"/>
      <c r="H105" s="316"/>
    </row>
    <row r="106" spans="1:8" s="317" customFormat="1">
      <c r="A106" s="314" t="s">
        <v>294</v>
      </c>
      <c r="B106" s="315" t="s">
        <v>218</v>
      </c>
      <c r="C106" s="316" t="e">
        <f>'TB12'!#REF!</f>
        <v>#REF!</v>
      </c>
      <c r="D106" s="316"/>
      <c r="E106" s="316" t="e">
        <f t="shared" si="4"/>
        <v>#REF!</v>
      </c>
      <c r="F106" s="316"/>
      <c r="G106" s="316"/>
      <c r="H106" s="316"/>
    </row>
    <row r="107" spans="1:8" s="317" customFormat="1">
      <c r="A107" s="314" t="s">
        <v>295</v>
      </c>
      <c r="B107" s="315" t="s">
        <v>219</v>
      </c>
      <c r="C107" s="316" t="e">
        <f>'TB12'!#REF!</f>
        <v>#REF!</v>
      </c>
      <c r="D107" s="316"/>
      <c r="E107" s="316" t="e">
        <f t="shared" si="4"/>
        <v>#REF!</v>
      </c>
      <c r="F107" s="316"/>
      <c r="G107" s="316"/>
      <c r="H107" s="316"/>
    </row>
    <row r="108" spans="1:8" s="317" customFormat="1">
      <c r="A108" s="314" t="s">
        <v>569</v>
      </c>
      <c r="B108" s="315" t="s">
        <v>568</v>
      </c>
      <c r="C108" s="316" t="e">
        <f>'TB12'!#REF!</f>
        <v>#REF!</v>
      </c>
      <c r="D108" s="316"/>
      <c r="E108" s="316" t="e">
        <f t="shared" si="4"/>
        <v>#REF!</v>
      </c>
      <c r="F108" s="316"/>
      <c r="G108" s="316"/>
      <c r="H108" s="316"/>
    </row>
    <row r="109" spans="1:8" s="317" customFormat="1">
      <c r="A109" s="314" t="s">
        <v>297</v>
      </c>
      <c r="B109" s="315" t="s">
        <v>296</v>
      </c>
      <c r="C109" s="316" t="e">
        <f>'TB12'!#REF!</f>
        <v>#REF!</v>
      </c>
      <c r="D109" s="316"/>
      <c r="E109" s="316" t="e">
        <f t="shared" si="4"/>
        <v>#REF!</v>
      </c>
      <c r="F109" s="316"/>
      <c r="G109" s="316"/>
      <c r="H109" s="316"/>
    </row>
    <row r="110" spans="1:8" s="317" customFormat="1">
      <c r="A110" s="314" t="s">
        <v>1105</v>
      </c>
      <c r="B110" s="315" t="s">
        <v>1104</v>
      </c>
      <c r="C110" s="316" t="e">
        <f>'TB12'!#REF!</f>
        <v>#REF!</v>
      </c>
      <c r="D110" s="316"/>
      <c r="E110" s="316" t="e">
        <f t="shared" si="4"/>
        <v>#REF!</v>
      </c>
      <c r="F110" s="316"/>
      <c r="G110" s="316"/>
      <c r="H110" s="316"/>
    </row>
    <row r="111" spans="1:8" s="317" customFormat="1">
      <c r="A111" s="314" t="s">
        <v>315</v>
      </c>
      <c r="B111" s="315" t="s">
        <v>604</v>
      </c>
      <c r="C111" s="316" t="e">
        <f>'TB12'!#REF!</f>
        <v>#REF!</v>
      </c>
      <c r="D111" s="316"/>
      <c r="E111" s="316" t="e">
        <f t="shared" si="4"/>
        <v>#REF!</v>
      </c>
      <c r="F111" s="316"/>
      <c r="G111" s="316"/>
      <c r="H111" s="316"/>
    </row>
    <row r="112" spans="1:8" s="317" customFormat="1">
      <c r="A112" s="314" t="s">
        <v>566</v>
      </c>
      <c r="B112" s="315" t="s">
        <v>565</v>
      </c>
      <c r="C112" s="316" t="e">
        <f>'TB12'!#REF!</f>
        <v>#REF!</v>
      </c>
      <c r="D112" s="316"/>
      <c r="E112" s="316" t="e">
        <f t="shared" si="4"/>
        <v>#REF!</v>
      </c>
      <c r="F112" s="316"/>
      <c r="G112" s="316"/>
      <c r="H112" s="316"/>
    </row>
    <row r="113" spans="1:8" s="317" customFormat="1">
      <c r="A113" s="314" t="s">
        <v>606</v>
      </c>
      <c r="B113" s="315" t="s">
        <v>605</v>
      </c>
      <c r="C113" s="316"/>
      <c r="D113" s="316" t="e">
        <f>-'TB12'!#REF!</f>
        <v>#REF!</v>
      </c>
      <c r="E113" s="316"/>
      <c r="F113" s="316" t="e">
        <f>D113</f>
        <v>#REF!</v>
      </c>
      <c r="G113" s="316"/>
      <c r="H113" s="316"/>
    </row>
    <row r="114" spans="1:8" s="317" customFormat="1">
      <c r="A114" s="314"/>
      <c r="B114" s="315"/>
      <c r="C114" s="316"/>
      <c r="D114" s="316"/>
      <c r="E114" s="316"/>
      <c r="F114" s="316"/>
      <c r="G114" s="316"/>
      <c r="H114" s="316"/>
    </row>
    <row r="115" spans="1:8" s="317" customFormat="1">
      <c r="A115" s="314"/>
      <c r="B115" s="315"/>
      <c r="C115" s="316"/>
      <c r="D115" s="316"/>
      <c r="E115" s="316"/>
      <c r="F115" s="316"/>
      <c r="G115" s="316"/>
      <c r="H115" s="316"/>
    </row>
    <row r="116" spans="1:8" s="317" customFormat="1">
      <c r="A116" s="314"/>
      <c r="B116" s="315"/>
      <c r="C116" s="316"/>
      <c r="D116" s="316"/>
      <c r="E116" s="316"/>
      <c r="F116" s="316"/>
      <c r="G116" s="316"/>
      <c r="H116" s="316"/>
    </row>
    <row r="117" spans="1:8" s="317" customFormat="1">
      <c r="A117" s="314"/>
      <c r="B117" s="315"/>
      <c r="C117" s="316"/>
      <c r="D117" s="316"/>
      <c r="E117" s="316"/>
      <c r="F117" s="316"/>
      <c r="G117" s="316"/>
      <c r="H117" s="316"/>
    </row>
    <row r="118" spans="1:8" s="317" customFormat="1">
      <c r="A118" s="314"/>
      <c r="B118" s="315"/>
      <c r="C118" s="316"/>
      <c r="D118" s="316"/>
      <c r="E118" s="316"/>
      <c r="F118" s="316"/>
      <c r="G118" s="316"/>
      <c r="H118" s="316"/>
    </row>
    <row r="119" spans="1:8" s="317" customFormat="1">
      <c r="A119" s="314"/>
      <c r="B119" s="315"/>
      <c r="C119" s="316"/>
      <c r="D119" s="316"/>
      <c r="E119" s="316"/>
      <c r="F119" s="316"/>
      <c r="G119" s="316"/>
      <c r="H119" s="316"/>
    </row>
    <row r="120" spans="1:8" s="317" customFormat="1">
      <c r="A120" s="314"/>
      <c r="B120" s="315"/>
      <c r="C120" s="316"/>
      <c r="D120" s="316"/>
      <c r="E120" s="316"/>
      <c r="F120" s="316"/>
      <c r="G120" s="316"/>
      <c r="H120" s="316"/>
    </row>
    <row r="121" spans="1:8" s="317" customFormat="1">
      <c r="A121" s="314"/>
      <c r="B121" s="315"/>
      <c r="C121" s="316"/>
      <c r="D121" s="316"/>
      <c r="E121" s="316"/>
      <c r="F121" s="316"/>
      <c r="G121" s="316"/>
      <c r="H121" s="316"/>
    </row>
    <row r="122" spans="1:8" s="317" customFormat="1">
      <c r="A122" s="314"/>
      <c r="B122" s="315"/>
      <c r="C122" s="316"/>
      <c r="D122" s="316"/>
      <c r="E122" s="316"/>
      <c r="F122" s="316"/>
      <c r="G122" s="316"/>
      <c r="H122" s="316"/>
    </row>
    <row r="123" spans="1:8" s="317" customFormat="1">
      <c r="A123" s="314"/>
      <c r="B123" s="315"/>
      <c r="C123" s="316"/>
      <c r="D123" s="316"/>
      <c r="E123" s="316"/>
      <c r="F123" s="316"/>
      <c r="G123" s="316"/>
      <c r="H123" s="316"/>
    </row>
    <row r="124" spans="1:8" s="317" customFormat="1">
      <c r="A124" s="314"/>
      <c r="B124" s="314"/>
      <c r="C124" s="316"/>
      <c r="D124" s="316"/>
      <c r="E124" s="316"/>
      <c r="F124" s="316"/>
      <c r="G124" s="316"/>
      <c r="H124" s="316"/>
    </row>
    <row r="125" spans="1:8" ht="15" thickBot="1">
      <c r="A125" s="318"/>
      <c r="B125" s="319"/>
      <c r="C125" s="320" t="e">
        <f>SUM(C6:C124)</f>
        <v>#REF!</v>
      </c>
      <c r="D125" s="320" t="e">
        <f>SUM(D6:D124)</f>
        <v>#REF!</v>
      </c>
      <c r="E125" s="320" t="e">
        <f>SUM(E6:E124)</f>
        <v>#REF!</v>
      </c>
      <c r="F125" s="320" t="e">
        <f>SUM(F6:F124)</f>
        <v>#REF!</v>
      </c>
      <c r="G125" s="320" t="e">
        <f t="shared" ref="G125:H125" si="5">SUM(G6:G124)</f>
        <v>#REF!</v>
      </c>
      <c r="H125" s="320" t="e">
        <f t="shared" si="5"/>
        <v>#REF!</v>
      </c>
    </row>
    <row r="126" spans="1:8" ht="15" thickTop="1">
      <c r="A126" s="321" t="s">
        <v>227</v>
      </c>
      <c r="B126" s="321"/>
      <c r="C126" s="322">
        <v>0</v>
      </c>
      <c r="D126" s="322" t="e">
        <f>C125-D125</f>
        <v>#REF!</v>
      </c>
      <c r="E126" s="322" t="e">
        <f>F125-E125</f>
        <v>#REF!</v>
      </c>
      <c r="F126" s="322"/>
      <c r="G126" s="322"/>
      <c r="H126" s="322" t="e">
        <f>G125-H125</f>
        <v>#REF!</v>
      </c>
    </row>
    <row r="127" spans="1:8" ht="15" thickBot="1">
      <c r="A127" s="321"/>
      <c r="B127" s="319"/>
      <c r="C127" s="320" t="e">
        <f t="shared" ref="C127:H127" si="6">SUM(C125:C126)</f>
        <v>#REF!</v>
      </c>
      <c r="D127" s="320" t="e">
        <f t="shared" si="6"/>
        <v>#REF!</v>
      </c>
      <c r="E127" s="320" t="e">
        <f t="shared" si="6"/>
        <v>#REF!</v>
      </c>
      <c r="F127" s="320" t="e">
        <f t="shared" si="6"/>
        <v>#REF!</v>
      </c>
      <c r="G127" s="320" t="e">
        <f t="shared" si="6"/>
        <v>#REF!</v>
      </c>
      <c r="H127" s="320" t="e">
        <f t="shared" si="6"/>
        <v>#REF!</v>
      </c>
    </row>
    <row r="128" spans="1:8" ht="15" thickTop="1"/>
    <row r="130" spans="1:4" ht="15">
      <c r="A130" s="324"/>
      <c r="B130" s="324"/>
      <c r="C130" s="325"/>
      <c r="D130" s="325"/>
    </row>
    <row r="131" spans="1:4" ht="15">
      <c r="A131" s="324"/>
      <c r="B131" s="325"/>
      <c r="C131" s="325"/>
      <c r="D131" s="325"/>
    </row>
    <row r="132" spans="1:4" ht="15">
      <c r="A132" s="324"/>
      <c r="B132" s="325"/>
      <c r="C132" s="325"/>
      <c r="D132" s="325"/>
    </row>
    <row r="133" spans="1:4" ht="15">
      <c r="A133" s="324"/>
      <c r="B133" s="325"/>
      <c r="C133" s="325"/>
      <c r="D133" s="325"/>
    </row>
    <row r="134" spans="1:4" ht="15">
      <c r="A134" s="324"/>
      <c r="B134" s="325"/>
      <c r="C134" s="325"/>
      <c r="D134" s="325"/>
    </row>
    <row r="135" spans="1:4" ht="15">
      <c r="A135" s="324"/>
      <c r="B135" s="325"/>
      <c r="C135" s="325"/>
      <c r="D135" s="325"/>
    </row>
    <row r="136" spans="1:4" ht="15">
      <c r="A136" s="324"/>
      <c r="B136" s="325"/>
      <c r="C136" s="325"/>
      <c r="D136" s="325"/>
    </row>
    <row r="137" spans="1:4" ht="15">
      <c r="A137" s="324"/>
      <c r="B137" s="325"/>
      <c r="C137" s="325"/>
      <c r="D137" s="325"/>
    </row>
    <row r="138" spans="1:4" ht="15">
      <c r="A138" s="324"/>
      <c r="B138" s="325"/>
      <c r="C138" s="325"/>
      <c r="D138" s="325"/>
    </row>
    <row r="139" spans="1:4" s="323" customFormat="1">
      <c r="A139" s="312"/>
    </row>
  </sheetData>
  <mergeCells count="8">
    <mergeCell ref="A1:H1"/>
    <mergeCell ref="A2:H2"/>
    <mergeCell ref="A3:H3"/>
    <mergeCell ref="A4:A5"/>
    <mergeCell ref="B4:B5"/>
    <mergeCell ref="C4:D4"/>
    <mergeCell ref="E4:F4"/>
    <mergeCell ref="G4:H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-0.249977111117893"/>
  </sheetPr>
  <dimension ref="A1:AE6"/>
  <sheetViews>
    <sheetView showGridLines="0" tabSelected="1" zoomScale="172" zoomScaleNormal="172" workbookViewId="0">
      <pane xSplit="2" ySplit="5" topLeftCell="Y73" activePane="bottomRight" state="frozen"/>
      <selection activeCell="C42" activeCellId="1" sqref="I7 C42"/>
      <selection pane="topRight" activeCell="C42" activeCellId="1" sqref="I7 C42"/>
      <selection pane="bottomLeft" activeCell="C42" activeCellId="1" sqref="I7 C42"/>
      <selection pane="bottomRight" activeCell="AD80" sqref="AD80"/>
    </sheetView>
  </sheetViews>
  <sheetFormatPr baseColWidth="10" defaultColWidth="9.19921875" defaultRowHeight="12"/>
  <cols>
    <col min="1" max="1" width="8.59765625" style="498" customWidth="1"/>
    <col min="2" max="2" width="25.59765625" style="498" customWidth="1"/>
    <col min="3" max="10" width="11.59765625" style="498" customWidth="1"/>
    <col min="11" max="11" width="10.59765625" style="498" customWidth="1"/>
    <col min="12" max="12" width="11.19921875" style="498" customWidth="1"/>
    <col min="13" max="14" width="11.59765625" style="498" customWidth="1"/>
    <col min="15" max="15" width="11.19921875" style="498" customWidth="1"/>
    <col min="16" max="24" width="11.59765625" style="498" customWidth="1"/>
    <col min="25" max="26" width="10.796875" style="498" customWidth="1"/>
    <col min="27" max="28" width="12.796875" style="498" customWidth="1"/>
    <col min="29" max="30" width="13" style="498" customWidth="1"/>
    <col min="31" max="31" width="13" style="498" bestFit="1" customWidth="1"/>
    <col min="32" max="32" width="10.796875" style="498" bestFit="1" customWidth="1"/>
    <col min="33" max="16384" width="9.19921875" style="498"/>
  </cols>
  <sheetData>
    <row r="1" spans="1:31">
      <c r="A1" s="497"/>
    </row>
    <row r="2" spans="1:31">
      <c r="A2" s="497" t="s">
        <v>166</v>
      </c>
      <c r="B2" s="497"/>
    </row>
    <row r="3" spans="1:31">
      <c r="A3" s="497"/>
    </row>
    <row r="4" spans="1:31" ht="7.25" customHeight="1">
      <c r="A4" s="497"/>
    </row>
    <row r="5" spans="1:31" s="500" customFormat="1" ht="26">
      <c r="A5" s="499" t="s">
        <v>172</v>
      </c>
      <c r="B5" s="499" t="s">
        <v>17</v>
      </c>
      <c r="C5" s="607" t="s">
        <v>298</v>
      </c>
      <c r="D5" s="608"/>
      <c r="E5" s="607" t="s">
        <v>608</v>
      </c>
      <c r="F5" s="608"/>
      <c r="G5" s="607" t="s">
        <v>609</v>
      </c>
      <c r="H5" s="608"/>
      <c r="I5" s="607" t="s">
        <v>610</v>
      </c>
      <c r="J5" s="608"/>
      <c r="K5" s="607" t="s">
        <v>611</v>
      </c>
      <c r="L5" s="608"/>
      <c r="M5" s="607" t="s">
        <v>612</v>
      </c>
      <c r="N5" s="608"/>
      <c r="O5" s="607" t="s">
        <v>613</v>
      </c>
      <c r="P5" s="608"/>
      <c r="Q5" s="607" t="s">
        <v>614</v>
      </c>
      <c r="R5" s="608"/>
      <c r="S5" s="607" t="s">
        <v>615</v>
      </c>
      <c r="T5" s="608"/>
      <c r="U5" s="607" t="s">
        <v>616</v>
      </c>
      <c r="V5" s="608"/>
      <c r="W5" s="607" t="s">
        <v>617</v>
      </c>
      <c r="X5" s="608"/>
      <c r="Y5" s="607" t="s">
        <v>618</v>
      </c>
      <c r="Z5" s="608"/>
      <c r="AA5" s="607" t="s">
        <v>619</v>
      </c>
      <c r="AB5" s="608"/>
      <c r="AC5" s="607" t="s">
        <v>620</v>
      </c>
      <c r="AD5" s="608"/>
      <c r="AE5" s="609" t="s">
        <v>301</v>
      </c>
    </row>
    <row r="6" spans="1:31" s="500" customFormat="1">
      <c r="A6" s="499"/>
      <c r="B6" s="499"/>
      <c r="C6" s="501" t="s">
        <v>299</v>
      </c>
      <c r="D6" s="502" t="s">
        <v>300</v>
      </c>
      <c r="E6" s="501" t="s">
        <v>299</v>
      </c>
      <c r="F6" s="502" t="s">
        <v>300</v>
      </c>
      <c r="G6" s="501" t="s">
        <v>299</v>
      </c>
      <c r="H6" s="502" t="s">
        <v>300</v>
      </c>
      <c r="I6" s="501" t="s">
        <v>299</v>
      </c>
      <c r="J6" s="502" t="s">
        <v>300</v>
      </c>
      <c r="K6" s="501" t="s">
        <v>299</v>
      </c>
      <c r="L6" s="502" t="s">
        <v>300</v>
      </c>
      <c r="M6" s="502" t="s">
        <v>299</v>
      </c>
      <c r="N6" s="502" t="s">
        <v>300</v>
      </c>
      <c r="O6" s="501" t="s">
        <v>299</v>
      </c>
      <c r="P6" s="502" t="s">
        <v>300</v>
      </c>
      <c r="Q6" s="501" t="s">
        <v>299</v>
      </c>
      <c r="R6" s="502" t="s">
        <v>300</v>
      </c>
      <c r="S6" s="501" t="s">
        <v>299</v>
      </c>
      <c r="T6" s="502" t="s">
        <v>300</v>
      </c>
      <c r="U6" s="501" t="s">
        <v>299</v>
      </c>
      <c r="V6" s="502" t="s">
        <v>300</v>
      </c>
      <c r="W6" s="501" t="s">
        <v>299</v>
      </c>
      <c r="X6" s="502" t="s">
        <v>300</v>
      </c>
      <c r="Y6" s="501" t="s">
        <v>299</v>
      </c>
      <c r="Z6" s="502" t="s">
        <v>300</v>
      </c>
      <c r="AA6" s="501" t="s">
        <v>299</v>
      </c>
      <c r="AB6" s="502" t="s">
        <v>300</v>
      </c>
      <c r="AC6" s="501" t="s">
        <v>299</v>
      </c>
      <c r="AD6" s="502" t="s">
        <v>300</v>
      </c>
      <c r="AE6" s="610"/>
    </row>
  </sheetData>
  <mergeCells count="15">
    <mergeCell ref="AA5:AB5"/>
    <mergeCell ref="AC5:AD5"/>
    <mergeCell ref="AE5:AE6"/>
    <mergeCell ref="O5:P5"/>
    <mergeCell ref="Q5:R5"/>
    <mergeCell ref="S5:T5"/>
    <mergeCell ref="U5:V5"/>
    <mergeCell ref="W5:X5"/>
    <mergeCell ref="Y5:Z5"/>
    <mergeCell ref="M5:N5"/>
    <mergeCell ref="C5:D5"/>
    <mergeCell ref="E5:F5"/>
    <mergeCell ref="G5:H5"/>
    <mergeCell ref="I5:J5"/>
    <mergeCell ref="K5:L5"/>
  </mergeCells>
  <phoneticPr fontId="23" type="noConversion"/>
  <printOptions horizontalCentered="1"/>
  <pageMargins left="0.27559055118110237" right="0.19685039370078741" top="0.47244094488188981" bottom="0.39370078740157483" header="0.23622047244094491" footer="0.19685039370078741"/>
  <pageSetup paperSize="9" fitToHeight="0" orientation="landscape" r:id="rId1"/>
  <headerFooter>
    <oddFooter>&amp;R&amp;"-,Regular"&amp;9Pages 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DC239-95D3-407F-9E7E-33C06048F7C5}">
  <sheetPr>
    <tabColor theme="9" tint="-0.249977111117893"/>
  </sheetPr>
  <dimension ref="A1:AF127"/>
  <sheetViews>
    <sheetView showGridLines="0" zoomScale="172" zoomScaleNormal="172" workbookViewId="0">
      <pane xSplit="2" ySplit="5" topLeftCell="P51" activePane="bottomRight" state="frozen"/>
      <selection activeCell="C42" activeCellId="1" sqref="I7 C42"/>
      <selection pane="topRight" activeCell="C42" activeCellId="1" sqref="I7 C42"/>
      <selection pane="bottomLeft" activeCell="C42" activeCellId="1" sqref="I7 C42"/>
      <selection pane="bottomRight" activeCell="P83" sqref="P83"/>
    </sheetView>
  </sheetViews>
  <sheetFormatPr baseColWidth="10" defaultColWidth="9.19921875" defaultRowHeight="12"/>
  <cols>
    <col min="1" max="1" width="8.59765625" style="498" customWidth="1"/>
    <col min="2" max="2" width="25.59765625" style="498" customWidth="1"/>
    <col min="3" max="4" width="11.59765625" style="498" customWidth="1"/>
    <col min="5" max="10" width="11.59765625" style="498" hidden="1" customWidth="1"/>
    <col min="11" max="11" width="10.59765625" style="498" hidden="1" customWidth="1"/>
    <col min="12" max="12" width="11.19921875" style="498" hidden="1" customWidth="1"/>
    <col min="13" max="14" width="11.59765625" style="498" hidden="1" customWidth="1"/>
    <col min="15" max="15" width="11.19921875" style="498" customWidth="1"/>
    <col min="16" max="24" width="11.59765625" style="498" customWidth="1"/>
    <col min="25" max="26" width="10.796875" style="498" customWidth="1"/>
    <col min="27" max="28" width="12.796875" style="498" customWidth="1"/>
    <col min="29" max="30" width="13" style="498" customWidth="1"/>
    <col min="31" max="31" width="13" style="498" bestFit="1" customWidth="1"/>
    <col min="32" max="32" width="10.796875" style="498" bestFit="1" customWidth="1"/>
    <col min="33" max="16384" width="9.19921875" style="498"/>
  </cols>
  <sheetData>
    <row r="1" spans="1:32">
      <c r="A1" s="497" t="s">
        <v>228</v>
      </c>
    </row>
    <row r="2" spans="1:32">
      <c r="A2" s="497" t="s">
        <v>166</v>
      </c>
      <c r="B2" s="497"/>
    </row>
    <row r="3" spans="1:32">
      <c r="A3" s="497" t="s">
        <v>1332</v>
      </c>
    </row>
    <row r="4" spans="1:32" ht="7.25" customHeight="1">
      <c r="A4" s="497"/>
    </row>
    <row r="5" spans="1:32" s="500" customFormat="1" ht="26">
      <c r="A5" s="499" t="s">
        <v>172</v>
      </c>
      <c r="B5" s="499" t="s">
        <v>17</v>
      </c>
      <c r="C5" s="607" t="s">
        <v>298</v>
      </c>
      <c r="D5" s="608"/>
      <c r="E5" s="607" t="s">
        <v>608</v>
      </c>
      <c r="F5" s="608"/>
      <c r="G5" s="607" t="s">
        <v>609</v>
      </c>
      <c r="H5" s="608"/>
      <c r="I5" s="607" t="s">
        <v>610</v>
      </c>
      <c r="J5" s="608"/>
      <c r="K5" s="607" t="s">
        <v>611</v>
      </c>
      <c r="L5" s="608"/>
      <c r="M5" s="607" t="s">
        <v>612</v>
      </c>
      <c r="N5" s="608"/>
      <c r="O5" s="607" t="s">
        <v>613</v>
      </c>
      <c r="P5" s="608"/>
      <c r="Q5" s="607" t="s">
        <v>614</v>
      </c>
      <c r="R5" s="608"/>
      <c r="S5" s="607" t="s">
        <v>615</v>
      </c>
      <c r="T5" s="608"/>
      <c r="U5" s="607" t="s">
        <v>616</v>
      </c>
      <c r="V5" s="608"/>
      <c r="W5" s="607" t="s">
        <v>617</v>
      </c>
      <c r="X5" s="608"/>
      <c r="Y5" s="607" t="s">
        <v>618</v>
      </c>
      <c r="Z5" s="608"/>
      <c r="AA5" s="607" t="s">
        <v>619</v>
      </c>
      <c r="AB5" s="608"/>
      <c r="AC5" s="607" t="s">
        <v>620</v>
      </c>
      <c r="AD5" s="608"/>
      <c r="AE5" s="609" t="s">
        <v>301</v>
      </c>
    </row>
    <row r="6" spans="1:32" s="500" customFormat="1">
      <c r="A6" s="499"/>
      <c r="B6" s="499"/>
      <c r="C6" s="501" t="s">
        <v>299</v>
      </c>
      <c r="D6" s="502" t="s">
        <v>300</v>
      </c>
      <c r="E6" s="501" t="s">
        <v>299</v>
      </c>
      <c r="F6" s="502" t="s">
        <v>300</v>
      </c>
      <c r="G6" s="501" t="s">
        <v>299</v>
      </c>
      <c r="H6" s="502" t="s">
        <v>300</v>
      </c>
      <c r="I6" s="501" t="s">
        <v>299</v>
      </c>
      <c r="J6" s="502" t="s">
        <v>300</v>
      </c>
      <c r="K6" s="501" t="s">
        <v>299</v>
      </c>
      <c r="L6" s="502" t="s">
        <v>300</v>
      </c>
      <c r="M6" s="502" t="s">
        <v>299</v>
      </c>
      <c r="N6" s="502" t="s">
        <v>300</v>
      </c>
      <c r="O6" s="501" t="s">
        <v>299</v>
      </c>
      <c r="P6" s="502" t="s">
        <v>300</v>
      </c>
      <c r="Q6" s="501" t="s">
        <v>299</v>
      </c>
      <c r="R6" s="502" t="s">
        <v>300</v>
      </c>
      <c r="S6" s="501" t="s">
        <v>299</v>
      </c>
      <c r="T6" s="502" t="s">
        <v>300</v>
      </c>
      <c r="U6" s="501" t="s">
        <v>299</v>
      </c>
      <c r="V6" s="502" t="s">
        <v>300</v>
      </c>
      <c r="W6" s="501" t="s">
        <v>299</v>
      </c>
      <c r="X6" s="502" t="s">
        <v>300</v>
      </c>
      <c r="Y6" s="501" t="s">
        <v>299</v>
      </c>
      <c r="Z6" s="502" t="s">
        <v>300</v>
      </c>
      <c r="AA6" s="501" t="s">
        <v>299</v>
      </c>
      <c r="AB6" s="502" t="s">
        <v>300</v>
      </c>
      <c r="AC6" s="501" t="s">
        <v>299</v>
      </c>
      <c r="AD6" s="502" t="s">
        <v>300</v>
      </c>
      <c r="AE6" s="610"/>
    </row>
    <row r="7" spans="1:32" s="509" customFormat="1">
      <c r="A7" s="503" t="s">
        <v>132</v>
      </c>
      <c r="B7" s="504" t="s">
        <v>123</v>
      </c>
      <c r="C7" s="505">
        <v>0</v>
      </c>
      <c r="D7" s="506"/>
      <c r="E7" s="506"/>
      <c r="F7" s="506"/>
      <c r="G7" s="506"/>
      <c r="H7" s="506"/>
      <c r="I7" s="507"/>
      <c r="J7" s="507"/>
      <c r="K7" s="507"/>
      <c r="L7" s="507"/>
      <c r="M7" s="507"/>
      <c r="N7" s="507"/>
      <c r="O7" s="507"/>
      <c r="P7" s="507"/>
      <c r="Q7" s="507"/>
      <c r="R7" s="507"/>
      <c r="S7" s="507"/>
      <c r="T7" s="507"/>
      <c r="U7" s="507"/>
      <c r="V7" s="507"/>
      <c r="W7" s="507"/>
      <c r="X7" s="507"/>
      <c r="Y7" s="507"/>
      <c r="Z7" s="507"/>
      <c r="AA7" s="507"/>
      <c r="AB7" s="507"/>
      <c r="AC7" s="507">
        <f t="shared" ref="AC7:AC31" si="0">C7+E7+G7+I7+K7+M7+O7+Q7+S7+U7+W7+Y7+AA7</f>
        <v>0</v>
      </c>
      <c r="AD7" s="507">
        <f t="shared" ref="AD7:AD31" si="1">SUM(D7+F7+H7+J7+L7+N7+P7+R7+T7+V7+X7+Z7+AB7)</f>
        <v>0</v>
      </c>
      <c r="AE7" s="505">
        <f t="shared" ref="AE7:AE50" si="2">AC7-AD7</f>
        <v>0</v>
      </c>
      <c r="AF7" s="508"/>
    </row>
    <row r="8" spans="1:32" s="509" customFormat="1">
      <c r="A8" s="503" t="s">
        <v>133</v>
      </c>
      <c r="B8" s="504" t="s">
        <v>808</v>
      </c>
      <c r="C8" s="505">
        <v>10000.000000000029</v>
      </c>
      <c r="D8" s="506"/>
      <c r="E8" s="506">
        <v>4226.91</v>
      </c>
      <c r="F8" s="506">
        <v>4226.91</v>
      </c>
      <c r="G8" s="507">
        <v>15817.54</v>
      </c>
      <c r="H8" s="507">
        <v>17177.54</v>
      </c>
      <c r="I8" s="507">
        <v>11218.53</v>
      </c>
      <c r="J8" s="507">
        <v>10031.530000000001</v>
      </c>
      <c r="K8" s="507">
        <v>13883.65</v>
      </c>
      <c r="L8" s="507">
        <v>13710.65</v>
      </c>
      <c r="M8" s="507">
        <v>21156.14</v>
      </c>
      <c r="N8" s="507">
        <v>25970.34</v>
      </c>
      <c r="O8" s="507">
        <v>18313.68</v>
      </c>
      <c r="P8" s="507">
        <v>13499.48</v>
      </c>
      <c r="Q8" s="507">
        <v>15851.53</v>
      </c>
      <c r="R8" s="507">
        <v>15851.53</v>
      </c>
      <c r="S8" s="507">
        <v>23343.48</v>
      </c>
      <c r="T8" s="507">
        <v>23343.48</v>
      </c>
      <c r="U8" s="507"/>
      <c r="V8" s="507"/>
      <c r="W8" s="507"/>
      <c r="X8" s="507"/>
      <c r="Y8" s="507"/>
      <c r="Z8" s="507"/>
      <c r="AA8" s="507"/>
      <c r="AB8" s="507"/>
      <c r="AC8" s="507">
        <f t="shared" si="0"/>
        <v>133811.46000000005</v>
      </c>
      <c r="AD8" s="507">
        <f t="shared" si="1"/>
        <v>123811.45999999999</v>
      </c>
      <c r="AE8" s="505">
        <f t="shared" si="2"/>
        <v>10000.000000000058</v>
      </c>
      <c r="AF8" s="508"/>
    </row>
    <row r="9" spans="1:32" s="509" customFormat="1">
      <c r="A9" s="503" t="s">
        <v>173</v>
      </c>
      <c r="B9" s="504" t="s">
        <v>229</v>
      </c>
      <c r="C9" s="505">
        <v>1403032.9099999997</v>
      </c>
      <c r="D9" s="506"/>
      <c r="E9" s="506">
        <v>134575</v>
      </c>
      <c r="F9" s="506">
        <v>131016.11</v>
      </c>
      <c r="G9" s="507">
        <v>9009.4</v>
      </c>
      <c r="H9" s="507">
        <v>271802.90000000002</v>
      </c>
      <c r="I9" s="507">
        <v>443728.6</v>
      </c>
      <c r="J9" s="507">
        <v>137669.18</v>
      </c>
      <c r="K9" s="507">
        <v>225678.59</v>
      </c>
      <c r="L9" s="507">
        <v>160234.85</v>
      </c>
      <c r="M9" s="507">
        <v>531513.44999999995</v>
      </c>
      <c r="N9" s="507">
        <v>257950.24</v>
      </c>
      <c r="O9" s="507">
        <v>556180.81999999995</v>
      </c>
      <c r="P9" s="507">
        <v>182868.93</v>
      </c>
      <c r="Q9" s="507">
        <v>760452.18</v>
      </c>
      <c r="R9" s="507">
        <v>158680.54999999999</v>
      </c>
      <c r="S9" s="507">
        <v>41832.699999999997</v>
      </c>
      <c r="T9" s="507">
        <v>171250.56</v>
      </c>
      <c r="U9" s="507">
        <v>59600</v>
      </c>
      <c r="V9" s="507">
        <v>108429.29</v>
      </c>
      <c r="W9" s="507">
        <v>10000</v>
      </c>
      <c r="X9" s="507">
        <v>120622.34</v>
      </c>
      <c r="Y9" s="507">
        <v>10000</v>
      </c>
      <c r="Z9" s="507">
        <v>127006.94</v>
      </c>
      <c r="AA9" s="507">
        <v>75000</v>
      </c>
      <c r="AB9" s="507">
        <v>485860.34</v>
      </c>
      <c r="AC9" s="507">
        <f t="shared" si="0"/>
        <v>4260603.6499999994</v>
      </c>
      <c r="AD9" s="507">
        <f t="shared" si="1"/>
        <v>2313392.23</v>
      </c>
      <c r="AE9" s="505">
        <f t="shared" si="2"/>
        <v>1947211.4199999995</v>
      </c>
      <c r="AF9" s="508"/>
    </row>
    <row r="10" spans="1:32" s="509" customFormat="1">
      <c r="A10" s="503" t="s">
        <v>230</v>
      </c>
      <c r="B10" s="504" t="s">
        <v>231</v>
      </c>
      <c r="C10" s="505">
        <v>1437</v>
      </c>
      <c r="D10" s="506"/>
      <c r="E10" s="506"/>
      <c r="F10" s="506"/>
      <c r="G10" s="506"/>
      <c r="H10" s="506"/>
      <c r="I10" s="507"/>
      <c r="J10" s="507"/>
      <c r="K10" s="507"/>
      <c r="L10" s="507"/>
      <c r="M10" s="507"/>
      <c r="N10" s="507"/>
      <c r="O10" s="507"/>
      <c r="P10" s="507"/>
      <c r="Q10" s="507"/>
      <c r="R10" s="507"/>
      <c r="S10" s="507"/>
      <c r="T10" s="507"/>
      <c r="U10" s="507"/>
      <c r="V10" s="507"/>
      <c r="W10" s="507"/>
      <c r="X10" s="507"/>
      <c r="Y10" s="507"/>
      <c r="Z10" s="507"/>
      <c r="AA10" s="507"/>
      <c r="AB10" s="507"/>
      <c r="AC10" s="507">
        <f t="shared" si="0"/>
        <v>1437</v>
      </c>
      <c r="AD10" s="507">
        <f t="shared" si="1"/>
        <v>0</v>
      </c>
      <c r="AE10" s="505">
        <f t="shared" si="2"/>
        <v>1437</v>
      </c>
      <c r="AF10" s="508"/>
    </row>
    <row r="11" spans="1:32" s="509" customFormat="1">
      <c r="A11" s="503" t="s">
        <v>134</v>
      </c>
      <c r="B11" s="504" t="s">
        <v>82</v>
      </c>
      <c r="C11" s="505">
        <v>0</v>
      </c>
      <c r="D11" s="506"/>
      <c r="E11" s="506">
        <v>431749.98</v>
      </c>
      <c r="F11" s="506"/>
      <c r="G11" s="506">
        <v>20961.3</v>
      </c>
      <c r="H11" s="506">
        <v>3749.98</v>
      </c>
      <c r="I11" s="507">
        <v>211209.44</v>
      </c>
      <c r="J11" s="507">
        <v>439170.8</v>
      </c>
      <c r="K11" s="507"/>
      <c r="L11" s="507">
        <v>220999.94</v>
      </c>
      <c r="M11" s="507">
        <v>6537.7</v>
      </c>
      <c r="N11" s="506"/>
      <c r="O11" s="506">
        <v>244976.5</v>
      </c>
      <c r="P11" s="506">
        <v>4226.5</v>
      </c>
      <c r="Q11" s="506"/>
      <c r="R11" s="507">
        <v>232425.4</v>
      </c>
      <c r="S11" s="506">
        <v>10914</v>
      </c>
      <c r="T11" s="506">
        <v>14862.3</v>
      </c>
      <c r="U11" s="506"/>
      <c r="V11" s="506"/>
      <c r="W11" s="507"/>
      <c r="X11" s="507"/>
      <c r="Y11" s="506"/>
      <c r="Z11" s="506"/>
      <c r="AA11" s="507"/>
      <c r="AB11" s="506"/>
      <c r="AC11" s="507">
        <f t="shared" si="0"/>
        <v>926348.91999999993</v>
      </c>
      <c r="AD11" s="507">
        <f t="shared" si="1"/>
        <v>915434.92</v>
      </c>
      <c r="AE11" s="505">
        <f t="shared" si="2"/>
        <v>10913.999999999884</v>
      </c>
      <c r="AF11" s="508"/>
    </row>
    <row r="12" spans="1:32" s="509" customFormat="1">
      <c r="A12" s="503" t="s">
        <v>233</v>
      </c>
      <c r="B12" s="504" t="s">
        <v>234</v>
      </c>
      <c r="C12" s="505">
        <v>116139.75</v>
      </c>
      <c r="D12" s="506"/>
      <c r="E12" s="506"/>
      <c r="F12" s="506">
        <v>35371.14</v>
      </c>
      <c r="G12" s="507">
        <v>131719.9</v>
      </c>
      <c r="H12" s="507">
        <v>80768.61</v>
      </c>
      <c r="I12" s="507"/>
      <c r="J12" s="507">
        <v>100188.7</v>
      </c>
      <c r="K12" s="507">
        <v>31260</v>
      </c>
      <c r="L12" s="507">
        <v>31531.200000000001</v>
      </c>
      <c r="M12" s="507">
        <v>95613.84</v>
      </c>
      <c r="N12" s="507">
        <v>31260</v>
      </c>
      <c r="O12" s="507">
        <v>49803.25</v>
      </c>
      <c r="P12" s="507">
        <v>95613.84</v>
      </c>
      <c r="Q12" s="507">
        <v>34019</v>
      </c>
      <c r="R12" s="507">
        <v>49803</v>
      </c>
      <c r="S12" s="507">
        <v>38387.440000000002</v>
      </c>
      <c r="T12" s="507">
        <v>34019</v>
      </c>
      <c r="U12" s="507"/>
      <c r="V12" s="507"/>
      <c r="W12" s="507"/>
      <c r="X12" s="507"/>
      <c r="Y12" s="507"/>
      <c r="Z12" s="507"/>
      <c r="AA12" s="507"/>
      <c r="AB12" s="507"/>
      <c r="AC12" s="507">
        <f t="shared" si="0"/>
        <v>496943.18</v>
      </c>
      <c r="AD12" s="507">
        <f t="shared" si="1"/>
        <v>458555.49</v>
      </c>
      <c r="AE12" s="505">
        <f t="shared" si="2"/>
        <v>38387.69</v>
      </c>
      <c r="AF12" s="508"/>
    </row>
    <row r="13" spans="1:32" s="509" customFormat="1">
      <c r="A13" s="503" t="s">
        <v>1129</v>
      </c>
      <c r="B13" s="504" t="s">
        <v>1130</v>
      </c>
      <c r="C13" s="505">
        <v>0</v>
      </c>
      <c r="D13" s="506"/>
      <c r="E13" s="506"/>
      <c r="F13" s="506"/>
      <c r="G13" s="507"/>
      <c r="H13" s="507"/>
      <c r="I13" s="507"/>
      <c r="J13" s="507"/>
      <c r="K13" s="507"/>
      <c r="L13" s="507"/>
      <c r="M13" s="507"/>
      <c r="N13" s="507"/>
      <c r="O13" s="507"/>
      <c r="P13" s="507"/>
      <c r="Q13" s="507"/>
      <c r="R13" s="507"/>
      <c r="S13" s="507"/>
      <c r="T13" s="507"/>
      <c r="U13" s="507"/>
      <c r="V13" s="507"/>
      <c r="W13" s="507"/>
      <c r="X13" s="507"/>
      <c r="Y13" s="507"/>
      <c r="Z13" s="507"/>
      <c r="AA13" s="507"/>
      <c r="AB13" s="507"/>
      <c r="AC13" s="507">
        <f>C13+E13+G13+I13+K13+M13+O13+Q13+S13+U13+W13+Y13+AA13</f>
        <v>0</v>
      </c>
      <c r="AD13" s="507">
        <f>SUM(D13+F13+H13+J13+L13+N13+P13+R13+T13+V13+X13+Z13+AB13)</f>
        <v>0</v>
      </c>
      <c r="AE13" s="505">
        <f t="shared" si="2"/>
        <v>0</v>
      </c>
      <c r="AF13" s="508"/>
    </row>
    <row r="14" spans="1:32" s="509" customFormat="1">
      <c r="A14" s="503" t="s">
        <v>141</v>
      </c>
      <c r="B14" s="504" t="s">
        <v>235</v>
      </c>
      <c r="C14" s="505">
        <v>826917.39</v>
      </c>
      <c r="D14" s="506"/>
      <c r="E14" s="506">
        <v>22116.28</v>
      </c>
      <c r="F14" s="506">
        <v>119923.21</v>
      </c>
      <c r="G14" s="507">
        <v>77827.850000000006</v>
      </c>
      <c r="H14" s="507">
        <v>21224.63</v>
      </c>
      <c r="I14" s="507">
        <v>44887.19</v>
      </c>
      <c r="J14" s="507">
        <v>23298.41</v>
      </c>
      <c r="K14" s="507">
        <v>26000.45</v>
      </c>
      <c r="L14" s="507">
        <v>24442.84</v>
      </c>
      <c r="M14" s="507">
        <v>53772.71</v>
      </c>
      <c r="N14" s="507">
        <v>84103.38</v>
      </c>
      <c r="O14" s="507">
        <v>40426.160000000003</v>
      </c>
      <c r="P14" s="507">
        <v>110999.89</v>
      </c>
      <c r="Q14" s="507">
        <v>5136.45</v>
      </c>
      <c r="R14" s="507">
        <v>36131.14</v>
      </c>
      <c r="S14" s="507">
        <v>1506.59</v>
      </c>
      <c r="T14" s="507">
        <v>6105.58</v>
      </c>
      <c r="U14" s="507"/>
      <c r="V14" s="507"/>
      <c r="W14" s="507"/>
      <c r="X14" s="507"/>
      <c r="Y14" s="507"/>
      <c r="Z14" s="507"/>
      <c r="AA14" s="507"/>
      <c r="AB14" s="507"/>
      <c r="AC14" s="507">
        <f t="shared" si="0"/>
        <v>1098591.0699999998</v>
      </c>
      <c r="AD14" s="507">
        <f t="shared" si="1"/>
        <v>426229.08</v>
      </c>
      <c r="AE14" s="578">
        <f t="shared" si="2"/>
        <v>672361.98999999976</v>
      </c>
      <c r="AF14" s="508"/>
    </row>
    <row r="15" spans="1:32" s="509" customFormat="1">
      <c r="A15" s="503" t="s">
        <v>579</v>
      </c>
      <c r="B15" s="504" t="s">
        <v>580</v>
      </c>
      <c r="C15" s="505">
        <v>0</v>
      </c>
      <c r="D15" s="506"/>
      <c r="E15" s="506"/>
      <c r="F15" s="506"/>
      <c r="G15" s="507"/>
      <c r="H15" s="507"/>
      <c r="I15" s="507"/>
      <c r="J15" s="507"/>
      <c r="K15" s="507"/>
      <c r="L15" s="507"/>
      <c r="M15" s="507"/>
      <c r="N15" s="507"/>
      <c r="O15" s="507"/>
      <c r="P15" s="507"/>
      <c r="Q15" s="507"/>
      <c r="R15" s="507"/>
      <c r="S15" s="507"/>
      <c r="T15" s="507"/>
      <c r="U15" s="507"/>
      <c r="V15" s="507"/>
      <c r="W15" s="507"/>
      <c r="X15" s="507"/>
      <c r="Y15" s="507"/>
      <c r="Z15" s="507"/>
      <c r="AA15" s="507"/>
      <c r="AB15" s="507"/>
      <c r="AC15" s="507">
        <f t="shared" si="0"/>
        <v>0</v>
      </c>
      <c r="AD15" s="507">
        <f t="shared" si="1"/>
        <v>0</v>
      </c>
      <c r="AE15" s="505">
        <f t="shared" si="2"/>
        <v>0</v>
      </c>
      <c r="AF15" s="508"/>
    </row>
    <row r="16" spans="1:32" s="509" customFormat="1">
      <c r="A16" s="503" t="s">
        <v>143</v>
      </c>
      <c r="B16" s="504" t="s">
        <v>196</v>
      </c>
      <c r="C16" s="505">
        <v>65026.760000000009</v>
      </c>
      <c r="D16" s="506"/>
      <c r="E16" s="506"/>
      <c r="F16" s="506"/>
      <c r="G16" s="506">
        <v>49.9</v>
      </c>
      <c r="H16" s="506"/>
      <c r="I16" s="507">
        <v>300</v>
      </c>
      <c r="J16" s="507"/>
      <c r="K16" s="507">
        <v>226</v>
      </c>
      <c r="L16" s="507"/>
      <c r="M16" s="507">
        <v>100</v>
      </c>
      <c r="N16" s="507"/>
      <c r="O16" s="507">
        <v>139.5</v>
      </c>
      <c r="P16" s="507"/>
      <c r="Q16" s="507">
        <v>2482.1999999999998</v>
      </c>
      <c r="R16" s="507"/>
      <c r="S16" s="507">
        <v>100</v>
      </c>
      <c r="T16" s="507"/>
      <c r="U16" s="507"/>
      <c r="V16" s="507"/>
      <c r="W16" s="507"/>
      <c r="X16" s="507"/>
      <c r="Y16" s="507"/>
      <c r="Z16" s="507"/>
      <c r="AA16" s="507"/>
      <c r="AB16" s="507"/>
      <c r="AC16" s="507">
        <f t="shared" si="0"/>
        <v>68424.36</v>
      </c>
      <c r="AD16" s="507">
        <f t="shared" si="1"/>
        <v>0</v>
      </c>
      <c r="AE16" s="505">
        <f t="shared" si="2"/>
        <v>68424.36</v>
      </c>
      <c r="AF16" s="508"/>
    </row>
    <row r="17" spans="1:32" s="509" customFormat="1">
      <c r="A17" s="503" t="s">
        <v>581</v>
      </c>
      <c r="B17" s="504" t="s">
        <v>582</v>
      </c>
      <c r="C17" s="505">
        <v>34272.349999999991</v>
      </c>
      <c r="D17" s="506"/>
      <c r="E17" s="506"/>
      <c r="F17" s="506">
        <v>3211.46</v>
      </c>
      <c r="G17" s="506"/>
      <c r="H17" s="507">
        <v>3211.46</v>
      </c>
      <c r="I17" s="506"/>
      <c r="J17" s="507">
        <v>3211.46</v>
      </c>
      <c r="K17" s="507"/>
      <c r="L17" s="507">
        <v>3211.46</v>
      </c>
      <c r="M17" s="507"/>
      <c r="N17" s="507">
        <v>3211.46</v>
      </c>
      <c r="O17" s="507"/>
      <c r="P17" s="507">
        <v>3211.46</v>
      </c>
      <c r="Q17" s="506"/>
      <c r="R17" s="507">
        <v>3211.46</v>
      </c>
      <c r="S17" s="506"/>
      <c r="T17" s="507">
        <v>3211.46</v>
      </c>
      <c r="U17" s="506"/>
      <c r="V17" s="507">
        <v>3211.46</v>
      </c>
      <c r="W17" s="507"/>
      <c r="X17" s="507"/>
      <c r="Y17" s="506"/>
      <c r="Z17" s="507"/>
      <c r="AA17" s="507"/>
      <c r="AB17" s="507"/>
      <c r="AC17" s="507">
        <f t="shared" si="0"/>
        <v>34272.349999999991</v>
      </c>
      <c r="AD17" s="507">
        <f t="shared" si="1"/>
        <v>28903.139999999996</v>
      </c>
      <c r="AE17" s="505">
        <f t="shared" si="2"/>
        <v>5369.2099999999955</v>
      </c>
      <c r="AF17" s="508"/>
    </row>
    <row r="18" spans="1:32" s="509" customFormat="1">
      <c r="A18" s="503" t="s">
        <v>236</v>
      </c>
      <c r="B18" s="504" t="s">
        <v>237</v>
      </c>
      <c r="C18" s="505">
        <v>0</v>
      </c>
      <c r="D18" s="506"/>
      <c r="E18" s="506"/>
      <c r="F18" s="506"/>
      <c r="G18" s="506"/>
      <c r="H18" s="506"/>
      <c r="I18" s="506"/>
      <c r="J18" s="507"/>
      <c r="K18" s="507"/>
      <c r="L18" s="507"/>
      <c r="M18" s="507"/>
      <c r="N18" s="507"/>
      <c r="O18" s="507"/>
      <c r="P18" s="507"/>
      <c r="Q18" s="507"/>
      <c r="R18" s="507"/>
      <c r="S18" s="507"/>
      <c r="T18" s="507"/>
      <c r="U18" s="507"/>
      <c r="V18" s="507"/>
      <c r="W18" s="506"/>
      <c r="X18" s="507"/>
      <c r="Y18" s="506"/>
      <c r="Z18" s="507"/>
      <c r="AA18" s="507"/>
      <c r="AB18" s="507"/>
      <c r="AC18" s="507">
        <f t="shared" si="0"/>
        <v>0</v>
      </c>
      <c r="AD18" s="507">
        <f t="shared" si="1"/>
        <v>0</v>
      </c>
      <c r="AE18" s="505">
        <f t="shared" si="2"/>
        <v>0</v>
      </c>
      <c r="AF18" s="508"/>
    </row>
    <row r="19" spans="1:32" s="509" customFormat="1">
      <c r="A19" s="503" t="s">
        <v>238</v>
      </c>
      <c r="B19" s="510" t="s">
        <v>124</v>
      </c>
      <c r="C19" s="578">
        <v>0</v>
      </c>
      <c r="D19" s="506"/>
      <c r="E19" s="506">
        <v>2113.17</v>
      </c>
      <c r="F19" s="506"/>
      <c r="G19" s="507">
        <v>5160.34</v>
      </c>
      <c r="H19" s="507">
        <v>2078.75</v>
      </c>
      <c r="I19" s="506">
        <v>4837.62</v>
      </c>
      <c r="J19" s="507">
        <v>5194.76</v>
      </c>
      <c r="K19" s="506">
        <v>1815.28</v>
      </c>
      <c r="L19" s="507">
        <v>4837.62</v>
      </c>
      <c r="M19" s="506">
        <v>4089.18</v>
      </c>
      <c r="N19" s="507">
        <v>1815.28</v>
      </c>
      <c r="O19" s="506">
        <v>2131.15</v>
      </c>
      <c r="P19" s="507">
        <v>4089.18</v>
      </c>
      <c r="Q19" s="506">
        <v>682.99</v>
      </c>
      <c r="R19" s="507">
        <v>2131.15</v>
      </c>
      <c r="S19" s="506">
        <v>352.14</v>
      </c>
      <c r="T19" s="507">
        <v>687.32</v>
      </c>
      <c r="U19" s="506"/>
      <c r="V19" s="507"/>
      <c r="W19" s="506"/>
      <c r="X19" s="507"/>
      <c r="Y19" s="506"/>
      <c r="Z19" s="507"/>
      <c r="AA19" s="507"/>
      <c r="AB19" s="511"/>
      <c r="AC19" s="507">
        <f t="shared" si="0"/>
        <v>21181.870000000003</v>
      </c>
      <c r="AD19" s="507">
        <f t="shared" si="1"/>
        <v>20834.060000000001</v>
      </c>
      <c r="AE19" s="505">
        <f t="shared" si="2"/>
        <v>347.81000000000131</v>
      </c>
      <c r="AF19" s="508"/>
    </row>
    <row r="20" spans="1:32" s="509" customFormat="1">
      <c r="A20" s="503" t="s">
        <v>142</v>
      </c>
      <c r="B20" s="504" t="s">
        <v>570</v>
      </c>
      <c r="C20" s="505">
        <v>128.04000000000087</v>
      </c>
      <c r="D20" s="506"/>
      <c r="E20" s="506">
        <v>110.43</v>
      </c>
      <c r="F20" s="506">
        <v>128.22</v>
      </c>
      <c r="G20" s="507">
        <v>133.86000000000001</v>
      </c>
      <c r="H20" s="507">
        <v>110.43</v>
      </c>
      <c r="I20" s="507">
        <v>142.96</v>
      </c>
      <c r="J20" s="507">
        <v>133.86000000000001</v>
      </c>
      <c r="K20" s="507">
        <v>174.68</v>
      </c>
      <c r="L20" s="507">
        <v>142.96</v>
      </c>
      <c r="M20" s="507">
        <v>182.07</v>
      </c>
      <c r="N20" s="507">
        <v>174.68</v>
      </c>
      <c r="O20" s="507">
        <v>202.27</v>
      </c>
      <c r="P20" s="507">
        <v>182.07</v>
      </c>
      <c r="Q20" s="507">
        <v>168.94</v>
      </c>
      <c r="R20" s="507">
        <v>202.27</v>
      </c>
      <c r="S20" s="507">
        <v>133.44999999999999</v>
      </c>
      <c r="T20" s="507">
        <v>168.94</v>
      </c>
      <c r="U20" s="507"/>
      <c r="V20" s="507"/>
      <c r="W20" s="507"/>
      <c r="X20" s="507"/>
      <c r="Y20" s="507"/>
      <c r="Z20" s="507"/>
      <c r="AA20" s="507"/>
      <c r="AB20" s="511"/>
      <c r="AC20" s="507">
        <f t="shared" si="0"/>
        <v>1376.700000000001</v>
      </c>
      <c r="AD20" s="507">
        <f t="shared" si="1"/>
        <v>1243.43</v>
      </c>
      <c r="AE20" s="505">
        <f t="shared" si="2"/>
        <v>133.27000000000089</v>
      </c>
      <c r="AF20" s="508"/>
    </row>
    <row r="21" spans="1:32" s="509" customFormat="1">
      <c r="A21" s="503" t="s">
        <v>310</v>
      </c>
      <c r="B21" s="504" t="s">
        <v>311</v>
      </c>
      <c r="C21" s="505">
        <v>0</v>
      </c>
      <c r="D21" s="506"/>
      <c r="E21" s="506"/>
      <c r="F21" s="506"/>
      <c r="G21" s="507"/>
      <c r="H21" s="507"/>
      <c r="I21" s="507">
        <v>3474.16</v>
      </c>
      <c r="J21" s="507"/>
      <c r="K21" s="507"/>
      <c r="L21" s="507">
        <v>3474.16</v>
      </c>
      <c r="M21" s="507">
        <v>1493.63</v>
      </c>
      <c r="N21" s="507"/>
      <c r="O21" s="507"/>
      <c r="P21" s="507">
        <v>1493.63</v>
      </c>
      <c r="Q21" s="507"/>
      <c r="R21" s="507"/>
      <c r="S21" s="507"/>
      <c r="T21" s="507"/>
      <c r="U21" s="507"/>
      <c r="V21" s="507"/>
      <c r="W21" s="507"/>
      <c r="X21" s="507"/>
      <c r="Y21" s="507"/>
      <c r="Z21" s="507"/>
      <c r="AA21" s="511"/>
      <c r="AB21" s="511"/>
      <c r="AC21" s="507">
        <f t="shared" si="0"/>
        <v>4967.79</v>
      </c>
      <c r="AD21" s="507">
        <f t="shared" si="1"/>
        <v>4967.79</v>
      </c>
      <c r="AE21" s="505">
        <f t="shared" si="2"/>
        <v>0</v>
      </c>
      <c r="AF21" s="508"/>
    </row>
    <row r="22" spans="1:32" s="509" customFormat="1">
      <c r="A22" s="503" t="s">
        <v>135</v>
      </c>
      <c r="B22" s="504" t="s">
        <v>181</v>
      </c>
      <c r="C22" s="505">
        <v>433228.48</v>
      </c>
      <c r="D22" s="506"/>
      <c r="E22" s="506"/>
      <c r="F22" s="506"/>
      <c r="G22" s="507"/>
      <c r="H22" s="507"/>
      <c r="I22" s="507"/>
      <c r="J22" s="507"/>
      <c r="K22" s="507"/>
      <c r="L22" s="507"/>
      <c r="M22" s="507"/>
      <c r="N22" s="507"/>
      <c r="O22" s="507"/>
      <c r="P22" s="507"/>
      <c r="Q22" s="507"/>
      <c r="R22" s="507"/>
      <c r="S22" s="507"/>
      <c r="T22" s="507"/>
      <c r="U22" s="507"/>
      <c r="V22" s="507"/>
      <c r="W22" s="507"/>
      <c r="X22" s="507"/>
      <c r="Y22" s="507"/>
      <c r="Z22" s="507"/>
      <c r="AA22" s="507"/>
      <c r="AB22" s="507"/>
      <c r="AC22" s="507">
        <f t="shared" si="0"/>
        <v>433228.48</v>
      </c>
      <c r="AD22" s="507">
        <f t="shared" si="1"/>
        <v>0</v>
      </c>
      <c r="AE22" s="505">
        <f t="shared" si="2"/>
        <v>433228.48</v>
      </c>
      <c r="AF22" s="508"/>
    </row>
    <row r="23" spans="1:32" s="509" customFormat="1">
      <c r="A23" s="503" t="s">
        <v>136</v>
      </c>
      <c r="B23" s="504" t="s">
        <v>239</v>
      </c>
      <c r="C23" s="505">
        <v>63731</v>
      </c>
      <c r="D23" s="506"/>
      <c r="E23" s="506"/>
      <c r="F23" s="506"/>
      <c r="G23" s="506"/>
      <c r="H23" s="506"/>
      <c r="I23" s="507"/>
      <c r="J23" s="507"/>
      <c r="K23" s="507"/>
      <c r="L23" s="507"/>
      <c r="M23" s="507"/>
      <c r="N23" s="507"/>
      <c r="O23" s="507"/>
      <c r="P23" s="507"/>
      <c r="Q23" s="507"/>
      <c r="R23" s="507"/>
      <c r="S23" s="507"/>
      <c r="T23" s="507"/>
      <c r="U23" s="507"/>
      <c r="V23" s="507"/>
      <c r="W23" s="507"/>
      <c r="X23" s="507"/>
      <c r="Y23" s="507"/>
      <c r="Z23" s="507"/>
      <c r="AA23" s="507"/>
      <c r="AB23" s="507"/>
      <c r="AC23" s="507">
        <f t="shared" si="0"/>
        <v>63731</v>
      </c>
      <c r="AD23" s="507">
        <f t="shared" si="1"/>
        <v>0</v>
      </c>
      <c r="AE23" s="505">
        <f t="shared" si="2"/>
        <v>63731</v>
      </c>
      <c r="AF23" s="508"/>
    </row>
    <row r="24" spans="1:32" s="509" customFormat="1">
      <c r="A24" s="503" t="s">
        <v>137</v>
      </c>
      <c r="B24" s="510" t="s">
        <v>240</v>
      </c>
      <c r="C24" s="505">
        <v>109521.83</v>
      </c>
      <c r="D24" s="506"/>
      <c r="E24" s="506"/>
      <c r="F24" s="506"/>
      <c r="G24" s="506"/>
      <c r="H24" s="506"/>
      <c r="I24" s="507"/>
      <c r="J24" s="507"/>
      <c r="K24" s="507"/>
      <c r="L24" s="507"/>
      <c r="M24" s="507"/>
      <c r="N24" s="507"/>
      <c r="O24" s="507"/>
      <c r="P24" s="507"/>
      <c r="Q24" s="507"/>
      <c r="R24" s="507"/>
      <c r="S24" s="507"/>
      <c r="T24" s="507"/>
      <c r="U24" s="507"/>
      <c r="V24" s="507"/>
      <c r="W24" s="507"/>
      <c r="X24" s="507"/>
      <c r="Y24" s="507"/>
      <c r="Z24" s="507"/>
      <c r="AA24" s="507"/>
      <c r="AB24" s="507"/>
      <c r="AC24" s="507">
        <f t="shared" si="0"/>
        <v>109521.83</v>
      </c>
      <c r="AD24" s="507">
        <f t="shared" si="1"/>
        <v>0</v>
      </c>
      <c r="AE24" s="505">
        <f t="shared" si="2"/>
        <v>109521.83</v>
      </c>
      <c r="AF24" s="508"/>
    </row>
    <row r="25" spans="1:32" s="509" customFormat="1">
      <c r="A25" s="503" t="s">
        <v>138</v>
      </c>
      <c r="B25" s="504" t="s">
        <v>241</v>
      </c>
      <c r="C25" s="505">
        <v>600</v>
      </c>
      <c r="D25" s="506"/>
      <c r="E25" s="506"/>
      <c r="F25" s="506"/>
      <c r="G25" s="506"/>
      <c r="H25" s="506"/>
      <c r="I25" s="507"/>
      <c r="J25" s="507"/>
      <c r="K25" s="507"/>
      <c r="L25" s="507"/>
      <c r="M25" s="507"/>
      <c r="N25" s="507"/>
      <c r="O25" s="507"/>
      <c r="P25" s="507"/>
      <c r="Q25" s="507"/>
      <c r="R25" s="507"/>
      <c r="S25" s="507"/>
      <c r="T25" s="507"/>
      <c r="U25" s="507"/>
      <c r="V25" s="507"/>
      <c r="W25" s="507"/>
      <c r="X25" s="507"/>
      <c r="Y25" s="507"/>
      <c r="Z25" s="507"/>
      <c r="AA25" s="507"/>
      <c r="AB25" s="507"/>
      <c r="AC25" s="507">
        <f t="shared" si="0"/>
        <v>600</v>
      </c>
      <c r="AD25" s="507">
        <f t="shared" si="1"/>
        <v>0</v>
      </c>
      <c r="AE25" s="505">
        <f t="shared" si="2"/>
        <v>600</v>
      </c>
      <c r="AF25" s="508"/>
    </row>
    <row r="26" spans="1:32" s="509" customFormat="1">
      <c r="A26" s="503" t="s">
        <v>576</v>
      </c>
      <c r="B26" s="504" t="s">
        <v>571</v>
      </c>
      <c r="C26" s="505">
        <v>1115000</v>
      </c>
      <c r="D26" s="506"/>
      <c r="E26" s="506"/>
      <c r="F26" s="506"/>
      <c r="G26" s="506"/>
      <c r="H26" s="506"/>
      <c r="I26" s="507"/>
      <c r="J26" s="507"/>
      <c r="K26" s="507"/>
      <c r="L26" s="507"/>
      <c r="M26" s="507"/>
      <c r="N26" s="507"/>
      <c r="O26" s="507"/>
      <c r="P26" s="507"/>
      <c r="Q26" s="507"/>
      <c r="R26" s="507"/>
      <c r="S26" s="507"/>
      <c r="T26" s="507"/>
      <c r="U26" s="507"/>
      <c r="V26" s="507"/>
      <c r="W26" s="507"/>
      <c r="X26" s="507"/>
      <c r="Y26" s="507"/>
      <c r="Z26" s="507"/>
      <c r="AA26" s="507"/>
      <c r="AB26" s="507"/>
      <c r="AC26" s="507">
        <f t="shared" si="0"/>
        <v>1115000</v>
      </c>
      <c r="AD26" s="507">
        <f t="shared" si="1"/>
        <v>0</v>
      </c>
      <c r="AE26" s="505">
        <f t="shared" si="2"/>
        <v>1115000</v>
      </c>
      <c r="AF26" s="508"/>
    </row>
    <row r="27" spans="1:32" s="509" customFormat="1">
      <c r="A27" s="503" t="s">
        <v>242</v>
      </c>
      <c r="B27" s="504" t="s">
        <v>197</v>
      </c>
      <c r="C27" s="505"/>
      <c r="D27" s="505">
        <v>347367.16</v>
      </c>
      <c r="E27" s="506"/>
      <c r="F27" s="506">
        <v>2634.36</v>
      </c>
      <c r="G27" s="507"/>
      <c r="H27" s="507">
        <v>2634.36</v>
      </c>
      <c r="I27" s="507"/>
      <c r="J27" s="507">
        <v>2634.36</v>
      </c>
      <c r="K27" s="507"/>
      <c r="L27" s="507">
        <v>2634.36</v>
      </c>
      <c r="M27" s="507"/>
      <c r="N27" s="507">
        <v>2634.36</v>
      </c>
      <c r="O27" s="507"/>
      <c r="P27" s="507">
        <v>2634.36</v>
      </c>
      <c r="Q27" s="507"/>
      <c r="R27" s="507">
        <v>2634.36</v>
      </c>
      <c r="S27" s="507"/>
      <c r="T27" s="507">
        <v>2634.36</v>
      </c>
      <c r="U27" s="507"/>
      <c r="V27" s="507">
        <v>2634.36</v>
      </c>
      <c r="W27" s="507"/>
      <c r="X27" s="507"/>
      <c r="Y27" s="507"/>
      <c r="Z27" s="507"/>
      <c r="AA27" s="507"/>
      <c r="AB27" s="507"/>
      <c r="AC27" s="507">
        <f t="shared" si="0"/>
        <v>0</v>
      </c>
      <c r="AD27" s="507">
        <f t="shared" si="1"/>
        <v>371076.39999999985</v>
      </c>
      <c r="AE27" s="505">
        <f t="shared" si="2"/>
        <v>-371076.39999999985</v>
      </c>
      <c r="AF27" s="508"/>
    </row>
    <row r="28" spans="1:32" s="509" customFormat="1">
      <c r="A28" s="503" t="s">
        <v>139</v>
      </c>
      <c r="B28" s="504" t="s">
        <v>243</v>
      </c>
      <c r="C28" s="505"/>
      <c r="D28" s="505">
        <v>63712</v>
      </c>
      <c r="E28" s="506"/>
      <c r="F28" s="506">
        <v>0</v>
      </c>
      <c r="G28" s="507"/>
      <c r="H28" s="507">
        <v>0</v>
      </c>
      <c r="I28" s="507"/>
      <c r="J28" s="507">
        <v>0</v>
      </c>
      <c r="K28" s="507"/>
      <c r="L28" s="507">
        <v>0</v>
      </c>
      <c r="M28" s="507"/>
      <c r="N28" s="507">
        <v>0</v>
      </c>
      <c r="O28" s="507"/>
      <c r="P28" s="507">
        <v>0</v>
      </c>
      <c r="Q28" s="507"/>
      <c r="R28" s="507">
        <v>0</v>
      </c>
      <c r="S28" s="507"/>
      <c r="T28" s="507">
        <v>0</v>
      </c>
      <c r="U28" s="507"/>
      <c r="V28" s="507"/>
      <c r="W28" s="507"/>
      <c r="X28" s="507"/>
      <c r="Y28" s="507"/>
      <c r="Z28" s="507"/>
      <c r="AA28" s="507"/>
      <c r="AB28" s="507"/>
      <c r="AC28" s="507">
        <f t="shared" si="0"/>
        <v>0</v>
      </c>
      <c r="AD28" s="507">
        <f t="shared" si="1"/>
        <v>63712</v>
      </c>
      <c r="AE28" s="505">
        <f t="shared" si="2"/>
        <v>-63712</v>
      </c>
      <c r="AF28" s="508"/>
    </row>
    <row r="29" spans="1:32" s="509" customFormat="1">
      <c r="A29" s="503" t="s">
        <v>140</v>
      </c>
      <c r="B29" s="504" t="s">
        <v>244</v>
      </c>
      <c r="C29" s="505"/>
      <c r="D29" s="505">
        <v>98560.93</v>
      </c>
      <c r="E29" s="506"/>
      <c r="F29" s="506">
        <v>737.32</v>
      </c>
      <c r="G29" s="507"/>
      <c r="H29" s="507">
        <v>737.32</v>
      </c>
      <c r="I29" s="507"/>
      <c r="J29" s="507">
        <v>737.32</v>
      </c>
      <c r="K29" s="507"/>
      <c r="L29" s="507">
        <v>737.32</v>
      </c>
      <c r="M29" s="507"/>
      <c r="N29" s="507">
        <v>737.32</v>
      </c>
      <c r="O29" s="507"/>
      <c r="P29" s="507">
        <v>737.32</v>
      </c>
      <c r="Q29" s="507"/>
      <c r="R29" s="507">
        <v>737.32</v>
      </c>
      <c r="S29" s="507"/>
      <c r="T29" s="507">
        <v>737.32</v>
      </c>
      <c r="U29" s="507"/>
      <c r="V29" s="507">
        <v>737.32</v>
      </c>
      <c r="W29" s="507"/>
      <c r="X29" s="507"/>
      <c r="Y29" s="507"/>
      <c r="Z29" s="507"/>
      <c r="AA29" s="507"/>
      <c r="AB29" s="507"/>
      <c r="AC29" s="507">
        <f t="shared" si="0"/>
        <v>0</v>
      </c>
      <c r="AD29" s="507">
        <f>SUM(D29+F29+H29+J29+L29+N29+P29+R29+T29+V29+X29+Z29+AB29)</f>
        <v>105196.81000000006</v>
      </c>
      <c r="AE29" s="505">
        <f t="shared" si="2"/>
        <v>-105196.81000000006</v>
      </c>
      <c r="AF29" s="508"/>
    </row>
    <row r="30" spans="1:32" s="509" customFormat="1">
      <c r="A30" s="503" t="s">
        <v>577</v>
      </c>
      <c r="B30" s="504" t="s">
        <v>578</v>
      </c>
      <c r="C30" s="505"/>
      <c r="D30" s="505">
        <v>533876.71</v>
      </c>
      <c r="E30" s="506"/>
      <c r="F30" s="506">
        <v>18583.330000000002</v>
      </c>
      <c r="G30" s="507"/>
      <c r="H30" s="507">
        <v>18583.330000000002</v>
      </c>
      <c r="I30" s="507"/>
      <c r="J30" s="507">
        <v>18583.330000000002</v>
      </c>
      <c r="K30" s="507"/>
      <c r="L30" s="507">
        <v>18583.330000000002</v>
      </c>
      <c r="M30" s="507"/>
      <c r="N30" s="507">
        <v>18583.330000000002</v>
      </c>
      <c r="O30" s="507"/>
      <c r="P30" s="507">
        <v>18583.330000000002</v>
      </c>
      <c r="Q30" s="507"/>
      <c r="R30" s="507">
        <v>18583.330000000002</v>
      </c>
      <c r="S30" s="507"/>
      <c r="T30" s="507">
        <v>18583.330000000002</v>
      </c>
      <c r="U30" s="507"/>
      <c r="V30" s="507">
        <v>18583.330000000002</v>
      </c>
      <c r="W30" s="507"/>
      <c r="X30" s="507"/>
      <c r="Y30" s="507"/>
      <c r="Z30" s="507"/>
      <c r="AA30" s="507"/>
      <c r="AB30" s="507"/>
      <c r="AC30" s="507">
        <f t="shared" si="0"/>
        <v>0</v>
      </c>
      <c r="AD30" s="507">
        <f t="shared" si="1"/>
        <v>701126.67999999959</v>
      </c>
      <c r="AE30" s="505">
        <f t="shared" si="2"/>
        <v>-701126.67999999959</v>
      </c>
      <c r="AF30" s="508"/>
    </row>
    <row r="31" spans="1:32" s="509" customFormat="1">
      <c r="A31" s="503" t="s">
        <v>245</v>
      </c>
      <c r="B31" s="504" t="s">
        <v>1116</v>
      </c>
      <c r="C31" s="505">
        <v>300</v>
      </c>
      <c r="D31" s="506"/>
      <c r="E31" s="506"/>
      <c r="F31" s="506">
        <v>25</v>
      </c>
      <c r="G31" s="507"/>
      <c r="H31" s="507">
        <v>25</v>
      </c>
      <c r="I31" s="507"/>
      <c r="J31" s="507">
        <v>25</v>
      </c>
      <c r="K31" s="507"/>
      <c r="L31" s="507">
        <v>25</v>
      </c>
      <c r="M31" s="507"/>
      <c r="N31" s="507">
        <v>25</v>
      </c>
      <c r="O31" s="507"/>
      <c r="P31" s="507">
        <v>25</v>
      </c>
      <c r="Q31" s="507"/>
      <c r="R31" s="507">
        <v>25</v>
      </c>
      <c r="S31" s="507"/>
      <c r="T31" s="507">
        <v>25</v>
      </c>
      <c r="U31" s="507"/>
      <c r="V31" s="507">
        <v>25</v>
      </c>
      <c r="W31" s="507"/>
      <c r="X31" s="507"/>
      <c r="Y31" s="507"/>
      <c r="Z31" s="507"/>
      <c r="AA31" s="507"/>
      <c r="AB31" s="507"/>
      <c r="AC31" s="507">
        <f t="shared" si="0"/>
        <v>300</v>
      </c>
      <c r="AD31" s="507">
        <f t="shared" si="1"/>
        <v>225</v>
      </c>
      <c r="AE31" s="505">
        <f t="shared" si="2"/>
        <v>75</v>
      </c>
      <c r="AF31" s="508"/>
    </row>
    <row r="32" spans="1:32" s="497" customFormat="1" ht="21.75" customHeight="1">
      <c r="A32" s="611" t="s">
        <v>44</v>
      </c>
      <c r="B32" s="611"/>
      <c r="C32" s="512">
        <f>SUM(C7:C31)</f>
        <v>4179335.51</v>
      </c>
      <c r="D32" s="512">
        <f t="shared" ref="D32:AE32" si="3">SUM(D7:D31)</f>
        <v>1043516.7999999999</v>
      </c>
      <c r="E32" s="512">
        <f t="shared" si="3"/>
        <v>594891.77000000014</v>
      </c>
      <c r="F32" s="512">
        <f t="shared" si="3"/>
        <v>315857.06</v>
      </c>
      <c r="G32" s="512">
        <f>SUM(G7:G31)</f>
        <v>260680.09</v>
      </c>
      <c r="H32" s="512">
        <f>SUM(H7:H31)</f>
        <v>422104.31</v>
      </c>
      <c r="I32" s="512">
        <f t="shared" si="3"/>
        <v>719798.5</v>
      </c>
      <c r="J32" s="512">
        <f t="shared" si="3"/>
        <v>740878.70999999985</v>
      </c>
      <c r="K32" s="512">
        <f t="shared" si="3"/>
        <v>299038.65000000002</v>
      </c>
      <c r="L32" s="512">
        <f t="shared" si="3"/>
        <v>484565.69000000006</v>
      </c>
      <c r="M32" s="512">
        <f t="shared" si="3"/>
        <v>714458.71999999986</v>
      </c>
      <c r="N32" s="512">
        <f t="shared" si="3"/>
        <v>426465.39000000007</v>
      </c>
      <c r="O32" s="512">
        <f t="shared" si="3"/>
        <v>912173.33000000007</v>
      </c>
      <c r="P32" s="512">
        <f t="shared" si="3"/>
        <v>438164.99000000005</v>
      </c>
      <c r="Q32" s="512">
        <f t="shared" si="3"/>
        <v>818793.28999999992</v>
      </c>
      <c r="R32" s="512">
        <f t="shared" si="3"/>
        <v>520416.51000000007</v>
      </c>
      <c r="S32" s="512">
        <f t="shared" si="3"/>
        <v>116569.79999999999</v>
      </c>
      <c r="T32" s="512">
        <f t="shared" si="3"/>
        <v>275628.64999999997</v>
      </c>
      <c r="U32" s="512">
        <f t="shared" si="3"/>
        <v>59600</v>
      </c>
      <c r="V32" s="512">
        <f t="shared" si="3"/>
        <v>133620.76</v>
      </c>
      <c r="W32" s="512">
        <f t="shared" si="3"/>
        <v>10000</v>
      </c>
      <c r="X32" s="512">
        <f t="shared" si="3"/>
        <v>120622.34</v>
      </c>
      <c r="Y32" s="512">
        <f t="shared" si="3"/>
        <v>10000</v>
      </c>
      <c r="Z32" s="512">
        <f t="shared" si="3"/>
        <v>127006.94</v>
      </c>
      <c r="AA32" s="512">
        <f t="shared" si="3"/>
        <v>75000</v>
      </c>
      <c r="AB32" s="512">
        <f t="shared" si="3"/>
        <v>485860.34</v>
      </c>
      <c r="AC32" s="512">
        <f t="shared" si="3"/>
        <v>8770339.6600000001</v>
      </c>
      <c r="AD32" s="512">
        <f t="shared" si="3"/>
        <v>5534708.4899999984</v>
      </c>
      <c r="AE32" s="512">
        <f t="shared" si="3"/>
        <v>3235631.169999999</v>
      </c>
      <c r="AF32" s="513"/>
    </row>
    <row r="33" spans="1:32" s="509" customFormat="1">
      <c r="A33" s="503" t="s">
        <v>144</v>
      </c>
      <c r="B33" s="514" t="s">
        <v>75</v>
      </c>
      <c r="C33" s="507"/>
      <c r="D33" s="507">
        <v>0</v>
      </c>
      <c r="E33" s="507"/>
      <c r="F33" s="507"/>
      <c r="G33" s="507"/>
      <c r="H33" s="507">
        <v>46352.4</v>
      </c>
      <c r="I33" s="507">
        <v>46352.4</v>
      </c>
      <c r="J33" s="507">
        <v>2568</v>
      </c>
      <c r="K33" s="507">
        <v>2568</v>
      </c>
      <c r="L33" s="507"/>
      <c r="M33" s="507"/>
      <c r="N33" s="507">
        <v>14070.5</v>
      </c>
      <c r="O33" s="507">
        <v>14070.5</v>
      </c>
      <c r="P33" s="507"/>
      <c r="Q33" s="507"/>
      <c r="R33" s="507"/>
      <c r="S33" s="507"/>
      <c r="T33" s="507"/>
      <c r="U33" s="507"/>
      <c r="V33" s="507"/>
      <c r="W33" s="507"/>
      <c r="X33" s="507"/>
      <c r="Y33" s="507"/>
      <c r="Z33" s="507"/>
      <c r="AA33" s="507"/>
      <c r="AB33" s="507"/>
      <c r="AC33" s="507">
        <f>C33+E33+G33+I33+K33+M33+O33+Q33+S33+U33+W33+Y33+AA33</f>
        <v>62990.9</v>
      </c>
      <c r="AD33" s="507">
        <f>SUM(D33+F33+H33+J33+L33+N33+P33+R33+T33+V33+X33+Z33+AB33)</f>
        <v>62990.9</v>
      </c>
      <c r="AE33" s="505">
        <f t="shared" si="2"/>
        <v>0</v>
      </c>
      <c r="AF33" s="508"/>
    </row>
    <row r="34" spans="1:32" s="509" customFormat="1">
      <c r="A34" s="503" t="s">
        <v>246</v>
      </c>
      <c r="B34" s="504" t="s">
        <v>247</v>
      </c>
      <c r="C34" s="507"/>
      <c r="D34" s="507">
        <v>1590</v>
      </c>
      <c r="E34" s="507">
        <v>1590</v>
      </c>
      <c r="F34" s="507">
        <v>2650</v>
      </c>
      <c r="G34" s="507">
        <v>2650</v>
      </c>
      <c r="H34" s="507">
        <v>2750</v>
      </c>
      <c r="I34" s="507">
        <v>2750</v>
      </c>
      <c r="J34" s="507">
        <v>2750</v>
      </c>
      <c r="K34" s="507">
        <v>2750</v>
      </c>
      <c r="L34" s="507">
        <v>2750</v>
      </c>
      <c r="M34" s="507">
        <v>2750</v>
      </c>
      <c r="N34" s="507">
        <v>2750</v>
      </c>
      <c r="O34" s="507">
        <v>2750</v>
      </c>
      <c r="P34" s="507">
        <v>2750</v>
      </c>
      <c r="Q34" s="507">
        <v>2750</v>
      </c>
      <c r="R34" s="507">
        <v>2750</v>
      </c>
      <c r="S34" s="507">
        <v>2750</v>
      </c>
      <c r="T34" s="507">
        <v>2750</v>
      </c>
      <c r="U34" s="507"/>
      <c r="V34" s="507">
        <v>2750</v>
      </c>
      <c r="W34" s="507"/>
      <c r="X34" s="507">
        <v>2750</v>
      </c>
      <c r="Y34" s="507"/>
      <c r="Z34" s="507">
        <v>2750</v>
      </c>
      <c r="AA34" s="507"/>
      <c r="AB34" s="507">
        <v>2750</v>
      </c>
      <c r="AC34" s="507">
        <f t="shared" ref="AC34:AC50" si="4">C34+E34+G34+I34+K34+M34+O34+Q34+S34+U34+W34+Y34+AA34</f>
        <v>20740</v>
      </c>
      <c r="AD34" s="507">
        <f t="shared" ref="AD34:AD50" si="5">SUM(D34+F34+H34+J34+L34+N34+P34+R34+T34+V34+X34+Z34+AB34)</f>
        <v>34490</v>
      </c>
      <c r="AE34" s="505">
        <f t="shared" si="2"/>
        <v>-13750</v>
      </c>
      <c r="AF34" s="508"/>
    </row>
    <row r="35" spans="1:32" s="509" customFormat="1">
      <c r="A35" s="503" t="s">
        <v>248</v>
      </c>
      <c r="B35" s="504" t="s">
        <v>249</v>
      </c>
      <c r="C35" s="507"/>
      <c r="D35" s="507">
        <v>0</v>
      </c>
      <c r="E35" s="507"/>
      <c r="F35" s="507"/>
      <c r="G35" s="507"/>
      <c r="H35" s="507"/>
      <c r="I35" s="506"/>
      <c r="J35" s="506"/>
      <c r="K35" s="506"/>
      <c r="L35" s="506"/>
      <c r="M35" s="506"/>
      <c r="N35" s="506"/>
      <c r="O35" s="506"/>
      <c r="P35" s="506"/>
      <c r="Q35" s="506"/>
      <c r="R35" s="506"/>
      <c r="S35" s="506"/>
      <c r="T35" s="506"/>
      <c r="U35" s="506"/>
      <c r="V35" s="506"/>
      <c r="W35" s="506"/>
      <c r="X35" s="506"/>
      <c r="Y35" s="506"/>
      <c r="Z35" s="506"/>
      <c r="AA35" s="506"/>
      <c r="AB35" s="506"/>
      <c r="AC35" s="507">
        <f t="shared" si="4"/>
        <v>0</v>
      </c>
      <c r="AD35" s="507">
        <f t="shared" si="5"/>
        <v>0</v>
      </c>
      <c r="AE35" s="505">
        <f t="shared" si="2"/>
        <v>0</v>
      </c>
      <c r="AF35" s="508"/>
    </row>
    <row r="36" spans="1:32" s="509" customFormat="1">
      <c r="A36" s="503" t="s">
        <v>360</v>
      </c>
      <c r="B36" s="504" t="s">
        <v>204</v>
      </c>
      <c r="C36" s="507"/>
      <c r="D36" s="507">
        <v>44973.14</v>
      </c>
      <c r="E36" s="506">
        <v>32973.14</v>
      </c>
      <c r="F36" s="506"/>
      <c r="G36" s="506"/>
      <c r="H36" s="506"/>
      <c r="I36" s="506"/>
      <c r="J36" s="506"/>
      <c r="K36" s="506"/>
      <c r="L36" s="506"/>
      <c r="M36" s="506"/>
      <c r="N36" s="506"/>
      <c r="O36" s="506">
        <v>12000</v>
      </c>
      <c r="P36" s="506"/>
      <c r="Q36" s="506"/>
      <c r="R36" s="506"/>
      <c r="S36" s="506"/>
      <c r="T36" s="506"/>
      <c r="U36" s="506"/>
      <c r="V36" s="506"/>
      <c r="W36" s="506"/>
      <c r="X36" s="506"/>
      <c r="Y36" s="506"/>
      <c r="Z36" s="506"/>
      <c r="AA36" s="506"/>
      <c r="AB36" s="506"/>
      <c r="AC36" s="507">
        <f t="shared" si="4"/>
        <v>44973.14</v>
      </c>
      <c r="AD36" s="507">
        <f t="shared" si="5"/>
        <v>44973.14</v>
      </c>
      <c r="AE36" s="505">
        <f t="shared" si="2"/>
        <v>0</v>
      </c>
      <c r="AF36" s="508"/>
    </row>
    <row r="37" spans="1:32" s="509" customFormat="1">
      <c r="A37" s="503" t="s">
        <v>145</v>
      </c>
      <c r="B37" s="504" t="s">
        <v>119</v>
      </c>
      <c r="C37" s="507"/>
      <c r="D37" s="507">
        <v>151.94</v>
      </c>
      <c r="E37" s="506">
        <v>151.94</v>
      </c>
      <c r="F37" s="506">
        <v>107</v>
      </c>
      <c r="G37" s="506">
        <v>107</v>
      </c>
      <c r="H37" s="506">
        <v>107</v>
      </c>
      <c r="I37" s="507">
        <v>107</v>
      </c>
      <c r="J37" s="507">
        <v>107</v>
      </c>
      <c r="K37" s="507">
        <v>107</v>
      </c>
      <c r="L37" s="507">
        <v>126.26</v>
      </c>
      <c r="M37" s="507">
        <v>126.26</v>
      </c>
      <c r="N37" s="507">
        <v>211.86</v>
      </c>
      <c r="O37" s="507">
        <v>211.86</v>
      </c>
      <c r="P37" s="507">
        <v>172.27</v>
      </c>
      <c r="Q37" s="507">
        <v>172.27</v>
      </c>
      <c r="R37" s="507">
        <v>187.25</v>
      </c>
      <c r="S37" s="507">
        <v>187.25</v>
      </c>
      <c r="T37" s="507">
        <v>139.1</v>
      </c>
      <c r="U37" s="507"/>
      <c r="V37" s="507">
        <v>187.25</v>
      </c>
      <c r="W37" s="507"/>
      <c r="X37" s="507">
        <v>187.25</v>
      </c>
      <c r="Y37" s="507"/>
      <c r="Z37" s="507">
        <v>187.25</v>
      </c>
      <c r="AA37" s="507"/>
      <c r="AB37" s="511">
        <v>187.25</v>
      </c>
      <c r="AC37" s="507">
        <f t="shared" si="4"/>
        <v>1170.58</v>
      </c>
      <c r="AD37" s="507">
        <f t="shared" si="5"/>
        <v>2058.6799999999998</v>
      </c>
      <c r="AE37" s="505">
        <f t="shared" si="2"/>
        <v>-888.09999999999991</v>
      </c>
      <c r="AF37" s="508"/>
    </row>
    <row r="38" spans="1:32" s="509" customFormat="1">
      <c r="A38" s="503" t="s">
        <v>147</v>
      </c>
      <c r="B38" s="514" t="s">
        <v>250</v>
      </c>
      <c r="C38" s="507"/>
      <c r="D38" s="507">
        <v>426.93</v>
      </c>
      <c r="E38" s="507">
        <v>426.93</v>
      </c>
      <c r="F38" s="507">
        <v>426.93</v>
      </c>
      <c r="G38" s="507">
        <v>426.93</v>
      </c>
      <c r="H38" s="507">
        <v>426.93</v>
      </c>
      <c r="I38" s="507">
        <v>426.93</v>
      </c>
      <c r="J38" s="507">
        <v>426.93</v>
      </c>
      <c r="K38" s="507">
        <v>426.93</v>
      </c>
      <c r="L38" s="507">
        <v>426.93</v>
      </c>
      <c r="M38" s="507">
        <v>426.93</v>
      </c>
      <c r="N38" s="507">
        <v>434.96</v>
      </c>
      <c r="O38" s="507">
        <v>434.96</v>
      </c>
      <c r="P38" s="507">
        <v>426.93</v>
      </c>
      <c r="Q38" s="507">
        <v>426.93</v>
      </c>
      <c r="R38" s="507">
        <v>426.93</v>
      </c>
      <c r="S38" s="507">
        <v>426.93</v>
      </c>
      <c r="T38" s="507">
        <v>426.93</v>
      </c>
      <c r="U38" s="507"/>
      <c r="V38" s="507">
        <v>426.93</v>
      </c>
      <c r="W38" s="507"/>
      <c r="X38" s="507">
        <v>426.93</v>
      </c>
      <c r="Y38" s="507"/>
      <c r="Z38" s="507">
        <v>426.93</v>
      </c>
      <c r="AA38" s="507"/>
      <c r="AB38" s="511">
        <v>426.93</v>
      </c>
      <c r="AC38" s="507">
        <f t="shared" si="4"/>
        <v>3423.47</v>
      </c>
      <c r="AD38" s="507">
        <f t="shared" si="5"/>
        <v>5558.1200000000008</v>
      </c>
      <c r="AE38" s="505">
        <f t="shared" si="2"/>
        <v>-2134.650000000001</v>
      </c>
      <c r="AF38" s="508"/>
    </row>
    <row r="39" spans="1:32" s="509" customFormat="1">
      <c r="A39" s="503" t="s">
        <v>148</v>
      </c>
      <c r="B39" s="504" t="s">
        <v>251</v>
      </c>
      <c r="C39" s="507"/>
      <c r="D39" s="507">
        <v>854.93</v>
      </c>
      <c r="E39" s="507">
        <v>854.93</v>
      </c>
      <c r="F39" s="507">
        <v>854.93</v>
      </c>
      <c r="G39" s="507">
        <v>854.93</v>
      </c>
      <c r="H39" s="507">
        <v>854.93</v>
      </c>
      <c r="I39" s="507">
        <v>854.93</v>
      </c>
      <c r="J39" s="507">
        <v>854.93</v>
      </c>
      <c r="K39" s="507">
        <v>854.93</v>
      </c>
      <c r="L39" s="507">
        <v>854.93</v>
      </c>
      <c r="M39" s="507">
        <v>854.93</v>
      </c>
      <c r="N39" s="507">
        <v>854.93</v>
      </c>
      <c r="O39" s="507">
        <v>854.93</v>
      </c>
      <c r="P39" s="507">
        <v>854.93</v>
      </c>
      <c r="Q39" s="507">
        <v>854.93</v>
      </c>
      <c r="R39" s="507">
        <v>854.93</v>
      </c>
      <c r="S39" s="507">
        <v>854.93</v>
      </c>
      <c r="T39" s="507">
        <v>854.93</v>
      </c>
      <c r="U39" s="507"/>
      <c r="V39" s="507">
        <v>854.93</v>
      </c>
      <c r="W39" s="507"/>
      <c r="X39" s="507">
        <v>854.93</v>
      </c>
      <c r="Y39" s="507"/>
      <c r="Z39" s="507">
        <v>854.93</v>
      </c>
      <c r="AA39" s="507"/>
      <c r="AB39" s="507">
        <v>854.93</v>
      </c>
      <c r="AC39" s="507">
        <f>C39+E39+G39+I39+K39+M39+O39+Q39+S39+U39+W39+Y39+AA39</f>
        <v>6839.4400000000005</v>
      </c>
      <c r="AD39" s="507">
        <f>SUM(D39+F39+H39+J39+L39+N39+P39+R39+T39+V39+X39+Z39+AB39)</f>
        <v>11114.090000000002</v>
      </c>
      <c r="AE39" s="505">
        <f t="shared" si="2"/>
        <v>-4274.6500000000015</v>
      </c>
      <c r="AF39" s="508"/>
    </row>
    <row r="40" spans="1:32" s="509" customFormat="1">
      <c r="A40" s="503" t="s">
        <v>324</v>
      </c>
      <c r="B40" s="504" t="s">
        <v>325</v>
      </c>
      <c r="C40" s="507"/>
      <c r="D40" s="511">
        <v>262604.95</v>
      </c>
      <c r="E40" s="511"/>
      <c r="F40" s="511"/>
      <c r="G40" s="511"/>
      <c r="H40" s="511"/>
      <c r="I40" s="511"/>
      <c r="J40" s="511"/>
      <c r="K40" s="511"/>
      <c r="L40" s="511"/>
      <c r="M40" s="511"/>
      <c r="N40" s="511"/>
      <c r="O40" s="511"/>
      <c r="P40" s="511"/>
      <c r="Q40" s="511"/>
      <c r="R40" s="511"/>
      <c r="S40" s="511"/>
      <c r="T40" s="511"/>
      <c r="U40" s="511"/>
      <c r="V40" s="511"/>
      <c r="W40" s="511"/>
      <c r="X40" s="511"/>
      <c r="Y40" s="511"/>
      <c r="Z40" s="511"/>
      <c r="AA40" s="511"/>
      <c r="AB40" s="511">
        <v>73786.14</v>
      </c>
      <c r="AC40" s="511">
        <f t="shared" si="4"/>
        <v>0</v>
      </c>
      <c r="AD40" s="511">
        <f t="shared" si="5"/>
        <v>336391.09</v>
      </c>
      <c r="AE40" s="578">
        <f t="shared" si="2"/>
        <v>-336391.09</v>
      </c>
      <c r="AF40" s="508"/>
    </row>
    <row r="41" spans="1:32" s="509" customFormat="1">
      <c r="A41" s="503" t="s">
        <v>174</v>
      </c>
      <c r="B41" s="504" t="s">
        <v>563</v>
      </c>
      <c r="C41" s="507"/>
      <c r="D41" s="507">
        <v>0</v>
      </c>
      <c r="E41" s="515"/>
      <c r="F41" s="515"/>
      <c r="G41" s="515"/>
      <c r="H41" s="515"/>
      <c r="I41" s="515"/>
      <c r="J41" s="515"/>
      <c r="K41" s="515"/>
      <c r="L41" s="507"/>
      <c r="M41" s="507"/>
      <c r="N41" s="507"/>
      <c r="O41" s="507"/>
      <c r="P41" s="507"/>
      <c r="Q41" s="507"/>
      <c r="R41" s="507"/>
      <c r="S41" s="507"/>
      <c r="T41" s="507"/>
      <c r="U41" s="507"/>
      <c r="V41" s="507"/>
      <c r="W41" s="507"/>
      <c r="X41" s="507"/>
      <c r="Y41" s="507"/>
      <c r="Z41" s="507"/>
      <c r="AA41" s="507"/>
      <c r="AB41" s="507"/>
      <c r="AC41" s="507">
        <f t="shared" si="4"/>
        <v>0</v>
      </c>
      <c r="AD41" s="507">
        <f t="shared" si="5"/>
        <v>0</v>
      </c>
      <c r="AE41" s="505">
        <f t="shared" si="2"/>
        <v>0</v>
      </c>
      <c r="AF41" s="508"/>
    </row>
    <row r="42" spans="1:32" s="509" customFormat="1">
      <c r="A42" s="503" t="s">
        <v>175</v>
      </c>
      <c r="B42" s="504" t="s">
        <v>252</v>
      </c>
      <c r="C42" s="507"/>
      <c r="D42" s="507">
        <v>0</v>
      </c>
      <c r="E42" s="507"/>
      <c r="F42" s="507"/>
      <c r="G42" s="507"/>
      <c r="H42" s="507"/>
      <c r="I42" s="507"/>
      <c r="J42" s="507"/>
      <c r="K42" s="507"/>
      <c r="L42" s="507"/>
      <c r="M42" s="507"/>
      <c r="N42" s="507"/>
      <c r="O42" s="507"/>
      <c r="P42" s="507"/>
      <c r="Q42" s="507"/>
      <c r="R42" s="507"/>
      <c r="S42" s="507"/>
      <c r="T42" s="507"/>
      <c r="U42" s="507"/>
      <c r="V42" s="507"/>
      <c r="W42" s="507"/>
      <c r="X42" s="507"/>
      <c r="Y42" s="507"/>
      <c r="Z42" s="507"/>
      <c r="AA42" s="507"/>
      <c r="AB42" s="507"/>
      <c r="AC42" s="507">
        <f t="shared" si="4"/>
        <v>0</v>
      </c>
      <c r="AD42" s="507">
        <f t="shared" si="5"/>
        <v>0</v>
      </c>
      <c r="AE42" s="505">
        <f t="shared" si="2"/>
        <v>0</v>
      </c>
      <c r="AF42" s="508"/>
    </row>
    <row r="43" spans="1:32" s="509" customFormat="1">
      <c r="A43" s="503" t="s">
        <v>321</v>
      </c>
      <c r="B43" s="504" t="s">
        <v>358</v>
      </c>
      <c r="C43" s="507"/>
      <c r="D43" s="507">
        <v>0</v>
      </c>
      <c r="E43" s="507"/>
      <c r="F43" s="507"/>
      <c r="G43" s="507"/>
      <c r="H43" s="507"/>
      <c r="I43" s="507"/>
      <c r="J43" s="507"/>
      <c r="K43" s="507"/>
      <c r="L43" s="507"/>
      <c r="M43" s="507"/>
      <c r="N43" s="507"/>
      <c r="O43" s="507"/>
      <c r="P43" s="507"/>
      <c r="Q43" s="507"/>
      <c r="R43" s="507"/>
      <c r="S43" s="507"/>
      <c r="T43" s="507"/>
      <c r="U43" s="507"/>
      <c r="V43" s="507"/>
      <c r="W43" s="507"/>
      <c r="X43" s="507"/>
      <c r="Y43" s="507"/>
      <c r="Z43" s="507"/>
      <c r="AA43" s="507"/>
      <c r="AB43" s="507"/>
      <c r="AC43" s="507">
        <f t="shared" si="4"/>
        <v>0</v>
      </c>
      <c r="AD43" s="507">
        <f t="shared" si="5"/>
        <v>0</v>
      </c>
      <c r="AE43" s="505">
        <f t="shared" si="2"/>
        <v>0</v>
      </c>
      <c r="AF43" s="508"/>
    </row>
    <row r="44" spans="1:32" s="509" customFormat="1">
      <c r="A44" s="503" t="s">
        <v>198</v>
      </c>
      <c r="B44" s="504" t="s">
        <v>253</v>
      </c>
      <c r="C44" s="507"/>
      <c r="D44" s="507">
        <v>1590</v>
      </c>
      <c r="E44" s="507">
        <v>1590</v>
      </c>
      <c r="F44" s="507">
        <v>2650</v>
      </c>
      <c r="G44" s="507">
        <v>2650</v>
      </c>
      <c r="H44" s="507">
        <v>2750</v>
      </c>
      <c r="I44" s="507">
        <v>2750</v>
      </c>
      <c r="J44" s="507">
        <v>2750</v>
      </c>
      <c r="K44" s="507">
        <v>2750</v>
      </c>
      <c r="L44" s="507">
        <v>2750</v>
      </c>
      <c r="M44" s="507">
        <v>2750</v>
      </c>
      <c r="N44" s="507">
        <v>2750</v>
      </c>
      <c r="O44" s="507">
        <v>2750</v>
      </c>
      <c r="P44" s="507">
        <v>2750</v>
      </c>
      <c r="Q44" s="507">
        <v>2750</v>
      </c>
      <c r="R44" s="507">
        <v>2750</v>
      </c>
      <c r="S44" s="507">
        <v>2750</v>
      </c>
      <c r="T44" s="507">
        <v>2750</v>
      </c>
      <c r="U44" s="507"/>
      <c r="V44" s="507">
        <v>2750</v>
      </c>
      <c r="W44" s="507"/>
      <c r="X44" s="507">
        <v>2750</v>
      </c>
      <c r="Y44" s="507"/>
      <c r="Z44" s="507">
        <v>2750</v>
      </c>
      <c r="AA44" s="507"/>
      <c r="AB44" s="507">
        <v>2750</v>
      </c>
      <c r="AC44" s="507">
        <f t="shared" si="4"/>
        <v>20740</v>
      </c>
      <c r="AD44" s="507">
        <f t="shared" si="5"/>
        <v>34490</v>
      </c>
      <c r="AE44" s="505">
        <f t="shared" si="2"/>
        <v>-13750</v>
      </c>
      <c r="AF44" s="508"/>
    </row>
    <row r="45" spans="1:32" s="509" customFormat="1">
      <c r="A45" s="503" t="s">
        <v>146</v>
      </c>
      <c r="B45" s="504" t="s">
        <v>254</v>
      </c>
      <c r="C45" s="507"/>
      <c r="D45" s="507">
        <v>6420.55</v>
      </c>
      <c r="E45" s="506">
        <v>6420.55</v>
      </c>
      <c r="F45" s="506">
        <v>500</v>
      </c>
      <c r="G45" s="506">
        <v>500</v>
      </c>
      <c r="H45" s="506">
        <v>500</v>
      </c>
      <c r="I45" s="506">
        <v>500</v>
      </c>
      <c r="J45" s="506">
        <v>550.47</v>
      </c>
      <c r="K45" s="507">
        <v>550.47</v>
      </c>
      <c r="L45" s="507">
        <v>950</v>
      </c>
      <c r="M45" s="507">
        <v>950</v>
      </c>
      <c r="N45" s="507">
        <v>1013</v>
      </c>
      <c r="O45" s="507">
        <v>1013</v>
      </c>
      <c r="P45" s="507">
        <v>860</v>
      </c>
      <c r="Q45" s="507">
        <v>860</v>
      </c>
      <c r="R45" s="507">
        <v>550.47</v>
      </c>
      <c r="S45" s="507">
        <v>550.47</v>
      </c>
      <c r="T45" s="507">
        <v>824.72</v>
      </c>
      <c r="U45" s="507"/>
      <c r="V45" s="507">
        <v>550.47</v>
      </c>
      <c r="W45" s="507"/>
      <c r="X45" s="507">
        <v>550.47</v>
      </c>
      <c r="Y45" s="507"/>
      <c r="Z45" s="507">
        <v>550.47</v>
      </c>
      <c r="AA45" s="507"/>
      <c r="AB45" s="507">
        <v>550.47</v>
      </c>
      <c r="AC45" s="507">
        <f t="shared" si="4"/>
        <v>11344.49</v>
      </c>
      <c r="AD45" s="507">
        <f t="shared" si="5"/>
        <v>14371.089999999997</v>
      </c>
      <c r="AE45" s="505">
        <f t="shared" si="2"/>
        <v>-3026.5999999999967</v>
      </c>
      <c r="AF45" s="508"/>
    </row>
    <row r="46" spans="1:32" s="509" customFormat="1">
      <c r="A46" s="503" t="s">
        <v>567</v>
      </c>
      <c r="B46" s="504" t="s">
        <v>95</v>
      </c>
      <c r="C46" s="507"/>
      <c r="D46" s="507">
        <v>0</v>
      </c>
      <c r="E46" s="506"/>
      <c r="F46" s="506"/>
      <c r="G46" s="506"/>
      <c r="H46" s="506"/>
      <c r="I46" s="506"/>
      <c r="J46" s="506"/>
      <c r="K46" s="506"/>
      <c r="L46" s="506"/>
      <c r="M46" s="506"/>
      <c r="N46" s="506"/>
      <c r="O46" s="506"/>
      <c r="P46" s="506"/>
      <c r="Q46" s="506"/>
      <c r="R46" s="506"/>
      <c r="S46" s="506"/>
      <c r="T46" s="506"/>
      <c r="U46" s="506"/>
      <c r="V46" s="506"/>
      <c r="W46" s="506"/>
      <c r="X46" s="506"/>
      <c r="Y46" s="506"/>
      <c r="Z46" s="506"/>
      <c r="AA46" s="586"/>
      <c r="AB46" s="586"/>
      <c r="AC46" s="507">
        <f t="shared" si="4"/>
        <v>0</v>
      </c>
      <c r="AD46" s="507">
        <f>SUM(D46+F46+H46+J46+L46+N46+P46+R46+T46+V46+X46+Z46+AB46)</f>
        <v>0</v>
      </c>
      <c r="AE46" s="505">
        <f t="shared" si="2"/>
        <v>0</v>
      </c>
      <c r="AF46" s="508"/>
    </row>
    <row r="47" spans="1:32" s="509" customFormat="1">
      <c r="A47" s="503" t="s">
        <v>583</v>
      </c>
      <c r="B47" s="504" t="s">
        <v>584</v>
      </c>
      <c r="C47" s="507"/>
      <c r="D47" s="507">
        <v>211860</v>
      </c>
      <c r="E47" s="506">
        <v>211860</v>
      </c>
      <c r="F47" s="506"/>
      <c r="G47" s="506"/>
      <c r="H47" s="506"/>
      <c r="I47" s="506"/>
      <c r="J47" s="506"/>
      <c r="K47" s="506"/>
      <c r="L47" s="506"/>
      <c r="M47" s="506"/>
      <c r="N47" s="506"/>
      <c r="O47" s="506"/>
      <c r="P47" s="506"/>
      <c r="Q47" s="506"/>
      <c r="R47" s="506"/>
      <c r="S47" s="506"/>
      <c r="T47" s="506"/>
      <c r="U47" s="506"/>
      <c r="V47" s="506"/>
      <c r="W47" s="506"/>
      <c r="X47" s="506"/>
      <c r="Y47" s="506"/>
      <c r="Z47" s="506"/>
      <c r="AA47" s="506"/>
      <c r="AB47" s="506"/>
      <c r="AC47" s="507">
        <f t="shared" si="4"/>
        <v>211860</v>
      </c>
      <c r="AD47" s="507">
        <f t="shared" si="5"/>
        <v>211860</v>
      </c>
      <c r="AE47" s="505">
        <f t="shared" si="2"/>
        <v>0</v>
      </c>
      <c r="AF47" s="508"/>
    </row>
    <row r="48" spans="1:32" s="509" customFormat="1">
      <c r="A48" s="503" t="s">
        <v>149</v>
      </c>
      <c r="B48" s="504" t="s">
        <v>125</v>
      </c>
      <c r="C48" s="507"/>
      <c r="D48" s="507">
        <v>0</v>
      </c>
      <c r="E48" s="506"/>
      <c r="F48" s="506">
        <v>50909.3</v>
      </c>
      <c r="G48" s="506">
        <v>50909.3</v>
      </c>
      <c r="H48" s="506">
        <v>1720.6</v>
      </c>
      <c r="I48" s="506">
        <v>1720.6</v>
      </c>
      <c r="J48" s="506">
        <v>14135.24</v>
      </c>
      <c r="K48" s="506">
        <v>14135.24</v>
      </c>
      <c r="L48" s="506">
        <v>321.64999999999998</v>
      </c>
      <c r="M48" s="506">
        <v>321.64999999999998</v>
      </c>
      <c r="N48" s="506">
        <v>35206.15</v>
      </c>
      <c r="O48" s="506">
        <v>35206.15</v>
      </c>
      <c r="P48" s="506">
        <v>51934.400000000001</v>
      </c>
      <c r="Q48" s="506">
        <v>51934.400000000001</v>
      </c>
      <c r="R48" s="506">
        <v>34706.980000000003</v>
      </c>
      <c r="S48" s="506">
        <v>34706.980000000003</v>
      </c>
      <c r="T48" s="506">
        <v>2484.3000000000002</v>
      </c>
      <c r="U48" s="506">
        <v>2364.29</v>
      </c>
      <c r="V48" s="506">
        <v>2364.29</v>
      </c>
      <c r="W48" s="506"/>
      <c r="X48" s="506"/>
      <c r="Y48" s="506"/>
      <c r="Z48" s="506"/>
      <c r="AA48" s="506"/>
      <c r="AB48" s="506"/>
      <c r="AC48" s="507">
        <f t="shared" si="4"/>
        <v>191298.61000000002</v>
      </c>
      <c r="AD48" s="507">
        <f t="shared" si="5"/>
        <v>193782.91</v>
      </c>
      <c r="AE48" s="505">
        <f t="shared" si="2"/>
        <v>-2484.2999999999884</v>
      </c>
      <c r="AF48" s="508"/>
    </row>
    <row r="49" spans="1:32" s="509" customFormat="1">
      <c r="A49" s="503" t="s">
        <v>176</v>
      </c>
      <c r="B49" s="504" t="s">
        <v>255</v>
      </c>
      <c r="C49" s="507"/>
      <c r="D49" s="507">
        <v>1766.99</v>
      </c>
      <c r="E49" s="507">
        <v>1766.99</v>
      </c>
      <c r="F49" s="506"/>
      <c r="G49" s="506"/>
      <c r="H49" s="506"/>
      <c r="I49" s="506"/>
      <c r="J49" s="506"/>
      <c r="K49" s="506"/>
      <c r="L49" s="506"/>
      <c r="M49" s="506"/>
      <c r="N49" s="506"/>
      <c r="O49" s="506"/>
      <c r="P49" s="506"/>
      <c r="Q49" s="506"/>
      <c r="R49" s="506"/>
      <c r="S49" s="506"/>
      <c r="T49" s="506"/>
      <c r="U49" s="506"/>
      <c r="V49" s="506"/>
      <c r="W49" s="506"/>
      <c r="X49" s="506"/>
      <c r="Y49" s="506"/>
      <c r="Z49" s="506"/>
      <c r="AA49" s="506"/>
      <c r="AB49" s="506"/>
      <c r="AC49" s="507">
        <f t="shared" si="4"/>
        <v>1766.99</v>
      </c>
      <c r="AD49" s="507">
        <f t="shared" si="5"/>
        <v>1766.99</v>
      </c>
      <c r="AE49" s="505">
        <f t="shared" si="2"/>
        <v>0</v>
      </c>
      <c r="AF49" s="508"/>
    </row>
    <row r="50" spans="1:32" s="509" customFormat="1">
      <c r="A50" s="503" t="s">
        <v>900</v>
      </c>
      <c r="B50" s="504" t="s">
        <v>1216</v>
      </c>
      <c r="C50" s="507"/>
      <c r="D50" s="507">
        <v>0</v>
      </c>
      <c r="E50" s="507"/>
      <c r="F50" s="506"/>
      <c r="G50" s="506"/>
      <c r="H50" s="506"/>
      <c r="I50" s="506"/>
      <c r="J50" s="506"/>
      <c r="K50" s="506"/>
      <c r="L50" s="506"/>
      <c r="M50" s="506"/>
      <c r="N50" s="506"/>
      <c r="O50" s="506"/>
      <c r="P50" s="506"/>
      <c r="Q50" s="506"/>
      <c r="R50" s="506"/>
      <c r="S50" s="506"/>
      <c r="T50" s="506"/>
      <c r="U50" s="506"/>
      <c r="V50" s="506"/>
      <c r="W50" s="506"/>
      <c r="X50" s="506"/>
      <c r="Y50" s="506"/>
      <c r="Z50" s="506"/>
      <c r="AA50" s="506"/>
      <c r="AB50" s="506"/>
      <c r="AC50" s="507">
        <f t="shared" si="4"/>
        <v>0</v>
      </c>
      <c r="AD50" s="507">
        <f t="shared" si="5"/>
        <v>0</v>
      </c>
      <c r="AE50" s="505">
        <f t="shared" si="2"/>
        <v>0</v>
      </c>
      <c r="AF50" s="508"/>
    </row>
    <row r="51" spans="1:32" s="497" customFormat="1" ht="21.75" customHeight="1">
      <c r="A51" s="611" t="s">
        <v>46</v>
      </c>
      <c r="B51" s="611"/>
      <c r="C51" s="512">
        <f t="shared" ref="C51" si="6">SUM(C33:C49)</f>
        <v>0</v>
      </c>
      <c r="D51" s="512">
        <f>SUM(D33:D50)</f>
        <v>532239.42999999993</v>
      </c>
      <c r="E51" s="512">
        <f t="shared" ref="E51:AE51" si="7">SUM(E33:E50)</f>
        <v>257634.47999999998</v>
      </c>
      <c r="F51" s="512">
        <f t="shared" si="7"/>
        <v>58098.16</v>
      </c>
      <c r="G51" s="512">
        <f t="shared" si="7"/>
        <v>58098.16</v>
      </c>
      <c r="H51" s="512">
        <f t="shared" si="7"/>
        <v>55461.86</v>
      </c>
      <c r="I51" s="512">
        <f t="shared" si="7"/>
        <v>55461.86</v>
      </c>
      <c r="J51" s="512">
        <f t="shared" si="7"/>
        <v>24142.57</v>
      </c>
      <c r="K51" s="512">
        <f t="shared" si="7"/>
        <v>24142.57</v>
      </c>
      <c r="L51" s="512">
        <f t="shared" si="7"/>
        <v>8179.7699999999995</v>
      </c>
      <c r="M51" s="512">
        <f t="shared" si="7"/>
        <v>8179.7699999999995</v>
      </c>
      <c r="N51" s="512">
        <f t="shared" si="7"/>
        <v>57291.4</v>
      </c>
      <c r="O51" s="512">
        <f t="shared" si="7"/>
        <v>69291.399999999994</v>
      </c>
      <c r="P51" s="512">
        <f t="shared" si="7"/>
        <v>59748.53</v>
      </c>
      <c r="Q51" s="512">
        <f t="shared" si="7"/>
        <v>59748.53</v>
      </c>
      <c r="R51" s="512">
        <f t="shared" si="7"/>
        <v>42226.560000000005</v>
      </c>
      <c r="S51" s="512">
        <f t="shared" si="7"/>
        <v>42226.560000000005</v>
      </c>
      <c r="T51" s="512">
        <f t="shared" si="7"/>
        <v>10229.98</v>
      </c>
      <c r="U51" s="512">
        <f t="shared" si="7"/>
        <v>2364.29</v>
      </c>
      <c r="V51" s="512">
        <f t="shared" si="7"/>
        <v>9883.869999999999</v>
      </c>
      <c r="W51" s="512">
        <f t="shared" si="7"/>
        <v>0</v>
      </c>
      <c r="X51" s="512">
        <f t="shared" si="7"/>
        <v>7519.58</v>
      </c>
      <c r="Y51" s="512">
        <f t="shared" si="7"/>
        <v>0</v>
      </c>
      <c r="Z51" s="512">
        <f t="shared" si="7"/>
        <v>7519.58</v>
      </c>
      <c r="AA51" s="512">
        <f t="shared" si="7"/>
        <v>0</v>
      </c>
      <c r="AB51" s="512">
        <f t="shared" si="7"/>
        <v>81305.72</v>
      </c>
      <c r="AC51" s="512">
        <f t="shared" si="7"/>
        <v>577147.62</v>
      </c>
      <c r="AD51" s="512">
        <f t="shared" si="7"/>
        <v>953847.01</v>
      </c>
      <c r="AE51" s="512">
        <f t="shared" si="7"/>
        <v>-376699.39</v>
      </c>
      <c r="AF51" s="513"/>
    </row>
    <row r="52" spans="1:32" s="509" customFormat="1">
      <c r="A52" s="503" t="s">
        <v>199</v>
      </c>
      <c r="B52" s="504" t="s">
        <v>256</v>
      </c>
      <c r="C52" s="507"/>
      <c r="D52" s="507">
        <v>500000</v>
      </c>
      <c r="E52" s="506">
        <v>0</v>
      </c>
      <c r="F52" s="506">
        <v>0</v>
      </c>
      <c r="G52" s="506">
        <v>0</v>
      </c>
      <c r="H52" s="506">
        <v>0</v>
      </c>
      <c r="I52" s="507">
        <v>0</v>
      </c>
      <c r="J52" s="507">
        <v>0</v>
      </c>
      <c r="K52" s="507">
        <v>0</v>
      </c>
      <c r="L52" s="507">
        <v>0</v>
      </c>
      <c r="M52" s="507">
        <v>0</v>
      </c>
      <c r="N52" s="507">
        <v>0</v>
      </c>
      <c r="O52" s="507">
        <v>0</v>
      </c>
      <c r="P52" s="507">
        <v>0</v>
      </c>
      <c r="Q52" s="507">
        <v>0</v>
      </c>
      <c r="R52" s="507">
        <v>0</v>
      </c>
      <c r="S52" s="507">
        <v>0</v>
      </c>
      <c r="T52" s="507">
        <v>0</v>
      </c>
      <c r="U52" s="507">
        <v>0</v>
      </c>
      <c r="V52" s="507">
        <v>0</v>
      </c>
      <c r="W52" s="507">
        <v>0</v>
      </c>
      <c r="X52" s="507">
        <v>0</v>
      </c>
      <c r="Y52" s="507">
        <v>0</v>
      </c>
      <c r="Z52" s="507">
        <v>0</v>
      </c>
      <c r="AA52" s="507">
        <v>0</v>
      </c>
      <c r="AB52" s="507">
        <v>0</v>
      </c>
      <c r="AC52" s="507">
        <f>C52+E52+G52+I52+K52+M52+O52+Q52+S52+U52+W52+Y52+AA52</f>
        <v>0</v>
      </c>
      <c r="AD52" s="507">
        <f>SUM(D52+F52+H52+J52+L52+N52+P52+R52+T52+V52+X52+Z52+AB52)</f>
        <v>500000</v>
      </c>
      <c r="AE52" s="505">
        <f>AC52-AD52</f>
        <v>-500000</v>
      </c>
      <c r="AF52" s="508"/>
    </row>
    <row r="53" spans="1:32" s="509" customFormat="1">
      <c r="A53" s="503" t="s">
        <v>257</v>
      </c>
      <c r="B53" s="504" t="s">
        <v>69</v>
      </c>
      <c r="C53" s="507"/>
      <c r="D53" s="507">
        <v>2103579.2799999998</v>
      </c>
      <c r="E53" s="506">
        <v>0</v>
      </c>
      <c r="F53" s="506">
        <v>0</v>
      </c>
      <c r="G53" s="506">
        <v>0</v>
      </c>
      <c r="H53" s="506">
        <v>0</v>
      </c>
      <c r="I53" s="507">
        <v>0</v>
      </c>
      <c r="J53" s="507">
        <v>0</v>
      </c>
      <c r="K53" s="507">
        <v>0</v>
      </c>
      <c r="L53" s="507">
        <v>0</v>
      </c>
      <c r="M53" s="507">
        <v>0</v>
      </c>
      <c r="N53" s="507">
        <v>0</v>
      </c>
      <c r="O53" s="507">
        <v>0</v>
      </c>
      <c r="P53" s="507">
        <v>0</v>
      </c>
      <c r="Q53" s="507">
        <v>0</v>
      </c>
      <c r="R53" s="507">
        <v>0</v>
      </c>
      <c r="S53" s="507">
        <v>0</v>
      </c>
      <c r="T53" s="507">
        <v>0</v>
      </c>
      <c r="U53" s="507">
        <v>0</v>
      </c>
      <c r="V53" s="507">
        <v>0</v>
      </c>
      <c r="W53" s="507">
        <v>0</v>
      </c>
      <c r="X53" s="507">
        <v>0</v>
      </c>
      <c r="Y53" s="507">
        <v>0</v>
      </c>
      <c r="Z53" s="507">
        <v>0</v>
      </c>
      <c r="AA53" s="507">
        <v>0</v>
      </c>
      <c r="AB53" s="507">
        <v>0</v>
      </c>
      <c r="AC53" s="507">
        <f>C53+E53+G53+I53+K53+M53+O53+Q53+S53+U53+W53+Y53+AA53</f>
        <v>0</v>
      </c>
      <c r="AD53" s="507">
        <f>SUM(D53+F53+H53+J53+L53+N53+P53+R53+T53+V53+X53+Z53+AB53)</f>
        <v>2103579.2799999998</v>
      </c>
      <c r="AE53" s="505">
        <f>AC53-AD53</f>
        <v>-2103579.2799999998</v>
      </c>
      <c r="AF53" s="508"/>
    </row>
    <row r="54" spans="1:32" s="509" customFormat="1">
      <c r="A54" s="503"/>
      <c r="B54" s="504"/>
      <c r="C54" s="514"/>
      <c r="D54" s="514"/>
      <c r="E54" s="514"/>
      <c r="F54" s="514"/>
      <c r="G54" s="514"/>
      <c r="H54" s="514"/>
      <c r="I54" s="514"/>
      <c r="J54" s="514"/>
      <c r="K54" s="514"/>
      <c r="L54" s="514"/>
      <c r="M54" s="514"/>
      <c r="N54" s="514"/>
      <c r="O54" s="514"/>
      <c r="P54" s="514"/>
      <c r="Q54" s="514"/>
      <c r="R54" s="514"/>
      <c r="S54" s="514"/>
      <c r="T54" s="514"/>
      <c r="U54" s="514"/>
      <c r="V54" s="514"/>
      <c r="W54" s="514"/>
      <c r="X54" s="514"/>
      <c r="Y54" s="514"/>
      <c r="Z54" s="514"/>
      <c r="AA54" s="514"/>
      <c r="AB54" s="514"/>
      <c r="AC54" s="514"/>
      <c r="AD54" s="514"/>
      <c r="AE54" s="514"/>
    </row>
    <row r="55" spans="1:32" s="497" customFormat="1" ht="21.75" customHeight="1">
      <c r="A55" s="611" t="s">
        <v>60</v>
      </c>
      <c r="B55" s="611"/>
      <c r="C55" s="512">
        <f>SUM(C52:C54)</f>
        <v>0</v>
      </c>
      <c r="D55" s="512">
        <f t="shared" ref="D55:AE55" si="8">SUM(D52:D54)</f>
        <v>2603579.2799999998</v>
      </c>
      <c r="E55" s="512">
        <f t="shared" si="8"/>
        <v>0</v>
      </c>
      <c r="F55" s="512">
        <f t="shared" si="8"/>
        <v>0</v>
      </c>
      <c r="G55" s="512">
        <f>SUM(G52:G54)</f>
        <v>0</v>
      </c>
      <c r="H55" s="512">
        <f>SUM(H52:H54)</f>
        <v>0</v>
      </c>
      <c r="I55" s="512">
        <f t="shared" si="8"/>
        <v>0</v>
      </c>
      <c r="J55" s="512">
        <f t="shared" si="8"/>
        <v>0</v>
      </c>
      <c r="K55" s="512">
        <f t="shared" si="8"/>
        <v>0</v>
      </c>
      <c r="L55" s="512">
        <f t="shared" si="8"/>
        <v>0</v>
      </c>
      <c r="M55" s="512">
        <f t="shared" si="8"/>
        <v>0</v>
      </c>
      <c r="N55" s="512">
        <f t="shared" si="8"/>
        <v>0</v>
      </c>
      <c r="O55" s="512">
        <f t="shared" si="8"/>
        <v>0</v>
      </c>
      <c r="P55" s="512">
        <f t="shared" si="8"/>
        <v>0</v>
      </c>
      <c r="Q55" s="512">
        <f t="shared" si="8"/>
        <v>0</v>
      </c>
      <c r="R55" s="512">
        <f t="shared" si="8"/>
        <v>0</v>
      </c>
      <c r="S55" s="512">
        <f t="shared" si="8"/>
        <v>0</v>
      </c>
      <c r="T55" s="512">
        <f t="shared" si="8"/>
        <v>0</v>
      </c>
      <c r="U55" s="512">
        <f t="shared" si="8"/>
        <v>0</v>
      </c>
      <c r="V55" s="512">
        <f t="shared" si="8"/>
        <v>0</v>
      </c>
      <c r="W55" s="512">
        <f t="shared" si="8"/>
        <v>0</v>
      </c>
      <c r="X55" s="512">
        <f t="shared" si="8"/>
        <v>0</v>
      </c>
      <c r="Y55" s="512">
        <f t="shared" si="8"/>
        <v>0</v>
      </c>
      <c r="Z55" s="512">
        <f t="shared" si="8"/>
        <v>0</v>
      </c>
      <c r="AA55" s="512">
        <f t="shared" si="8"/>
        <v>0</v>
      </c>
      <c r="AB55" s="512">
        <f t="shared" si="8"/>
        <v>0</v>
      </c>
      <c r="AC55" s="512">
        <f t="shared" si="8"/>
        <v>0</v>
      </c>
      <c r="AD55" s="512">
        <f t="shared" si="8"/>
        <v>2603579.2799999998</v>
      </c>
      <c r="AE55" s="512">
        <f t="shared" si="8"/>
        <v>-2603579.2799999998</v>
      </c>
    </row>
    <row r="56" spans="1:32" s="509" customFormat="1">
      <c r="A56" s="503" t="s">
        <v>200</v>
      </c>
      <c r="B56" s="504" t="s">
        <v>56</v>
      </c>
      <c r="C56" s="507">
        <v>0</v>
      </c>
      <c r="D56" s="506">
        <v>0</v>
      </c>
      <c r="E56" s="506"/>
      <c r="F56" s="506">
        <v>727275.68</v>
      </c>
      <c r="G56" s="506"/>
      <c r="H56" s="506">
        <v>20580</v>
      </c>
      <c r="I56" s="506"/>
      <c r="J56" s="507">
        <v>199932</v>
      </c>
      <c r="K56" s="507"/>
      <c r="L56" s="507">
        <v>2595</v>
      </c>
      <c r="M56" s="507"/>
      <c r="N56" s="507">
        <v>500945</v>
      </c>
      <c r="O56" s="507"/>
      <c r="P56" s="507">
        <v>739920</v>
      </c>
      <c r="Q56" s="507"/>
      <c r="R56" s="507">
        <v>493814</v>
      </c>
      <c r="S56" s="507"/>
      <c r="T56" s="507">
        <v>33490</v>
      </c>
      <c r="U56" s="507"/>
      <c r="V56" s="507">
        <v>59600</v>
      </c>
      <c r="W56" s="507"/>
      <c r="X56" s="507">
        <v>10000</v>
      </c>
      <c r="Y56" s="507"/>
      <c r="Z56" s="507">
        <v>10000</v>
      </c>
      <c r="AA56" s="507"/>
      <c r="AB56" s="507">
        <v>70000</v>
      </c>
      <c r="AC56" s="507">
        <f>C55+E55+G55+I55+K55+M55+O55+Q55+S55+U55+W55+Y55+AA55</f>
        <v>0</v>
      </c>
      <c r="AD56" s="507">
        <f t="shared" ref="AD56:AD61" si="9">SUM(D56+F56+H56+J56+L56+N56+P56+R56+T56+V56+X56+Z56+AB56)</f>
        <v>2868151.68</v>
      </c>
      <c r="AE56" s="505">
        <f>AC57-AD56</f>
        <v>-2868151.68</v>
      </c>
    </row>
    <row r="57" spans="1:32" s="509" customFormat="1">
      <c r="A57" s="503" t="s">
        <v>307</v>
      </c>
      <c r="B57" s="504" t="s">
        <v>308</v>
      </c>
      <c r="C57" s="507">
        <v>0</v>
      </c>
      <c r="D57" s="506">
        <v>0</v>
      </c>
      <c r="E57" s="506"/>
      <c r="F57" s="506"/>
      <c r="G57" s="506"/>
      <c r="H57" s="506"/>
      <c r="I57" s="506"/>
      <c r="J57" s="506"/>
      <c r="K57" s="507"/>
      <c r="L57" s="507"/>
      <c r="M57" s="507"/>
      <c r="N57" s="507"/>
      <c r="O57" s="507"/>
      <c r="P57" s="507"/>
      <c r="Q57" s="507"/>
      <c r="R57" s="507"/>
      <c r="S57" s="507"/>
      <c r="T57" s="507"/>
      <c r="U57" s="507"/>
      <c r="V57" s="507"/>
      <c r="W57" s="507"/>
      <c r="X57" s="507"/>
      <c r="Y57" s="507"/>
      <c r="Z57" s="507"/>
      <c r="AA57" s="507"/>
      <c r="AB57" s="507"/>
      <c r="AC57" s="507">
        <f>C56+E56+G56+I56+K56+M56+O56+Q56+S56+U56+W56+Y56+AA56</f>
        <v>0</v>
      </c>
      <c r="AD57" s="507">
        <f t="shared" si="9"/>
        <v>0</v>
      </c>
      <c r="AE57" s="505">
        <f t="shared" ref="AE57:AE61" si="10">AC58-AD57</f>
        <v>0</v>
      </c>
    </row>
    <row r="58" spans="1:32" s="509" customFormat="1">
      <c r="A58" s="503" t="s">
        <v>258</v>
      </c>
      <c r="B58" s="504" t="s">
        <v>89</v>
      </c>
      <c r="C58" s="507">
        <v>0</v>
      </c>
      <c r="D58" s="506">
        <v>0</v>
      </c>
      <c r="E58" s="506"/>
      <c r="F58" s="506"/>
      <c r="G58" s="506"/>
      <c r="H58" s="506"/>
      <c r="I58" s="506"/>
      <c r="J58" s="506"/>
      <c r="K58" s="507"/>
      <c r="L58" s="507"/>
      <c r="M58" s="507"/>
      <c r="N58" s="507"/>
      <c r="O58" s="507"/>
      <c r="P58" s="507">
        <v>3279.52</v>
      </c>
      <c r="Q58" s="507"/>
      <c r="R58" s="507"/>
      <c r="S58" s="507"/>
      <c r="T58" s="507"/>
      <c r="U58" s="507"/>
      <c r="V58" s="507"/>
      <c r="W58" s="507"/>
      <c r="X58" s="507"/>
      <c r="Y58" s="507"/>
      <c r="Z58" s="507"/>
      <c r="AA58" s="507"/>
      <c r="AB58" s="507">
        <v>5000</v>
      </c>
      <c r="AC58" s="507">
        <f>C57+E57+G57+I57+K57+M57+O57+Q57+S57+U57+W57+Y57+AA57</f>
        <v>0</v>
      </c>
      <c r="AD58" s="507">
        <f t="shared" si="9"/>
        <v>8279.52</v>
      </c>
      <c r="AE58" s="505">
        <f t="shared" si="10"/>
        <v>-8279.52</v>
      </c>
    </row>
    <row r="59" spans="1:32" s="509" customFormat="1">
      <c r="A59" s="503" t="s">
        <v>944</v>
      </c>
      <c r="B59" s="504" t="s">
        <v>945</v>
      </c>
      <c r="C59" s="507">
        <v>0</v>
      </c>
      <c r="D59" s="506">
        <v>0</v>
      </c>
      <c r="E59" s="506"/>
      <c r="F59" s="506"/>
      <c r="G59" s="506"/>
      <c r="H59" s="506"/>
      <c r="I59" s="506"/>
      <c r="J59" s="506"/>
      <c r="K59" s="507"/>
      <c r="L59" s="507"/>
      <c r="M59" s="507"/>
      <c r="N59" s="507"/>
      <c r="O59" s="507"/>
      <c r="P59" s="507"/>
      <c r="Q59" s="507"/>
      <c r="R59" s="507"/>
      <c r="S59" s="507"/>
      <c r="T59" s="507"/>
      <c r="U59" s="507"/>
      <c r="V59" s="507"/>
      <c r="W59" s="507"/>
      <c r="X59" s="507"/>
      <c r="Y59" s="507"/>
      <c r="Z59" s="507"/>
      <c r="AA59" s="507"/>
      <c r="AB59" s="507"/>
      <c r="AC59" s="507">
        <f>C58+E58+G58+I58+K58+M58+O58+Q58+S58+U58+W58+Y58+AA58</f>
        <v>0</v>
      </c>
      <c r="AD59" s="507">
        <f t="shared" si="9"/>
        <v>0</v>
      </c>
      <c r="AE59" s="505">
        <f t="shared" si="10"/>
        <v>0</v>
      </c>
    </row>
    <row r="60" spans="1:32" s="509" customFormat="1">
      <c r="A60" s="503" t="s">
        <v>259</v>
      </c>
      <c r="B60" s="504" t="s">
        <v>68</v>
      </c>
      <c r="C60" s="507">
        <v>0</v>
      </c>
      <c r="D60" s="506">
        <v>0</v>
      </c>
      <c r="E60" s="506"/>
      <c r="F60" s="507">
        <v>0.99</v>
      </c>
      <c r="G60" s="506"/>
      <c r="H60" s="506">
        <v>4000.57</v>
      </c>
      <c r="I60" s="506"/>
      <c r="J60" s="506">
        <v>2000</v>
      </c>
      <c r="K60" s="507"/>
      <c r="L60" s="507">
        <v>2000.46</v>
      </c>
      <c r="M60" s="507"/>
      <c r="N60" s="507">
        <v>2000</v>
      </c>
      <c r="O60" s="507"/>
      <c r="P60" s="507">
        <v>2000.34</v>
      </c>
      <c r="Q60" s="507"/>
      <c r="R60" s="507">
        <v>2000.25</v>
      </c>
      <c r="S60" s="507"/>
      <c r="T60" s="507">
        <v>2011.09</v>
      </c>
      <c r="U60" s="507"/>
      <c r="V60" s="507">
        <v>2000</v>
      </c>
      <c r="W60" s="507"/>
      <c r="X60" s="507">
        <v>2000</v>
      </c>
      <c r="Y60" s="507"/>
      <c r="Z60" s="507">
        <v>2000</v>
      </c>
      <c r="AA60" s="507"/>
      <c r="AB60" s="507">
        <v>2000</v>
      </c>
      <c r="AC60" s="507">
        <f>C60+E60+G60+I60+K60+M60+O60+Q60+S60+U60+W60+Y60+AA60</f>
        <v>0</v>
      </c>
      <c r="AD60" s="507">
        <f t="shared" si="9"/>
        <v>24013.7</v>
      </c>
      <c r="AE60" s="505">
        <f t="shared" si="10"/>
        <v>-24013.7</v>
      </c>
    </row>
    <row r="61" spans="1:32" s="509" customFormat="1">
      <c r="A61" s="503" t="s">
        <v>312</v>
      </c>
      <c r="B61" s="504" t="s">
        <v>313</v>
      </c>
      <c r="C61" s="507">
        <v>0</v>
      </c>
      <c r="D61" s="506">
        <v>0</v>
      </c>
      <c r="E61" s="506"/>
      <c r="F61" s="506"/>
      <c r="G61" s="506"/>
      <c r="H61" s="506"/>
      <c r="I61" s="506"/>
      <c r="J61" s="506"/>
      <c r="K61" s="507"/>
      <c r="L61" s="507"/>
      <c r="M61" s="507"/>
      <c r="N61" s="507"/>
      <c r="O61" s="507"/>
      <c r="P61" s="507"/>
      <c r="Q61" s="507"/>
      <c r="R61" s="507"/>
      <c r="S61" s="507"/>
      <c r="T61" s="507"/>
      <c r="U61" s="507"/>
      <c r="V61" s="507"/>
      <c r="W61" s="507"/>
      <c r="X61" s="507"/>
      <c r="Y61" s="507"/>
      <c r="Z61" s="507"/>
      <c r="AA61" s="507"/>
      <c r="AB61" s="507"/>
      <c r="AC61" s="507">
        <f>C61+E61+G61+I61+K61+M61+O61+Q61+S61+U61+W61+Y61+AA61</f>
        <v>0</v>
      </c>
      <c r="AD61" s="507">
        <f t="shared" si="9"/>
        <v>0</v>
      </c>
      <c r="AE61" s="505">
        <f t="shared" si="10"/>
        <v>0</v>
      </c>
    </row>
    <row r="62" spans="1:32" s="497" customFormat="1" ht="21.75" customHeight="1">
      <c r="A62" s="613" t="s">
        <v>47</v>
      </c>
      <c r="B62" s="614"/>
      <c r="C62" s="512">
        <f>SUM(C56:C61)</f>
        <v>0</v>
      </c>
      <c r="D62" s="512">
        <f t="shared" ref="D62:AE62" si="11">SUM(D56:D61)</f>
        <v>0</v>
      </c>
      <c r="E62" s="512">
        <f t="shared" si="11"/>
        <v>0</v>
      </c>
      <c r="F62" s="512">
        <f t="shared" si="11"/>
        <v>727276.67</v>
      </c>
      <c r="G62" s="512">
        <f>SUM(G56:G61)</f>
        <v>0</v>
      </c>
      <c r="H62" s="512">
        <f>SUM(H56:H61)</f>
        <v>24580.57</v>
      </c>
      <c r="I62" s="512">
        <f t="shared" si="11"/>
        <v>0</v>
      </c>
      <c r="J62" s="512">
        <f t="shared" si="11"/>
        <v>201932</v>
      </c>
      <c r="K62" s="512">
        <f t="shared" si="11"/>
        <v>0</v>
      </c>
      <c r="L62" s="512">
        <f t="shared" si="11"/>
        <v>4595.46</v>
      </c>
      <c r="M62" s="512">
        <f t="shared" si="11"/>
        <v>0</v>
      </c>
      <c r="N62" s="512">
        <f t="shared" si="11"/>
        <v>502945</v>
      </c>
      <c r="O62" s="512">
        <f t="shared" si="11"/>
        <v>0</v>
      </c>
      <c r="P62" s="512">
        <f t="shared" si="11"/>
        <v>745199.86</v>
      </c>
      <c r="Q62" s="512">
        <f t="shared" si="11"/>
        <v>0</v>
      </c>
      <c r="R62" s="512">
        <f t="shared" si="11"/>
        <v>495814.25</v>
      </c>
      <c r="S62" s="512">
        <f t="shared" si="11"/>
        <v>0</v>
      </c>
      <c r="T62" s="512">
        <f t="shared" si="11"/>
        <v>35501.089999999997</v>
      </c>
      <c r="U62" s="512">
        <f t="shared" si="11"/>
        <v>0</v>
      </c>
      <c r="V62" s="512">
        <f t="shared" si="11"/>
        <v>61600</v>
      </c>
      <c r="W62" s="512">
        <f t="shared" si="11"/>
        <v>0</v>
      </c>
      <c r="X62" s="512">
        <f t="shared" si="11"/>
        <v>12000</v>
      </c>
      <c r="Y62" s="512">
        <f t="shared" si="11"/>
        <v>0</v>
      </c>
      <c r="Z62" s="512">
        <f t="shared" si="11"/>
        <v>12000</v>
      </c>
      <c r="AA62" s="512">
        <f t="shared" si="11"/>
        <v>0</v>
      </c>
      <c r="AB62" s="512">
        <f t="shared" si="11"/>
        <v>77000</v>
      </c>
      <c r="AC62" s="512">
        <f t="shared" si="11"/>
        <v>0</v>
      </c>
      <c r="AD62" s="512">
        <f t="shared" si="11"/>
        <v>2900444.9000000004</v>
      </c>
      <c r="AE62" s="512">
        <f t="shared" si="11"/>
        <v>-2900444.9000000004</v>
      </c>
    </row>
    <row r="63" spans="1:32" s="509" customFormat="1">
      <c r="A63" s="503" t="s">
        <v>177</v>
      </c>
      <c r="B63" s="504" t="s">
        <v>73</v>
      </c>
      <c r="C63" s="507"/>
      <c r="D63" s="507"/>
      <c r="E63" s="507">
        <v>119923.21</v>
      </c>
      <c r="F63" s="507"/>
      <c r="G63" s="507">
        <v>21224.63</v>
      </c>
      <c r="H63" s="507"/>
      <c r="I63" s="507">
        <v>23298.41</v>
      </c>
      <c r="J63" s="507"/>
      <c r="K63" s="507">
        <v>24442.84</v>
      </c>
      <c r="L63" s="507"/>
      <c r="M63" s="507">
        <v>84103.38</v>
      </c>
      <c r="N63" s="507"/>
      <c r="O63" s="507">
        <v>110999.89</v>
      </c>
      <c r="P63" s="507"/>
      <c r="Q63" s="507">
        <v>40461.93</v>
      </c>
      <c r="R63" s="507"/>
      <c r="S63" s="507">
        <v>15789.33</v>
      </c>
      <c r="T63" s="507"/>
      <c r="U63" s="507">
        <v>1000</v>
      </c>
      <c r="V63" s="507"/>
      <c r="W63" s="507">
        <v>1000</v>
      </c>
      <c r="X63" s="507"/>
      <c r="Y63" s="507">
        <v>1000</v>
      </c>
      <c r="Z63" s="507"/>
      <c r="AA63" s="507">
        <v>1000</v>
      </c>
      <c r="AB63" s="507"/>
      <c r="AC63" s="507">
        <f>C63+E63+G63+I63+K63+M63+O63+Q63+S63+U63+W63+Y63+AA63</f>
        <v>444243.62</v>
      </c>
      <c r="AD63" s="507">
        <f>SUM(D63+F63+H63+J63+L63+N63+P63+R63+T63+V63+X63+Z63+AB63)</f>
        <v>0</v>
      </c>
      <c r="AE63" s="505">
        <f t="shared" ref="AE63:AE122" si="12">AC63-AD63</f>
        <v>444243.62</v>
      </c>
    </row>
    <row r="64" spans="1:32" s="509" customFormat="1">
      <c r="A64" s="503" t="s">
        <v>260</v>
      </c>
      <c r="B64" s="504" t="s">
        <v>359</v>
      </c>
      <c r="C64" s="507"/>
      <c r="D64" s="507"/>
      <c r="E64" s="507"/>
      <c r="F64" s="507"/>
      <c r="G64" s="507"/>
      <c r="H64" s="507"/>
      <c r="I64" s="507"/>
      <c r="J64" s="507"/>
      <c r="K64" s="507"/>
      <c r="L64" s="507"/>
      <c r="M64" s="507"/>
      <c r="N64" s="507"/>
      <c r="O64" s="507"/>
      <c r="P64" s="507"/>
      <c r="Q64" s="507"/>
      <c r="R64" s="507"/>
      <c r="S64" s="507"/>
      <c r="T64" s="507"/>
      <c r="U64" s="507"/>
      <c r="V64" s="507"/>
      <c r="W64" s="507"/>
      <c r="X64" s="507"/>
      <c r="Y64" s="507"/>
      <c r="Z64" s="507"/>
      <c r="AA64" s="507"/>
      <c r="AB64" s="507"/>
      <c r="AC64" s="507">
        <f t="shared" ref="AC64:AC122" si="13">C64+E64+G64+I64+K64+M64+O64+Q64+S64+U64+W64+Y64+AA64</f>
        <v>0</v>
      </c>
      <c r="AD64" s="507">
        <f>SUM(D64+F64+H64+J64+L64+N64+P64+R64+T64+V64+X64+Z64+AB64)</f>
        <v>0</v>
      </c>
      <c r="AE64" s="505">
        <f t="shared" si="12"/>
        <v>0</v>
      </c>
    </row>
    <row r="65" spans="1:31" s="509" customFormat="1">
      <c r="A65" s="503" t="s">
        <v>585</v>
      </c>
      <c r="B65" s="504" t="s">
        <v>586</v>
      </c>
      <c r="C65" s="507"/>
      <c r="D65" s="507"/>
      <c r="E65" s="507"/>
      <c r="F65" s="507"/>
      <c r="G65" s="507">
        <v>1560</v>
      </c>
      <c r="H65" s="507"/>
      <c r="I65" s="507">
        <v>850</v>
      </c>
      <c r="J65" s="507"/>
      <c r="K65" s="507"/>
      <c r="L65" s="507"/>
      <c r="M65" s="507"/>
      <c r="N65" s="507"/>
      <c r="O65" s="507"/>
      <c r="P65" s="507"/>
      <c r="Q65" s="507"/>
      <c r="R65" s="507"/>
      <c r="S65" s="507"/>
      <c r="T65" s="507"/>
      <c r="U65" s="507"/>
      <c r="V65" s="507"/>
      <c r="W65" s="507"/>
      <c r="X65" s="507"/>
      <c r="Y65" s="507"/>
      <c r="Z65" s="507"/>
      <c r="AA65" s="507"/>
      <c r="AB65" s="507"/>
      <c r="AC65" s="507">
        <f t="shared" si="13"/>
        <v>2410</v>
      </c>
      <c r="AD65" s="507">
        <f t="shared" ref="AD65:AD122" si="14">SUM(D65+F65+H65+J65+L65+N65+P65+R65+T65+V65+X65+Z65+AB65)</f>
        <v>0</v>
      </c>
      <c r="AE65" s="505">
        <f t="shared" si="12"/>
        <v>2410</v>
      </c>
    </row>
    <row r="66" spans="1:31" s="509" customFormat="1">
      <c r="A66" s="503" t="s">
        <v>261</v>
      </c>
      <c r="B66" s="504" t="s">
        <v>262</v>
      </c>
      <c r="C66" s="507"/>
      <c r="D66" s="507"/>
      <c r="E66" s="507">
        <v>459.18</v>
      </c>
      <c r="F66" s="507"/>
      <c r="G66" s="507">
        <v>1029.1600000000001</v>
      </c>
      <c r="H66" s="507"/>
      <c r="I66" s="507">
        <v>98.13</v>
      </c>
      <c r="J66" s="507"/>
      <c r="K66" s="507">
        <v>343</v>
      </c>
      <c r="L66" s="507"/>
      <c r="M66" s="507">
        <v>2150</v>
      </c>
      <c r="N66" s="507"/>
      <c r="O66" s="507">
        <v>695.3</v>
      </c>
      <c r="P66" s="507"/>
      <c r="Q66" s="507"/>
      <c r="R66" s="507"/>
      <c r="S66" s="507">
        <v>166</v>
      </c>
      <c r="T66" s="507"/>
      <c r="U66" s="507"/>
      <c r="V66" s="507"/>
      <c r="W66" s="507"/>
      <c r="X66" s="507"/>
      <c r="Y66" s="507"/>
      <c r="Z66" s="507"/>
      <c r="AA66" s="507"/>
      <c r="AB66" s="507"/>
      <c r="AC66" s="507">
        <f t="shared" si="13"/>
        <v>4940.7700000000004</v>
      </c>
      <c r="AD66" s="507">
        <f>SUM(D66+F66+H66+J66+L66+N66+P66+R66+T66+V66+X66+Z66+AB66)</f>
        <v>0</v>
      </c>
      <c r="AE66" s="505">
        <f t="shared" si="12"/>
        <v>4940.7700000000004</v>
      </c>
    </row>
    <row r="67" spans="1:31" s="509" customFormat="1">
      <c r="A67" s="503" t="s">
        <v>587</v>
      </c>
      <c r="B67" s="504" t="s">
        <v>588</v>
      </c>
      <c r="C67" s="507"/>
      <c r="D67" s="507"/>
      <c r="E67" s="507">
        <v>642.5</v>
      </c>
      <c r="F67" s="507"/>
      <c r="G67" s="507">
        <v>540</v>
      </c>
      <c r="H67" s="507"/>
      <c r="I67" s="507">
        <v>1280</v>
      </c>
      <c r="J67" s="507"/>
      <c r="K67" s="507">
        <v>1536</v>
      </c>
      <c r="L67" s="507"/>
      <c r="M67" s="507"/>
      <c r="N67" s="507"/>
      <c r="O67" s="507">
        <v>200</v>
      </c>
      <c r="P67" s="507"/>
      <c r="Q67" s="507">
        <v>1745</v>
      </c>
      <c r="R67" s="507"/>
      <c r="S67" s="507"/>
      <c r="T67" s="507"/>
      <c r="U67" s="507"/>
      <c r="V67" s="507"/>
      <c r="W67" s="507">
        <v>180</v>
      </c>
      <c r="X67" s="507"/>
      <c r="Y67" s="507">
        <v>200</v>
      </c>
      <c r="Z67" s="507"/>
      <c r="AA67" s="507">
        <v>250</v>
      </c>
      <c r="AB67" s="507"/>
      <c r="AC67" s="507">
        <f t="shared" si="13"/>
        <v>6573.5</v>
      </c>
      <c r="AD67" s="507">
        <f t="shared" si="14"/>
        <v>0</v>
      </c>
      <c r="AE67" s="505">
        <f t="shared" si="12"/>
        <v>6573.5</v>
      </c>
    </row>
    <row r="68" spans="1:31" s="509" customFormat="1">
      <c r="A68" s="503" t="s">
        <v>589</v>
      </c>
      <c r="B68" s="504" t="s">
        <v>590</v>
      </c>
      <c r="C68" s="507"/>
      <c r="D68" s="507"/>
      <c r="E68" s="507"/>
      <c r="F68" s="507"/>
      <c r="G68" s="507"/>
      <c r="H68" s="507"/>
      <c r="I68" s="507"/>
      <c r="J68" s="507"/>
      <c r="K68" s="507"/>
      <c r="L68" s="507"/>
      <c r="M68" s="507"/>
      <c r="N68" s="507"/>
      <c r="O68" s="507">
        <v>600</v>
      </c>
      <c r="P68" s="507"/>
      <c r="Q68" s="507"/>
      <c r="R68" s="507"/>
      <c r="S68" s="507"/>
      <c r="T68" s="507"/>
      <c r="U68" s="507"/>
      <c r="V68" s="507"/>
      <c r="W68" s="507"/>
      <c r="X68" s="507"/>
      <c r="Y68" s="507"/>
      <c r="Z68" s="507"/>
      <c r="AA68" s="507"/>
      <c r="AB68" s="507"/>
      <c r="AC68" s="507">
        <f t="shared" si="13"/>
        <v>600</v>
      </c>
      <c r="AD68" s="507">
        <f t="shared" si="14"/>
        <v>0</v>
      </c>
      <c r="AE68" s="505">
        <f t="shared" si="12"/>
        <v>600</v>
      </c>
    </row>
    <row r="69" spans="1:31" s="509" customFormat="1">
      <c r="A69" s="503" t="s">
        <v>960</v>
      </c>
      <c r="B69" s="504" t="s">
        <v>961</v>
      </c>
      <c r="C69" s="507"/>
      <c r="D69" s="507"/>
      <c r="E69" s="507"/>
      <c r="F69" s="507"/>
      <c r="G69" s="507"/>
      <c r="H69" s="507"/>
      <c r="I69" s="507"/>
      <c r="J69" s="507"/>
      <c r="K69" s="507"/>
      <c r="L69" s="507"/>
      <c r="M69" s="507"/>
      <c r="N69" s="507"/>
      <c r="O69" s="507">
        <v>83.18</v>
      </c>
      <c r="P69" s="507"/>
      <c r="Q69" s="507"/>
      <c r="R69" s="507"/>
      <c r="S69" s="507"/>
      <c r="T69" s="507"/>
      <c r="U69" s="507"/>
      <c r="V69" s="507"/>
      <c r="W69" s="507"/>
      <c r="X69" s="507"/>
      <c r="Y69" s="507"/>
      <c r="Z69" s="507"/>
      <c r="AA69" s="507"/>
      <c r="AB69" s="507"/>
      <c r="AC69" s="507">
        <f t="shared" si="13"/>
        <v>83.18</v>
      </c>
      <c r="AD69" s="507">
        <f t="shared" si="14"/>
        <v>0</v>
      </c>
      <c r="AE69" s="505">
        <f t="shared" si="12"/>
        <v>83.18</v>
      </c>
    </row>
    <row r="70" spans="1:31" s="509" customFormat="1">
      <c r="A70" s="503" t="s">
        <v>263</v>
      </c>
      <c r="B70" s="504" t="s">
        <v>226</v>
      </c>
      <c r="C70" s="507"/>
      <c r="D70" s="507"/>
      <c r="E70" s="507"/>
      <c r="F70" s="507"/>
      <c r="G70" s="507">
        <v>234.38</v>
      </c>
      <c r="H70" s="507"/>
      <c r="I70" s="507">
        <v>400.36</v>
      </c>
      <c r="J70" s="507"/>
      <c r="K70" s="507">
        <v>83</v>
      </c>
      <c r="L70" s="507"/>
      <c r="M70" s="507">
        <v>265</v>
      </c>
      <c r="N70" s="507"/>
      <c r="O70" s="507">
        <v>1067.02</v>
      </c>
      <c r="P70" s="507"/>
      <c r="Q70" s="507">
        <v>22</v>
      </c>
      <c r="R70" s="507"/>
      <c r="S70" s="507">
        <v>354</v>
      </c>
      <c r="T70" s="507"/>
      <c r="U70" s="507"/>
      <c r="V70" s="507"/>
      <c r="W70" s="507">
        <v>150</v>
      </c>
      <c r="X70" s="507"/>
      <c r="Y70" s="507"/>
      <c r="Z70" s="507"/>
      <c r="AA70" s="507">
        <v>150</v>
      </c>
      <c r="AB70" s="507"/>
      <c r="AC70" s="507">
        <f t="shared" si="13"/>
        <v>2725.76</v>
      </c>
      <c r="AD70" s="507">
        <f t="shared" si="14"/>
        <v>0</v>
      </c>
      <c r="AE70" s="505">
        <f t="shared" si="12"/>
        <v>2725.76</v>
      </c>
    </row>
    <row r="71" spans="1:31" s="509" customFormat="1">
      <c r="A71" s="503" t="s">
        <v>264</v>
      </c>
      <c r="B71" s="504" t="s">
        <v>97</v>
      </c>
      <c r="C71" s="507"/>
      <c r="D71" s="507"/>
      <c r="E71" s="507">
        <v>2666</v>
      </c>
      <c r="F71" s="507"/>
      <c r="G71" s="507">
        <v>8495.0400000000009</v>
      </c>
      <c r="H71" s="507"/>
      <c r="I71" s="507">
        <v>17411.89</v>
      </c>
      <c r="J71" s="507"/>
      <c r="K71" s="507">
        <v>18859.009999999998</v>
      </c>
      <c r="L71" s="507"/>
      <c r="M71" s="507">
        <v>8658.86</v>
      </c>
      <c r="N71" s="507"/>
      <c r="O71" s="507">
        <v>17712</v>
      </c>
      <c r="P71" s="507"/>
      <c r="Q71" s="507">
        <v>9684.7999999999993</v>
      </c>
      <c r="R71" s="507"/>
      <c r="S71" s="507">
        <v>7695.85</v>
      </c>
      <c r="T71" s="507"/>
      <c r="U71" s="507">
        <v>10000</v>
      </c>
      <c r="V71" s="507"/>
      <c r="W71" s="507">
        <v>5000</v>
      </c>
      <c r="X71" s="507"/>
      <c r="Y71" s="507">
        <v>5000</v>
      </c>
      <c r="Z71" s="507"/>
      <c r="AA71" s="507">
        <v>5000</v>
      </c>
      <c r="AB71" s="507"/>
      <c r="AC71" s="507">
        <f t="shared" si="13"/>
        <v>116183.45000000001</v>
      </c>
      <c r="AD71" s="507">
        <f>SUM(D71+F71+H71+J71+L71+N71+P71+R71+T71+V71+X71+Z71+AB71)</f>
        <v>0</v>
      </c>
      <c r="AE71" s="505">
        <f t="shared" si="12"/>
        <v>116183.45000000001</v>
      </c>
    </row>
    <row r="72" spans="1:31" s="509" customFormat="1">
      <c r="A72" s="503" t="s">
        <v>265</v>
      </c>
      <c r="B72" s="504" t="s">
        <v>266</v>
      </c>
      <c r="C72" s="507"/>
      <c r="D72" s="507"/>
      <c r="E72" s="507">
        <v>4700</v>
      </c>
      <c r="F72" s="507"/>
      <c r="G72" s="507">
        <v>1940</v>
      </c>
      <c r="H72" s="507"/>
      <c r="I72" s="507">
        <v>18859.240000000002</v>
      </c>
      <c r="J72" s="507"/>
      <c r="K72" s="507">
        <v>6440</v>
      </c>
      <c r="L72" s="507"/>
      <c r="M72" s="507">
        <v>42900</v>
      </c>
      <c r="N72" s="507"/>
      <c r="O72" s="507">
        <v>4425</v>
      </c>
      <c r="P72" s="507"/>
      <c r="Q72" s="507">
        <v>5115</v>
      </c>
      <c r="R72" s="507"/>
      <c r="S72" s="507">
        <v>3900</v>
      </c>
      <c r="T72" s="507"/>
      <c r="U72" s="507">
        <v>10000</v>
      </c>
      <c r="V72" s="507"/>
      <c r="W72" s="507">
        <v>5000</v>
      </c>
      <c r="X72" s="507"/>
      <c r="Y72" s="507">
        <v>5000</v>
      </c>
      <c r="Z72" s="507"/>
      <c r="AA72" s="507">
        <v>5000</v>
      </c>
      <c r="AB72" s="507"/>
      <c r="AC72" s="507">
        <f t="shared" si="13"/>
        <v>113279.24</v>
      </c>
      <c r="AD72" s="507">
        <f>SUM(D72+F72+H72+J72+L72+N72+P72+R72+T72+V72+X72+Z72+AB72)</f>
        <v>0</v>
      </c>
      <c r="AE72" s="505">
        <f t="shared" si="12"/>
        <v>113279.24</v>
      </c>
    </row>
    <row r="73" spans="1:31" s="509" customFormat="1">
      <c r="A73" s="503" t="s">
        <v>591</v>
      </c>
      <c r="B73" s="504" t="s">
        <v>592</v>
      </c>
      <c r="C73" s="507"/>
      <c r="D73" s="507"/>
      <c r="E73" s="507">
        <v>1950</v>
      </c>
      <c r="F73" s="507"/>
      <c r="G73" s="507">
        <v>2000</v>
      </c>
      <c r="H73" s="507"/>
      <c r="I73" s="507">
        <v>820</v>
      </c>
      <c r="J73" s="507"/>
      <c r="K73" s="507">
        <v>1200</v>
      </c>
      <c r="L73" s="507"/>
      <c r="M73" s="507">
        <v>1000</v>
      </c>
      <c r="N73" s="507"/>
      <c r="O73" s="507">
        <v>3700</v>
      </c>
      <c r="P73" s="507"/>
      <c r="Q73" s="507">
        <v>1180</v>
      </c>
      <c r="R73" s="507"/>
      <c r="S73" s="507">
        <v>2220</v>
      </c>
      <c r="T73" s="507"/>
      <c r="U73" s="507">
        <v>1500</v>
      </c>
      <c r="V73" s="507"/>
      <c r="W73" s="507">
        <v>1200</v>
      </c>
      <c r="X73" s="507"/>
      <c r="Y73" s="507">
        <v>1200</v>
      </c>
      <c r="Z73" s="507"/>
      <c r="AA73" s="507">
        <v>1200</v>
      </c>
      <c r="AB73" s="507"/>
      <c r="AC73" s="507">
        <f t="shared" si="13"/>
        <v>19170</v>
      </c>
      <c r="AD73" s="507">
        <f t="shared" si="14"/>
        <v>0</v>
      </c>
      <c r="AE73" s="505">
        <f t="shared" si="12"/>
        <v>19170</v>
      </c>
    </row>
    <row r="74" spans="1:31" s="509" customFormat="1">
      <c r="A74" s="503" t="s">
        <v>985</v>
      </c>
      <c r="B74" s="504" t="s">
        <v>986</v>
      </c>
      <c r="C74" s="507"/>
      <c r="D74" s="507"/>
      <c r="E74" s="507"/>
      <c r="F74" s="507"/>
      <c r="G74" s="507">
        <v>198.72</v>
      </c>
      <c r="H74" s="507"/>
      <c r="I74" s="507">
        <v>212.88</v>
      </c>
      <c r="J74" s="507"/>
      <c r="K74" s="507">
        <v>0</v>
      </c>
      <c r="L74" s="507"/>
      <c r="M74" s="507"/>
      <c r="N74" s="507"/>
      <c r="O74" s="507"/>
      <c r="P74" s="507"/>
      <c r="Q74" s="507"/>
      <c r="R74" s="507"/>
      <c r="S74" s="507"/>
      <c r="T74" s="507"/>
      <c r="U74" s="507"/>
      <c r="V74" s="507"/>
      <c r="W74" s="507"/>
      <c r="X74" s="507"/>
      <c r="Y74" s="507"/>
      <c r="Z74" s="507"/>
      <c r="AA74" s="507"/>
      <c r="AB74" s="507"/>
      <c r="AC74" s="507">
        <f>C74+E74+G74+I74+K74+M74+O74+Q74+S74+U74+W74+Y74+AA74</f>
        <v>411.6</v>
      </c>
      <c r="AD74" s="507">
        <f>SUM(D74+F74+H74+J74+L74+N74+P74+R74+T74+V74+X74+Z74+AB74)</f>
        <v>0</v>
      </c>
      <c r="AE74" s="505">
        <f t="shared" si="12"/>
        <v>411.6</v>
      </c>
    </row>
    <row r="75" spans="1:31" s="509" customFormat="1">
      <c r="A75" s="503" t="s">
        <v>304</v>
      </c>
      <c r="B75" s="510" t="s">
        <v>305</v>
      </c>
      <c r="C75" s="507"/>
      <c r="D75" s="507"/>
      <c r="E75" s="507"/>
      <c r="F75" s="507"/>
      <c r="G75" s="507"/>
      <c r="H75" s="507"/>
      <c r="I75" s="507"/>
      <c r="J75" s="507"/>
      <c r="K75" s="507"/>
      <c r="L75" s="507"/>
      <c r="M75" s="507"/>
      <c r="N75" s="507"/>
      <c r="O75" s="507"/>
      <c r="P75" s="507"/>
      <c r="Q75" s="507"/>
      <c r="R75" s="507"/>
      <c r="S75" s="507"/>
      <c r="T75" s="507"/>
      <c r="U75" s="507"/>
      <c r="V75" s="507"/>
      <c r="W75" s="507"/>
      <c r="X75" s="507"/>
      <c r="Y75" s="507"/>
      <c r="Z75" s="507"/>
      <c r="AA75" s="507">
        <v>40000</v>
      </c>
      <c r="AB75" s="507"/>
      <c r="AC75" s="507">
        <f t="shared" si="13"/>
        <v>40000</v>
      </c>
      <c r="AD75" s="507">
        <f t="shared" si="14"/>
        <v>0</v>
      </c>
      <c r="AE75" s="505">
        <f t="shared" si="12"/>
        <v>40000</v>
      </c>
    </row>
    <row r="76" spans="1:31" s="509" customFormat="1">
      <c r="A76" s="503" t="s">
        <v>267</v>
      </c>
      <c r="B76" s="510" t="s">
        <v>268</v>
      </c>
      <c r="C76" s="507"/>
      <c r="D76" s="507"/>
      <c r="E76" s="507">
        <v>25</v>
      </c>
      <c r="F76" s="507"/>
      <c r="G76" s="507">
        <v>25</v>
      </c>
      <c r="H76" s="507"/>
      <c r="I76" s="507">
        <v>25</v>
      </c>
      <c r="J76" s="507"/>
      <c r="K76" s="507">
        <v>25</v>
      </c>
      <c r="L76" s="507"/>
      <c r="M76" s="507">
        <v>25</v>
      </c>
      <c r="N76" s="507"/>
      <c r="O76" s="507">
        <v>25</v>
      </c>
      <c r="P76" s="507"/>
      <c r="Q76" s="507">
        <v>25</v>
      </c>
      <c r="R76" s="507"/>
      <c r="S76" s="507">
        <v>25</v>
      </c>
      <c r="T76" s="507"/>
      <c r="U76" s="507">
        <v>25</v>
      </c>
      <c r="V76" s="507"/>
      <c r="W76" s="507">
        <v>25</v>
      </c>
      <c r="X76" s="507"/>
      <c r="Y76" s="507">
        <v>25</v>
      </c>
      <c r="Z76" s="507"/>
      <c r="AA76" s="507">
        <v>25</v>
      </c>
      <c r="AB76" s="507"/>
      <c r="AC76" s="507">
        <f t="shared" si="13"/>
        <v>300</v>
      </c>
      <c r="AD76" s="507">
        <f t="shared" si="14"/>
        <v>0</v>
      </c>
      <c r="AE76" s="505">
        <f t="shared" si="12"/>
        <v>300</v>
      </c>
    </row>
    <row r="77" spans="1:31" s="509" customFormat="1">
      <c r="A77" s="503" t="s">
        <v>153</v>
      </c>
      <c r="B77" s="504" t="s">
        <v>180</v>
      </c>
      <c r="C77" s="507"/>
      <c r="D77" s="507"/>
      <c r="E77" s="507">
        <v>77520</v>
      </c>
      <c r="F77" s="507"/>
      <c r="G77" s="507">
        <v>79520</v>
      </c>
      <c r="H77" s="507"/>
      <c r="I77" s="507">
        <v>79520</v>
      </c>
      <c r="J77" s="507"/>
      <c r="K77" s="507">
        <v>79520</v>
      </c>
      <c r="L77" s="507"/>
      <c r="M77" s="507">
        <v>79520</v>
      </c>
      <c r="N77" s="507"/>
      <c r="O77" s="507">
        <v>79520</v>
      </c>
      <c r="P77" s="507"/>
      <c r="Q77" s="507">
        <v>79520</v>
      </c>
      <c r="R77" s="507"/>
      <c r="S77" s="507">
        <v>79520</v>
      </c>
      <c r="T77" s="507"/>
      <c r="U77" s="507">
        <v>79520</v>
      </c>
      <c r="V77" s="507"/>
      <c r="W77" s="507">
        <v>79520</v>
      </c>
      <c r="X77" s="507"/>
      <c r="Y77" s="507">
        <v>79520</v>
      </c>
      <c r="Z77" s="507"/>
      <c r="AA77" s="507">
        <v>79520</v>
      </c>
      <c r="AB77" s="507"/>
      <c r="AC77" s="507">
        <f t="shared" si="13"/>
        <v>952240</v>
      </c>
      <c r="AD77" s="507">
        <f t="shared" si="14"/>
        <v>0</v>
      </c>
      <c r="AE77" s="505">
        <f t="shared" si="12"/>
        <v>952240</v>
      </c>
    </row>
    <row r="78" spans="1:31" s="509" customFormat="1">
      <c r="A78" s="503" t="s">
        <v>326</v>
      </c>
      <c r="B78" s="504" t="s">
        <v>593</v>
      </c>
      <c r="C78" s="507"/>
      <c r="D78" s="507"/>
      <c r="E78" s="507"/>
      <c r="F78" s="507"/>
      <c r="G78" s="507"/>
      <c r="H78" s="507"/>
      <c r="I78" s="507"/>
      <c r="J78" s="507"/>
      <c r="K78" s="507"/>
      <c r="L78" s="507"/>
      <c r="M78" s="507"/>
      <c r="N78" s="507"/>
      <c r="O78" s="507"/>
      <c r="P78" s="507"/>
      <c r="Q78" s="507"/>
      <c r="R78" s="507"/>
      <c r="S78" s="507"/>
      <c r="T78" s="507"/>
      <c r="U78" s="507"/>
      <c r="V78" s="507"/>
      <c r="W78" s="507"/>
      <c r="X78" s="507"/>
      <c r="Y78" s="507"/>
      <c r="Z78" s="507"/>
      <c r="AA78" s="507"/>
      <c r="AB78" s="507"/>
      <c r="AC78" s="507">
        <f t="shared" si="13"/>
        <v>0</v>
      </c>
      <c r="AD78" s="507">
        <f t="shared" si="14"/>
        <v>0</v>
      </c>
      <c r="AE78" s="505">
        <f t="shared" si="12"/>
        <v>0</v>
      </c>
    </row>
    <row r="79" spans="1:31" s="509" customFormat="1">
      <c r="A79" s="503" t="s">
        <v>317</v>
      </c>
      <c r="B79" s="504" t="s">
        <v>318</v>
      </c>
      <c r="C79" s="507"/>
      <c r="D79" s="507"/>
      <c r="E79" s="507"/>
      <c r="F79" s="507"/>
      <c r="G79" s="507"/>
      <c r="H79" s="507"/>
      <c r="I79" s="507"/>
      <c r="J79" s="507"/>
      <c r="K79" s="507"/>
      <c r="L79" s="507"/>
      <c r="M79" s="507"/>
      <c r="N79" s="507"/>
      <c r="O79" s="507"/>
      <c r="P79" s="507"/>
      <c r="Q79" s="507"/>
      <c r="R79" s="507"/>
      <c r="S79" s="507"/>
      <c r="T79" s="507"/>
      <c r="U79" s="507"/>
      <c r="V79" s="507"/>
      <c r="W79" s="507"/>
      <c r="X79" s="507"/>
      <c r="Y79" s="507"/>
      <c r="Z79" s="507"/>
      <c r="AA79" s="507">
        <v>159040</v>
      </c>
      <c r="AB79" s="507"/>
      <c r="AC79" s="507">
        <f t="shared" si="13"/>
        <v>159040</v>
      </c>
      <c r="AD79" s="507">
        <f t="shared" si="14"/>
        <v>0</v>
      </c>
      <c r="AE79" s="505">
        <f t="shared" si="12"/>
        <v>159040</v>
      </c>
    </row>
    <row r="80" spans="1:31" s="509" customFormat="1">
      <c r="A80" s="503" t="s">
        <v>319</v>
      </c>
      <c r="B80" s="504" t="s">
        <v>320</v>
      </c>
      <c r="C80" s="507"/>
      <c r="D80" s="507"/>
      <c r="E80" s="507"/>
      <c r="F80" s="507"/>
      <c r="G80" s="507"/>
      <c r="H80" s="507"/>
      <c r="I80" s="507"/>
      <c r="J80" s="507"/>
      <c r="K80" s="507"/>
      <c r="L80" s="507"/>
      <c r="M80" s="507"/>
      <c r="N80" s="507"/>
      <c r="O80" s="507"/>
      <c r="P80" s="507"/>
      <c r="Q80" s="507"/>
      <c r="R80" s="507"/>
      <c r="S80" s="507"/>
      <c r="T80" s="507"/>
      <c r="U80" s="507"/>
      <c r="V80" s="507"/>
      <c r="W80" s="507"/>
      <c r="X80" s="507"/>
      <c r="Y80" s="507"/>
      <c r="Z80" s="507"/>
      <c r="AA80" s="507"/>
      <c r="AB80" s="507"/>
      <c r="AC80" s="507">
        <f t="shared" si="13"/>
        <v>0</v>
      </c>
      <c r="AD80" s="507">
        <f t="shared" si="14"/>
        <v>0</v>
      </c>
      <c r="AE80" s="505">
        <f t="shared" si="12"/>
        <v>0</v>
      </c>
    </row>
    <row r="81" spans="1:31" s="509" customFormat="1">
      <c r="A81" s="503" t="s">
        <v>269</v>
      </c>
      <c r="B81" s="504" t="s">
        <v>270</v>
      </c>
      <c r="C81" s="507"/>
      <c r="D81" s="507"/>
      <c r="E81" s="507">
        <v>2650</v>
      </c>
      <c r="F81" s="507"/>
      <c r="G81" s="507">
        <v>2750</v>
      </c>
      <c r="H81" s="507"/>
      <c r="I81" s="507">
        <v>2750</v>
      </c>
      <c r="J81" s="507"/>
      <c r="K81" s="507">
        <v>2750</v>
      </c>
      <c r="L81" s="507"/>
      <c r="M81" s="507">
        <v>2750</v>
      </c>
      <c r="N81" s="507"/>
      <c r="O81" s="507">
        <v>2750</v>
      </c>
      <c r="P81" s="507"/>
      <c r="Q81" s="507">
        <v>2750</v>
      </c>
      <c r="R81" s="507"/>
      <c r="S81" s="507">
        <v>2750</v>
      </c>
      <c r="T81" s="507"/>
      <c r="U81" s="507">
        <v>2750</v>
      </c>
      <c r="V81" s="507"/>
      <c r="W81" s="507"/>
      <c r="X81" s="507"/>
      <c r="Y81" s="507"/>
      <c r="Z81" s="507"/>
      <c r="AA81" s="507"/>
      <c r="AB81" s="507"/>
      <c r="AC81" s="507">
        <f t="shared" si="13"/>
        <v>24650</v>
      </c>
      <c r="AD81" s="507">
        <f t="shared" si="14"/>
        <v>0</v>
      </c>
      <c r="AE81" s="505">
        <f t="shared" si="12"/>
        <v>24650</v>
      </c>
    </row>
    <row r="82" spans="1:31" s="509" customFormat="1">
      <c r="A82" s="503" t="s">
        <v>178</v>
      </c>
      <c r="B82" s="504" t="s">
        <v>271</v>
      </c>
      <c r="C82" s="507"/>
      <c r="D82" s="507"/>
      <c r="E82" s="507">
        <v>820</v>
      </c>
      <c r="F82" s="507"/>
      <c r="G82" s="507"/>
      <c r="H82" s="507"/>
      <c r="I82" s="507"/>
      <c r="J82" s="507"/>
      <c r="K82" s="507"/>
      <c r="L82" s="507"/>
      <c r="M82" s="507"/>
      <c r="N82" s="507"/>
      <c r="O82" s="507"/>
      <c r="P82" s="507"/>
      <c r="Q82" s="507"/>
      <c r="R82" s="507"/>
      <c r="S82" s="507"/>
      <c r="T82" s="507"/>
      <c r="U82" s="507"/>
      <c r="V82" s="507"/>
      <c r="W82" s="507"/>
      <c r="X82" s="507"/>
      <c r="Y82" s="507"/>
      <c r="Z82" s="507"/>
      <c r="AA82" s="507">
        <v>840</v>
      </c>
      <c r="AB82" s="507"/>
      <c r="AC82" s="507">
        <f t="shared" si="13"/>
        <v>1660</v>
      </c>
      <c r="AD82" s="507">
        <f t="shared" si="14"/>
        <v>0</v>
      </c>
      <c r="AE82" s="505">
        <f t="shared" si="12"/>
        <v>1660</v>
      </c>
    </row>
    <row r="83" spans="1:31" s="509" customFormat="1">
      <c r="A83" s="503" t="s">
        <v>154</v>
      </c>
      <c r="B83" s="504" t="s">
        <v>203</v>
      </c>
      <c r="C83" s="507"/>
      <c r="D83" s="507"/>
      <c r="E83" s="507"/>
      <c r="F83" s="507"/>
      <c r="G83" s="507"/>
      <c r="H83" s="507"/>
      <c r="I83" s="507">
        <v>1682.24</v>
      </c>
      <c r="J83" s="507"/>
      <c r="K83" s="507"/>
      <c r="L83" s="507"/>
      <c r="M83" s="507"/>
      <c r="N83" s="507"/>
      <c r="O83" s="507"/>
      <c r="P83" s="507"/>
      <c r="Q83" s="507">
        <v>1682.24</v>
      </c>
      <c r="R83" s="507"/>
      <c r="S83" s="507"/>
      <c r="T83" s="507"/>
      <c r="U83" s="507"/>
      <c r="V83" s="507"/>
      <c r="W83" s="507"/>
      <c r="X83" s="507"/>
      <c r="Y83" s="507"/>
      <c r="Z83" s="507"/>
      <c r="AA83" s="507"/>
      <c r="AB83" s="507"/>
      <c r="AC83" s="507">
        <f t="shared" si="13"/>
        <v>3364.48</v>
      </c>
      <c r="AD83" s="507">
        <f t="shared" si="14"/>
        <v>0</v>
      </c>
      <c r="AE83" s="505">
        <f t="shared" si="12"/>
        <v>3364.48</v>
      </c>
    </row>
    <row r="84" spans="1:31" s="509" customFormat="1">
      <c r="A84" s="503" t="s">
        <v>594</v>
      </c>
      <c r="B84" s="504" t="s">
        <v>327</v>
      </c>
      <c r="C84" s="507"/>
      <c r="D84" s="507"/>
      <c r="E84" s="507"/>
      <c r="F84" s="507"/>
      <c r="G84" s="507"/>
      <c r="H84" s="507"/>
      <c r="I84" s="507"/>
      <c r="J84" s="507"/>
      <c r="K84" s="507"/>
      <c r="L84" s="507"/>
      <c r="M84" s="507"/>
      <c r="N84" s="507"/>
      <c r="O84" s="507"/>
      <c r="P84" s="507"/>
      <c r="Q84" s="507"/>
      <c r="R84" s="507"/>
      <c r="S84" s="507"/>
      <c r="T84" s="507"/>
      <c r="U84" s="507"/>
      <c r="V84" s="507"/>
      <c r="W84" s="507"/>
      <c r="X84" s="507"/>
      <c r="Y84" s="507"/>
      <c r="Z84" s="507"/>
      <c r="AA84" s="507">
        <v>73786.14</v>
      </c>
      <c r="AB84" s="507"/>
      <c r="AC84" s="507">
        <f t="shared" si="13"/>
        <v>73786.14</v>
      </c>
      <c r="AD84" s="507">
        <f t="shared" si="14"/>
        <v>0</v>
      </c>
      <c r="AE84" s="505">
        <f t="shared" si="12"/>
        <v>73786.14</v>
      </c>
    </row>
    <row r="85" spans="1:31" s="509" customFormat="1">
      <c r="A85" s="503" t="s">
        <v>595</v>
      </c>
      <c r="B85" s="504" t="s">
        <v>1153</v>
      </c>
      <c r="C85" s="507"/>
      <c r="D85" s="507"/>
      <c r="E85" s="507">
        <v>278.42</v>
      </c>
      <c r="F85" s="507"/>
      <c r="G85" s="507">
        <v>278.42</v>
      </c>
      <c r="H85" s="507"/>
      <c r="I85" s="507">
        <v>278.42</v>
      </c>
      <c r="J85" s="507"/>
      <c r="K85" s="507">
        <v>278.42</v>
      </c>
      <c r="L85" s="507"/>
      <c r="M85" s="507">
        <v>278.42</v>
      </c>
      <c r="N85" s="507"/>
      <c r="O85" s="507">
        <v>278.42</v>
      </c>
      <c r="P85" s="507"/>
      <c r="Q85" s="507">
        <v>278.42</v>
      </c>
      <c r="R85" s="507"/>
      <c r="S85" s="507">
        <v>278.42</v>
      </c>
      <c r="T85" s="507"/>
      <c r="U85" s="507">
        <v>278.42</v>
      </c>
      <c r="V85" s="507"/>
      <c r="W85" s="507"/>
      <c r="X85" s="507"/>
      <c r="Y85" s="507"/>
      <c r="Z85" s="507"/>
      <c r="AA85" s="507"/>
      <c r="AB85" s="507"/>
      <c r="AC85" s="507">
        <f t="shared" si="13"/>
        <v>2505.7800000000002</v>
      </c>
      <c r="AD85" s="507">
        <f t="shared" si="14"/>
        <v>0</v>
      </c>
      <c r="AE85" s="505">
        <f t="shared" si="12"/>
        <v>2505.7800000000002</v>
      </c>
    </row>
    <row r="86" spans="1:31" s="509" customFormat="1">
      <c r="A86" s="503" t="s">
        <v>155</v>
      </c>
      <c r="B86" s="504" t="s">
        <v>272</v>
      </c>
      <c r="C86" s="507"/>
      <c r="D86" s="507"/>
      <c r="E86" s="507"/>
      <c r="F86" s="507"/>
      <c r="G86" s="507">
        <v>990.65</v>
      </c>
      <c r="H86" s="507"/>
      <c r="I86" s="507">
        <v>7000</v>
      </c>
      <c r="J86" s="507"/>
      <c r="K86" s="507">
        <v>1219.6199999999999</v>
      </c>
      <c r="L86" s="507"/>
      <c r="M86" s="507"/>
      <c r="N86" s="507"/>
      <c r="O86" s="507">
        <v>1675.7</v>
      </c>
      <c r="P86" s="507"/>
      <c r="Q86" s="507"/>
      <c r="R86" s="507"/>
      <c r="S86" s="507"/>
      <c r="T86" s="507"/>
      <c r="U86" s="507"/>
      <c r="V86" s="507"/>
      <c r="W86" s="507"/>
      <c r="X86" s="507"/>
      <c r="Y86" s="507">
        <v>2000</v>
      </c>
      <c r="Z86" s="507"/>
      <c r="AA86" s="507"/>
      <c r="AB86" s="507"/>
      <c r="AC86" s="507">
        <f t="shared" si="13"/>
        <v>12885.970000000001</v>
      </c>
      <c r="AD86" s="507">
        <f t="shared" si="14"/>
        <v>0</v>
      </c>
      <c r="AE86" s="505">
        <f t="shared" si="12"/>
        <v>12885.970000000001</v>
      </c>
    </row>
    <row r="87" spans="1:31" s="509" customFormat="1">
      <c r="A87" s="503" t="s">
        <v>596</v>
      </c>
      <c r="B87" s="504" t="s">
        <v>1139</v>
      </c>
      <c r="C87" s="507"/>
      <c r="D87" s="507"/>
      <c r="E87" s="507"/>
      <c r="F87" s="507"/>
      <c r="G87" s="507"/>
      <c r="H87" s="507"/>
      <c r="I87" s="507"/>
      <c r="J87" s="507"/>
      <c r="K87" s="507"/>
      <c r="L87" s="507"/>
      <c r="M87" s="507">
        <v>2622.04</v>
      </c>
      <c r="N87" s="507"/>
      <c r="O87" s="507"/>
      <c r="P87" s="507"/>
      <c r="Q87" s="507"/>
      <c r="R87" s="507"/>
      <c r="S87" s="507">
        <v>12011.68</v>
      </c>
      <c r="T87" s="507"/>
      <c r="U87" s="507"/>
      <c r="V87" s="507"/>
      <c r="W87" s="507"/>
      <c r="X87" s="507"/>
      <c r="Y87" s="507"/>
      <c r="Z87" s="507"/>
      <c r="AA87" s="507"/>
      <c r="AB87" s="507"/>
      <c r="AC87" s="507">
        <f t="shared" si="13"/>
        <v>14633.720000000001</v>
      </c>
      <c r="AD87" s="507">
        <f t="shared" si="14"/>
        <v>0</v>
      </c>
      <c r="AE87" s="505">
        <f t="shared" si="12"/>
        <v>14633.720000000001</v>
      </c>
    </row>
    <row r="88" spans="1:31" s="509" customFormat="1">
      <c r="A88" s="503" t="s">
        <v>273</v>
      </c>
      <c r="B88" s="504" t="s">
        <v>597</v>
      </c>
      <c r="C88" s="507"/>
      <c r="D88" s="507"/>
      <c r="E88" s="507"/>
      <c r="F88" s="507"/>
      <c r="G88" s="507">
        <v>20385</v>
      </c>
      <c r="H88" s="507"/>
      <c r="I88" s="507"/>
      <c r="J88" s="507"/>
      <c r="K88" s="507"/>
      <c r="L88" s="507"/>
      <c r="M88" s="507"/>
      <c r="N88" s="507"/>
      <c r="O88" s="507"/>
      <c r="P88" s="507"/>
      <c r="Q88" s="507"/>
      <c r="R88" s="507"/>
      <c r="S88" s="507"/>
      <c r="T88" s="507"/>
      <c r="U88" s="507"/>
      <c r="V88" s="507"/>
      <c r="W88" s="507"/>
      <c r="X88" s="507"/>
      <c r="Y88" s="507"/>
      <c r="Z88" s="507"/>
      <c r="AA88" s="507"/>
      <c r="AB88" s="507"/>
      <c r="AC88" s="507">
        <f t="shared" si="13"/>
        <v>20385</v>
      </c>
      <c r="AD88" s="507">
        <f t="shared" si="14"/>
        <v>0</v>
      </c>
      <c r="AE88" s="505">
        <f t="shared" si="12"/>
        <v>20385</v>
      </c>
    </row>
    <row r="89" spans="1:31" s="509" customFormat="1">
      <c r="A89" s="503" t="s">
        <v>598</v>
      </c>
      <c r="B89" s="504" t="s">
        <v>599</v>
      </c>
      <c r="C89" s="507"/>
      <c r="D89" s="507"/>
      <c r="E89" s="507"/>
      <c r="F89" s="507"/>
      <c r="G89" s="507"/>
      <c r="H89" s="507"/>
      <c r="I89" s="507"/>
      <c r="J89" s="507"/>
      <c r="K89" s="507"/>
      <c r="L89" s="507"/>
      <c r="M89" s="507"/>
      <c r="N89" s="507"/>
      <c r="O89" s="507"/>
      <c r="P89" s="507"/>
      <c r="Q89" s="507"/>
      <c r="R89" s="507"/>
      <c r="S89" s="507"/>
      <c r="T89" s="507"/>
      <c r="U89" s="507"/>
      <c r="V89" s="507"/>
      <c r="W89" s="507"/>
      <c r="X89" s="507"/>
      <c r="Y89" s="507"/>
      <c r="Z89" s="507"/>
      <c r="AA89" s="507"/>
      <c r="AB89" s="507"/>
      <c r="AC89" s="507">
        <f t="shared" si="13"/>
        <v>0</v>
      </c>
      <c r="AD89" s="507">
        <f t="shared" si="14"/>
        <v>0</v>
      </c>
      <c r="AE89" s="505">
        <f t="shared" si="12"/>
        <v>0</v>
      </c>
    </row>
    <row r="90" spans="1:31" s="509" customFormat="1">
      <c r="A90" s="503" t="s">
        <v>156</v>
      </c>
      <c r="B90" s="504" t="s">
        <v>121</v>
      </c>
      <c r="C90" s="507"/>
      <c r="D90" s="507"/>
      <c r="E90" s="507">
        <v>100</v>
      </c>
      <c r="F90" s="507"/>
      <c r="G90" s="507">
        <v>100</v>
      </c>
      <c r="H90" s="507"/>
      <c r="I90" s="507">
        <v>100</v>
      </c>
      <c r="J90" s="507"/>
      <c r="K90" s="507">
        <v>118</v>
      </c>
      <c r="L90" s="507"/>
      <c r="M90" s="507">
        <v>198</v>
      </c>
      <c r="N90" s="507"/>
      <c r="O90" s="507">
        <v>161</v>
      </c>
      <c r="P90" s="507"/>
      <c r="Q90" s="507">
        <v>175</v>
      </c>
      <c r="R90" s="507"/>
      <c r="S90" s="507">
        <v>130</v>
      </c>
      <c r="T90" s="507"/>
      <c r="U90" s="507">
        <v>175</v>
      </c>
      <c r="V90" s="507"/>
      <c r="W90" s="507">
        <v>175</v>
      </c>
      <c r="X90" s="507"/>
      <c r="Y90" s="507">
        <v>175</v>
      </c>
      <c r="Z90" s="507"/>
      <c r="AA90" s="511">
        <v>175</v>
      </c>
      <c r="AB90" s="507"/>
      <c r="AC90" s="507">
        <f t="shared" si="13"/>
        <v>1782</v>
      </c>
      <c r="AD90" s="507">
        <f t="shared" si="14"/>
        <v>0</v>
      </c>
      <c r="AE90" s="505">
        <f t="shared" si="12"/>
        <v>1782</v>
      </c>
    </row>
    <row r="91" spans="1:31" s="509" customFormat="1">
      <c r="A91" s="503" t="s">
        <v>157</v>
      </c>
      <c r="B91" s="504" t="s">
        <v>274</v>
      </c>
      <c r="C91" s="507"/>
      <c r="D91" s="507"/>
      <c r="E91" s="507">
        <v>399</v>
      </c>
      <c r="F91" s="507"/>
      <c r="G91" s="507">
        <v>399</v>
      </c>
      <c r="H91" s="507"/>
      <c r="I91" s="507">
        <v>399</v>
      </c>
      <c r="J91" s="507"/>
      <c r="K91" s="507">
        <v>399</v>
      </c>
      <c r="L91" s="507"/>
      <c r="M91" s="507">
        <v>406.5</v>
      </c>
      <c r="N91" s="507"/>
      <c r="O91" s="507">
        <v>399</v>
      </c>
      <c r="P91" s="507"/>
      <c r="Q91" s="507">
        <v>399</v>
      </c>
      <c r="R91" s="507"/>
      <c r="S91" s="507">
        <v>399</v>
      </c>
      <c r="T91" s="507"/>
      <c r="U91" s="507">
        <v>399</v>
      </c>
      <c r="V91" s="507"/>
      <c r="W91" s="507">
        <v>399</v>
      </c>
      <c r="X91" s="507"/>
      <c r="Y91" s="507">
        <v>399</v>
      </c>
      <c r="Z91" s="507"/>
      <c r="AA91" s="511">
        <v>399</v>
      </c>
      <c r="AB91" s="507"/>
      <c r="AC91" s="507">
        <f t="shared" si="13"/>
        <v>4795.5</v>
      </c>
      <c r="AD91" s="507">
        <f t="shared" si="14"/>
        <v>0</v>
      </c>
      <c r="AE91" s="505">
        <f t="shared" si="12"/>
        <v>4795.5</v>
      </c>
    </row>
    <row r="92" spans="1:31" s="509" customFormat="1">
      <c r="A92" s="503" t="s">
        <v>158</v>
      </c>
      <c r="B92" s="504" t="s">
        <v>1028</v>
      </c>
      <c r="C92" s="507"/>
      <c r="D92" s="507"/>
      <c r="E92" s="507">
        <v>799</v>
      </c>
      <c r="F92" s="507"/>
      <c r="G92" s="507">
        <v>799</v>
      </c>
      <c r="H92" s="507"/>
      <c r="I92" s="507">
        <v>799</v>
      </c>
      <c r="J92" s="507"/>
      <c r="K92" s="507">
        <v>799</v>
      </c>
      <c r="L92" s="507"/>
      <c r="M92" s="507">
        <v>799</v>
      </c>
      <c r="N92" s="507"/>
      <c r="O92" s="507">
        <v>799</v>
      </c>
      <c r="P92" s="507"/>
      <c r="Q92" s="507">
        <v>799</v>
      </c>
      <c r="R92" s="507"/>
      <c r="S92" s="507">
        <v>799</v>
      </c>
      <c r="T92" s="507"/>
      <c r="U92" s="507">
        <v>799</v>
      </c>
      <c r="V92" s="507"/>
      <c r="W92" s="507">
        <v>799</v>
      </c>
      <c r="X92" s="507"/>
      <c r="Y92" s="507">
        <v>799</v>
      </c>
      <c r="Z92" s="507"/>
      <c r="AA92" s="507">
        <v>799</v>
      </c>
      <c r="AB92" s="507"/>
      <c r="AC92" s="507">
        <f t="shared" si="13"/>
        <v>9588</v>
      </c>
      <c r="AD92" s="507">
        <f t="shared" si="14"/>
        <v>0</v>
      </c>
      <c r="AE92" s="505">
        <f t="shared" si="12"/>
        <v>9588</v>
      </c>
    </row>
    <row r="93" spans="1:31" s="509" customFormat="1">
      <c r="A93" s="503" t="s">
        <v>159</v>
      </c>
      <c r="B93" s="504" t="s">
        <v>122</v>
      </c>
      <c r="C93" s="507"/>
      <c r="D93" s="507"/>
      <c r="E93" s="507">
        <v>48.65</v>
      </c>
      <c r="F93" s="507"/>
      <c r="G93" s="507">
        <v>65.95</v>
      </c>
      <c r="H93" s="507"/>
      <c r="I93" s="507">
        <v>65.95</v>
      </c>
      <c r="J93" s="507"/>
      <c r="K93" s="507">
        <v>57.3</v>
      </c>
      <c r="L93" s="507"/>
      <c r="M93" s="507">
        <v>48.65</v>
      </c>
      <c r="N93" s="507"/>
      <c r="O93" s="507">
        <v>65.95</v>
      </c>
      <c r="P93" s="507"/>
      <c r="Q93" s="507">
        <v>48.65</v>
      </c>
      <c r="R93" s="507"/>
      <c r="S93" s="507">
        <v>48.65</v>
      </c>
      <c r="T93" s="507"/>
      <c r="U93" s="507">
        <v>70</v>
      </c>
      <c r="V93" s="507"/>
      <c r="W93" s="507">
        <v>70</v>
      </c>
      <c r="X93" s="507"/>
      <c r="Y93" s="507">
        <v>70</v>
      </c>
      <c r="Z93" s="507"/>
      <c r="AA93" s="507">
        <v>70</v>
      </c>
      <c r="AB93" s="507"/>
      <c r="AC93" s="507">
        <f t="shared" si="13"/>
        <v>729.75</v>
      </c>
      <c r="AD93" s="507">
        <f t="shared" si="14"/>
        <v>0</v>
      </c>
      <c r="AE93" s="505">
        <f t="shared" si="12"/>
        <v>729.75</v>
      </c>
    </row>
    <row r="94" spans="1:31" s="509" customFormat="1">
      <c r="A94" s="503" t="s">
        <v>160</v>
      </c>
      <c r="B94" s="504" t="s">
        <v>126</v>
      </c>
      <c r="C94" s="507"/>
      <c r="D94" s="507"/>
      <c r="E94" s="507">
        <v>279.63</v>
      </c>
      <c r="F94" s="507"/>
      <c r="G94" s="507">
        <v>614.27</v>
      </c>
      <c r="H94" s="507"/>
      <c r="I94" s="507">
        <v>744.35</v>
      </c>
      <c r="J94" s="507"/>
      <c r="K94" s="507">
        <v>1179.46</v>
      </c>
      <c r="L94" s="507"/>
      <c r="M94" s="507">
        <v>1197.4000000000001</v>
      </c>
      <c r="N94" s="507"/>
      <c r="O94" s="507">
        <v>1530.54</v>
      </c>
      <c r="P94" s="507"/>
      <c r="Q94" s="507">
        <v>1040.4100000000001</v>
      </c>
      <c r="R94" s="507"/>
      <c r="S94" s="507">
        <v>578.38</v>
      </c>
      <c r="T94" s="507"/>
      <c r="U94" s="507">
        <v>2000</v>
      </c>
      <c r="V94" s="507"/>
      <c r="W94" s="507">
        <v>2000</v>
      </c>
      <c r="X94" s="507"/>
      <c r="Y94" s="507">
        <v>2000</v>
      </c>
      <c r="Z94" s="507"/>
      <c r="AA94" s="507">
        <v>2000</v>
      </c>
      <c r="AB94" s="507"/>
      <c r="AC94" s="507">
        <f t="shared" si="13"/>
        <v>15164.439999999999</v>
      </c>
      <c r="AD94" s="507">
        <f t="shared" si="14"/>
        <v>0</v>
      </c>
      <c r="AE94" s="505">
        <f t="shared" si="12"/>
        <v>15164.439999999999</v>
      </c>
    </row>
    <row r="95" spans="1:31" s="509" customFormat="1">
      <c r="A95" s="503" t="s">
        <v>275</v>
      </c>
      <c r="B95" s="504" t="s">
        <v>127</v>
      </c>
      <c r="C95" s="507"/>
      <c r="D95" s="507"/>
      <c r="E95" s="507">
        <v>111</v>
      </c>
      <c r="F95" s="507"/>
      <c r="G95" s="507">
        <v>123</v>
      </c>
      <c r="H95" s="507"/>
      <c r="I95" s="507"/>
      <c r="J95" s="507"/>
      <c r="K95" s="507"/>
      <c r="L95" s="507"/>
      <c r="M95" s="516">
        <v>143</v>
      </c>
      <c r="N95" s="507"/>
      <c r="O95" s="507"/>
      <c r="P95" s="507"/>
      <c r="Q95" s="516">
        <v>79</v>
      </c>
      <c r="R95" s="507"/>
      <c r="S95" s="516"/>
      <c r="T95" s="507"/>
      <c r="U95" s="516"/>
      <c r="V95" s="507"/>
      <c r="W95" s="516"/>
      <c r="X95" s="507"/>
      <c r="Y95" s="507"/>
      <c r="Z95" s="507"/>
      <c r="AA95" s="507"/>
      <c r="AB95" s="507"/>
      <c r="AC95" s="507">
        <f t="shared" si="13"/>
        <v>456</v>
      </c>
      <c r="AD95" s="507">
        <f t="shared" si="14"/>
        <v>0</v>
      </c>
      <c r="AE95" s="505">
        <f t="shared" si="12"/>
        <v>456</v>
      </c>
    </row>
    <row r="96" spans="1:31" s="509" customFormat="1">
      <c r="A96" s="503" t="s">
        <v>201</v>
      </c>
      <c r="B96" s="504" t="s">
        <v>276</v>
      </c>
      <c r="C96" s="507"/>
      <c r="D96" s="507"/>
      <c r="E96" s="507">
        <v>10000</v>
      </c>
      <c r="F96" s="507"/>
      <c r="G96" s="507">
        <v>10000</v>
      </c>
      <c r="H96" s="507"/>
      <c r="I96" s="507">
        <v>10000</v>
      </c>
      <c r="J96" s="507"/>
      <c r="K96" s="507">
        <v>10000</v>
      </c>
      <c r="L96" s="507"/>
      <c r="M96" s="507">
        <v>10000</v>
      </c>
      <c r="N96" s="507"/>
      <c r="O96" s="507">
        <v>10000</v>
      </c>
      <c r="P96" s="507"/>
      <c r="Q96" s="507">
        <v>10000</v>
      </c>
      <c r="R96" s="507"/>
      <c r="S96" s="507">
        <v>10000</v>
      </c>
      <c r="T96" s="507"/>
      <c r="U96" s="507">
        <v>10000</v>
      </c>
      <c r="V96" s="507"/>
      <c r="W96" s="507">
        <v>10000</v>
      </c>
      <c r="X96" s="507"/>
      <c r="Y96" s="507">
        <v>10000</v>
      </c>
      <c r="Z96" s="507"/>
      <c r="AA96" s="507">
        <v>10000</v>
      </c>
      <c r="AB96" s="507"/>
      <c r="AC96" s="507">
        <f t="shared" si="13"/>
        <v>120000</v>
      </c>
      <c r="AD96" s="507">
        <f t="shared" si="14"/>
        <v>0</v>
      </c>
      <c r="AE96" s="505">
        <f t="shared" si="12"/>
        <v>120000</v>
      </c>
    </row>
    <row r="97" spans="1:31" s="509" customFormat="1">
      <c r="A97" s="503" t="s">
        <v>202</v>
      </c>
      <c r="B97" s="504" t="s">
        <v>277</v>
      </c>
      <c r="C97" s="507"/>
      <c r="D97" s="507"/>
      <c r="E97" s="507"/>
      <c r="F97" s="507"/>
      <c r="G97" s="507"/>
      <c r="H97" s="507"/>
      <c r="I97" s="507"/>
      <c r="J97" s="507"/>
      <c r="K97" s="507"/>
      <c r="L97" s="507"/>
      <c r="M97" s="507"/>
      <c r="N97" s="507"/>
      <c r="O97" s="507"/>
      <c r="P97" s="507"/>
      <c r="Q97" s="507"/>
      <c r="R97" s="507"/>
      <c r="S97" s="507"/>
      <c r="T97" s="507"/>
      <c r="U97" s="507"/>
      <c r="V97" s="507"/>
      <c r="W97" s="507"/>
      <c r="X97" s="507"/>
      <c r="Y97" s="507"/>
      <c r="Z97" s="507"/>
      <c r="AA97" s="507"/>
      <c r="AB97" s="507"/>
      <c r="AC97" s="507">
        <f t="shared" si="13"/>
        <v>0</v>
      </c>
      <c r="AD97" s="507">
        <f t="shared" si="14"/>
        <v>0</v>
      </c>
      <c r="AE97" s="505">
        <f t="shared" si="12"/>
        <v>0</v>
      </c>
    </row>
    <row r="98" spans="1:31" s="509" customFormat="1">
      <c r="A98" s="503" t="s">
        <v>278</v>
      </c>
      <c r="B98" s="504" t="s">
        <v>279</v>
      </c>
      <c r="C98" s="507"/>
      <c r="D98" s="507"/>
      <c r="E98" s="507"/>
      <c r="F98" s="507"/>
      <c r="G98" s="507"/>
      <c r="H98" s="507"/>
      <c r="I98" s="507"/>
      <c r="J98" s="507"/>
      <c r="K98" s="507"/>
      <c r="L98" s="507"/>
      <c r="M98" s="507"/>
      <c r="N98" s="507"/>
      <c r="O98" s="507"/>
      <c r="P98" s="507"/>
      <c r="Q98" s="507"/>
      <c r="R98" s="507"/>
      <c r="S98" s="507"/>
      <c r="T98" s="507"/>
      <c r="U98" s="507"/>
      <c r="V98" s="507"/>
      <c r="W98" s="507"/>
      <c r="X98" s="507"/>
      <c r="Y98" s="507"/>
      <c r="Z98" s="507"/>
      <c r="AA98" s="507"/>
      <c r="AB98" s="507"/>
      <c r="AC98" s="507">
        <f t="shared" si="13"/>
        <v>0</v>
      </c>
      <c r="AD98" s="507">
        <f t="shared" si="14"/>
        <v>0</v>
      </c>
      <c r="AE98" s="505">
        <f t="shared" si="12"/>
        <v>0</v>
      </c>
    </row>
    <row r="99" spans="1:31" s="509" customFormat="1">
      <c r="A99" s="503" t="s">
        <v>280</v>
      </c>
      <c r="B99" s="504" t="s">
        <v>281</v>
      </c>
      <c r="C99" s="507"/>
      <c r="D99" s="507"/>
      <c r="E99" s="507"/>
      <c r="F99" s="507"/>
      <c r="G99" s="507"/>
      <c r="H99" s="507"/>
      <c r="I99" s="507"/>
      <c r="J99" s="507"/>
      <c r="K99" s="507"/>
      <c r="L99" s="507"/>
      <c r="M99" s="507"/>
      <c r="N99" s="507"/>
      <c r="O99" s="507"/>
      <c r="P99" s="507"/>
      <c r="Q99" s="507"/>
      <c r="R99" s="507"/>
      <c r="S99" s="507"/>
      <c r="T99" s="507"/>
      <c r="U99" s="507"/>
      <c r="V99" s="507"/>
      <c r="W99" s="507"/>
      <c r="X99" s="507"/>
      <c r="Y99" s="507"/>
      <c r="Z99" s="507"/>
      <c r="AA99" s="507"/>
      <c r="AB99" s="507"/>
      <c r="AC99" s="507">
        <f t="shared" si="13"/>
        <v>0</v>
      </c>
      <c r="AD99" s="507">
        <f t="shared" si="14"/>
        <v>0</v>
      </c>
      <c r="AE99" s="505">
        <f t="shared" si="12"/>
        <v>0</v>
      </c>
    </row>
    <row r="100" spans="1:31" s="509" customFormat="1">
      <c r="A100" s="503" t="s">
        <v>282</v>
      </c>
      <c r="B100" s="504" t="s">
        <v>283</v>
      </c>
      <c r="C100" s="507"/>
      <c r="D100" s="507"/>
      <c r="E100" s="507"/>
      <c r="F100" s="507"/>
      <c r="G100" s="507"/>
      <c r="H100" s="507"/>
      <c r="I100" s="507"/>
      <c r="J100" s="507"/>
      <c r="K100" s="507"/>
      <c r="L100" s="507"/>
      <c r="M100" s="507">
        <v>2100</v>
      </c>
      <c r="N100" s="507"/>
      <c r="O100" s="507"/>
      <c r="P100" s="507"/>
      <c r="Q100" s="507"/>
      <c r="R100" s="507"/>
      <c r="S100" s="507">
        <v>1000</v>
      </c>
      <c r="T100" s="507"/>
      <c r="U100" s="507"/>
      <c r="V100" s="507"/>
      <c r="W100" s="507"/>
      <c r="X100" s="507"/>
      <c r="Y100" s="507">
        <v>2000</v>
      </c>
      <c r="Z100" s="507"/>
      <c r="AA100" s="507"/>
      <c r="AB100" s="507"/>
      <c r="AC100" s="507">
        <f t="shared" si="13"/>
        <v>5100</v>
      </c>
      <c r="AD100" s="507">
        <f t="shared" si="14"/>
        <v>0</v>
      </c>
      <c r="AE100" s="505">
        <f t="shared" si="12"/>
        <v>5100</v>
      </c>
    </row>
    <row r="101" spans="1:31" s="509" customFormat="1">
      <c r="A101" s="503" t="s">
        <v>284</v>
      </c>
      <c r="B101" s="504" t="s">
        <v>285</v>
      </c>
      <c r="C101" s="507"/>
      <c r="D101" s="507"/>
      <c r="E101" s="507"/>
      <c r="F101" s="507"/>
      <c r="G101" s="507">
        <v>4000</v>
      </c>
      <c r="H101" s="507"/>
      <c r="I101" s="507"/>
      <c r="J101" s="507"/>
      <c r="K101" s="507"/>
      <c r="L101" s="507"/>
      <c r="M101" s="507"/>
      <c r="N101" s="507"/>
      <c r="O101" s="507">
        <v>0.8</v>
      </c>
      <c r="P101" s="507"/>
      <c r="Q101" s="507"/>
      <c r="R101" s="507"/>
      <c r="S101" s="507"/>
      <c r="T101" s="507"/>
      <c r="U101" s="507"/>
      <c r="V101" s="507"/>
      <c r="W101" s="507"/>
      <c r="X101" s="507"/>
      <c r="Y101" s="507"/>
      <c r="Z101" s="507"/>
      <c r="AA101" s="507"/>
      <c r="AB101" s="507"/>
      <c r="AC101" s="507">
        <f t="shared" si="13"/>
        <v>4000.8</v>
      </c>
      <c r="AD101" s="507">
        <f t="shared" si="14"/>
        <v>0</v>
      </c>
      <c r="AE101" s="505">
        <f t="shared" si="12"/>
        <v>4000.8</v>
      </c>
    </row>
    <row r="102" spans="1:31" s="509" customFormat="1">
      <c r="A102" s="503" t="s">
        <v>286</v>
      </c>
      <c r="B102" s="504" t="s">
        <v>287</v>
      </c>
      <c r="C102" s="507"/>
      <c r="D102" s="507"/>
      <c r="E102" s="507">
        <v>251</v>
      </c>
      <c r="F102" s="507"/>
      <c r="G102" s="507">
        <v>1168.22</v>
      </c>
      <c r="H102" s="507"/>
      <c r="I102" s="507"/>
      <c r="J102" s="507"/>
      <c r="K102" s="507"/>
      <c r="L102" s="507"/>
      <c r="M102" s="507"/>
      <c r="N102" s="507"/>
      <c r="O102" s="507"/>
      <c r="P102" s="507"/>
      <c r="Q102" s="507"/>
      <c r="R102" s="507"/>
      <c r="S102" s="507"/>
      <c r="T102" s="507"/>
      <c r="U102" s="507"/>
      <c r="V102" s="507"/>
      <c r="W102" s="507"/>
      <c r="X102" s="507"/>
      <c r="Y102" s="507"/>
      <c r="Z102" s="507"/>
      <c r="AA102" s="507"/>
      <c r="AB102" s="507"/>
      <c r="AC102" s="507">
        <f t="shared" si="13"/>
        <v>1419.22</v>
      </c>
      <c r="AD102" s="507">
        <f t="shared" si="14"/>
        <v>0</v>
      </c>
      <c r="AE102" s="505">
        <f t="shared" si="12"/>
        <v>1419.22</v>
      </c>
    </row>
    <row r="103" spans="1:31" s="509" customFormat="1">
      <c r="A103" s="503" t="s">
        <v>288</v>
      </c>
      <c r="B103" s="504" t="s">
        <v>289</v>
      </c>
      <c r="C103" s="507"/>
      <c r="D103" s="507"/>
      <c r="E103" s="507">
        <v>2634.36</v>
      </c>
      <c r="F103" s="507"/>
      <c r="G103" s="507">
        <v>2634.36</v>
      </c>
      <c r="H103" s="507"/>
      <c r="I103" s="507">
        <v>2634.36</v>
      </c>
      <c r="J103" s="507"/>
      <c r="K103" s="507">
        <v>2634.36</v>
      </c>
      <c r="L103" s="507"/>
      <c r="M103" s="507">
        <v>2634.36</v>
      </c>
      <c r="N103" s="507"/>
      <c r="O103" s="507">
        <v>2634.36</v>
      </c>
      <c r="P103" s="507"/>
      <c r="Q103" s="507">
        <v>2634.36</v>
      </c>
      <c r="R103" s="507"/>
      <c r="S103" s="507">
        <v>2634.36</v>
      </c>
      <c r="T103" s="507"/>
      <c r="U103" s="507">
        <v>2634.36</v>
      </c>
      <c r="V103" s="507"/>
      <c r="W103" s="507">
        <v>2634.36</v>
      </c>
      <c r="X103" s="507"/>
      <c r="Y103" s="507">
        <v>2634.36</v>
      </c>
      <c r="Z103" s="507"/>
      <c r="AA103" s="507">
        <v>2634.36</v>
      </c>
      <c r="AB103" s="507"/>
      <c r="AC103" s="507">
        <f t="shared" si="13"/>
        <v>31612.320000000003</v>
      </c>
      <c r="AD103" s="507">
        <f t="shared" si="14"/>
        <v>0</v>
      </c>
      <c r="AE103" s="505">
        <f t="shared" si="12"/>
        <v>31612.320000000003</v>
      </c>
    </row>
    <row r="104" spans="1:31" s="509" customFormat="1">
      <c r="A104" s="503" t="s">
        <v>150</v>
      </c>
      <c r="B104" s="504" t="s">
        <v>290</v>
      </c>
      <c r="C104" s="507"/>
      <c r="D104" s="507"/>
      <c r="E104" s="507">
        <v>0</v>
      </c>
      <c r="F104" s="507"/>
      <c r="G104" s="507">
        <v>0</v>
      </c>
      <c r="H104" s="507"/>
      <c r="I104" s="507">
        <v>0</v>
      </c>
      <c r="J104" s="507"/>
      <c r="K104" s="507">
        <v>0</v>
      </c>
      <c r="L104" s="507"/>
      <c r="M104" s="507">
        <v>0</v>
      </c>
      <c r="N104" s="507"/>
      <c r="O104" s="507">
        <v>0</v>
      </c>
      <c r="P104" s="507"/>
      <c r="Q104" s="507">
        <v>0</v>
      </c>
      <c r="R104" s="507"/>
      <c r="S104" s="507">
        <v>0</v>
      </c>
      <c r="T104" s="507"/>
      <c r="U104" s="507"/>
      <c r="V104" s="507"/>
      <c r="W104" s="507"/>
      <c r="X104" s="507"/>
      <c r="Y104" s="507"/>
      <c r="Z104" s="507"/>
      <c r="AA104" s="507"/>
      <c r="AB104" s="507"/>
      <c r="AC104" s="507">
        <f t="shared" si="13"/>
        <v>0</v>
      </c>
      <c r="AD104" s="507">
        <f t="shared" si="14"/>
        <v>0</v>
      </c>
      <c r="AE104" s="505">
        <f t="shared" si="12"/>
        <v>0</v>
      </c>
    </row>
    <row r="105" spans="1:31" s="509" customFormat="1">
      <c r="A105" s="503" t="s">
        <v>151</v>
      </c>
      <c r="B105" s="504" t="s">
        <v>291</v>
      </c>
      <c r="C105" s="507"/>
      <c r="D105" s="507"/>
      <c r="E105" s="507">
        <v>737.32</v>
      </c>
      <c r="F105" s="507"/>
      <c r="G105" s="507">
        <v>737.32</v>
      </c>
      <c r="H105" s="507"/>
      <c r="I105" s="507">
        <v>737.32</v>
      </c>
      <c r="J105" s="507"/>
      <c r="K105" s="507">
        <v>737.32</v>
      </c>
      <c r="L105" s="507"/>
      <c r="M105" s="507">
        <v>737.32</v>
      </c>
      <c r="N105" s="507"/>
      <c r="O105" s="507">
        <v>737.32</v>
      </c>
      <c r="P105" s="507"/>
      <c r="Q105" s="507">
        <v>737.32</v>
      </c>
      <c r="R105" s="507"/>
      <c r="S105" s="507">
        <v>737.32</v>
      </c>
      <c r="T105" s="507"/>
      <c r="U105" s="507">
        <v>737.32</v>
      </c>
      <c r="V105" s="507"/>
      <c r="W105" s="507">
        <v>737.32</v>
      </c>
      <c r="X105" s="507"/>
      <c r="Y105" s="507">
        <v>737.32</v>
      </c>
      <c r="Z105" s="507"/>
      <c r="AA105" s="507">
        <v>737.32</v>
      </c>
      <c r="AB105" s="507"/>
      <c r="AC105" s="507">
        <f t="shared" si="13"/>
        <v>8847.8399999999983</v>
      </c>
      <c r="AD105" s="507">
        <f t="shared" si="14"/>
        <v>0</v>
      </c>
      <c r="AE105" s="505">
        <f t="shared" si="12"/>
        <v>8847.8399999999983</v>
      </c>
    </row>
    <row r="106" spans="1:31" s="509" customFormat="1">
      <c r="A106" s="503" t="s">
        <v>600</v>
      </c>
      <c r="B106" s="504" t="s">
        <v>601</v>
      </c>
      <c r="C106" s="507"/>
      <c r="D106" s="507"/>
      <c r="E106" s="507">
        <v>18583.330000000002</v>
      </c>
      <c r="F106" s="507"/>
      <c r="G106" s="507">
        <v>18583.330000000002</v>
      </c>
      <c r="H106" s="507"/>
      <c r="I106" s="507">
        <v>18583.330000000002</v>
      </c>
      <c r="J106" s="507"/>
      <c r="K106" s="507">
        <v>18583.330000000002</v>
      </c>
      <c r="L106" s="507"/>
      <c r="M106" s="507">
        <v>18583.330000000002</v>
      </c>
      <c r="N106" s="507"/>
      <c r="O106" s="507">
        <v>18583.330000000002</v>
      </c>
      <c r="P106" s="507"/>
      <c r="Q106" s="507">
        <v>18583.330000000002</v>
      </c>
      <c r="R106" s="507"/>
      <c r="S106" s="507">
        <v>18583.330000000002</v>
      </c>
      <c r="T106" s="507"/>
      <c r="U106" s="507">
        <v>18583.330000000002</v>
      </c>
      <c r="V106" s="507"/>
      <c r="W106" s="507">
        <v>18583.330000000002</v>
      </c>
      <c r="X106" s="507"/>
      <c r="Y106" s="507">
        <v>18583.330000000002</v>
      </c>
      <c r="Z106" s="507"/>
      <c r="AA106" s="507">
        <v>18583.330000000002</v>
      </c>
      <c r="AB106" s="507"/>
      <c r="AC106" s="507">
        <f t="shared" si="13"/>
        <v>222999.96000000008</v>
      </c>
      <c r="AD106" s="507">
        <f t="shared" si="14"/>
        <v>0</v>
      </c>
      <c r="AE106" s="505">
        <f t="shared" si="12"/>
        <v>222999.96000000008</v>
      </c>
    </row>
    <row r="107" spans="1:31" s="509" customFormat="1">
      <c r="A107" s="503" t="s">
        <v>1049</v>
      </c>
      <c r="B107" s="504" t="s">
        <v>1050</v>
      </c>
      <c r="C107" s="507"/>
      <c r="D107" s="507"/>
      <c r="E107" s="507">
        <v>2933.04</v>
      </c>
      <c r="F107" s="507"/>
      <c r="G107" s="507">
        <v>2933.04</v>
      </c>
      <c r="H107" s="507"/>
      <c r="I107" s="507">
        <v>2933.04</v>
      </c>
      <c r="J107" s="507"/>
      <c r="K107" s="507">
        <v>2933.04</v>
      </c>
      <c r="L107" s="507"/>
      <c r="M107" s="507">
        <v>2933.04</v>
      </c>
      <c r="N107" s="507"/>
      <c r="O107" s="507">
        <v>2933.04</v>
      </c>
      <c r="P107" s="507"/>
      <c r="Q107" s="507">
        <v>2933.04</v>
      </c>
      <c r="R107" s="507"/>
      <c r="S107" s="507">
        <v>2933.04</v>
      </c>
      <c r="T107" s="507"/>
      <c r="U107" s="507">
        <v>2658.91</v>
      </c>
      <c r="V107" s="507"/>
      <c r="W107" s="507">
        <v>2658.91</v>
      </c>
      <c r="X107" s="507"/>
      <c r="Y107" s="507">
        <v>2658.91</v>
      </c>
      <c r="Z107" s="507"/>
      <c r="AA107" s="507">
        <v>2658.91</v>
      </c>
      <c r="AB107" s="507"/>
      <c r="AC107" s="507">
        <f t="shared" si="13"/>
        <v>34099.960000000006</v>
      </c>
      <c r="AD107" s="507">
        <f t="shared" si="14"/>
        <v>0</v>
      </c>
      <c r="AE107" s="505">
        <f t="shared" si="12"/>
        <v>34099.960000000006</v>
      </c>
    </row>
    <row r="108" spans="1:31" s="509" customFormat="1">
      <c r="A108" s="503" t="s">
        <v>602</v>
      </c>
      <c r="B108" s="504" t="s">
        <v>603</v>
      </c>
      <c r="C108" s="507"/>
      <c r="D108" s="507"/>
      <c r="E108" s="507"/>
      <c r="F108" s="507"/>
      <c r="G108" s="507"/>
      <c r="H108" s="507"/>
      <c r="I108" s="507"/>
      <c r="J108" s="507"/>
      <c r="K108" s="507"/>
      <c r="L108" s="507"/>
      <c r="M108" s="507"/>
      <c r="N108" s="507"/>
      <c r="O108" s="507"/>
      <c r="P108" s="507"/>
      <c r="Q108" s="507"/>
      <c r="R108" s="507"/>
      <c r="S108" s="507"/>
      <c r="T108" s="507"/>
      <c r="U108" s="507"/>
      <c r="V108" s="507"/>
      <c r="W108" s="507"/>
      <c r="X108" s="507"/>
      <c r="Y108" s="507"/>
      <c r="Z108" s="507"/>
      <c r="AA108" s="507"/>
      <c r="AB108" s="507"/>
      <c r="AC108" s="507">
        <f t="shared" si="13"/>
        <v>0</v>
      </c>
      <c r="AD108" s="507">
        <f t="shared" si="14"/>
        <v>0</v>
      </c>
      <c r="AE108" s="505">
        <f t="shared" si="12"/>
        <v>0</v>
      </c>
    </row>
    <row r="109" spans="1:31" s="509" customFormat="1">
      <c r="A109" s="503" t="s">
        <v>1056</v>
      </c>
      <c r="B109" s="504" t="s">
        <v>1057</v>
      </c>
      <c r="C109" s="507"/>
      <c r="D109" s="507"/>
      <c r="E109" s="507"/>
      <c r="F109" s="507"/>
      <c r="G109" s="507"/>
      <c r="H109" s="507"/>
      <c r="I109" s="507"/>
      <c r="J109" s="507"/>
      <c r="K109" s="507"/>
      <c r="L109" s="507"/>
      <c r="M109" s="507"/>
      <c r="N109" s="507"/>
      <c r="O109" s="507"/>
      <c r="P109" s="507"/>
      <c r="Q109" s="507"/>
      <c r="R109" s="507"/>
      <c r="S109" s="507"/>
      <c r="T109" s="507"/>
      <c r="U109" s="507"/>
      <c r="V109" s="507"/>
      <c r="W109" s="507"/>
      <c r="X109" s="507"/>
      <c r="Y109" s="507">
        <v>2514.6</v>
      </c>
      <c r="Z109" s="507"/>
      <c r="AA109" s="507">
        <v>3288</v>
      </c>
      <c r="AB109" s="507"/>
      <c r="AC109" s="507">
        <f t="shared" si="13"/>
        <v>5802.6</v>
      </c>
      <c r="AD109" s="507">
        <f t="shared" si="14"/>
        <v>0</v>
      </c>
      <c r="AE109" s="505">
        <f t="shared" si="12"/>
        <v>5802.6</v>
      </c>
    </row>
    <row r="110" spans="1:31" s="509" customFormat="1">
      <c r="A110" s="503" t="s">
        <v>216</v>
      </c>
      <c r="B110" s="504" t="s">
        <v>217</v>
      </c>
      <c r="C110" s="507"/>
      <c r="D110" s="507"/>
      <c r="E110" s="507"/>
      <c r="F110" s="507"/>
      <c r="G110" s="507"/>
      <c r="H110" s="507"/>
      <c r="I110" s="507">
        <v>200</v>
      </c>
      <c r="J110" s="507"/>
      <c r="K110" s="507"/>
      <c r="L110" s="507"/>
      <c r="M110" s="507"/>
      <c r="N110" s="507"/>
      <c r="O110" s="507"/>
      <c r="P110" s="507"/>
      <c r="Q110" s="507"/>
      <c r="R110" s="507"/>
      <c r="S110" s="507"/>
      <c r="T110" s="507"/>
      <c r="U110" s="507"/>
      <c r="V110" s="507"/>
      <c r="W110" s="507"/>
      <c r="X110" s="507"/>
      <c r="Y110" s="507"/>
      <c r="Z110" s="507"/>
      <c r="AA110" s="507"/>
      <c r="AB110" s="507"/>
      <c r="AC110" s="507">
        <f t="shared" si="13"/>
        <v>200</v>
      </c>
      <c r="AD110" s="507">
        <f t="shared" si="14"/>
        <v>0</v>
      </c>
      <c r="AE110" s="505">
        <f t="shared" si="12"/>
        <v>200</v>
      </c>
    </row>
    <row r="111" spans="1:31" s="509" customFormat="1">
      <c r="A111" s="503" t="s">
        <v>1060</v>
      </c>
      <c r="B111" s="504" t="s">
        <v>1061</v>
      </c>
      <c r="C111" s="507"/>
      <c r="D111" s="507"/>
      <c r="E111" s="507">
        <v>185</v>
      </c>
      <c r="F111" s="507"/>
      <c r="G111" s="507"/>
      <c r="H111" s="507"/>
      <c r="I111" s="507"/>
      <c r="J111" s="507"/>
      <c r="K111" s="507"/>
      <c r="L111" s="507"/>
      <c r="M111" s="507"/>
      <c r="N111" s="507"/>
      <c r="O111" s="507"/>
      <c r="P111" s="507"/>
      <c r="Q111" s="507"/>
      <c r="R111" s="507"/>
      <c r="S111" s="507"/>
      <c r="T111" s="507"/>
      <c r="U111" s="507"/>
      <c r="V111" s="507"/>
      <c r="W111" s="507"/>
      <c r="X111" s="507"/>
      <c r="Y111" s="507"/>
      <c r="Z111" s="507"/>
      <c r="AA111" s="507"/>
      <c r="AB111" s="507"/>
      <c r="AC111" s="507">
        <f t="shared" si="13"/>
        <v>185</v>
      </c>
      <c r="AD111" s="507">
        <f t="shared" si="14"/>
        <v>0</v>
      </c>
      <c r="AE111" s="505">
        <f t="shared" si="12"/>
        <v>185</v>
      </c>
    </row>
    <row r="112" spans="1:31" s="509" customFormat="1">
      <c r="A112" s="503" t="s">
        <v>292</v>
      </c>
      <c r="B112" s="504" t="s">
        <v>357</v>
      </c>
      <c r="C112" s="507"/>
      <c r="D112" s="507"/>
      <c r="E112" s="507"/>
      <c r="F112" s="507"/>
      <c r="G112" s="507"/>
      <c r="H112" s="507"/>
      <c r="I112" s="507"/>
      <c r="J112" s="507"/>
      <c r="K112" s="507"/>
      <c r="L112" s="507"/>
      <c r="M112" s="507"/>
      <c r="N112" s="507"/>
      <c r="O112" s="507"/>
      <c r="P112" s="507"/>
      <c r="Q112" s="507"/>
      <c r="R112" s="507"/>
      <c r="S112" s="507"/>
      <c r="T112" s="507"/>
      <c r="U112" s="507"/>
      <c r="V112" s="507"/>
      <c r="W112" s="507"/>
      <c r="X112" s="507"/>
      <c r="Y112" s="507"/>
      <c r="Z112" s="507"/>
      <c r="AA112" s="507">
        <v>150000</v>
      </c>
      <c r="AB112" s="507"/>
      <c r="AC112" s="507">
        <f t="shared" si="13"/>
        <v>150000</v>
      </c>
      <c r="AD112" s="507">
        <f t="shared" si="14"/>
        <v>0</v>
      </c>
      <c r="AE112" s="505">
        <f t="shared" si="12"/>
        <v>150000</v>
      </c>
    </row>
    <row r="113" spans="1:31" s="509" customFormat="1">
      <c r="A113" s="503" t="s">
        <v>162</v>
      </c>
      <c r="B113" s="504" t="s">
        <v>115</v>
      </c>
      <c r="C113" s="507"/>
      <c r="D113" s="507"/>
      <c r="E113" s="507">
        <v>10</v>
      </c>
      <c r="F113" s="507"/>
      <c r="G113" s="507">
        <v>40</v>
      </c>
      <c r="H113" s="507"/>
      <c r="I113" s="507">
        <v>10</v>
      </c>
      <c r="J113" s="507"/>
      <c r="K113" s="507">
        <v>22</v>
      </c>
      <c r="L113" s="507"/>
      <c r="M113" s="507">
        <v>10</v>
      </c>
      <c r="N113" s="507"/>
      <c r="O113" s="507">
        <v>40</v>
      </c>
      <c r="P113" s="507"/>
      <c r="Q113" s="507">
        <v>22</v>
      </c>
      <c r="R113" s="507"/>
      <c r="S113" s="507">
        <v>10</v>
      </c>
      <c r="T113" s="507"/>
      <c r="U113" s="507">
        <v>10</v>
      </c>
      <c r="V113" s="507"/>
      <c r="W113" s="507">
        <v>10</v>
      </c>
      <c r="X113" s="507"/>
      <c r="Y113" s="507">
        <v>10</v>
      </c>
      <c r="Z113" s="507"/>
      <c r="AA113" s="507">
        <v>10</v>
      </c>
      <c r="AB113" s="507"/>
      <c r="AC113" s="507">
        <f t="shared" si="13"/>
        <v>204</v>
      </c>
      <c r="AD113" s="507">
        <f t="shared" si="14"/>
        <v>0</v>
      </c>
      <c r="AE113" s="505">
        <f t="shared" si="12"/>
        <v>204</v>
      </c>
    </row>
    <row r="114" spans="1:31" s="509" customFormat="1">
      <c r="A114" s="503" t="s">
        <v>161</v>
      </c>
      <c r="B114" s="504" t="s">
        <v>293</v>
      </c>
      <c r="C114" s="507"/>
      <c r="D114" s="507"/>
      <c r="E114" s="507"/>
      <c r="F114" s="507"/>
      <c r="G114" s="507"/>
      <c r="H114" s="507"/>
      <c r="I114" s="507"/>
      <c r="J114" s="507"/>
      <c r="K114" s="507"/>
      <c r="L114" s="507"/>
      <c r="M114" s="507"/>
      <c r="N114" s="507"/>
      <c r="O114" s="507"/>
      <c r="P114" s="507"/>
      <c r="Q114" s="507"/>
      <c r="R114" s="507"/>
      <c r="S114" s="507"/>
      <c r="T114" s="507"/>
      <c r="U114" s="507"/>
      <c r="V114" s="507"/>
      <c r="W114" s="507"/>
      <c r="X114" s="507"/>
      <c r="Y114" s="507"/>
      <c r="Z114" s="507"/>
      <c r="AA114" s="507"/>
      <c r="AB114" s="507"/>
      <c r="AC114" s="507">
        <f t="shared" si="13"/>
        <v>0</v>
      </c>
      <c r="AD114" s="507">
        <f t="shared" si="14"/>
        <v>0</v>
      </c>
      <c r="AE114" s="505">
        <f t="shared" si="12"/>
        <v>0</v>
      </c>
    </row>
    <row r="115" spans="1:31" s="509" customFormat="1">
      <c r="A115" s="503" t="s">
        <v>218</v>
      </c>
      <c r="B115" s="504" t="s">
        <v>294</v>
      </c>
      <c r="C115" s="507"/>
      <c r="D115" s="507"/>
      <c r="E115" s="507"/>
      <c r="F115" s="507"/>
      <c r="G115" s="507"/>
      <c r="H115" s="507"/>
      <c r="I115" s="507"/>
      <c r="J115" s="507"/>
      <c r="K115" s="507"/>
      <c r="L115" s="507"/>
      <c r="M115" s="507"/>
      <c r="N115" s="507"/>
      <c r="O115" s="507"/>
      <c r="P115" s="507"/>
      <c r="Q115" s="507"/>
      <c r="R115" s="507"/>
      <c r="S115" s="507"/>
      <c r="T115" s="507"/>
      <c r="U115" s="507"/>
      <c r="V115" s="507"/>
      <c r="W115" s="507"/>
      <c r="X115" s="507"/>
      <c r="Y115" s="507"/>
      <c r="Z115" s="507"/>
      <c r="AA115" s="507"/>
      <c r="AB115" s="507"/>
      <c r="AC115" s="507">
        <f t="shared" si="13"/>
        <v>0</v>
      </c>
      <c r="AD115" s="507">
        <f t="shared" si="14"/>
        <v>0</v>
      </c>
      <c r="AE115" s="505">
        <f t="shared" si="12"/>
        <v>0</v>
      </c>
    </row>
    <row r="116" spans="1:31" s="509" customFormat="1">
      <c r="A116" s="503" t="s">
        <v>219</v>
      </c>
      <c r="B116" s="504" t="s">
        <v>295</v>
      </c>
      <c r="C116" s="507"/>
      <c r="D116" s="507"/>
      <c r="E116" s="507"/>
      <c r="F116" s="507"/>
      <c r="G116" s="507"/>
      <c r="H116" s="507"/>
      <c r="I116" s="507"/>
      <c r="J116" s="507"/>
      <c r="K116" s="507"/>
      <c r="L116" s="507"/>
      <c r="M116" s="507"/>
      <c r="N116" s="507"/>
      <c r="O116" s="507"/>
      <c r="P116" s="507"/>
      <c r="Q116" s="507"/>
      <c r="R116" s="507"/>
      <c r="S116" s="507"/>
      <c r="T116" s="507"/>
      <c r="U116" s="507"/>
      <c r="V116" s="507"/>
      <c r="W116" s="507"/>
      <c r="X116" s="507"/>
      <c r="Y116" s="507"/>
      <c r="Z116" s="507"/>
      <c r="AA116" s="507">
        <v>12000</v>
      </c>
      <c r="AB116" s="507"/>
      <c r="AC116" s="507">
        <f>C116+E116+G116+I116+K116+M116+O116+Q116+S116+U116+W116+Y116+AA116</f>
        <v>12000</v>
      </c>
      <c r="AD116" s="507">
        <f t="shared" si="14"/>
        <v>0</v>
      </c>
      <c r="AE116" s="505">
        <f t="shared" si="12"/>
        <v>12000</v>
      </c>
    </row>
    <row r="117" spans="1:31" s="509" customFormat="1">
      <c r="A117" s="503" t="s">
        <v>568</v>
      </c>
      <c r="B117" s="504" t="s">
        <v>569</v>
      </c>
      <c r="C117" s="507"/>
      <c r="D117" s="507"/>
      <c r="E117" s="507"/>
      <c r="F117" s="507"/>
      <c r="G117" s="507"/>
      <c r="H117" s="507"/>
      <c r="I117" s="507"/>
      <c r="J117" s="507"/>
      <c r="K117" s="507"/>
      <c r="L117" s="507"/>
      <c r="M117" s="507"/>
      <c r="N117" s="507"/>
      <c r="O117" s="507">
        <v>32.799999999999997</v>
      </c>
      <c r="P117" s="507"/>
      <c r="Q117" s="507"/>
      <c r="R117" s="507"/>
      <c r="S117" s="507"/>
      <c r="T117" s="507"/>
      <c r="U117" s="507"/>
      <c r="V117" s="507"/>
      <c r="W117" s="507"/>
      <c r="X117" s="507"/>
      <c r="Y117" s="507"/>
      <c r="Z117" s="507"/>
      <c r="AA117" s="507"/>
      <c r="AB117" s="507"/>
      <c r="AC117" s="507">
        <f t="shared" si="13"/>
        <v>32.799999999999997</v>
      </c>
      <c r="AD117" s="507">
        <f t="shared" si="14"/>
        <v>0</v>
      </c>
      <c r="AE117" s="505">
        <f t="shared" si="12"/>
        <v>32.799999999999997</v>
      </c>
    </row>
    <row r="118" spans="1:31" s="509" customFormat="1">
      <c r="A118" s="503" t="s">
        <v>296</v>
      </c>
      <c r="B118" s="504" t="s">
        <v>297</v>
      </c>
      <c r="C118" s="507"/>
      <c r="D118" s="507"/>
      <c r="E118" s="507"/>
      <c r="F118" s="507"/>
      <c r="G118" s="507"/>
      <c r="H118" s="507"/>
      <c r="I118" s="507"/>
      <c r="J118" s="507"/>
      <c r="K118" s="507"/>
      <c r="L118" s="507"/>
      <c r="M118" s="507"/>
      <c r="N118" s="507"/>
      <c r="O118" s="507"/>
      <c r="P118" s="507"/>
      <c r="Q118" s="507"/>
      <c r="R118" s="507"/>
      <c r="S118" s="507"/>
      <c r="T118" s="507"/>
      <c r="U118" s="507"/>
      <c r="V118" s="507"/>
      <c r="W118" s="507"/>
      <c r="X118" s="507"/>
      <c r="Y118" s="507"/>
      <c r="Z118" s="507"/>
      <c r="AA118" s="507"/>
      <c r="AB118" s="507"/>
      <c r="AC118" s="507">
        <f t="shared" si="13"/>
        <v>0</v>
      </c>
      <c r="AD118" s="507">
        <f t="shared" si="14"/>
        <v>0</v>
      </c>
      <c r="AE118" s="505">
        <f t="shared" si="12"/>
        <v>0</v>
      </c>
    </row>
    <row r="119" spans="1:31" s="509" customFormat="1">
      <c r="A119" s="503" t="s">
        <v>1104</v>
      </c>
      <c r="B119" s="504" t="s">
        <v>1105</v>
      </c>
      <c r="C119" s="507"/>
      <c r="D119" s="507"/>
      <c r="E119" s="507"/>
      <c r="F119" s="507"/>
      <c r="G119" s="507"/>
      <c r="H119" s="507"/>
      <c r="I119" s="507"/>
      <c r="J119" s="507"/>
      <c r="K119" s="507"/>
      <c r="L119" s="507"/>
      <c r="M119" s="507"/>
      <c r="N119" s="507"/>
      <c r="O119" s="507"/>
      <c r="P119" s="507"/>
      <c r="Q119" s="507"/>
      <c r="R119" s="507"/>
      <c r="S119" s="507"/>
      <c r="T119" s="507"/>
      <c r="U119" s="507"/>
      <c r="V119" s="507"/>
      <c r="W119" s="507"/>
      <c r="X119" s="507"/>
      <c r="Y119" s="507"/>
      <c r="Z119" s="507"/>
      <c r="AA119" s="507"/>
      <c r="AB119" s="507"/>
      <c r="AC119" s="507">
        <f>C119+E119+G119+I119+K119+M119+O119+Q119+S119+U119+W119+Y119+AA119</f>
        <v>0</v>
      </c>
      <c r="AD119" s="507">
        <f>SUM(D119+F119+H119+J119+L119+N119+P119+R119+T119+V119+X119+Z119+AB119)</f>
        <v>0</v>
      </c>
      <c r="AE119" s="505">
        <f t="shared" si="12"/>
        <v>0</v>
      </c>
    </row>
    <row r="120" spans="1:31" s="509" customFormat="1">
      <c r="A120" s="503" t="s">
        <v>604</v>
      </c>
      <c r="B120" s="504" t="s">
        <v>315</v>
      </c>
      <c r="C120" s="507"/>
      <c r="D120" s="507"/>
      <c r="E120" s="507"/>
      <c r="F120" s="507"/>
      <c r="G120" s="507"/>
      <c r="H120" s="507"/>
      <c r="I120" s="507"/>
      <c r="J120" s="507"/>
      <c r="K120" s="507"/>
      <c r="L120" s="507"/>
      <c r="M120" s="507"/>
      <c r="N120" s="507"/>
      <c r="O120" s="507"/>
      <c r="P120" s="507"/>
      <c r="Q120" s="507"/>
      <c r="R120" s="507"/>
      <c r="S120" s="507"/>
      <c r="T120" s="507"/>
      <c r="U120" s="507"/>
      <c r="V120" s="507"/>
      <c r="W120" s="507"/>
      <c r="X120" s="507"/>
      <c r="Y120" s="507"/>
      <c r="Z120" s="507"/>
      <c r="AA120" s="507"/>
      <c r="AB120" s="507"/>
      <c r="AC120" s="507">
        <f>C120+E120+G120+I120+K120+M120+O120+Q120+S120+U120+W120+Y120+AA120</f>
        <v>0</v>
      </c>
      <c r="AD120" s="507">
        <f>SUM(D120+F120+H120+J120+L120+N120+P120+R120+T120+V120+X120+Z120+AB120)</f>
        <v>0</v>
      </c>
      <c r="AE120" s="505">
        <f t="shared" si="12"/>
        <v>0</v>
      </c>
    </row>
    <row r="121" spans="1:31" s="509" customFormat="1">
      <c r="A121" s="503" t="s">
        <v>565</v>
      </c>
      <c r="B121" s="504" t="s">
        <v>566</v>
      </c>
      <c r="C121" s="507"/>
      <c r="D121" s="507"/>
      <c r="E121" s="507"/>
      <c r="F121" s="507"/>
      <c r="G121" s="507"/>
      <c r="H121" s="507"/>
      <c r="I121" s="507"/>
      <c r="J121" s="507"/>
      <c r="K121" s="507"/>
      <c r="L121" s="507"/>
      <c r="M121" s="507"/>
      <c r="N121" s="507"/>
      <c r="O121" s="507"/>
      <c r="P121" s="507"/>
      <c r="Q121" s="507"/>
      <c r="R121" s="507"/>
      <c r="S121" s="507"/>
      <c r="T121" s="507"/>
      <c r="U121" s="507"/>
      <c r="V121" s="507"/>
      <c r="W121" s="507"/>
      <c r="X121" s="507"/>
      <c r="Y121" s="507"/>
      <c r="Z121" s="507"/>
      <c r="AA121" s="507"/>
      <c r="AB121" s="507"/>
      <c r="AC121" s="507">
        <f t="shared" si="13"/>
        <v>0</v>
      </c>
      <c r="AD121" s="507">
        <f t="shared" si="14"/>
        <v>0</v>
      </c>
      <c r="AE121" s="505">
        <f t="shared" si="12"/>
        <v>0</v>
      </c>
    </row>
    <row r="122" spans="1:31" s="509" customFormat="1">
      <c r="A122" s="503" t="s">
        <v>605</v>
      </c>
      <c r="B122" s="504" t="s">
        <v>606</v>
      </c>
      <c r="C122" s="507"/>
      <c r="D122" s="507"/>
      <c r="E122" s="507"/>
      <c r="F122" s="507"/>
      <c r="G122" s="507"/>
      <c r="H122" s="507"/>
      <c r="I122" s="507"/>
      <c r="J122" s="507"/>
      <c r="K122" s="507"/>
      <c r="L122" s="507"/>
      <c r="M122" s="507"/>
      <c r="N122" s="507"/>
      <c r="O122" s="507"/>
      <c r="P122" s="507"/>
      <c r="Q122" s="507"/>
      <c r="R122" s="507"/>
      <c r="S122" s="507"/>
      <c r="T122" s="507"/>
      <c r="U122" s="507"/>
      <c r="V122" s="507"/>
      <c r="W122" s="507"/>
      <c r="X122" s="507"/>
      <c r="Y122" s="507"/>
      <c r="Z122" s="507"/>
      <c r="AA122" s="507"/>
      <c r="AB122" s="507"/>
      <c r="AC122" s="507">
        <f t="shared" si="13"/>
        <v>0</v>
      </c>
      <c r="AD122" s="507">
        <f t="shared" si="14"/>
        <v>0</v>
      </c>
      <c r="AE122" s="505">
        <f t="shared" si="12"/>
        <v>0</v>
      </c>
    </row>
    <row r="123" spans="1:31" s="497" customFormat="1" ht="21.75" customHeight="1">
      <c r="A123" s="615" t="s">
        <v>49</v>
      </c>
      <c r="B123" s="616"/>
      <c r="C123" s="512">
        <f>SUM(C63:C122)</f>
        <v>0</v>
      </c>
      <c r="D123" s="512">
        <f t="shared" ref="D123:AE123" si="15">SUM(D63:D122)</f>
        <v>0</v>
      </c>
      <c r="E123" s="512">
        <f t="shared" si="15"/>
        <v>248705.64000000004</v>
      </c>
      <c r="F123" s="512">
        <f t="shared" si="15"/>
        <v>0</v>
      </c>
      <c r="G123" s="512">
        <f>SUM(G63:G122)</f>
        <v>183368.49000000002</v>
      </c>
      <c r="H123" s="512">
        <f t="shared" si="15"/>
        <v>0</v>
      </c>
      <c r="I123" s="512">
        <f t="shared" si="15"/>
        <v>191692.92</v>
      </c>
      <c r="J123" s="512">
        <f t="shared" si="15"/>
        <v>0</v>
      </c>
      <c r="K123" s="512">
        <f t="shared" si="15"/>
        <v>174159.69999999998</v>
      </c>
      <c r="L123" s="512">
        <f t="shared" si="15"/>
        <v>0</v>
      </c>
      <c r="M123" s="512">
        <f t="shared" si="15"/>
        <v>264063.3</v>
      </c>
      <c r="N123" s="512">
        <f t="shared" si="15"/>
        <v>0</v>
      </c>
      <c r="O123" s="512">
        <f t="shared" si="15"/>
        <v>261648.65000000005</v>
      </c>
      <c r="P123" s="512">
        <f t="shared" si="15"/>
        <v>0</v>
      </c>
      <c r="Q123" s="512">
        <f t="shared" si="15"/>
        <v>179915.49999999997</v>
      </c>
      <c r="R123" s="512">
        <f t="shared" si="15"/>
        <v>0</v>
      </c>
      <c r="S123" s="512">
        <f t="shared" si="15"/>
        <v>162563.36000000002</v>
      </c>
      <c r="T123" s="512">
        <f t="shared" si="15"/>
        <v>0</v>
      </c>
      <c r="U123" s="512">
        <f>SUM(U63:U122)</f>
        <v>143140.34</v>
      </c>
      <c r="V123" s="512">
        <f t="shared" si="15"/>
        <v>0</v>
      </c>
      <c r="W123" s="512">
        <f t="shared" si="15"/>
        <v>130141.92000000001</v>
      </c>
      <c r="X123" s="512">
        <f t="shared" si="15"/>
        <v>0</v>
      </c>
      <c r="Y123" s="512">
        <f t="shared" si="15"/>
        <v>136526.52000000002</v>
      </c>
      <c r="Z123" s="512">
        <f t="shared" si="15"/>
        <v>0</v>
      </c>
      <c r="AA123" s="512">
        <f t="shared" si="15"/>
        <v>569166.06000000006</v>
      </c>
      <c r="AB123" s="512">
        <f t="shared" si="15"/>
        <v>0</v>
      </c>
      <c r="AC123" s="512">
        <f t="shared" si="15"/>
        <v>2645092.3999999994</v>
      </c>
      <c r="AD123" s="512">
        <f t="shared" si="15"/>
        <v>0</v>
      </c>
      <c r="AE123" s="512">
        <f t="shared" si="15"/>
        <v>2645092.3999999994</v>
      </c>
    </row>
    <row r="124" spans="1:31" s="497" customFormat="1" ht="21.75" customHeight="1">
      <c r="A124" s="615"/>
      <c r="B124" s="616"/>
      <c r="C124" s="512">
        <f>C32+C51+C55+C62+C123</f>
        <v>4179335.51</v>
      </c>
      <c r="D124" s="512">
        <f t="shared" ref="D124:AD124" si="16">D32+D51+D55+D62+D123</f>
        <v>4179335.51</v>
      </c>
      <c r="E124" s="512">
        <f t="shared" si="16"/>
        <v>1101231.8900000001</v>
      </c>
      <c r="F124" s="512">
        <f t="shared" si="16"/>
        <v>1101231.8900000001</v>
      </c>
      <c r="G124" s="512">
        <f t="shared" si="16"/>
        <v>502146.74</v>
      </c>
      <c r="H124" s="512">
        <f t="shared" si="16"/>
        <v>502146.74</v>
      </c>
      <c r="I124" s="512">
        <f t="shared" si="16"/>
        <v>966953.28</v>
      </c>
      <c r="J124" s="512">
        <f t="shared" si="16"/>
        <v>966953.2799999998</v>
      </c>
      <c r="K124" s="512">
        <f t="shared" si="16"/>
        <v>497340.92000000004</v>
      </c>
      <c r="L124" s="512">
        <f t="shared" si="16"/>
        <v>497340.9200000001</v>
      </c>
      <c r="M124" s="512">
        <f t="shared" si="16"/>
        <v>986701.7899999998</v>
      </c>
      <c r="N124" s="512">
        <f t="shared" si="16"/>
        <v>986701.79</v>
      </c>
      <c r="O124" s="512">
        <f t="shared" si="16"/>
        <v>1243113.3800000001</v>
      </c>
      <c r="P124" s="512">
        <f t="shared" si="16"/>
        <v>1243113.3799999999</v>
      </c>
      <c r="Q124" s="512">
        <f t="shared" si="16"/>
        <v>1058457.3199999998</v>
      </c>
      <c r="R124" s="512">
        <f t="shared" si="16"/>
        <v>1058457.32</v>
      </c>
      <c r="S124" s="512">
        <f t="shared" si="16"/>
        <v>321359.71999999997</v>
      </c>
      <c r="T124" s="512">
        <f t="shared" si="16"/>
        <v>321359.71999999997</v>
      </c>
      <c r="U124" s="512">
        <f t="shared" si="16"/>
        <v>205104.63</v>
      </c>
      <c r="V124" s="512">
        <f t="shared" si="16"/>
        <v>205104.63</v>
      </c>
      <c r="W124" s="512">
        <f t="shared" si="16"/>
        <v>140141.92000000001</v>
      </c>
      <c r="X124" s="512">
        <f t="shared" si="16"/>
        <v>140141.91999999998</v>
      </c>
      <c r="Y124" s="512">
        <f t="shared" si="16"/>
        <v>146526.52000000002</v>
      </c>
      <c r="Z124" s="512">
        <f t="shared" si="16"/>
        <v>146526.51999999999</v>
      </c>
      <c r="AA124" s="512">
        <f t="shared" si="16"/>
        <v>644166.06000000006</v>
      </c>
      <c r="AB124" s="512">
        <f t="shared" si="16"/>
        <v>644166.06000000006</v>
      </c>
      <c r="AC124" s="512">
        <f t="shared" si="16"/>
        <v>11992579.68</v>
      </c>
      <c r="AD124" s="512">
        <f t="shared" si="16"/>
        <v>11992579.679999998</v>
      </c>
      <c r="AE124" s="512">
        <f>AC124-AD124</f>
        <v>0</v>
      </c>
    </row>
    <row r="125" spans="1:31" ht="21.75" customHeight="1">
      <c r="A125" s="617" t="s">
        <v>214</v>
      </c>
      <c r="B125" s="617"/>
      <c r="C125" s="517"/>
      <c r="D125" s="517"/>
      <c r="E125" s="517"/>
      <c r="F125" s="517">
        <f>E124-F124</f>
        <v>0</v>
      </c>
      <c r="G125" s="517"/>
      <c r="H125" s="517">
        <f>G124-H124</f>
        <v>0</v>
      </c>
      <c r="I125" s="517"/>
      <c r="J125" s="517">
        <f>I124-J124</f>
        <v>0</v>
      </c>
      <c r="K125" s="517"/>
      <c r="L125" s="517"/>
      <c r="M125" s="517"/>
      <c r="N125" s="517"/>
      <c r="O125" s="517"/>
      <c r="P125" s="517"/>
      <c r="Q125" s="517"/>
      <c r="R125" s="517"/>
      <c r="S125" s="517"/>
      <c r="T125" s="517"/>
      <c r="U125" s="517"/>
      <c r="V125" s="517"/>
      <c r="W125" s="517"/>
      <c r="X125" s="517"/>
      <c r="Y125" s="517"/>
      <c r="Z125" s="517"/>
      <c r="AA125" s="517"/>
      <c r="AB125" s="517"/>
      <c r="AC125" s="517"/>
      <c r="AD125" s="517"/>
      <c r="AE125" s="517">
        <f>-AE62-AE123</f>
        <v>255352.50000000093</v>
      </c>
    </row>
    <row r="126" spans="1:31" ht="21.75" customHeight="1">
      <c r="A126" s="612" t="s">
        <v>215</v>
      </c>
      <c r="B126" s="612"/>
      <c r="C126" s="518"/>
      <c r="D126" s="518"/>
      <c r="E126" s="518"/>
      <c r="F126" s="518"/>
      <c r="G126" s="518"/>
      <c r="H126" s="518"/>
      <c r="I126" s="518"/>
      <c r="J126" s="518"/>
      <c r="K126" s="518"/>
      <c r="L126" s="518"/>
      <c r="M126" s="518"/>
      <c r="N126" s="518"/>
      <c r="O126" s="518"/>
      <c r="P126" s="518"/>
      <c r="Q126" s="518"/>
      <c r="R126" s="518"/>
      <c r="S126" s="518"/>
      <c r="T126" s="518"/>
      <c r="U126" s="518"/>
      <c r="V126" s="518"/>
      <c r="W126" s="518"/>
      <c r="X126" s="518"/>
      <c r="Y126" s="518"/>
      <c r="Z126" s="518"/>
      <c r="AA126" s="518"/>
      <c r="AB126" s="518"/>
      <c r="AC126" s="518"/>
      <c r="AD126" s="518"/>
      <c r="AE126" s="519">
        <f>AE32+AE51+AE55</f>
        <v>255352.49999999907</v>
      </c>
    </row>
    <row r="127" spans="1:31" ht="21.75" customHeight="1">
      <c r="A127" s="612" t="s">
        <v>170</v>
      </c>
      <c r="B127" s="612"/>
      <c r="C127" s="519"/>
      <c r="D127" s="518"/>
      <c r="E127" s="518"/>
      <c r="F127" s="518"/>
      <c r="G127" s="518"/>
      <c r="H127" s="518"/>
      <c r="I127" s="518"/>
      <c r="J127" s="518"/>
      <c r="K127" s="518"/>
      <c r="L127" s="518"/>
      <c r="M127" s="518"/>
      <c r="N127" s="518"/>
      <c r="O127" s="518"/>
      <c r="P127" s="518"/>
      <c r="Q127" s="518"/>
      <c r="R127" s="518"/>
      <c r="S127" s="518"/>
      <c r="T127" s="518"/>
      <c r="U127" s="518"/>
      <c r="V127" s="518"/>
      <c r="W127" s="518"/>
      <c r="X127" s="518"/>
      <c r="Y127" s="518"/>
      <c r="Z127" s="518"/>
      <c r="AA127" s="518"/>
      <c r="AB127" s="518"/>
      <c r="AC127" s="518"/>
      <c r="AD127" s="518"/>
      <c r="AE127" s="519">
        <f>AE125-AE126</f>
        <v>1.862645149230957E-9</v>
      </c>
    </row>
  </sheetData>
  <mergeCells count="24">
    <mergeCell ref="M5:N5"/>
    <mergeCell ref="A127:B127"/>
    <mergeCell ref="AA5:AB5"/>
    <mergeCell ref="A62:B62"/>
    <mergeCell ref="A123:B123"/>
    <mergeCell ref="A124:B124"/>
    <mergeCell ref="A125:B125"/>
    <mergeCell ref="A126:B126"/>
    <mergeCell ref="AC5:AD5"/>
    <mergeCell ref="AE5:AE6"/>
    <mergeCell ref="A32:B32"/>
    <mergeCell ref="A51:B51"/>
    <mergeCell ref="A55:B55"/>
    <mergeCell ref="O5:P5"/>
    <mergeCell ref="Q5:R5"/>
    <mergeCell ref="S5:T5"/>
    <mergeCell ref="U5:V5"/>
    <mergeCell ref="W5:X5"/>
    <mergeCell ref="Y5:Z5"/>
    <mergeCell ref="C5:D5"/>
    <mergeCell ref="E5:F5"/>
    <mergeCell ref="G5:H5"/>
    <mergeCell ref="I5:J5"/>
    <mergeCell ref="K5:L5"/>
  </mergeCells>
  <printOptions horizontalCentered="1"/>
  <pageMargins left="0.27559055118110237" right="0.19685039370078741" top="0.47244094488188981" bottom="0.39370078740157483" header="0.23622047244094491" footer="0.19685039370078741"/>
  <pageSetup paperSize="9" fitToHeight="0" orientation="landscape" r:id="rId1"/>
  <headerFooter>
    <oddFooter>&amp;R&amp;"-,Regular"&amp;9Pages 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rgb="FF0070C0"/>
    <pageSetUpPr fitToPage="1"/>
  </sheetPr>
  <dimension ref="A1:I96"/>
  <sheetViews>
    <sheetView showGridLines="0" view="pageBreakPreview" topLeftCell="A40" zoomScaleNormal="100" zoomScaleSheetLayoutView="100" workbookViewId="0">
      <selection activeCell="D14" sqref="D14"/>
    </sheetView>
  </sheetViews>
  <sheetFormatPr baseColWidth="10" defaultColWidth="9.19921875" defaultRowHeight="22"/>
  <cols>
    <col min="1" max="1" width="4.796875" style="5" customWidth="1"/>
    <col min="2" max="2" width="9.19921875" style="5"/>
    <col min="3" max="3" width="15.19921875" style="5" customWidth="1"/>
    <col min="4" max="4" width="29.19921875" style="5" customWidth="1"/>
    <col min="5" max="5" width="9.19921875" style="5" customWidth="1"/>
    <col min="6" max="6" width="1" style="5" customWidth="1"/>
    <col min="7" max="7" width="15" style="151" customWidth="1"/>
    <col min="8" max="8" width="1.19921875" style="151" customWidth="1"/>
    <col min="9" max="9" width="15" style="5" customWidth="1"/>
    <col min="10" max="16384" width="9.19921875" style="5"/>
  </cols>
  <sheetData>
    <row r="1" spans="1:9" ht="14.25" customHeight="1"/>
    <row r="2" spans="1:9" ht="21.75" customHeight="1">
      <c r="A2" s="621">
        <f>'TB12'!A1</f>
        <v>0</v>
      </c>
      <c r="B2" s="621"/>
      <c r="C2" s="621"/>
      <c r="D2" s="621"/>
      <c r="E2" s="621"/>
      <c r="F2" s="621"/>
      <c r="G2" s="621"/>
      <c r="H2" s="621"/>
      <c r="I2" s="621"/>
    </row>
    <row r="3" spans="1:9" ht="21.75" customHeight="1">
      <c r="A3" s="619" t="s">
        <v>191</v>
      </c>
      <c r="B3" s="619"/>
      <c r="C3" s="619"/>
      <c r="D3" s="619"/>
      <c r="E3" s="619"/>
      <c r="F3" s="619"/>
      <c r="G3" s="619"/>
      <c r="H3" s="619"/>
      <c r="I3" s="619"/>
    </row>
    <row r="4" spans="1:9" ht="21.75" customHeight="1">
      <c r="A4" s="619" t="s">
        <v>1280</v>
      </c>
      <c r="B4" s="619"/>
      <c r="C4" s="619"/>
      <c r="D4" s="619"/>
      <c r="E4" s="619"/>
      <c r="F4" s="619"/>
      <c r="G4" s="619"/>
      <c r="H4" s="619"/>
      <c r="I4" s="619"/>
    </row>
    <row r="5" spans="1:9" ht="21.75" customHeight="1">
      <c r="A5" s="152"/>
      <c r="B5" s="152"/>
      <c r="C5" s="152"/>
      <c r="D5" s="152"/>
      <c r="E5" s="152"/>
      <c r="F5" s="152"/>
      <c r="G5" s="620" t="s">
        <v>52</v>
      </c>
      <c r="H5" s="620"/>
      <c r="I5" s="620"/>
    </row>
    <row r="6" spans="1:9" ht="21.75" customHeight="1">
      <c r="A6" s="619" t="s">
        <v>41</v>
      </c>
      <c r="B6" s="619"/>
      <c r="C6" s="619"/>
      <c r="D6" s="619"/>
      <c r="E6" s="619"/>
      <c r="F6" s="619"/>
      <c r="G6" s="619"/>
      <c r="H6" s="619"/>
      <c r="I6" s="619"/>
    </row>
    <row r="7" spans="1:9" ht="21.75" customHeight="1">
      <c r="E7" s="50" t="s">
        <v>53</v>
      </c>
      <c r="F7" s="154"/>
      <c r="G7" s="155">
        <v>2566</v>
      </c>
      <c r="H7" s="156"/>
      <c r="I7" s="50">
        <v>2565</v>
      </c>
    </row>
    <row r="8" spans="1:9" ht="21.75" customHeight="1">
      <c r="A8" s="154" t="s">
        <v>40</v>
      </c>
      <c r="B8" s="154"/>
    </row>
    <row r="9" spans="1:9" ht="21.75" customHeight="1">
      <c r="B9" s="5" t="s">
        <v>6</v>
      </c>
      <c r="E9" s="157"/>
      <c r="G9" s="158" t="e">
        <f>+'wps&amp;wpl'!F9</f>
        <v>#REF!</v>
      </c>
      <c r="I9" s="101" t="e">
        <f>+'wps&amp;wpl'!G9</f>
        <v>#REF!</v>
      </c>
    </row>
    <row r="10" spans="1:9" ht="21.75" customHeight="1">
      <c r="B10" s="159" t="s">
        <v>232</v>
      </c>
      <c r="E10" s="157"/>
      <c r="G10" s="158" t="e">
        <f>+'wps&amp;wpl'!F10</f>
        <v>#REF!</v>
      </c>
      <c r="I10" s="101" t="e">
        <f>+'wps&amp;wpl'!G10</f>
        <v>#REF!</v>
      </c>
    </row>
    <row r="11" spans="1:9" ht="21.75" customHeight="1">
      <c r="B11" s="159" t="s">
        <v>98</v>
      </c>
      <c r="E11" s="157"/>
      <c r="G11" s="158" t="e">
        <f>+'wps&amp;wpl'!F11</f>
        <v>#REF!</v>
      </c>
      <c r="I11" s="101" t="e">
        <f>+'wps&amp;wpl'!G11</f>
        <v>#REF!</v>
      </c>
    </row>
    <row r="12" spans="1:9" ht="21.75" customHeight="1">
      <c r="B12" s="5" t="s">
        <v>45</v>
      </c>
      <c r="E12" s="157"/>
      <c r="G12" s="158" t="e">
        <f>+'wps&amp;wpl'!F12</f>
        <v>#REF!</v>
      </c>
      <c r="I12" s="101" t="e">
        <f>+'wps&amp;wpl'!G12</f>
        <v>#REF!</v>
      </c>
    </row>
    <row r="13" spans="1:9" ht="21.75" customHeight="1">
      <c r="C13" s="154" t="s">
        <v>39</v>
      </c>
      <c r="G13" s="160" t="e">
        <f>SUM(G9:G12)</f>
        <v>#REF!</v>
      </c>
      <c r="H13" s="161"/>
      <c r="I13" s="162" t="e">
        <f>SUM(I9:I12)</f>
        <v>#REF!</v>
      </c>
    </row>
    <row r="14" spans="1:9" ht="21.75" customHeight="1">
      <c r="A14" s="154" t="s">
        <v>79</v>
      </c>
      <c r="G14" s="163"/>
    </row>
    <row r="15" spans="1:9" ht="21.75" customHeight="1">
      <c r="B15" s="5" t="s">
        <v>118</v>
      </c>
      <c r="E15" s="157"/>
      <c r="G15" s="158" t="e">
        <f>+'wps&amp;wpl'!F15</f>
        <v>#REF!</v>
      </c>
      <c r="I15" s="101" t="e">
        <f>+'wps&amp;wpl'!G15</f>
        <v>#REF!</v>
      </c>
    </row>
    <row r="16" spans="1:9" ht="21.75" customHeight="1">
      <c r="B16" s="5" t="s">
        <v>80</v>
      </c>
      <c r="E16" s="157"/>
      <c r="G16" s="158" t="e">
        <f>+'wps&amp;wpl'!F16</f>
        <v>#REF!</v>
      </c>
      <c r="I16" s="101" t="e">
        <f>+'wps&amp;wpl'!G16</f>
        <v>#REF!</v>
      </c>
    </row>
    <row r="17" spans="1:9" ht="21.75" customHeight="1">
      <c r="C17" s="154" t="s">
        <v>81</v>
      </c>
      <c r="G17" s="164" t="e">
        <f>SUM(G15:G16)</f>
        <v>#REF!</v>
      </c>
      <c r="H17" s="161"/>
      <c r="I17" s="162" t="e">
        <f>SUM(I15:I16)</f>
        <v>#REF!</v>
      </c>
    </row>
    <row r="18" spans="1:9" ht="21.75" customHeight="1" thickBot="1">
      <c r="C18" s="154" t="s">
        <v>44</v>
      </c>
      <c r="E18" s="157"/>
      <c r="G18" s="165" t="e">
        <f>SUM(G13+G17)</f>
        <v>#REF!</v>
      </c>
      <c r="H18" s="161"/>
      <c r="I18" s="165" t="e">
        <f>SUM(I13+I17)</f>
        <v>#REF!</v>
      </c>
    </row>
    <row r="19" spans="1:9" ht="21.75" customHeight="1" thickTop="1">
      <c r="E19" s="157"/>
      <c r="G19" s="158"/>
      <c r="I19" s="158"/>
    </row>
    <row r="20" spans="1:9" ht="21.75" customHeight="1">
      <c r="E20" s="157"/>
      <c r="G20" s="158"/>
      <c r="I20" s="158"/>
    </row>
    <row r="21" spans="1:9" ht="21.75" customHeight="1">
      <c r="E21" s="157"/>
      <c r="G21" s="158"/>
      <c r="I21" s="158"/>
    </row>
    <row r="22" spans="1:9" ht="21.75" customHeight="1">
      <c r="E22" s="157"/>
      <c r="G22" s="158"/>
      <c r="I22" s="158"/>
    </row>
    <row r="23" spans="1:9" ht="21.75" customHeight="1">
      <c r="E23" s="157"/>
      <c r="G23" s="158"/>
      <c r="I23" s="158"/>
    </row>
    <row r="24" spans="1:9" ht="21.75" customHeight="1">
      <c r="E24" s="157"/>
      <c r="G24" s="158"/>
      <c r="I24" s="158"/>
    </row>
    <row r="25" spans="1:9" ht="21.75" customHeight="1">
      <c r="A25" s="618" t="s">
        <v>225</v>
      </c>
      <c r="B25" s="618"/>
      <c r="C25" s="618"/>
      <c r="D25" s="618"/>
      <c r="E25" s="618"/>
      <c r="F25" s="618"/>
      <c r="G25" s="618"/>
      <c r="H25" s="618"/>
      <c r="I25" s="618"/>
    </row>
    <row r="26" spans="1:9" ht="21.75" customHeight="1">
      <c r="A26" s="618" t="s">
        <v>192</v>
      </c>
      <c r="B26" s="618"/>
      <c r="C26" s="618"/>
      <c r="D26" s="618"/>
      <c r="E26" s="618"/>
      <c r="F26" s="618"/>
      <c r="G26" s="618"/>
      <c r="H26" s="618"/>
      <c r="I26" s="618"/>
    </row>
    <row r="27" spans="1:9" ht="21.75" customHeight="1">
      <c r="A27" s="157"/>
      <c r="B27" s="157"/>
      <c r="C27" s="157"/>
      <c r="D27" s="157"/>
      <c r="E27" s="157"/>
      <c r="F27" s="157"/>
      <c r="G27" s="157"/>
      <c r="H27" s="157"/>
      <c r="I27" s="157"/>
    </row>
    <row r="28" spans="1:9" ht="21.75" customHeight="1">
      <c r="A28" s="157"/>
      <c r="B28" s="157"/>
      <c r="C28" s="157"/>
      <c r="D28" s="157"/>
      <c r="E28" s="157"/>
      <c r="F28" s="157"/>
      <c r="G28" s="157"/>
      <c r="H28" s="157"/>
      <c r="I28" s="157"/>
    </row>
    <row r="29" spans="1:9" ht="21.75" customHeight="1">
      <c r="D29" s="157"/>
      <c r="E29" s="157"/>
    </row>
    <row r="30" spans="1:9" ht="21.75" customHeight="1">
      <c r="A30" s="618" t="s">
        <v>607</v>
      </c>
      <c r="B30" s="618"/>
      <c r="C30" s="618"/>
      <c r="D30" s="618"/>
      <c r="E30" s="618"/>
      <c r="F30" s="618"/>
      <c r="G30" s="618"/>
      <c r="H30" s="618"/>
      <c r="I30" s="618"/>
    </row>
    <row r="31" spans="1:9" ht="21.75" customHeight="1">
      <c r="A31" s="618" t="s">
        <v>302</v>
      </c>
      <c r="B31" s="618"/>
      <c r="C31" s="618"/>
      <c r="D31" s="618"/>
      <c r="E31" s="618"/>
      <c r="F31" s="618"/>
      <c r="G31" s="618"/>
      <c r="H31" s="618"/>
      <c r="I31" s="618"/>
    </row>
    <row r="32" spans="1:9" ht="21.75" customHeight="1">
      <c r="E32" s="157"/>
      <c r="G32" s="158"/>
      <c r="I32" s="158"/>
    </row>
    <row r="33" spans="1:9" ht="10.5" customHeight="1">
      <c r="E33" s="157"/>
      <c r="G33" s="158"/>
      <c r="I33" s="158"/>
    </row>
    <row r="34" spans="1:9" ht="21.75" customHeight="1">
      <c r="A34" s="621">
        <f>+A2</f>
        <v>0</v>
      </c>
      <c r="B34" s="621"/>
      <c r="C34" s="621"/>
      <c r="D34" s="621"/>
      <c r="E34" s="621"/>
      <c r="F34" s="621"/>
      <c r="G34" s="621"/>
      <c r="H34" s="621"/>
      <c r="I34" s="621"/>
    </row>
    <row r="35" spans="1:9" ht="21.75" customHeight="1">
      <c r="A35" s="619" t="s">
        <v>190</v>
      </c>
      <c r="B35" s="619"/>
      <c r="C35" s="619"/>
      <c r="D35" s="619"/>
      <c r="E35" s="619"/>
      <c r="F35" s="619"/>
      <c r="G35" s="619"/>
      <c r="H35" s="619"/>
      <c r="I35" s="619"/>
    </row>
    <row r="36" spans="1:9" ht="21.75" customHeight="1">
      <c r="A36" s="619" t="str">
        <f>+A4</f>
        <v>ณ  วันที่ 31  ธันวาคม 2566</v>
      </c>
      <c r="B36" s="619"/>
      <c r="C36" s="619"/>
      <c r="D36" s="619"/>
      <c r="E36" s="619"/>
      <c r="F36" s="619"/>
      <c r="G36" s="619"/>
      <c r="H36" s="619"/>
      <c r="I36" s="619"/>
    </row>
    <row r="37" spans="1:9">
      <c r="A37" s="152"/>
      <c r="B37" s="152"/>
      <c r="C37" s="152"/>
      <c r="D37" s="152"/>
      <c r="E37" s="152"/>
      <c r="F37" s="152"/>
      <c r="G37" s="620" t="s">
        <v>52</v>
      </c>
      <c r="H37" s="620"/>
      <c r="I37" s="620"/>
    </row>
    <row r="38" spans="1:9" ht="21.75" customHeight="1">
      <c r="A38" s="622" t="s">
        <v>208</v>
      </c>
      <c r="B38" s="622"/>
      <c r="C38" s="622"/>
      <c r="D38" s="622"/>
      <c r="E38" s="622"/>
      <c r="F38" s="622"/>
      <c r="G38" s="622"/>
      <c r="H38" s="622"/>
      <c r="I38" s="622"/>
    </row>
    <row r="39" spans="1:9" ht="21.75" customHeight="1">
      <c r="E39" s="50" t="s">
        <v>53</v>
      </c>
      <c r="F39" s="154"/>
      <c r="G39" s="155">
        <f>+G7</f>
        <v>2566</v>
      </c>
      <c r="H39" s="156"/>
      <c r="I39" s="155">
        <f>+I7</f>
        <v>2565</v>
      </c>
    </row>
    <row r="40" spans="1:9" ht="21.75" customHeight="1">
      <c r="A40" s="154" t="s">
        <v>42</v>
      </c>
      <c r="B40" s="154"/>
      <c r="E40" s="157"/>
      <c r="I40" s="157"/>
    </row>
    <row r="41" spans="1:9" ht="21.75" customHeight="1">
      <c r="A41" s="154"/>
      <c r="B41" s="5" t="s">
        <v>193</v>
      </c>
      <c r="E41" s="157"/>
      <c r="G41" s="166" t="e">
        <f>+'wps&amp;wpl'!F22</f>
        <v>#REF!</v>
      </c>
      <c r="I41" s="166" t="e">
        <f>+'wps&amp;wpl'!G22</f>
        <v>#REF!</v>
      </c>
    </row>
    <row r="42" spans="1:9" ht="21.75" customHeight="1">
      <c r="B42" s="5" t="s">
        <v>67</v>
      </c>
      <c r="E42" s="157"/>
      <c r="G42" s="166" t="e">
        <f>+'wps&amp;wpl'!F23</f>
        <v>#REF!</v>
      </c>
      <c r="I42" s="166" t="e">
        <f>+'wps&amp;wpl'!G23</f>
        <v>#REF!</v>
      </c>
    </row>
    <row r="43" spans="1:9" ht="21.75" customHeight="1">
      <c r="C43" s="154" t="s">
        <v>63</v>
      </c>
      <c r="E43" s="157"/>
      <c r="G43" s="162" t="e">
        <f>SUM(G41:G42)</f>
        <v>#REF!</v>
      </c>
      <c r="H43" s="161"/>
      <c r="I43" s="162" t="e">
        <f>SUM(I41:I42)</f>
        <v>#REF!</v>
      </c>
    </row>
    <row r="44" spans="1:9">
      <c r="A44" s="154" t="s">
        <v>107</v>
      </c>
      <c r="E44" s="157"/>
      <c r="G44" s="158"/>
      <c r="I44" s="101"/>
    </row>
    <row r="45" spans="1:9">
      <c r="A45" s="154"/>
      <c r="B45" s="5" t="s">
        <v>167</v>
      </c>
      <c r="E45" s="157"/>
      <c r="G45" s="208">
        <f>+'wps&amp;wpl'!F26</f>
        <v>0</v>
      </c>
      <c r="I45" s="101">
        <f>+'wps&amp;wpl'!G26</f>
        <v>0</v>
      </c>
    </row>
    <row r="46" spans="1:9">
      <c r="C46" s="154" t="s">
        <v>112</v>
      </c>
      <c r="E46" s="157"/>
      <c r="G46" s="251">
        <f>SUM(G45)</f>
        <v>0</v>
      </c>
      <c r="H46" s="161"/>
      <c r="I46" s="252">
        <f>SUM(I45)</f>
        <v>0</v>
      </c>
    </row>
    <row r="47" spans="1:9" ht="23" thickBot="1">
      <c r="C47" s="154" t="s">
        <v>46</v>
      </c>
      <c r="E47" s="157"/>
      <c r="G47" s="167" t="e">
        <f>SUM(G43+G46)</f>
        <v>#REF!</v>
      </c>
      <c r="H47" s="161"/>
      <c r="I47" s="167" t="e">
        <f>SUM(I43+I46)</f>
        <v>#REF!</v>
      </c>
    </row>
    <row r="48" spans="1:9" ht="21.75" customHeight="1" thickTop="1">
      <c r="A48" s="154" t="s">
        <v>57</v>
      </c>
      <c r="B48" s="154"/>
      <c r="G48" s="158"/>
    </row>
    <row r="49" spans="1:9" ht="21.75" customHeight="1">
      <c r="A49" s="5" t="s">
        <v>195</v>
      </c>
      <c r="G49" s="158"/>
    </row>
    <row r="50" spans="1:9" ht="21.75" customHeight="1">
      <c r="B50" s="5" t="s">
        <v>55</v>
      </c>
      <c r="E50" s="157"/>
      <c r="G50" s="5"/>
      <c r="H50" s="5"/>
    </row>
    <row r="51" spans="1:9" ht="21.75" customHeight="1" thickBot="1">
      <c r="B51" s="5" t="s">
        <v>303</v>
      </c>
      <c r="E51" s="157"/>
      <c r="G51" s="168" t="e">
        <f>+'wps&amp;wpl'!F32</f>
        <v>#REF!</v>
      </c>
      <c r="I51" s="168" t="e">
        <f>+'wps&amp;wpl'!G31</f>
        <v>#REF!</v>
      </c>
    </row>
    <row r="52" spans="1:9" ht="21.75" customHeight="1" thickTop="1">
      <c r="B52" s="5" t="s">
        <v>194</v>
      </c>
      <c r="E52" s="157"/>
      <c r="G52" s="5"/>
      <c r="H52" s="5"/>
    </row>
    <row r="53" spans="1:9">
      <c r="B53" s="5" t="s">
        <v>303</v>
      </c>
      <c r="E53" s="157"/>
      <c r="G53" s="101" t="e">
        <f>+'wps&amp;wpl'!F32</f>
        <v>#REF!</v>
      </c>
      <c r="I53" s="181" t="e">
        <f>+'wps&amp;wpl'!G32</f>
        <v>#REF!</v>
      </c>
    </row>
    <row r="54" spans="1:9">
      <c r="B54" s="5" t="s">
        <v>69</v>
      </c>
      <c r="E54" s="157"/>
      <c r="G54" s="101"/>
      <c r="I54" s="101"/>
    </row>
    <row r="55" spans="1:9">
      <c r="B55" s="5" t="s">
        <v>209</v>
      </c>
      <c r="E55" s="157"/>
      <c r="G55" s="101"/>
      <c r="I55" s="101"/>
    </row>
    <row r="56" spans="1:9" ht="21.75" customHeight="1">
      <c r="B56" s="5" t="s">
        <v>18</v>
      </c>
      <c r="G56" s="158" t="e">
        <f>+'wps&amp;wpl'!F33+'wps&amp;wpl'!F34</f>
        <v>#REF!</v>
      </c>
      <c r="I56" s="24" t="e">
        <f>+'wps&amp;wpl'!G33+'wps&amp;wpl'!G34</f>
        <v>#REF!</v>
      </c>
    </row>
    <row r="57" spans="1:9" ht="21.75" customHeight="1">
      <c r="C57" s="154" t="s">
        <v>60</v>
      </c>
      <c r="G57" s="160" t="e">
        <f>SUM(G53:G56)</f>
        <v>#REF!</v>
      </c>
      <c r="H57" s="161"/>
      <c r="I57" s="99" t="e">
        <f>SUM(I53:I56)</f>
        <v>#REF!</v>
      </c>
    </row>
    <row r="58" spans="1:9" ht="21.75" customHeight="1" thickBot="1">
      <c r="C58" s="154" t="s">
        <v>61</v>
      </c>
      <c r="G58" s="165" t="e">
        <f>SUM(G47+G57)</f>
        <v>#REF!</v>
      </c>
      <c r="H58" s="161"/>
      <c r="I58" s="165" t="e">
        <f>SUM(I47+I57)</f>
        <v>#REF!</v>
      </c>
    </row>
    <row r="59" spans="1:9" s="182" customFormat="1" ht="21.75" customHeight="1" thickTop="1">
      <c r="D59" s="183"/>
      <c r="E59" s="183"/>
      <c r="G59" s="184"/>
      <c r="H59" s="184"/>
      <c r="I59" s="184"/>
    </row>
    <row r="60" spans="1:9" ht="21.75" customHeight="1">
      <c r="A60" s="618" t="str">
        <f>A25</f>
        <v>งบการเงินได้รับอนุมัติจากที่ประชุมสามัญผู้ถือหุ้นครั้งที่ …………… เมื่อวันที่ ………………………………..</v>
      </c>
      <c r="B60" s="618"/>
      <c r="C60" s="618"/>
      <c r="D60" s="618"/>
      <c r="E60" s="618"/>
      <c r="F60" s="618"/>
      <c r="G60" s="618"/>
      <c r="H60" s="618"/>
      <c r="I60" s="618"/>
    </row>
    <row r="61" spans="1:9" ht="21.75" customHeight="1">
      <c r="A61" s="618" t="s">
        <v>192</v>
      </c>
      <c r="B61" s="618"/>
      <c r="C61" s="618"/>
      <c r="D61" s="618"/>
      <c r="E61" s="618"/>
      <c r="F61" s="618"/>
      <c r="G61" s="618"/>
      <c r="H61" s="618"/>
      <c r="I61" s="618"/>
    </row>
    <row r="62" spans="1:9" ht="21.75" customHeight="1">
      <c r="A62" s="157"/>
      <c r="B62" s="157"/>
      <c r="C62" s="157"/>
      <c r="D62" s="157"/>
      <c r="E62" s="157"/>
      <c r="F62" s="157"/>
      <c r="G62" s="157"/>
      <c r="H62" s="157"/>
      <c r="I62" s="157"/>
    </row>
    <row r="63" spans="1:9" ht="21.75" customHeight="1">
      <c r="A63" s="618" t="s">
        <v>607</v>
      </c>
      <c r="B63" s="618"/>
      <c r="C63" s="618"/>
      <c r="D63" s="618"/>
      <c r="E63" s="618"/>
      <c r="F63" s="618"/>
      <c r="G63" s="618"/>
      <c r="H63" s="618"/>
      <c r="I63" s="618"/>
    </row>
    <row r="64" spans="1:9">
      <c r="A64" s="618" t="str">
        <f>+A31</f>
        <v>(นายเรวัต  ตันตยานนท์)</v>
      </c>
      <c r="B64" s="618"/>
      <c r="C64" s="618"/>
      <c r="D64" s="618"/>
      <c r="E64" s="618"/>
      <c r="F64" s="618"/>
      <c r="G64" s="618"/>
      <c r="H64" s="618"/>
      <c r="I64" s="618"/>
    </row>
    <row r="65" spans="1:9">
      <c r="A65" s="157"/>
      <c r="B65" s="157"/>
      <c r="C65" s="157"/>
      <c r="D65" s="157"/>
      <c r="E65" s="157"/>
      <c r="F65" s="157"/>
      <c r="G65" s="157"/>
      <c r="H65" s="157"/>
      <c r="I65" s="157"/>
    </row>
    <row r="66" spans="1:9">
      <c r="A66" s="157"/>
      <c r="B66" s="157"/>
      <c r="C66" s="157"/>
      <c r="D66" s="157"/>
      <c r="E66" s="157"/>
      <c r="F66" s="157"/>
      <c r="G66" s="157"/>
      <c r="H66" s="157"/>
      <c r="I66" s="157"/>
    </row>
    <row r="67" spans="1:9" ht="21.75" customHeight="1">
      <c r="A67" s="621">
        <f>+A2</f>
        <v>0</v>
      </c>
      <c r="B67" s="621"/>
      <c r="C67" s="621"/>
      <c r="D67" s="621"/>
      <c r="E67" s="621"/>
      <c r="F67" s="621"/>
      <c r="G67" s="621"/>
      <c r="H67" s="621"/>
      <c r="I67" s="621"/>
    </row>
    <row r="68" spans="1:9" ht="21.75" customHeight="1">
      <c r="A68" s="619" t="s">
        <v>54</v>
      </c>
      <c r="B68" s="619"/>
      <c r="C68" s="619"/>
      <c r="D68" s="619"/>
      <c r="E68" s="619"/>
      <c r="F68" s="619"/>
      <c r="G68" s="619"/>
      <c r="H68" s="619"/>
      <c r="I68" s="619"/>
    </row>
    <row r="69" spans="1:9" ht="21.75" customHeight="1">
      <c r="A69" s="619" t="s">
        <v>1217</v>
      </c>
      <c r="B69" s="619"/>
      <c r="C69" s="619"/>
      <c r="D69" s="619"/>
      <c r="E69" s="619"/>
      <c r="F69" s="619"/>
      <c r="G69" s="619"/>
      <c r="H69" s="619"/>
      <c r="I69" s="619"/>
    </row>
    <row r="70" spans="1:9" ht="21.75" customHeight="1">
      <c r="G70" s="620" t="s">
        <v>52</v>
      </c>
      <c r="H70" s="620"/>
      <c r="I70" s="620"/>
    </row>
    <row r="71" spans="1:9" ht="21.75" customHeight="1">
      <c r="G71" s="153"/>
      <c r="H71" s="153"/>
      <c r="I71" s="73"/>
    </row>
    <row r="72" spans="1:9" ht="21.75" customHeight="1">
      <c r="E72" s="50" t="s">
        <v>53</v>
      </c>
      <c r="F72" s="154"/>
      <c r="G72" s="155">
        <f>+G7</f>
        <v>2566</v>
      </c>
      <c r="H72" s="156"/>
      <c r="I72" s="50">
        <f>+I7</f>
        <v>2565</v>
      </c>
    </row>
    <row r="73" spans="1:9" ht="21.75" customHeight="1">
      <c r="A73" s="154" t="s">
        <v>36</v>
      </c>
      <c r="E73" s="157"/>
    </row>
    <row r="74" spans="1:9" ht="21.75" customHeight="1">
      <c r="A74" s="154"/>
      <c r="B74" s="5" t="s">
        <v>210</v>
      </c>
      <c r="E74" s="157"/>
      <c r="G74" s="158" t="e">
        <f>+'wps&amp;wpl'!F39</f>
        <v>#REF!</v>
      </c>
      <c r="I74" s="101" t="e">
        <f>+'wps&amp;wpl'!G39</f>
        <v>#REF!</v>
      </c>
    </row>
    <row r="75" spans="1:9" ht="21.75" customHeight="1">
      <c r="B75" s="5" t="s">
        <v>68</v>
      </c>
      <c r="E75" s="157"/>
      <c r="G75" s="158" t="e">
        <f>+'wps&amp;wpl'!F40</f>
        <v>#REF!</v>
      </c>
      <c r="I75" s="101" t="e">
        <f>+'wps&amp;wpl'!G40</f>
        <v>#REF!</v>
      </c>
    </row>
    <row r="76" spans="1:9" ht="21.75" customHeight="1">
      <c r="C76" s="154" t="s">
        <v>47</v>
      </c>
      <c r="E76" s="157"/>
      <c r="G76" s="160" t="e">
        <f>SUM(G74:G75)</f>
        <v>#REF!</v>
      </c>
      <c r="H76" s="161"/>
      <c r="I76" s="162" t="e">
        <f>SUM(I74:I75)</f>
        <v>#REF!</v>
      </c>
    </row>
    <row r="77" spans="1:9" ht="21.75" customHeight="1">
      <c r="A77" s="154" t="s">
        <v>48</v>
      </c>
      <c r="B77" s="154"/>
      <c r="E77" s="169"/>
      <c r="G77" s="158"/>
    </row>
    <row r="78" spans="1:9" ht="21.75" customHeight="1">
      <c r="A78" s="154"/>
      <c r="B78" s="5" t="s">
        <v>73</v>
      </c>
      <c r="E78" s="157"/>
      <c r="G78" s="158" t="e">
        <f>+'wps&amp;wpl'!F43</f>
        <v>#REF!</v>
      </c>
      <c r="I78" s="101" t="e">
        <f>+'wps&amp;wpl'!G43</f>
        <v>#REF!</v>
      </c>
    </row>
    <row r="79" spans="1:9" ht="21.75" customHeight="1">
      <c r="A79" s="154"/>
      <c r="B79" s="5" t="s">
        <v>0</v>
      </c>
      <c r="E79" s="157"/>
      <c r="G79" s="158">
        <f>+'wps&amp;wpl'!F44</f>
        <v>0</v>
      </c>
      <c r="I79" s="101">
        <f>+'wps&amp;wpl'!G44</f>
        <v>0</v>
      </c>
    </row>
    <row r="80" spans="1:9" ht="21.75" customHeight="1">
      <c r="B80" s="5" t="s">
        <v>1</v>
      </c>
      <c r="G80" s="158" t="e">
        <f>+'wps&amp;wpl'!F45</f>
        <v>#REF!</v>
      </c>
      <c r="I80" s="101" t="e">
        <f>+'wps&amp;wpl'!G45</f>
        <v>#REF!</v>
      </c>
    </row>
    <row r="81" spans="1:9" ht="21.75" customHeight="1">
      <c r="C81" s="154" t="s">
        <v>49</v>
      </c>
      <c r="G81" s="160" t="e">
        <f>SUM(G78:G80)</f>
        <v>#REF!</v>
      </c>
      <c r="H81" s="161"/>
      <c r="I81" s="162" t="e">
        <f>SUM(I78:I80)</f>
        <v>#REF!</v>
      </c>
    </row>
    <row r="82" spans="1:9">
      <c r="A82" s="154" t="s">
        <v>19</v>
      </c>
      <c r="G82" s="163" t="e">
        <f>SUM(G76-G81)</f>
        <v>#REF!</v>
      </c>
      <c r="I82" s="163" t="e">
        <f>SUM(I76-I81)</f>
        <v>#REF!</v>
      </c>
    </row>
    <row r="83" spans="1:9">
      <c r="A83" s="5" t="s">
        <v>7</v>
      </c>
      <c r="G83" s="172">
        <v>0</v>
      </c>
      <c r="I83" s="172" t="e">
        <f>'TB12'!#REF!</f>
        <v>#REF!</v>
      </c>
    </row>
    <row r="84" spans="1:9">
      <c r="A84" s="154" t="s">
        <v>211</v>
      </c>
      <c r="G84" s="173" t="e">
        <f>+G82-G83</f>
        <v>#REF!</v>
      </c>
      <c r="H84" s="161"/>
      <c r="I84" s="173" t="e">
        <f>+I82-I83</f>
        <v>#REF!</v>
      </c>
    </row>
    <row r="85" spans="1:9">
      <c r="A85" s="5" t="s">
        <v>37</v>
      </c>
      <c r="E85" s="170"/>
      <c r="G85" s="158" t="e">
        <f>'wps&amp;wpl'!D58</f>
        <v>#REF!</v>
      </c>
      <c r="I85" s="158">
        <f>+'wps&amp;wpl'!G46</f>
        <v>0</v>
      </c>
    </row>
    <row r="86" spans="1:9" ht="21.75" customHeight="1" thickBot="1">
      <c r="A86" s="154" t="s">
        <v>93</v>
      </c>
      <c r="G86" s="165" t="e">
        <f>+G84-G85</f>
        <v>#REF!</v>
      </c>
      <c r="H86" s="161"/>
      <c r="I86" s="165" t="e">
        <f>+I84-I85</f>
        <v>#REF!</v>
      </c>
    </row>
    <row r="87" spans="1:9" ht="21.75" customHeight="1" thickTop="1">
      <c r="G87" s="158"/>
    </row>
    <row r="90" spans="1:9">
      <c r="A90" s="618" t="str">
        <f>A60</f>
        <v>งบการเงินได้รับอนุมัติจากที่ประชุมสามัญผู้ถือหุ้นครั้งที่ …………… เมื่อวันที่ ………………………………..</v>
      </c>
      <c r="B90" s="618"/>
      <c r="C90" s="618"/>
      <c r="D90" s="618"/>
      <c r="E90" s="618"/>
      <c r="F90" s="618"/>
      <c r="G90" s="618"/>
      <c r="H90" s="618"/>
      <c r="I90" s="618"/>
    </row>
    <row r="91" spans="1:9">
      <c r="A91" s="618" t="str">
        <f>+A26</f>
        <v>ข้อมูลในงบการเงินนี้ได้จัดทำขึ้นอย่างถูกต้องครบถ้วนตามความเป็นจริงและตามมาตรฐานการบัญชี</v>
      </c>
      <c r="B91" s="618"/>
      <c r="C91" s="618"/>
      <c r="D91" s="618"/>
      <c r="E91" s="618"/>
      <c r="F91" s="618"/>
      <c r="G91" s="618"/>
      <c r="H91" s="618"/>
      <c r="I91" s="618"/>
    </row>
    <row r="92" spans="1:9">
      <c r="A92" s="157"/>
      <c r="B92" s="157"/>
      <c r="C92" s="157"/>
      <c r="D92" s="157"/>
      <c r="E92" s="157"/>
      <c r="F92" s="157"/>
      <c r="G92" s="157"/>
      <c r="H92" s="157"/>
      <c r="I92" s="157"/>
    </row>
    <row r="93" spans="1:9">
      <c r="A93" s="157"/>
      <c r="B93" s="157"/>
      <c r="C93" s="157"/>
      <c r="D93" s="157"/>
      <c r="E93" s="157"/>
      <c r="F93" s="157"/>
      <c r="G93" s="157"/>
      <c r="H93" s="157"/>
      <c r="I93" s="157"/>
    </row>
    <row r="95" spans="1:9">
      <c r="A95" s="618" t="str">
        <f>+A30</f>
        <v>ลงชื่อ………………..………..…………….กรรมการผู้จัดการ</v>
      </c>
      <c r="B95" s="618"/>
      <c r="C95" s="618"/>
      <c r="D95" s="618"/>
      <c r="E95" s="618"/>
      <c r="F95" s="618"/>
      <c r="G95" s="618"/>
      <c r="H95" s="618"/>
      <c r="I95" s="618"/>
    </row>
    <row r="96" spans="1:9">
      <c r="A96" s="618" t="str">
        <f>+A31</f>
        <v>(นายเรวัต  ตันตยานนท์)</v>
      </c>
      <c r="B96" s="618"/>
      <c r="C96" s="618"/>
      <c r="D96" s="618"/>
      <c r="E96" s="618"/>
      <c r="F96" s="618"/>
      <c r="G96" s="618"/>
      <c r="H96" s="618"/>
      <c r="I96" s="618"/>
    </row>
  </sheetData>
  <mergeCells count="26">
    <mergeCell ref="A2:I2"/>
    <mergeCell ref="A3:I3"/>
    <mergeCell ref="A4:I4"/>
    <mergeCell ref="A36:I36"/>
    <mergeCell ref="A26:I26"/>
    <mergeCell ref="G5:I5"/>
    <mergeCell ref="A6:I6"/>
    <mergeCell ref="A31:I31"/>
    <mergeCell ref="A25:I25"/>
    <mergeCell ref="A30:I30"/>
    <mergeCell ref="A34:I34"/>
    <mergeCell ref="A35:I35"/>
    <mergeCell ref="A96:I96"/>
    <mergeCell ref="A69:I69"/>
    <mergeCell ref="A64:I64"/>
    <mergeCell ref="G37:I37"/>
    <mergeCell ref="A95:I95"/>
    <mergeCell ref="A67:I67"/>
    <mergeCell ref="A90:I90"/>
    <mergeCell ref="A60:I60"/>
    <mergeCell ref="A61:I61"/>
    <mergeCell ref="A63:I63"/>
    <mergeCell ref="A91:I91"/>
    <mergeCell ref="A68:I68"/>
    <mergeCell ref="A38:I38"/>
    <mergeCell ref="G70:I70"/>
  </mergeCells>
  <phoneticPr fontId="0" type="noConversion"/>
  <pageMargins left="0.7" right="0.7" top="0.75" bottom="0.75" header="0.3" footer="0.3"/>
  <pageSetup paperSize="9" scale="99" fitToHeight="0" orientation="portrait" r:id="rId1"/>
  <headerFooter alignWithMargins="0">
    <oddFooter>&amp;L&amp;"Angsana New,ตัวปกติ"         หมายเหตุประกอบงบการเงินเป็นส่วนหนึ่งของงบการเงินนี้</oddFooter>
  </headerFooter>
  <rowBreaks count="2" manualBreakCount="2">
    <brk id="32" max="8" man="1"/>
    <brk id="66" max="8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pageSetUpPr fitToPage="1"/>
  </sheetPr>
  <dimension ref="A1:S1583"/>
  <sheetViews>
    <sheetView showGridLines="0" zoomScaleNormal="100" workbookViewId="0">
      <selection activeCell="H11" sqref="H11"/>
    </sheetView>
  </sheetViews>
  <sheetFormatPr baseColWidth="10" defaultColWidth="9.19921875" defaultRowHeight="21" customHeight="1"/>
  <cols>
    <col min="1" max="1" width="36.3984375" style="7" customWidth="1"/>
    <col min="2" max="2" width="6.796875" style="7" customWidth="1"/>
    <col min="3" max="3" width="1.19921875" style="7" customWidth="1"/>
    <col min="4" max="4" width="15.796875" style="7" customWidth="1"/>
    <col min="5" max="5" width="1.19921875" style="7" customWidth="1"/>
    <col min="6" max="6" width="15.796875" style="7" customWidth="1"/>
    <col min="7" max="7" width="1.19921875" style="7" customWidth="1"/>
    <col min="8" max="8" width="15.796875" style="7" customWidth="1"/>
    <col min="9" max="9" width="1.19921875" style="7" customWidth="1"/>
    <col min="10" max="10" width="15.796875" style="7" customWidth="1"/>
    <col min="11" max="11" width="0.3984375" style="7" hidden="1" customWidth="1"/>
    <col min="12" max="16384" width="9.19921875" style="7"/>
  </cols>
  <sheetData>
    <row r="1" spans="1:12" ht="14.25" customHeight="1"/>
    <row r="2" spans="1:12" ht="21.75" customHeight="1">
      <c r="A2" s="623">
        <f>+งบปี66!A2</f>
        <v>0</v>
      </c>
      <c r="B2" s="623"/>
      <c r="C2" s="623"/>
      <c r="D2" s="623"/>
      <c r="E2" s="623"/>
      <c r="F2" s="623"/>
      <c r="G2" s="623"/>
      <c r="H2" s="623"/>
      <c r="I2" s="623"/>
      <c r="J2" s="623"/>
      <c r="K2" s="623"/>
      <c r="L2" s="6"/>
    </row>
    <row r="3" spans="1:12" ht="21.75" customHeight="1">
      <c r="A3" s="624" t="s">
        <v>64</v>
      </c>
      <c r="B3" s="624"/>
      <c r="C3" s="624"/>
      <c r="D3" s="624"/>
      <c r="E3" s="624"/>
      <c r="F3" s="624"/>
      <c r="G3" s="624"/>
      <c r="H3" s="624"/>
      <c r="I3" s="624"/>
      <c r="J3" s="624"/>
      <c r="K3" s="624"/>
      <c r="L3" s="6"/>
    </row>
    <row r="4" spans="1:12" ht="21.75" customHeight="1">
      <c r="A4" s="619" t="str">
        <f>งบปี66!A4</f>
        <v>ณ  วันที่ 31  ธันวาคม 2566</v>
      </c>
      <c r="B4" s="619"/>
      <c r="C4" s="619"/>
      <c r="D4" s="619"/>
      <c r="E4" s="619"/>
      <c r="F4" s="619"/>
      <c r="G4" s="619"/>
      <c r="H4" s="619"/>
      <c r="I4" s="619"/>
      <c r="J4" s="619"/>
      <c r="K4" s="619"/>
      <c r="L4" s="8"/>
    </row>
    <row r="5" spans="1:12" ht="21.75" customHeight="1">
      <c r="A5" s="9"/>
      <c r="B5" s="9"/>
      <c r="C5" s="9"/>
      <c r="D5" s="9"/>
      <c r="E5" s="9"/>
      <c r="F5" s="9"/>
      <c r="G5" s="9"/>
      <c r="H5" s="10"/>
      <c r="I5" s="10"/>
      <c r="J5" s="179" t="s">
        <v>52</v>
      </c>
      <c r="K5" s="9"/>
      <c r="L5" s="11"/>
    </row>
    <row r="6" spans="1:12" ht="21.75" customHeight="1">
      <c r="A6" s="9"/>
      <c r="B6" s="9"/>
      <c r="C6" s="9"/>
      <c r="D6" s="49" t="s">
        <v>212</v>
      </c>
      <c r="E6" s="49"/>
      <c r="F6" s="625" t="s">
        <v>69</v>
      </c>
      <c r="G6" s="625"/>
      <c r="H6" s="625"/>
      <c r="I6" s="51"/>
      <c r="J6" s="51"/>
      <c r="K6" s="9"/>
      <c r="L6" s="11"/>
    </row>
    <row r="7" spans="1:12" ht="21.75" customHeight="1">
      <c r="A7" s="9"/>
      <c r="B7" s="50" t="s">
        <v>53</v>
      </c>
      <c r="C7" s="73"/>
      <c r="D7" s="52" t="s">
        <v>213</v>
      </c>
      <c r="E7" s="49"/>
      <c r="F7" s="52" t="s">
        <v>207</v>
      </c>
      <c r="G7" s="49"/>
      <c r="H7" s="52" t="s">
        <v>65</v>
      </c>
      <c r="I7" s="51"/>
      <c r="J7" s="52" t="s">
        <v>66</v>
      </c>
      <c r="K7" s="9"/>
      <c r="L7" s="11"/>
    </row>
    <row r="8" spans="1:12" ht="21.75" customHeight="1">
      <c r="A8" s="9"/>
      <c r="B8" s="9"/>
      <c r="C8" s="9"/>
      <c r="D8" s="9"/>
      <c r="E8" s="9"/>
      <c r="F8" s="9"/>
      <c r="G8" s="9"/>
      <c r="H8" s="10"/>
      <c r="I8" s="10"/>
      <c r="J8" s="10"/>
      <c r="K8" s="9"/>
      <c r="L8" s="11"/>
    </row>
    <row r="9" spans="1:12" ht="21.75" customHeight="1">
      <c r="A9" s="175" t="s">
        <v>1389</v>
      </c>
      <c r="B9" s="49"/>
      <c r="C9" s="176"/>
      <c r="D9" s="207" t="e">
        <f>+งบปี66!G53</f>
        <v>#REF!</v>
      </c>
      <c r="E9" s="177"/>
      <c r="F9" s="177">
        <v>0</v>
      </c>
      <c r="G9" s="177"/>
      <c r="H9" s="178">
        <v>1530004.4800000004</v>
      </c>
      <c r="I9" s="177"/>
      <c r="J9" s="178" t="e">
        <f>SUM(D9:H9)</f>
        <v>#REF!</v>
      </c>
      <c r="K9" s="11"/>
    </row>
    <row r="10" spans="1:12" ht="21.75" customHeight="1">
      <c r="A10" s="87" t="s">
        <v>93</v>
      </c>
      <c r="B10" s="9"/>
      <c r="D10" s="209">
        <v>0</v>
      </c>
      <c r="E10" s="47"/>
      <c r="F10" s="47">
        <v>0</v>
      </c>
      <c r="G10" s="47"/>
      <c r="H10" s="100">
        <v>573574.80207246263</v>
      </c>
      <c r="I10" s="48"/>
      <c r="J10" s="100">
        <f>SUM(D10:H10)</f>
        <v>573574.80207246263</v>
      </c>
      <c r="K10" s="11"/>
    </row>
    <row r="11" spans="1:12" ht="21.75" customHeight="1">
      <c r="A11" s="175" t="s">
        <v>1390</v>
      </c>
      <c r="B11" s="49"/>
      <c r="C11" s="176"/>
      <c r="D11" s="178" t="e">
        <f>SUM(D9:D10)</f>
        <v>#REF!</v>
      </c>
      <c r="E11" s="177"/>
      <c r="F11" s="253">
        <f>SUM(F9:F10)</f>
        <v>0</v>
      </c>
      <c r="G11" s="177"/>
      <c r="H11" s="211" t="e">
        <f>'wps&amp;wpl'!F33</f>
        <v>#REF!</v>
      </c>
      <c r="I11" s="178"/>
      <c r="J11" s="178" t="e">
        <f>SUM(D11:H11)</f>
        <v>#REF!</v>
      </c>
      <c r="K11" s="12"/>
    </row>
    <row r="12" spans="1:12" ht="21.75" customHeight="1">
      <c r="A12" s="87" t="s">
        <v>93</v>
      </c>
      <c r="B12" s="9"/>
      <c r="D12" s="209">
        <v>0</v>
      </c>
      <c r="E12" s="47"/>
      <c r="F12" s="47">
        <v>0</v>
      </c>
      <c r="G12" s="47"/>
      <c r="H12" s="100" t="e">
        <f>+'wps&amp;wpl'!F48</f>
        <v>#REF!</v>
      </c>
      <c r="I12" s="48"/>
      <c r="J12" s="100" t="e">
        <f>SUM(D12:H12)</f>
        <v>#REF!</v>
      </c>
      <c r="K12" s="11"/>
    </row>
    <row r="13" spans="1:12" ht="21.75" customHeight="1" thickBot="1">
      <c r="A13" s="175" t="s">
        <v>1391</v>
      </c>
      <c r="B13" s="49"/>
      <c r="C13" s="176"/>
      <c r="D13" s="210" t="e">
        <f>SUM(D11:D12)</f>
        <v>#REF!</v>
      </c>
      <c r="E13" s="177"/>
      <c r="F13" s="254">
        <f>SUM(F11:F12)</f>
        <v>0</v>
      </c>
      <c r="G13" s="177"/>
      <c r="H13" s="210" t="e">
        <f>SUM(H11:H12)</f>
        <v>#REF!</v>
      </c>
      <c r="I13" s="178"/>
      <c r="J13" s="210" t="e">
        <f>SUM(J11:J12)</f>
        <v>#REF!</v>
      </c>
      <c r="K13" s="12"/>
    </row>
    <row r="14" spans="1:12" ht="21" customHeight="1" thickTop="1"/>
    <row r="17" spans="1:11" ht="21" customHeight="1">
      <c r="A17" s="618" t="str">
        <f>+งบปี66!A25</f>
        <v>งบการเงินได้รับอนุมัติจากที่ประชุมสามัญผู้ถือหุ้นครั้งที่ …………… เมื่อวันที่ ………………………………..</v>
      </c>
      <c r="B17" s="618"/>
      <c r="C17" s="618"/>
      <c r="D17" s="618"/>
      <c r="E17" s="618"/>
      <c r="F17" s="618"/>
      <c r="G17" s="618"/>
      <c r="H17" s="618"/>
      <c r="I17" s="618"/>
      <c r="J17" s="618"/>
      <c r="K17" s="618"/>
    </row>
    <row r="18" spans="1:11" s="5" customFormat="1" ht="22.5" customHeight="1">
      <c r="A18" s="618" t="str">
        <f>+งบปี66!A26</f>
        <v>ข้อมูลในงบการเงินนี้ได้จัดทำขึ้นอย่างถูกต้องครบถ้วนตามความเป็นจริงและตามมาตรฐานการบัญชี</v>
      </c>
      <c r="B18" s="618"/>
      <c r="C18" s="618"/>
      <c r="D18" s="618"/>
      <c r="E18" s="618"/>
      <c r="F18" s="618"/>
      <c r="G18" s="618"/>
      <c r="H18" s="618"/>
      <c r="I18" s="618"/>
      <c r="J18" s="618"/>
      <c r="K18" s="618"/>
    </row>
    <row r="21" spans="1:11" s="5" customFormat="1" ht="22.5" customHeight="1">
      <c r="A21" s="618" t="str">
        <f>+งบปี66!A30</f>
        <v>ลงชื่อ………………..………..…………….กรรมการผู้จัดการ</v>
      </c>
      <c r="B21" s="618"/>
      <c r="C21" s="618"/>
      <c r="D21" s="618"/>
      <c r="E21" s="618"/>
      <c r="F21" s="618"/>
      <c r="G21" s="618"/>
      <c r="H21" s="618"/>
      <c r="I21" s="618"/>
      <c r="J21" s="618"/>
      <c r="K21" s="618"/>
    </row>
    <row r="22" spans="1:11" s="5" customFormat="1" ht="21" customHeight="1">
      <c r="A22" s="618" t="str">
        <f>+งบปี66!A31</f>
        <v>(นายเรวัต  ตันตยานนท์)</v>
      </c>
      <c r="B22" s="618"/>
      <c r="C22" s="618"/>
      <c r="D22" s="618"/>
      <c r="E22" s="618"/>
      <c r="F22" s="618"/>
      <c r="G22" s="618"/>
      <c r="H22" s="618"/>
      <c r="I22" s="618"/>
      <c r="J22" s="618"/>
      <c r="K22" s="618"/>
    </row>
    <row r="1307" spans="17:19" ht="21" customHeight="1">
      <c r="Q1307" s="7">
        <v>29896.3</v>
      </c>
      <c r="R1307" s="7">
        <v>25260.6</v>
      </c>
      <c r="S1307" s="7">
        <v>26936.5</v>
      </c>
    </row>
    <row r="1547" spans="17:19" ht="21" customHeight="1">
      <c r="Q1547" s="7">
        <v>370.98</v>
      </c>
      <c r="R1547" s="7">
        <v>359.01</v>
      </c>
      <c r="S1547" s="7">
        <v>371.08</v>
      </c>
    </row>
    <row r="1548" spans="17:19" ht="21" customHeight="1">
      <c r="Q1548" s="7">
        <v>1137.99</v>
      </c>
      <c r="R1548" s="7">
        <v>1101.29</v>
      </c>
      <c r="S1548" s="7">
        <v>1166.27</v>
      </c>
    </row>
    <row r="1549" spans="17:19" ht="21" customHeight="1">
      <c r="Q1549" s="7">
        <v>7548.15</v>
      </c>
      <c r="R1549" s="7">
        <v>7304.43</v>
      </c>
      <c r="S1549" s="7">
        <v>9017.07</v>
      </c>
    </row>
    <row r="1550" spans="17:19" ht="21" customHeight="1">
      <c r="Q1550" s="7">
        <v>1206.05</v>
      </c>
      <c r="R1550" s="7">
        <v>1167.18</v>
      </c>
      <c r="S1550" s="7">
        <v>1205.95</v>
      </c>
    </row>
    <row r="1551" spans="17:19" ht="21" customHeight="1">
      <c r="Q1551" s="7">
        <v>413.26</v>
      </c>
      <c r="R1551" s="7">
        <v>399.93</v>
      </c>
      <c r="S1551" s="7">
        <v>413.3</v>
      </c>
    </row>
    <row r="1552" spans="17:19" ht="21" customHeight="1">
      <c r="Q1552" s="7">
        <v>2518.42</v>
      </c>
      <c r="R1552" s="7">
        <v>2437.25</v>
      </c>
      <c r="S1552" s="7">
        <v>2518.79</v>
      </c>
    </row>
    <row r="1553" spans="17:19" ht="21" customHeight="1">
      <c r="Q1553" s="7">
        <v>519.99</v>
      </c>
      <c r="R1553" s="7">
        <v>503.24</v>
      </c>
      <c r="S1553" s="7">
        <v>552.79999999999995</v>
      </c>
    </row>
    <row r="1554" spans="17:19" ht="21" customHeight="1">
      <c r="Q1554" s="7">
        <v>189.67</v>
      </c>
      <c r="R1554" s="7">
        <v>722.9</v>
      </c>
      <c r="S1554" s="7">
        <v>949.7</v>
      </c>
    </row>
    <row r="1555" spans="17:19" ht="21" customHeight="1">
      <c r="Q1555" s="7">
        <v>1736.06</v>
      </c>
      <c r="R1555" s="7">
        <v>1675.55</v>
      </c>
      <c r="S1555" s="7">
        <v>1731.9</v>
      </c>
    </row>
    <row r="1556" spans="17:19" ht="21" customHeight="1">
      <c r="Q1556" s="7">
        <v>522.38</v>
      </c>
      <c r="R1556" s="7">
        <v>505.58</v>
      </c>
      <c r="S1556" s="7">
        <v>522.49</v>
      </c>
    </row>
    <row r="1557" spans="17:19" ht="21" customHeight="1">
      <c r="Q1557" s="7">
        <v>29918.79</v>
      </c>
      <c r="R1557" s="7">
        <v>29053.4</v>
      </c>
      <c r="S1557" s="7">
        <v>30715.040000000001</v>
      </c>
    </row>
    <row r="1558" spans="17:19" ht="21" customHeight="1">
      <c r="Q1558" s="7">
        <v>389.4</v>
      </c>
      <c r="R1558" s="7">
        <v>376.9</v>
      </c>
      <c r="S1558" s="7">
        <v>389.7</v>
      </c>
    </row>
    <row r="1559" spans="17:19" ht="21" customHeight="1">
      <c r="Q1559" s="7">
        <v>1146.3399999999999</v>
      </c>
      <c r="R1559" s="7">
        <v>1109.48</v>
      </c>
      <c r="S1559" s="7">
        <v>1179.72</v>
      </c>
    </row>
    <row r="1560" spans="17:19" ht="21" customHeight="1">
      <c r="Q1560" s="7">
        <v>722.48</v>
      </c>
      <c r="R1560" s="7">
        <v>723.83</v>
      </c>
      <c r="S1560" s="7">
        <v>748.24</v>
      </c>
    </row>
    <row r="1561" spans="17:19" ht="21" customHeight="1">
      <c r="Q1561" s="7">
        <v>106.7</v>
      </c>
      <c r="R1561" s="7">
        <v>103.26</v>
      </c>
      <c r="S1561" s="7">
        <v>106.72</v>
      </c>
    </row>
    <row r="1562" spans="17:19" ht="21" customHeight="1">
      <c r="Q1562" s="7">
        <v>276</v>
      </c>
      <c r="R1562" s="7">
        <v>267.12</v>
      </c>
      <c r="S1562" s="7">
        <v>276.11</v>
      </c>
    </row>
    <row r="1563" spans="17:19" ht="21" customHeight="1">
      <c r="Q1563" s="7">
        <v>1553.69</v>
      </c>
      <c r="R1563" s="7">
        <v>1503.6</v>
      </c>
      <c r="S1563" s="7">
        <v>1553.8</v>
      </c>
    </row>
    <row r="1564" spans="17:19" ht="21" customHeight="1">
      <c r="Q1564" s="7">
        <v>1028.1199999999999</v>
      </c>
      <c r="R1564" s="7">
        <v>994.98</v>
      </c>
      <c r="S1564" s="7">
        <v>1028.1500000000001</v>
      </c>
    </row>
    <row r="1565" spans="17:19" ht="21" customHeight="1">
      <c r="Q1565" s="7">
        <v>1934.62</v>
      </c>
      <c r="R1565" s="7">
        <v>1872.25</v>
      </c>
      <c r="S1565" s="7">
        <v>1934.98</v>
      </c>
    </row>
    <row r="1567" spans="17:19" ht="21" customHeight="1">
      <c r="Q1567" s="225">
        <v>22699.42</v>
      </c>
      <c r="R1567" s="225">
        <v>21967.18</v>
      </c>
      <c r="S1567" s="225">
        <v>22699.42</v>
      </c>
    </row>
    <row r="1568" spans="17:19" ht="21" customHeight="1">
      <c r="Q1568" s="7">
        <v>12136.19</v>
      </c>
      <c r="R1568" s="7">
        <v>11650.61</v>
      </c>
      <c r="S1568" s="7">
        <v>12038.98</v>
      </c>
    </row>
    <row r="1569" spans="17:19" ht="21" customHeight="1">
      <c r="Q1569" s="7">
        <v>508.14</v>
      </c>
      <c r="R1569" s="7">
        <v>491.76</v>
      </c>
      <c r="S1569" s="7">
        <v>508.17</v>
      </c>
    </row>
    <row r="1570" spans="17:19" ht="21" customHeight="1">
      <c r="Q1570" s="7">
        <v>15240.74</v>
      </c>
      <c r="R1570" s="7">
        <v>14749.1</v>
      </c>
      <c r="S1570" s="7">
        <v>15240.7</v>
      </c>
    </row>
    <row r="1571" spans="17:19" ht="21" customHeight="1">
      <c r="Q1571" s="7">
        <v>9907.74</v>
      </c>
      <c r="R1571" s="7">
        <v>9588.1299999999992</v>
      </c>
      <c r="S1571" s="7">
        <v>9907.7099999999991</v>
      </c>
    </row>
    <row r="1572" spans="17:19" ht="21" customHeight="1">
      <c r="Q1572" s="7">
        <v>508.14</v>
      </c>
      <c r="R1572" s="7">
        <v>491.76</v>
      </c>
      <c r="S1572" s="7">
        <v>508.17</v>
      </c>
    </row>
    <row r="1573" spans="17:19" ht="21" customHeight="1">
      <c r="Q1573" s="7">
        <v>167.69</v>
      </c>
      <c r="R1573" s="7">
        <v>162.28</v>
      </c>
      <c r="S1573" s="7">
        <v>167.67</v>
      </c>
    </row>
    <row r="1574" spans="17:19" ht="21" customHeight="1">
      <c r="Q1574" s="7">
        <v>675.83</v>
      </c>
      <c r="R1574" s="7">
        <v>654.04</v>
      </c>
      <c r="S1574" s="7">
        <v>675.84</v>
      </c>
    </row>
    <row r="1575" spans="17:19" ht="21" customHeight="1">
      <c r="Q1575" s="7">
        <v>335.38</v>
      </c>
      <c r="R1575" s="7">
        <v>324.56</v>
      </c>
      <c r="S1575" s="7">
        <v>335.34</v>
      </c>
    </row>
    <row r="1576" spans="17:19" ht="21" customHeight="1">
      <c r="Q1576" s="7">
        <v>503.07</v>
      </c>
      <c r="R1576" s="7">
        <v>486.84</v>
      </c>
      <c r="S1576" s="7">
        <v>503.01</v>
      </c>
    </row>
    <row r="1580" spans="17:19" ht="21" customHeight="1">
      <c r="Q1580" s="7">
        <v>215.66</v>
      </c>
      <c r="R1580" s="7">
        <v>208.7</v>
      </c>
      <c r="S1580" s="7">
        <v>215.69</v>
      </c>
    </row>
    <row r="1581" spans="17:19" ht="21" customHeight="1">
      <c r="Q1581" s="7">
        <v>52.53</v>
      </c>
      <c r="R1581" s="7">
        <v>50.84</v>
      </c>
      <c r="S1581" s="7">
        <v>52.5</v>
      </c>
    </row>
    <row r="1582" spans="17:19" ht="21" customHeight="1">
      <c r="Q1582" s="7">
        <v>3384.63</v>
      </c>
      <c r="R1582" s="7">
        <v>3275.45</v>
      </c>
      <c r="S1582" s="7">
        <v>3384.65</v>
      </c>
    </row>
    <row r="1583" spans="17:19" ht="21" customHeight="1">
      <c r="Q1583" s="7">
        <v>20338.560000000001</v>
      </c>
      <c r="R1583" s="7">
        <v>19682.46</v>
      </c>
      <c r="S1583" s="7">
        <v>28903.99</v>
      </c>
    </row>
  </sheetData>
  <mergeCells count="8">
    <mergeCell ref="A21:K21"/>
    <mergeCell ref="A22:K22"/>
    <mergeCell ref="A18:K18"/>
    <mergeCell ref="A2:K2"/>
    <mergeCell ref="A3:K3"/>
    <mergeCell ref="A4:K4"/>
    <mergeCell ref="A17:K17"/>
    <mergeCell ref="F6:H6"/>
  </mergeCells>
  <phoneticPr fontId="0" type="noConversion"/>
  <pageMargins left="1.0629921259842501" right="0.24" top="0.31496062992126" bottom="0.53" header="0.34" footer="0.511811023622047"/>
  <pageSetup paperSize="9" scale="87" orientation="portrait" r:id="rId1"/>
  <headerFooter alignWithMargins="0">
    <oddFooter>&amp;L&amp;"Angsana New,Regular"         หมายเหตุประกอบงบการเงินเป็นส่วนหนึ่งของงบการเงินนี้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15</vt:i4>
      </vt:variant>
    </vt:vector>
  </HeadingPairs>
  <TitlesOfParts>
    <vt:vector size="50" baseType="lpstr">
      <vt:lpstr>รายการปรับปรุง48</vt:lpstr>
      <vt:lpstr>Adj</vt:lpstr>
      <vt:lpstr>Acc Code</vt:lpstr>
      <vt:lpstr>แยกประเภท</vt:lpstr>
      <vt:lpstr>กระดาษทำการ</vt:lpstr>
      <vt:lpstr>TB12</vt:lpstr>
      <vt:lpstr>ภงด 51</vt:lpstr>
      <vt:lpstr>งบปี66</vt:lpstr>
      <vt:lpstr>งบแสดงส่วนผู้ถือ</vt:lpstr>
      <vt:lpstr>wps&amp;wpl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  <vt:lpstr>C12</vt:lpstr>
      <vt:lpstr>C13</vt:lpstr>
      <vt:lpstr>C14</vt:lpstr>
      <vt:lpstr>C15</vt:lpstr>
      <vt:lpstr>C16</vt:lpstr>
      <vt:lpstr>C17</vt:lpstr>
      <vt:lpstr>C18</vt:lpstr>
      <vt:lpstr>C19</vt:lpstr>
      <vt:lpstr>C20</vt:lpstr>
      <vt:lpstr>ทะเบียนทรัพย์สิน</vt:lpstr>
      <vt:lpstr>แนบ สินทรัพย์</vt:lpstr>
      <vt:lpstr>ผลประโยชน์พนง.</vt:lpstr>
      <vt:lpstr>ผลประโยชน์พนง. (2)</vt:lpstr>
      <vt:lpstr>การตลาด</vt:lpstr>
      <vt:lpstr>'Acc Code'!Print_Area</vt:lpstr>
      <vt:lpstr>'wps&amp;wpl'!Print_Area</vt:lpstr>
      <vt:lpstr>งบปี66!Print_Area</vt:lpstr>
      <vt:lpstr>งบแสดงส่วนผู้ถือ!Print_Area</vt:lpstr>
      <vt:lpstr>ทะเบียนทรัพย์สิน!Print_Area</vt:lpstr>
      <vt:lpstr>แยกประเภท!Print_Area</vt:lpstr>
      <vt:lpstr>'C15'!Print_Titles</vt:lpstr>
      <vt:lpstr>'C16'!Print_Titles</vt:lpstr>
      <vt:lpstr>'C17'!Print_Titles</vt:lpstr>
      <vt:lpstr>'TB12'!Print_Titles</vt:lpstr>
      <vt:lpstr>'wps&amp;wpl'!Print_Titles</vt:lpstr>
      <vt:lpstr>ทะเบียนทรัพย์สิน!Print_Titles</vt:lpstr>
      <vt:lpstr>ผลประโยชน์พนง.!Print_Titles</vt:lpstr>
      <vt:lpstr>'ผลประโยชน์พนง. (2)'!Print_Titles</vt:lpstr>
      <vt:lpstr>'ภงด 51'!Print_Titles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</dc:creator>
  <cp:lastModifiedBy>วิสิฐ อิมราพร</cp:lastModifiedBy>
  <cp:lastPrinted>2023-12-27T09:52:25Z</cp:lastPrinted>
  <dcterms:created xsi:type="dcterms:W3CDTF">2004-03-28T06:28:03Z</dcterms:created>
  <dcterms:modified xsi:type="dcterms:W3CDTF">2024-03-03T03:32:45Z</dcterms:modified>
</cp:coreProperties>
</file>