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elucus\Documents\SJSONF\Report\"/>
    </mc:Choice>
  </mc:AlternateContent>
  <xr:revisionPtr revIDLastSave="0" documentId="13_ncr:1_{4E16B254-7C91-4C46-9054-4D56B2A77022}" xr6:coauthVersionLast="45" xr6:coauthVersionMax="45" xr10:uidLastSave="{00000000-0000-0000-0000-000000000000}"/>
  <bookViews>
    <workbookView xWindow="-108" yWindow="-108" windowWidth="23256" windowHeight="12576" tabRatio="810" firstSheet="8" activeTab="10" xr2:uid="{2CD87CF0-BAE2-47DC-BAD4-3BC43C0DA27D}"/>
  </bookViews>
  <sheets>
    <sheet name="Summary Dashoard" sheetId="1" r:id="rId1"/>
    <sheet name="2.1 Cov- Specific Need of Women" sheetId="3" r:id="rId2"/>
    <sheet name="2.3 - Covid-19 - Violence" sheetId="2" r:id="rId3"/>
    <sheet name="2.4 - Masculinite Positive" sheetId="4" r:id="rId4"/>
    <sheet name="2.6 Agreement" sheetId="6" r:id="rId5"/>
    <sheet name="2.7 women enters late" sheetId="7" r:id="rId6"/>
    <sheet name="3.1 Specific needs of women" sheetId="8" r:id="rId7"/>
    <sheet name="3.2 willingness" sheetId="9" r:id="rId8"/>
    <sheet name="4.1 existence of covid message" sheetId="10" r:id="rId9"/>
    <sheet name="4.1.1 Moyen de deffusion" sheetId="5" r:id="rId10"/>
    <sheet name="Feuil14" sheetId="14" r:id="rId11"/>
    <sheet name="4.2 vyolans sou fanm nan mesaj " sheetId="11" r:id="rId12"/>
    <sheet name="4.3 impor fanm nan repons" sheetId="12" r:id="rId13"/>
    <sheet name="4.4" sheetId="13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4" l="1"/>
  <c r="G4" i="14"/>
  <c r="G5" i="14"/>
  <c r="G6" i="14"/>
  <c r="G7" i="14"/>
  <c r="G8" i="14"/>
  <c r="D4" i="14"/>
  <c r="D5" i="14"/>
  <c r="D6" i="14"/>
  <c r="D7" i="14"/>
  <c r="D8" i="14"/>
  <c r="G3" i="14"/>
  <c r="D3" i="14"/>
  <c r="G18" i="12"/>
  <c r="H18" i="12" s="1"/>
  <c r="G19" i="12"/>
  <c r="H19" i="12" s="1"/>
  <c r="G17" i="12"/>
  <c r="H17" i="12" s="1"/>
  <c r="F18" i="12"/>
  <c r="F19" i="12"/>
  <c r="F17" i="12"/>
  <c r="D18" i="12"/>
  <c r="E18" i="12" s="1"/>
  <c r="D19" i="12"/>
  <c r="E19" i="12" s="1"/>
  <c r="D17" i="12"/>
  <c r="E17" i="12" s="1"/>
  <c r="C18" i="12"/>
  <c r="C19" i="12"/>
  <c r="C17" i="12"/>
  <c r="G15" i="11"/>
  <c r="G16" i="11"/>
  <c r="G14" i="11"/>
  <c r="F15" i="11"/>
  <c r="F16" i="11"/>
  <c r="F14" i="11"/>
  <c r="D15" i="11"/>
  <c r="D16" i="11"/>
  <c r="D14" i="11"/>
  <c r="D10" i="11"/>
  <c r="E10" i="11"/>
  <c r="F10" i="11"/>
  <c r="G10" i="11"/>
  <c r="H10" i="11"/>
  <c r="C10" i="11"/>
  <c r="C15" i="11"/>
  <c r="C16" i="11"/>
  <c r="C14" i="11"/>
  <c r="E15" i="11"/>
  <c r="G43" i="8"/>
  <c r="G42" i="8"/>
  <c r="H42" i="8" s="1"/>
  <c r="F43" i="8"/>
  <c r="F42" i="8"/>
  <c r="E43" i="8"/>
  <c r="E42" i="8"/>
  <c r="D43" i="8"/>
  <c r="D42" i="8"/>
  <c r="C43" i="8"/>
  <c r="C42" i="8"/>
  <c r="D38" i="8"/>
  <c r="E38" i="8"/>
  <c r="F38" i="8"/>
  <c r="G38" i="8"/>
  <c r="H38" i="8"/>
  <c r="C38" i="8"/>
  <c r="F21" i="8"/>
  <c r="E21" i="8"/>
  <c r="G21" i="8" s="1"/>
  <c r="F20" i="8"/>
  <c r="E20" i="8"/>
  <c r="G20" i="8" s="1"/>
  <c r="H16" i="8"/>
  <c r="H14" i="8"/>
  <c r="G15" i="8"/>
  <c r="H15" i="8" s="1"/>
  <c r="G16" i="8"/>
  <c r="G14" i="8"/>
  <c r="F15" i="8"/>
  <c r="F16" i="8"/>
  <c r="F14" i="8"/>
  <c r="E15" i="8"/>
  <c r="E14" i="8"/>
  <c r="D15" i="8"/>
  <c r="D16" i="8"/>
  <c r="E16" i="8" s="1"/>
  <c r="D14" i="8"/>
  <c r="C15" i="8"/>
  <c r="C16" i="8"/>
  <c r="C14" i="8"/>
  <c r="J29" i="8"/>
  <c r="K29" i="8" s="1"/>
  <c r="O29" i="8" s="1"/>
  <c r="H29" i="8"/>
  <c r="L29" i="8" s="1"/>
  <c r="M29" i="8" s="1"/>
  <c r="P29" i="8" s="1"/>
  <c r="E29" i="8"/>
  <c r="H28" i="8"/>
  <c r="L28" i="8" s="1"/>
  <c r="M28" i="8" s="1"/>
  <c r="P28" i="8" s="1"/>
  <c r="E28" i="8"/>
  <c r="J28" i="8" s="1"/>
  <c r="K28" i="8" s="1"/>
  <c r="O28" i="8" s="1"/>
  <c r="H27" i="8"/>
  <c r="L27" i="8" s="1"/>
  <c r="M27" i="8" s="1"/>
  <c r="P27" i="8" s="1"/>
  <c r="E27" i="8"/>
  <c r="J27" i="8" s="1"/>
  <c r="K27" i="8" s="1"/>
  <c r="O27" i="8" s="1"/>
  <c r="H37" i="8"/>
  <c r="L37" i="8" s="1"/>
  <c r="M37" i="8" s="1"/>
  <c r="P37" i="8" s="1"/>
  <c r="E37" i="8"/>
  <c r="J37" i="8" s="1"/>
  <c r="K37" i="8" s="1"/>
  <c r="O37" i="8" s="1"/>
  <c r="H36" i="8"/>
  <c r="L36" i="8" s="1"/>
  <c r="M36" i="8" s="1"/>
  <c r="P36" i="8" s="1"/>
  <c r="E36" i="8"/>
  <c r="J36" i="8" s="1"/>
  <c r="K36" i="8" s="1"/>
  <c r="O36" i="8" s="1"/>
  <c r="F29" i="2"/>
  <c r="F28" i="2"/>
  <c r="E19" i="2"/>
  <c r="E20" i="2"/>
  <c r="E21" i="2"/>
  <c r="E22" i="2"/>
  <c r="E23" i="2"/>
  <c r="E24" i="2"/>
  <c r="E18" i="2"/>
  <c r="H19" i="2"/>
  <c r="H20" i="2"/>
  <c r="H21" i="2"/>
  <c r="H22" i="2"/>
  <c r="H23" i="2"/>
  <c r="H24" i="2"/>
  <c r="H18" i="2"/>
  <c r="G19" i="2"/>
  <c r="G20" i="2"/>
  <c r="G21" i="2"/>
  <c r="G22" i="2"/>
  <c r="G23" i="2"/>
  <c r="G24" i="2"/>
  <c r="G18" i="2"/>
  <c r="F19" i="2"/>
  <c r="F20" i="2"/>
  <c r="F21" i="2"/>
  <c r="F22" i="2"/>
  <c r="F23" i="2"/>
  <c r="F24" i="2"/>
  <c r="F18" i="2"/>
  <c r="D19" i="2"/>
  <c r="D20" i="2"/>
  <c r="D21" i="2"/>
  <c r="D22" i="2"/>
  <c r="D23" i="2"/>
  <c r="D24" i="2"/>
  <c r="D18" i="2"/>
  <c r="C19" i="2"/>
  <c r="C20" i="2"/>
  <c r="C21" i="2"/>
  <c r="C22" i="2"/>
  <c r="C23" i="2"/>
  <c r="C24" i="2"/>
  <c r="C18" i="2"/>
  <c r="L21" i="3"/>
  <c r="J21" i="3"/>
  <c r="L20" i="3"/>
  <c r="J20" i="3"/>
  <c r="L19" i="3"/>
  <c r="J19" i="3"/>
  <c r="L18" i="3"/>
  <c r="J18" i="3"/>
  <c r="L17" i="3"/>
  <c r="J17" i="3"/>
  <c r="L16" i="3"/>
  <c r="J16" i="3"/>
  <c r="L15" i="3"/>
  <c r="J15" i="3"/>
  <c r="E14" i="1"/>
  <c r="E13" i="1"/>
  <c r="C23" i="1"/>
  <c r="B23" i="1"/>
  <c r="C24" i="1"/>
  <c r="B24" i="1"/>
  <c r="D11" i="13"/>
  <c r="E11" i="13"/>
  <c r="F11" i="13"/>
  <c r="G11" i="13"/>
  <c r="H11" i="13"/>
  <c r="C11" i="13"/>
  <c r="H10" i="13"/>
  <c r="L10" i="13" s="1"/>
  <c r="M10" i="13" s="1"/>
  <c r="P10" i="13" s="1"/>
  <c r="E10" i="13"/>
  <c r="J10" i="13" s="1"/>
  <c r="K10" i="13" s="1"/>
  <c r="O10" i="13" s="1"/>
  <c r="H9" i="13"/>
  <c r="L9" i="13" s="1"/>
  <c r="M9" i="13" s="1"/>
  <c r="P9" i="13" s="1"/>
  <c r="E9" i="13"/>
  <c r="J9" i="13" s="1"/>
  <c r="K9" i="13" s="1"/>
  <c r="O9" i="13" s="1"/>
  <c r="H8" i="13"/>
  <c r="L8" i="13" s="1"/>
  <c r="M8" i="13" s="1"/>
  <c r="P8" i="13" s="1"/>
  <c r="E8" i="13"/>
  <c r="J8" i="13" s="1"/>
  <c r="K8" i="13" s="1"/>
  <c r="O8" i="13" s="1"/>
  <c r="H7" i="13"/>
  <c r="L7" i="13" s="1"/>
  <c r="M7" i="13" s="1"/>
  <c r="P7" i="13" s="1"/>
  <c r="E7" i="13"/>
  <c r="J7" i="13" s="1"/>
  <c r="K7" i="13" s="1"/>
  <c r="O7" i="13" s="1"/>
  <c r="H8" i="12"/>
  <c r="L8" i="12" s="1"/>
  <c r="M8" i="12" s="1"/>
  <c r="P8" i="12" s="1"/>
  <c r="E8" i="12"/>
  <c r="J8" i="12" s="1"/>
  <c r="K8" i="12" s="1"/>
  <c r="O8" i="12" s="1"/>
  <c r="H7" i="12"/>
  <c r="L7" i="12" s="1"/>
  <c r="M7" i="12" s="1"/>
  <c r="P7" i="12" s="1"/>
  <c r="E7" i="12"/>
  <c r="J7" i="12" s="1"/>
  <c r="K7" i="12" s="1"/>
  <c r="O7" i="12" s="1"/>
  <c r="H9" i="12"/>
  <c r="L9" i="12" s="1"/>
  <c r="M9" i="12" s="1"/>
  <c r="P9" i="12" s="1"/>
  <c r="E9" i="12"/>
  <c r="J9" i="12" s="1"/>
  <c r="K9" i="12" s="1"/>
  <c r="O9" i="12" s="1"/>
  <c r="P9" i="11"/>
  <c r="O9" i="11"/>
  <c r="H9" i="11"/>
  <c r="L9" i="11" s="1"/>
  <c r="E9" i="11"/>
  <c r="J9" i="11" s="1"/>
  <c r="H8" i="11"/>
  <c r="L8" i="11" s="1"/>
  <c r="M8" i="11" s="1"/>
  <c r="P8" i="11" s="1"/>
  <c r="E8" i="11"/>
  <c r="J8" i="11" s="1"/>
  <c r="K8" i="11" s="1"/>
  <c r="O8" i="11" s="1"/>
  <c r="H7" i="11"/>
  <c r="L7" i="11" s="1"/>
  <c r="M7" i="11" s="1"/>
  <c r="P7" i="11" s="1"/>
  <c r="E7" i="11"/>
  <c r="J7" i="11" s="1"/>
  <c r="K7" i="11" s="1"/>
  <c r="O7" i="11" s="1"/>
  <c r="M8" i="10"/>
  <c r="M9" i="10"/>
  <c r="P9" i="10" s="1"/>
  <c r="L8" i="10"/>
  <c r="L9" i="10"/>
  <c r="K8" i="10"/>
  <c r="K9" i="10"/>
  <c r="J8" i="10"/>
  <c r="J9" i="10"/>
  <c r="O9" i="10"/>
  <c r="H8" i="10"/>
  <c r="H9" i="10"/>
  <c r="E9" i="10"/>
  <c r="E8" i="10"/>
  <c r="H7" i="10"/>
  <c r="L7" i="10" s="1"/>
  <c r="M7" i="10" s="1"/>
  <c r="P7" i="10" s="1"/>
  <c r="E7" i="10"/>
  <c r="J7" i="10" s="1"/>
  <c r="K7" i="10" s="1"/>
  <c r="O7" i="10" s="1"/>
  <c r="E7" i="9"/>
  <c r="J7" i="9" s="1"/>
  <c r="K7" i="9" s="1"/>
  <c r="O7" i="9" s="1"/>
  <c r="H8" i="9"/>
  <c r="L8" i="9" s="1"/>
  <c r="M8" i="9" s="1"/>
  <c r="P8" i="9" s="1"/>
  <c r="E8" i="9"/>
  <c r="J8" i="9" s="1"/>
  <c r="K8" i="9" s="1"/>
  <c r="O8" i="9" s="1"/>
  <c r="H7" i="9"/>
  <c r="L7" i="9" s="1"/>
  <c r="M7" i="9" s="1"/>
  <c r="P7" i="9" s="1"/>
  <c r="H9" i="8"/>
  <c r="L9" i="8" s="1"/>
  <c r="M9" i="8" s="1"/>
  <c r="P9" i="8" s="1"/>
  <c r="E9" i="8"/>
  <c r="J9" i="8" s="1"/>
  <c r="K9" i="8" s="1"/>
  <c r="O9" i="8" s="1"/>
  <c r="H8" i="8"/>
  <c r="L8" i="8" s="1"/>
  <c r="M8" i="8" s="1"/>
  <c r="P8" i="8" s="1"/>
  <c r="E8" i="8"/>
  <c r="J8" i="8" s="1"/>
  <c r="K8" i="8" s="1"/>
  <c r="O8" i="8" s="1"/>
  <c r="H7" i="8"/>
  <c r="L7" i="8" s="1"/>
  <c r="M7" i="8" s="1"/>
  <c r="P7" i="8" s="1"/>
  <c r="E7" i="8"/>
  <c r="J7" i="8" s="1"/>
  <c r="K7" i="8" s="1"/>
  <c r="O7" i="8" s="1"/>
  <c r="H8" i="7"/>
  <c r="L8" i="7" s="1"/>
  <c r="M8" i="7" s="1"/>
  <c r="P8" i="7" s="1"/>
  <c r="H13" i="7"/>
  <c r="L13" i="7" s="1"/>
  <c r="M13" i="7" s="1"/>
  <c r="P13" i="7" s="1"/>
  <c r="H9" i="7"/>
  <c r="L9" i="7" s="1"/>
  <c r="M9" i="7" s="1"/>
  <c r="P9" i="7" s="1"/>
  <c r="H10" i="7"/>
  <c r="L10" i="7" s="1"/>
  <c r="M10" i="7" s="1"/>
  <c r="P10" i="7" s="1"/>
  <c r="H11" i="7"/>
  <c r="L11" i="7" s="1"/>
  <c r="M11" i="7" s="1"/>
  <c r="P11" i="7" s="1"/>
  <c r="H12" i="7"/>
  <c r="L12" i="7" s="1"/>
  <c r="M12" i="7" s="1"/>
  <c r="P12" i="7" s="1"/>
  <c r="E8" i="7"/>
  <c r="J8" i="7" s="1"/>
  <c r="K8" i="7" s="1"/>
  <c r="O8" i="7" s="1"/>
  <c r="E13" i="7"/>
  <c r="J13" i="7" s="1"/>
  <c r="K13" i="7" s="1"/>
  <c r="O13" i="7" s="1"/>
  <c r="E9" i="7"/>
  <c r="J9" i="7" s="1"/>
  <c r="K9" i="7" s="1"/>
  <c r="O9" i="7" s="1"/>
  <c r="E10" i="7"/>
  <c r="J10" i="7" s="1"/>
  <c r="K10" i="7" s="1"/>
  <c r="O10" i="7" s="1"/>
  <c r="E11" i="7"/>
  <c r="J11" i="7" s="1"/>
  <c r="K11" i="7" s="1"/>
  <c r="O11" i="7" s="1"/>
  <c r="E12" i="7"/>
  <c r="J12" i="7" s="1"/>
  <c r="K12" i="7" s="1"/>
  <c r="O12" i="7" s="1"/>
  <c r="H7" i="7"/>
  <c r="L7" i="7" s="1"/>
  <c r="M7" i="7" s="1"/>
  <c r="P7" i="7" s="1"/>
  <c r="E7" i="7"/>
  <c r="J7" i="7" s="1"/>
  <c r="K7" i="7" s="1"/>
  <c r="O7" i="7" s="1"/>
  <c r="H8" i="6"/>
  <c r="L8" i="6" s="1"/>
  <c r="M8" i="6" s="1"/>
  <c r="H9" i="6"/>
  <c r="L9" i="6" s="1"/>
  <c r="H10" i="6"/>
  <c r="H11" i="6"/>
  <c r="H7" i="6"/>
  <c r="K8" i="6"/>
  <c r="K10" i="6"/>
  <c r="L7" i="6"/>
  <c r="M7" i="6" s="1"/>
  <c r="L11" i="6"/>
  <c r="M11" i="6" s="1"/>
  <c r="E11" i="6"/>
  <c r="J11" i="6" s="1"/>
  <c r="K11" i="6" s="1"/>
  <c r="L10" i="6"/>
  <c r="E10" i="6"/>
  <c r="J10" i="6" s="1"/>
  <c r="E9" i="6"/>
  <c r="J9" i="6" s="1"/>
  <c r="K9" i="6" s="1"/>
  <c r="E8" i="6"/>
  <c r="J8" i="6" s="1"/>
  <c r="E7" i="6"/>
  <c r="J7" i="6" s="1"/>
  <c r="K7" i="6" s="1"/>
  <c r="H8" i="5"/>
  <c r="H9" i="5"/>
  <c r="L9" i="5" s="1"/>
  <c r="M9" i="5" s="1"/>
  <c r="P9" i="5" s="1"/>
  <c r="Q9" i="5" s="1"/>
  <c r="H10" i="5"/>
  <c r="H11" i="5"/>
  <c r="H12" i="5"/>
  <c r="H13" i="5"/>
  <c r="H14" i="5"/>
  <c r="H7" i="5"/>
  <c r="L7" i="5" s="1"/>
  <c r="M7" i="5" s="1"/>
  <c r="P7" i="5" s="1"/>
  <c r="Q7" i="5" s="1"/>
  <c r="O8" i="5"/>
  <c r="O9" i="5"/>
  <c r="O10" i="5"/>
  <c r="O11" i="5"/>
  <c r="O12" i="5"/>
  <c r="O13" i="5"/>
  <c r="O14" i="5"/>
  <c r="O7" i="5"/>
  <c r="L8" i="5"/>
  <c r="M8" i="5" s="1"/>
  <c r="P8" i="5" s="1"/>
  <c r="Q8" i="5" s="1"/>
  <c r="L10" i="5"/>
  <c r="M10" i="5" s="1"/>
  <c r="P10" i="5" s="1"/>
  <c r="Q10" i="5" s="1"/>
  <c r="L11" i="5"/>
  <c r="M11" i="5" s="1"/>
  <c r="P11" i="5" s="1"/>
  <c r="Q11" i="5" s="1"/>
  <c r="L12" i="5"/>
  <c r="M12" i="5" s="1"/>
  <c r="P12" i="5" s="1"/>
  <c r="Q12" i="5" s="1"/>
  <c r="L13" i="5"/>
  <c r="M13" i="5" s="1"/>
  <c r="P13" i="5" s="1"/>
  <c r="Q13" i="5" s="1"/>
  <c r="L14" i="5"/>
  <c r="M14" i="5" s="1"/>
  <c r="P14" i="5" s="1"/>
  <c r="Q14" i="5" s="1"/>
  <c r="E8" i="5"/>
  <c r="J8" i="5" s="1"/>
  <c r="K8" i="5" s="1"/>
  <c r="E9" i="5"/>
  <c r="J9" i="5" s="1"/>
  <c r="K9" i="5" s="1"/>
  <c r="E10" i="5"/>
  <c r="J10" i="5" s="1"/>
  <c r="K10" i="5" s="1"/>
  <c r="E11" i="5"/>
  <c r="J11" i="5" s="1"/>
  <c r="K11" i="5" s="1"/>
  <c r="E12" i="5"/>
  <c r="J12" i="5" s="1"/>
  <c r="K12" i="5" s="1"/>
  <c r="E13" i="5"/>
  <c r="J13" i="5" s="1"/>
  <c r="K13" i="5" s="1"/>
  <c r="E14" i="5"/>
  <c r="J14" i="5" s="1"/>
  <c r="K14" i="5" s="1"/>
  <c r="E7" i="5"/>
  <c r="J7" i="5" s="1"/>
  <c r="K7" i="5" s="1"/>
  <c r="G10" i="4"/>
  <c r="K10" i="4" s="1"/>
  <c r="L10" i="4" s="1"/>
  <c r="O10" i="4" s="1"/>
  <c r="G7" i="4"/>
  <c r="K7" i="4" s="1"/>
  <c r="L7" i="4" s="1"/>
  <c r="O7" i="4" s="1"/>
  <c r="G8" i="4"/>
  <c r="G9" i="4"/>
  <c r="K9" i="4" s="1"/>
  <c r="L9" i="4" s="1"/>
  <c r="O9" i="4" s="1"/>
  <c r="G11" i="4"/>
  <c r="K11" i="4" s="1"/>
  <c r="L11" i="4" s="1"/>
  <c r="O11" i="4" s="1"/>
  <c r="G12" i="4"/>
  <c r="K12" i="4" s="1"/>
  <c r="L12" i="4" s="1"/>
  <c r="O12" i="4" s="1"/>
  <c r="K6" i="4"/>
  <c r="I7" i="4"/>
  <c r="J7" i="4" s="1"/>
  <c r="N7" i="4" s="1"/>
  <c r="I8" i="4"/>
  <c r="J8" i="4" s="1"/>
  <c r="N8" i="4" s="1"/>
  <c r="I9" i="4"/>
  <c r="J9" i="4" s="1"/>
  <c r="N9" i="4" s="1"/>
  <c r="I6" i="4"/>
  <c r="J6" i="4" s="1"/>
  <c r="N6" i="4" s="1"/>
  <c r="D7" i="4"/>
  <c r="D8" i="4"/>
  <c r="D9" i="4"/>
  <c r="D10" i="4"/>
  <c r="I10" i="4" s="1"/>
  <c r="J10" i="4" s="1"/>
  <c r="N10" i="4" s="1"/>
  <c r="D11" i="4"/>
  <c r="I11" i="4" s="1"/>
  <c r="J11" i="4" s="1"/>
  <c r="N11" i="4" s="1"/>
  <c r="D12" i="4"/>
  <c r="I12" i="4" s="1"/>
  <c r="J12" i="4" s="1"/>
  <c r="N12" i="4" s="1"/>
  <c r="D6" i="4"/>
  <c r="K8" i="4"/>
  <c r="L8" i="4" s="1"/>
  <c r="O8" i="4" s="1"/>
  <c r="G6" i="4"/>
  <c r="H15" i="11" l="1"/>
  <c r="H16" i="11"/>
  <c r="E16" i="11"/>
  <c r="E14" i="11"/>
  <c r="H14" i="11"/>
  <c r="H43" i="8"/>
  <c r="Q28" i="8"/>
  <c r="Q27" i="8"/>
  <c r="Q29" i="8"/>
  <c r="Q37" i="8"/>
  <c r="Q36" i="8"/>
  <c r="Q7" i="13"/>
  <c r="Q8" i="13"/>
  <c r="Q9" i="13"/>
  <c r="Q10" i="13"/>
  <c r="Q7" i="12"/>
  <c r="Q8" i="12"/>
  <c r="Q9" i="12"/>
  <c r="Q9" i="11"/>
  <c r="Q7" i="11"/>
  <c r="Q8" i="11"/>
  <c r="P8" i="10"/>
  <c r="Q9" i="10"/>
  <c r="O8" i="10"/>
  <c r="Q7" i="10"/>
  <c r="Q8" i="9"/>
  <c r="Q7" i="9"/>
  <c r="Q8" i="8"/>
  <c r="Q9" i="8"/>
  <c r="Q7" i="8"/>
  <c r="Q12" i="7"/>
  <c r="Q11" i="7"/>
  <c r="Q7" i="7"/>
  <c r="Q10" i="7"/>
  <c r="Q13" i="7"/>
  <c r="Q9" i="7"/>
  <c r="Q8" i="7"/>
  <c r="O9" i="6"/>
  <c r="O10" i="6"/>
  <c r="M9" i="6"/>
  <c r="P9" i="6" s="1"/>
  <c r="M10" i="6"/>
  <c r="P10" i="6" s="1"/>
  <c r="Q10" i="6" s="1"/>
  <c r="P8" i="6"/>
  <c r="P11" i="6"/>
  <c r="P7" i="6"/>
  <c r="Q7" i="6" s="1"/>
  <c r="O8" i="6"/>
  <c r="O11" i="6"/>
  <c r="O7" i="6"/>
  <c r="P11" i="4"/>
  <c r="P8" i="4"/>
  <c r="P9" i="4"/>
  <c r="P7" i="4"/>
  <c r="P12" i="4"/>
  <c r="P10" i="4"/>
  <c r="L6" i="4"/>
  <c r="O6" i="4" s="1"/>
  <c r="P6" i="4" s="1"/>
  <c r="L6" i="3"/>
  <c r="L7" i="3"/>
  <c r="L8" i="3"/>
  <c r="L9" i="3"/>
  <c r="L10" i="3"/>
  <c r="L11" i="3"/>
  <c r="L5" i="3"/>
  <c r="J6" i="3"/>
  <c r="J7" i="3"/>
  <c r="J8" i="3"/>
  <c r="J9" i="3"/>
  <c r="J10" i="3"/>
  <c r="J11" i="3"/>
  <c r="J5" i="3"/>
  <c r="G6" i="3"/>
  <c r="G7" i="3"/>
  <c r="G8" i="3"/>
  <c r="G9" i="3"/>
  <c r="G10" i="3"/>
  <c r="G11" i="3"/>
  <c r="G5" i="3"/>
  <c r="M7" i="2"/>
  <c r="M8" i="2"/>
  <c r="M9" i="2"/>
  <c r="M10" i="2"/>
  <c r="M11" i="2"/>
  <c r="M12" i="2"/>
  <c r="M6" i="2"/>
  <c r="K7" i="2"/>
  <c r="K8" i="2"/>
  <c r="K9" i="2"/>
  <c r="K10" i="2"/>
  <c r="K11" i="2"/>
  <c r="K12" i="2"/>
  <c r="K6" i="2"/>
  <c r="Q8" i="10" l="1"/>
  <c r="Q8" i="6"/>
  <c r="Q11" i="6"/>
  <c r="Q9" i="6"/>
</calcChain>
</file>

<file path=xl/sharedStrings.xml><?xml version="1.0" encoding="utf-8"?>
<sst xmlns="http://schemas.openxmlformats.org/spreadsheetml/2006/main" count="486" uniqueCount="136">
  <si>
    <t>Sex</t>
  </si>
  <si>
    <t>Femme</t>
  </si>
  <si>
    <t>Homme</t>
  </si>
  <si>
    <t>Percent</t>
  </si>
  <si>
    <t>Fi</t>
  </si>
  <si>
    <t>Gason</t>
  </si>
  <si>
    <t>Frequency</t>
  </si>
  <si>
    <t>SEXE</t>
  </si>
  <si>
    <t>Baseline</t>
  </si>
  <si>
    <t>Endline</t>
  </si>
  <si>
    <t>Non, en ce moment, les hommes ont besoin du support de leurs femmes. Ils ne vont pas les toucher</t>
  </si>
  <si>
    <t>Non, les femmes connaissent leurs Droits, elles ne vont pas ennuyer les hommes pour qu'elles ne se fassent tabasser</t>
  </si>
  <si>
    <t>Autres</t>
  </si>
  <si>
    <t>Réponses</t>
  </si>
  <si>
    <t>Oui, car les femmes vont être enfermées, elles risquent de se faire violenter surtout si l'économie de la famille s'abaisse</t>
  </si>
  <si>
    <t>Oui, il y aura beaucoup d'infidélité il est donc normal que les hommes oppressent les femmes</t>
  </si>
  <si>
    <t>Non, les hommes sont conscients de ce problème. Ils ne tabassent presque plus les femmes</t>
  </si>
  <si>
    <t>Non, il y aura des petites prises de bouche, de petites prises de bouche entre époux et épouses ne sont pas de la violence sur la femme</t>
  </si>
  <si>
    <t>Femmes</t>
  </si>
  <si>
    <t>Hommes</t>
  </si>
  <si>
    <t>Total</t>
  </si>
  <si>
    <t>Total (N=479)</t>
  </si>
  <si>
    <t>Total (N=476)</t>
  </si>
  <si>
    <t>Femmes (N=276)</t>
  </si>
  <si>
    <t>Homme (N=200)</t>
  </si>
  <si>
    <t>Homme (NH=177)</t>
  </si>
  <si>
    <t>Femmes (NF=302)</t>
  </si>
  <si>
    <t>Total (NT=479)</t>
  </si>
  <si>
    <t>Total (NT=476)</t>
  </si>
  <si>
    <t>Femmes (NF=276)</t>
  </si>
  <si>
    <t>Homme (NH=200)</t>
  </si>
  <si>
    <t>Selon vous, aurait-il un risque que la violence sur la femme soit augmentée durant la pandémie du COVID-19 ?</t>
  </si>
  <si>
    <t>Change</t>
  </si>
  <si>
    <t>Changement</t>
  </si>
  <si>
    <t>-4 p.p.</t>
  </si>
  <si>
    <t>+1 p.p.</t>
  </si>
  <si>
    <t>-8 p.p.</t>
  </si>
  <si>
    <t>-14 p.p.</t>
  </si>
  <si>
    <t>-6 p.p.</t>
  </si>
  <si>
    <t>Fermeture des marches publiques : Effondrement économique</t>
  </si>
  <si>
    <t>Risque avec leurs hygiènes intimes</t>
  </si>
  <si>
    <t>Incapable de payer leurs créances</t>
  </si>
  <si>
    <t>Risque d'attraper le virus au niveau du personnel médical</t>
  </si>
  <si>
    <t>Aucun risque spécifique pour les femmes comme les hommes</t>
  </si>
  <si>
    <t>-12 p.p.</t>
  </si>
  <si>
    <t>-9 p.p.</t>
  </si>
  <si>
    <t>-16 p.p.</t>
  </si>
  <si>
    <t>-18 p.p.</t>
  </si>
  <si>
    <t>+2 p.p.</t>
  </si>
  <si>
    <t>Rareté des produits sanitaires va impacter leur santé</t>
  </si>
  <si>
    <t>Je ne sais pas</t>
  </si>
  <si>
    <t>Un homme qui participe dans l'éducation de ses enfants au même titre que sa femme</t>
  </si>
  <si>
    <t>Un homme qui prend bien soin de sa femme en vue de la corriger quand c'est nécessaire</t>
  </si>
  <si>
    <t>Un homme sous l'autorité de qui sa femme et sa famille doit toujours obéir en toute circonstance</t>
  </si>
  <si>
    <t>Un homme qui participe comme sa femme aux taches ménagères</t>
  </si>
  <si>
    <t>Un homme qui ne demande pas de l'aide à sa femme quand il s'agit de nourrir sa famille</t>
  </si>
  <si>
    <t>Selon vous, par quoi reconnait-on les signes de masculinité positive chez un homme ?</t>
  </si>
  <si>
    <t>Radio</t>
  </si>
  <si>
    <t>Voitures parlantes (Talking Cars)</t>
  </si>
  <si>
    <t>SMS</t>
  </si>
  <si>
    <t>Appel telephonique</t>
  </si>
  <si>
    <t>Megaphone</t>
  </si>
  <si>
    <t>Flyers</t>
  </si>
  <si>
    <t>Billboard</t>
  </si>
  <si>
    <t>Quels les moyens de difusion de message COVID-19 a Jeremie?</t>
  </si>
  <si>
    <t>Etes-vous d'accord avec cette assertion : un homme qui travaille peut participer aux taches ménagères au même titre que sa femme ?</t>
  </si>
  <si>
    <t>Je suis tres d'accord</t>
  </si>
  <si>
    <t>Je suis indiferent (e)</t>
  </si>
  <si>
    <t>Je ne suis pas d'accord</t>
  </si>
  <si>
    <t>Je ne suis pas d'accord du tout</t>
  </si>
  <si>
    <t>Je suis d'accord</t>
  </si>
  <si>
    <t>Femmes (NF=301)</t>
  </si>
  <si>
    <t>Homme (NH=176)</t>
  </si>
  <si>
    <t>Total (NT=477)</t>
  </si>
  <si>
    <t>Femmes (NF=275)</t>
  </si>
  <si>
    <t>Homme (NH=199)</t>
  </si>
  <si>
    <t>Total (NT=474)</t>
  </si>
  <si>
    <t>Femmes (NF=271)</t>
  </si>
  <si>
    <t>Total (NT=470)</t>
  </si>
  <si>
    <t>OUi, car la vie commune reclame support mutuel</t>
  </si>
  <si>
    <t>Non, tache menagere sont pour la femme</t>
  </si>
  <si>
    <t>Oui, mais si l'homme ne travaille pas</t>
  </si>
  <si>
    <t>Oui, cela doit etre toujours ainsi</t>
  </si>
  <si>
    <t>Oui, car en retour la femme sera fatiguee</t>
  </si>
  <si>
    <t>Oui, si la femme respecte son mari</t>
  </si>
  <si>
    <t>Etes-vous d'accord avec cette assertion : un homme qui travaille peut participer aux taches ménagères au même titre que sa femme ?
2.7 - Si madanm yon nèg se enfimyè k\'ap travay nan moman COVID-19 la, mari a ka pwofite pran swen timoun yo ak lòt aktivite nan kay la</t>
  </si>
  <si>
    <t>Oui, les femmes peuvent subir autres consequences de la maladie</t>
  </si>
  <si>
    <t>Non. Ce n'est pas important</t>
  </si>
  <si>
    <t>3.1 - Eske ou panse li enpòtan pou yo fè sansibilizasyon sosyete a ak otorite yo sou bezwen fanm ak dwa fanm yo nan moman COVID-19 la?</t>
  </si>
  <si>
    <t>Wi</t>
  </si>
  <si>
    <t>Non</t>
  </si>
  <si>
    <t>3.2 - Eske ou prè pou w patisipe nan kanpay sansibilizasyon sou enpotans fanm ak dwa fanm nan peryod COVID-19 la?</t>
  </si>
  <si>
    <t>Petèt, m pa prete atansyon a sa</t>
  </si>
  <si>
    <t>4.1 - Eske w\' konn tande mesaj pou sansibilize moun sou COVID-19 nan vil Jeremie?</t>
  </si>
  <si>
    <t>Oui</t>
  </si>
  <si>
    <t>NaN</t>
  </si>
  <si>
    <t>Petèt, m pa prete atansyon</t>
  </si>
  <si>
    <t>4.2 - Nan mesaj ki fè sansibilizasyon sou COVID-19 la, èske yo konn sansibilize popilasyon an sou vyolans ant fi ak gason nan moman pandemi an tou?</t>
  </si>
  <si>
    <t>4.3 - Eske nan mesaj sou COVID-19, yo konn pale sou enpotans fanm yo nan repons a pandemi an?</t>
  </si>
  <si>
    <t>4.4 - Eske nan mesaj sou COVID-19, yo konn pale sou responsabilite mari fi ki nan pesonèl medikal yo anndan fanmi yo pandan pandemi an?</t>
  </si>
  <si>
    <t>Sexe</t>
  </si>
  <si>
    <t>Pourcentage</t>
  </si>
  <si>
    <t>sexe</t>
  </si>
  <si>
    <t>Composition</t>
  </si>
  <si>
    <t>Debut</t>
  </si>
  <si>
    <t>Fin</t>
  </si>
  <si>
    <t>Debut (NF=302)</t>
  </si>
  <si>
    <t>Fin (NF=276)</t>
  </si>
  <si>
    <t>Fin (NH=200)</t>
  </si>
  <si>
    <t>Debut (NF=177)</t>
  </si>
  <si>
    <t>Début</t>
  </si>
  <si>
    <t>Homme (N=177)</t>
  </si>
  <si>
    <t>Debut (N=302)</t>
  </si>
  <si>
    <t>Debut (N=177)</t>
  </si>
  <si>
    <t>Fin (N=200)</t>
  </si>
  <si>
    <t>Fin (N=276)</t>
  </si>
  <si>
    <t>Debut (NF=287)</t>
  </si>
  <si>
    <t>Femmes (NF=287)</t>
  </si>
  <si>
    <t>Homme (NH=169)</t>
  </si>
  <si>
    <t>Total (NT=456)</t>
  </si>
  <si>
    <t>Homme (NH=198)</t>
  </si>
  <si>
    <t>Total (NT=473)</t>
  </si>
  <si>
    <t>Fin (NF=275)</t>
  </si>
  <si>
    <t>Debut (NH=169)</t>
  </si>
  <si>
    <t>Fin (NH=198)</t>
  </si>
  <si>
    <t>Peut-etre</t>
  </si>
  <si>
    <t>Fin (NH=275)</t>
  </si>
  <si>
    <t>Debut (NF=169)</t>
  </si>
  <si>
    <t>% des répondants ayant une bonne compréhension des besoins spécifiques des femmes pendant la pandémie de la Covid-19.</t>
  </si>
  <si>
    <t>% des répondants ayant une bonne compréhension des causes possibles de VBG pendant la pandémie de la Covid-19.</t>
  </si>
  <si>
    <t xml:space="preserve">% des répondant ayant une attitude positive face à la prise en compte des besoins spécifiques des femmes au cours de la pandémie. </t>
  </si>
  <si>
    <t>Les sources de diffusions de message sur la Covid-19 les plus communes à Jérémie.</t>
  </si>
  <si>
    <t>Nombre de répondants attestant l’existences des sources de diffusion de message sur Covid-19 à Jérémie.</t>
  </si>
  <si>
    <t>% des répondants attestant qu’il y a des références aux besoins spécifiques des femmes dans les messages de sensibilisation à la Covid-29 à Jérémie ?</t>
  </si>
  <si>
    <t xml:space="preserve">Hommes </t>
  </si>
  <si>
    <t>Indicateurs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</si>
</sst>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0"/>
      <name val="Times New Roman"/>
      <family val="1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0"/>
      <name val="Times New Roman"/>
      <family val="1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2EFD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A8D08D"/>
      </left>
      <right style="medium">
        <color rgb="FFA8D08D"/>
      </right>
      <top style="medium">
        <color rgb="FFA8D08D"/>
      </top>
      <bottom style="thick">
        <color rgb="FFA8D08D"/>
      </bottom>
      <diagonal/>
    </border>
    <border>
      <left style="medium">
        <color rgb="FFA8D08D"/>
      </left>
      <right style="medium">
        <color rgb="FFA8D08D"/>
      </right>
      <top/>
      <bottom style="medium">
        <color rgb="FFA8D08D"/>
      </bottom>
      <diagonal/>
    </border>
    <border>
      <left style="medium">
        <color rgb="FFA8D08D"/>
      </left>
      <right style="medium">
        <color rgb="FFA8D08D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0" fillId="0" borderId="1" xfId="0" applyBorder="1"/>
    <xf numFmtId="10" fontId="0" fillId="0" borderId="1" xfId="0" applyNumberFormat="1" applyBorder="1"/>
    <xf numFmtId="0" fontId="2" fillId="0" borderId="1" xfId="0" applyFont="1" applyBorder="1"/>
    <xf numFmtId="0" fontId="2" fillId="0" borderId="2" xfId="0" applyFont="1" applyBorder="1"/>
    <xf numFmtId="0" fontId="2" fillId="0" borderId="1" xfId="0" applyFont="1" applyBorder="1" applyAlignment="1">
      <alignment vertical="center"/>
    </xf>
    <xf numFmtId="0" fontId="0" fillId="0" borderId="1" xfId="0" applyFont="1" applyBorder="1"/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0" fontId="0" fillId="0" borderId="1" xfId="0" applyNumberFormat="1" applyFont="1" applyBorder="1"/>
    <xf numFmtId="0" fontId="0" fillId="0" borderId="0" xfId="0" applyBorder="1"/>
    <xf numFmtId="9" fontId="0" fillId="0" borderId="1" xfId="0" applyNumberFormat="1" applyFont="1" applyBorder="1"/>
    <xf numFmtId="9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/>
    <xf numFmtId="0" fontId="7" fillId="0" borderId="0" xfId="0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2" fillId="4" borderId="1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9" fontId="7" fillId="0" borderId="1" xfId="1" applyFont="1" applyBorder="1" applyAlignment="1">
      <alignment horizontal="right"/>
    </xf>
    <xf numFmtId="0" fontId="2" fillId="3" borderId="4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9" fontId="0" fillId="0" borderId="1" xfId="1" applyFont="1" applyBorder="1" applyAlignment="1">
      <alignment horizontal="right"/>
    </xf>
    <xf numFmtId="0" fontId="2" fillId="3" borderId="10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vertical="center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horizontal="right"/>
    </xf>
    <xf numFmtId="0" fontId="0" fillId="0" borderId="0" xfId="0" applyFill="1" applyAlignment="1">
      <alignment wrapText="1"/>
    </xf>
    <xf numFmtId="0" fontId="4" fillId="2" borderId="0" xfId="0" applyFont="1" applyFill="1" applyAlignment="1">
      <alignment horizontal="center" wrapText="1"/>
    </xf>
    <xf numFmtId="9" fontId="7" fillId="5" borderId="1" xfId="1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9" fontId="0" fillId="5" borderId="1" xfId="1" applyFont="1" applyFill="1" applyBorder="1" applyAlignment="1">
      <alignment horizontal="right"/>
    </xf>
    <xf numFmtId="9" fontId="7" fillId="0" borderId="1" xfId="1" applyFont="1" applyFill="1" applyBorder="1" applyAlignment="1">
      <alignment horizontal="right"/>
    </xf>
    <xf numFmtId="9" fontId="0" fillId="0" borderId="1" xfId="1" applyFont="1" applyFill="1" applyBorder="1" applyAlignment="1">
      <alignment horizontal="right"/>
    </xf>
    <xf numFmtId="0" fontId="0" fillId="0" borderId="1" xfId="0" quotePrefix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0" xfId="0" applyFill="1" applyAlignment="1"/>
    <xf numFmtId="0" fontId="2" fillId="0" borderId="0" xfId="0" applyFont="1" applyFill="1" applyBorder="1" applyAlignment="1"/>
    <xf numFmtId="0" fontId="0" fillId="0" borderId="0" xfId="0" applyFill="1" applyBorder="1" applyAlignment="1"/>
    <xf numFmtId="0" fontId="2" fillId="4" borderId="1" xfId="0" applyFont="1" applyFill="1" applyBorder="1" applyAlignment="1">
      <alignment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9" fontId="0" fillId="0" borderId="1" xfId="1" applyFont="1" applyFill="1" applyBorder="1" applyAlignment="1">
      <alignment horizontal="right" wrapText="1"/>
    </xf>
    <xf numFmtId="0" fontId="0" fillId="5" borderId="9" xfId="0" applyFill="1" applyBorder="1" applyAlignment="1">
      <alignment horizontal="right" wrapText="1"/>
    </xf>
    <xf numFmtId="9" fontId="7" fillId="0" borderId="1" xfId="1" applyFont="1" applyBorder="1" applyAlignment="1">
      <alignment horizontal="right" wrapText="1"/>
    </xf>
    <xf numFmtId="9" fontId="0" fillId="0" borderId="1" xfId="1" applyFont="1" applyBorder="1" applyAlignment="1">
      <alignment horizontal="right" wrapText="1"/>
    </xf>
    <xf numFmtId="0" fontId="2" fillId="4" borderId="1" xfId="0" applyFont="1" applyFill="1" applyBorder="1" applyAlignment="1"/>
    <xf numFmtId="0" fontId="0" fillId="5" borderId="1" xfId="0" applyFill="1" applyBorder="1"/>
    <xf numFmtId="0" fontId="7" fillId="0" borderId="7" xfId="0" applyFont="1" applyBorder="1" applyAlignment="1">
      <alignment vertical="center"/>
    </xf>
    <xf numFmtId="9" fontId="0" fillId="0" borderId="1" xfId="1" applyFont="1" applyBorder="1"/>
    <xf numFmtId="9" fontId="0" fillId="0" borderId="1" xfId="1" applyFont="1" applyFill="1" applyBorder="1"/>
    <xf numFmtId="0" fontId="0" fillId="0" borderId="1" xfId="0" quotePrefix="1" applyBorder="1"/>
    <xf numFmtId="0" fontId="2" fillId="4" borderId="1" xfId="0" applyFont="1" applyFill="1" applyBorder="1" applyAlignment="1">
      <alignment wrapText="1"/>
    </xf>
    <xf numFmtId="0" fontId="0" fillId="5" borderId="1" xfId="0" applyFill="1" applyBorder="1" applyAlignment="1">
      <alignment horizontal="right" wrapText="1"/>
    </xf>
    <xf numFmtId="9" fontId="0" fillId="0" borderId="1" xfId="0" quotePrefix="1" applyNumberFormat="1" applyFill="1" applyBorder="1" applyAlignment="1">
      <alignment horizontal="right" wrapText="1"/>
    </xf>
    <xf numFmtId="0" fontId="9" fillId="2" borderId="0" xfId="0" applyFont="1" applyFill="1" applyAlignment="1">
      <alignment horizontal="center" vertical="center" wrapText="1"/>
    </xf>
    <xf numFmtId="9" fontId="0" fillId="0" borderId="1" xfId="0" quotePrefix="1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11" fillId="6" borderId="1" xfId="0" applyFont="1" applyFill="1" applyBorder="1" applyAlignment="1">
      <alignment horizontal="right" vertical="center" wrapText="1"/>
    </xf>
    <xf numFmtId="0" fontId="11" fillId="7" borderId="1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 vertical="center" wrapText="1"/>
    </xf>
    <xf numFmtId="0" fontId="6" fillId="0" borderId="0" xfId="0" applyFont="1" applyFill="1" applyAlignment="1">
      <alignment horizontal="right" vertical="center" wrapText="1"/>
    </xf>
    <xf numFmtId="0" fontId="4" fillId="2" borderId="0" xfId="0" applyFont="1" applyFill="1" applyAlignment="1">
      <alignment horizontal="center" vertical="center" wrapText="1"/>
    </xf>
    <xf numFmtId="0" fontId="6" fillId="7" borderId="1" xfId="0" applyFont="1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right" vertical="center" wrapText="1"/>
    </xf>
    <xf numFmtId="0" fontId="10" fillId="7" borderId="1" xfId="0" applyFont="1" applyFill="1" applyBorder="1" applyAlignment="1">
      <alignment horizontal="right" vertical="center" wrapText="1"/>
    </xf>
    <xf numFmtId="0" fontId="10" fillId="6" borderId="1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/>
    </xf>
    <xf numFmtId="9" fontId="0" fillId="0" borderId="0" xfId="0" applyNumberFormat="1"/>
    <xf numFmtId="0" fontId="2" fillId="0" borderId="0" xfId="0" applyFont="1" applyBorder="1" applyAlignment="1">
      <alignment vertical="center"/>
    </xf>
    <xf numFmtId="9" fontId="0" fillId="0" borderId="0" xfId="0" applyNumberFormat="1" applyBorder="1"/>
    <xf numFmtId="0" fontId="0" fillId="0" borderId="0" xfId="0" applyAlignment="1">
      <alignment horizontal="right"/>
    </xf>
    <xf numFmtId="0" fontId="7" fillId="8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/>
    <xf numFmtId="9" fontId="0" fillId="3" borderId="1" xfId="1" applyFont="1" applyFill="1" applyBorder="1"/>
    <xf numFmtId="0" fontId="0" fillId="3" borderId="1" xfId="0" quotePrefix="1" applyFill="1" applyBorder="1"/>
    <xf numFmtId="9" fontId="0" fillId="5" borderId="9" xfId="0" applyNumberFormat="1" applyFill="1" applyBorder="1" applyAlignment="1">
      <alignment horizontal="right"/>
    </xf>
    <xf numFmtId="9" fontId="7" fillId="5" borderId="1" xfId="0" applyNumberFormat="1" applyFont="1" applyFill="1" applyBorder="1" applyAlignment="1">
      <alignment horizontal="right"/>
    </xf>
    <xf numFmtId="0" fontId="7" fillId="0" borderId="11" xfId="0" applyFont="1" applyBorder="1" applyAlignment="1">
      <alignment vertical="center"/>
    </xf>
    <xf numFmtId="9" fontId="7" fillId="0" borderId="6" xfId="0" applyNumberFormat="1" applyFont="1" applyBorder="1" applyAlignment="1">
      <alignment horizontal="right" vertical="center"/>
    </xf>
    <xf numFmtId="9" fontId="7" fillId="0" borderId="8" xfId="0" applyNumberFormat="1" applyFont="1" applyBorder="1" applyAlignment="1">
      <alignment horizontal="right" vertical="center"/>
    </xf>
    <xf numFmtId="0" fontId="7" fillId="9" borderId="1" xfId="0" applyFont="1" applyFill="1" applyBorder="1" applyAlignment="1">
      <alignment vertical="center" wrapText="1"/>
    </xf>
    <xf numFmtId="9" fontId="7" fillId="9" borderId="1" xfId="1" applyFont="1" applyFill="1" applyBorder="1" applyAlignment="1">
      <alignment horizontal="right"/>
    </xf>
    <xf numFmtId="9" fontId="0" fillId="9" borderId="1" xfId="1" applyFont="1" applyFill="1" applyBorder="1" applyAlignment="1">
      <alignment horizontal="right"/>
    </xf>
    <xf numFmtId="9" fontId="7" fillId="9" borderId="1" xfId="0" applyNumberFormat="1" applyFont="1" applyFill="1" applyBorder="1" applyAlignment="1">
      <alignment horizontal="right"/>
    </xf>
    <xf numFmtId="9" fontId="0" fillId="9" borderId="9" xfId="0" applyNumberFormat="1" applyFill="1" applyBorder="1" applyAlignment="1">
      <alignment horizontal="right"/>
    </xf>
    <xf numFmtId="9" fontId="11" fillId="7" borderId="1" xfId="1" applyFont="1" applyFill="1" applyBorder="1" applyAlignment="1">
      <alignment horizontal="right" vertical="center" wrapText="1"/>
    </xf>
    <xf numFmtId="0" fontId="8" fillId="0" borderId="5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9" fontId="6" fillId="7" borderId="1" xfId="1" applyFont="1" applyFill="1" applyBorder="1" applyAlignment="1">
      <alignment horizontal="right" vertical="center" wrapText="1"/>
    </xf>
    <xf numFmtId="9" fontId="7" fillId="0" borderId="0" xfId="1" applyFont="1" applyFill="1" applyBorder="1" applyAlignment="1">
      <alignment horizontal="right"/>
    </xf>
    <xf numFmtId="9" fontId="0" fillId="0" borderId="0" xfId="0" quotePrefix="1" applyNumberFormat="1" applyFill="1" applyBorder="1" applyAlignment="1">
      <alignment horizontal="right"/>
    </xf>
    <xf numFmtId="0" fontId="12" fillId="0" borderId="12" xfId="0" applyFont="1" applyBorder="1" applyAlignment="1">
      <alignment horizontal="justify" vertical="center"/>
    </xf>
    <xf numFmtId="0" fontId="12" fillId="10" borderId="13" xfId="0" applyFont="1" applyFill="1" applyBorder="1" applyAlignment="1">
      <alignment horizontal="justify" vertical="center"/>
    </xf>
    <xf numFmtId="0" fontId="12" fillId="0" borderId="13" xfId="0" applyFont="1" applyBorder="1" applyAlignment="1">
      <alignment horizontal="justify" vertical="center"/>
    </xf>
    <xf numFmtId="0" fontId="12" fillId="10" borderId="14" xfId="0" applyFont="1" applyFill="1" applyBorder="1" applyAlignment="1">
      <alignment horizontal="justify" vertical="center"/>
    </xf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genre des r</a:t>
            </a:r>
            <a:r>
              <a:rPr lang="en-US"/>
              <a:t>epondents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338498010329354"/>
          <c:y val="2.012882447665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'Summary Dashoard'!$B$13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strRef>
              <c:f>'Summary Dashoard'!$C$11:$D$11</c:f>
              <c:strCache>
                <c:ptCount val="2"/>
                <c:pt idx="0">
                  <c:v>Debut</c:v>
                </c:pt>
                <c:pt idx="1">
                  <c:v>Fin</c:v>
                </c:pt>
              </c:strCache>
            </c:strRef>
          </c:cat>
          <c:val>
            <c:numRef>
              <c:f>'Summary Dashoard'!$C$13:$D$13</c:f>
              <c:numCache>
                <c:formatCode>0%</c:formatCode>
                <c:ptCount val="2"/>
                <c:pt idx="0">
                  <c:v>0.63049999999999995</c:v>
                </c:pt>
                <c:pt idx="1">
                  <c:v>0.57979999999999998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7-43E0-9206-2F74B97B18B2}"/>
            </c:ext>
          </c:extLst>
        </c:ser>
        <c:ser>
          <c:idx val="1"/>
          <c:order val="1"/>
          <c:tx>
            <c:strRef>
              <c:f>'Summary Dashoard'!$B$14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'Summary Dashoard'!$C$11:$D$11</c:f>
              <c:strCache>
                <c:ptCount val="2"/>
                <c:pt idx="0">
                  <c:v>Debut</c:v>
                </c:pt>
                <c:pt idx="1">
                  <c:v>Fin</c:v>
                </c:pt>
              </c:strCache>
            </c:strRef>
          </c:cat>
          <c:val>
            <c:numRef>
              <c:f>'Summary Dashoard'!$C$14:$D$14</c:f>
              <c:numCache>
                <c:formatCode>0%</c:formatCode>
                <c:ptCount val="2"/>
                <c:pt idx="0">
                  <c:v>0.3695</c:v>
                </c:pt>
                <c:pt idx="1">
                  <c:v>0.42020000000000002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7-43E0-9206-2F74B97B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86751"/>
        <c:axId val="178963743"/>
      </c:areaChart>
      <c:catAx>
        <c:axId val="47308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63743"/>
        <c:crosses val="autoZero"/>
        <c:auto val="1"/>
        <c:lblAlgn val="ctr"/>
        <c:lblOffset val="100"/>
        <c:noMultiLvlLbl val="0"/>
      </c:catAx>
      <c:valAx>
        <c:axId val="1789637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8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713878490598514"/>
          <c:y val="0.90791015253528096"/>
          <c:w val="0.79286117461123806"/>
          <c:h val="5.9587281462698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'Summary Dashoard'!$C$19</c:f>
              <c:strCache>
                <c:ptCount val="1"/>
                <c:pt idx="0">
                  <c:v>Composition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02-4662-A658-3AB7076A68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Dashoard'!$B$20:$B$21</c:f>
              <c:strCache>
                <c:ptCount val="2"/>
                <c:pt idx="0">
                  <c:v>Femme</c:v>
                </c:pt>
                <c:pt idx="1">
                  <c:v>Homme</c:v>
                </c:pt>
              </c:strCache>
            </c:strRef>
          </c:cat>
          <c:val>
            <c:numRef>
              <c:f>'Summary Dashoard'!$C$20:$C$21</c:f>
              <c:numCache>
                <c:formatCode>0%</c:formatCode>
                <c:ptCount val="2"/>
                <c:pt idx="0">
                  <c:v>0.63049999999999995</c:v>
                </c:pt>
                <c:pt idx="1">
                  <c:v>0.3695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2-4662-A658-3AB7076A682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'2.3 - Covid-19 - Violence'!$C$28</c:f>
              <c:strCache>
                <c:ptCount val="1"/>
                <c:pt idx="0">
                  <c:v>Femme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'2.3 - Covid-19 - Violence'!$D$27:$E$27</c:f>
              <c:strCache>
                <c:ptCount val="2"/>
                <c:pt idx="0">
                  <c:v>Début</c:v>
                </c:pt>
                <c:pt idx="1">
                  <c:v>Fin</c:v>
                </c:pt>
              </c:strCache>
            </c:strRef>
          </c:cat>
          <c:val>
            <c:numRef>
              <c:f>'2.3 - Covid-19 - Violence'!$D$28:$E$28</c:f>
              <c:numCache>
                <c:formatCode>0%</c:formatCode>
                <c:ptCount val="2"/>
                <c:pt idx="0">
                  <c:v>0.52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6-4362-8998-06AD3CBC2337}"/>
            </c:ext>
          </c:extLst>
        </c:ser>
        <c:ser>
          <c:idx val="1"/>
          <c:order val="1"/>
          <c:tx>
            <c:strRef>
              <c:f>'2.3 - Covid-19 - Violence'!$C$29</c:f>
              <c:strCache>
                <c:ptCount val="1"/>
                <c:pt idx="0">
                  <c:v>Homme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'2.3 - Covid-19 - Violence'!$D$27:$E$27</c:f>
              <c:strCache>
                <c:ptCount val="2"/>
                <c:pt idx="0">
                  <c:v>Début</c:v>
                </c:pt>
                <c:pt idx="1">
                  <c:v>Fin</c:v>
                </c:pt>
              </c:strCache>
            </c:strRef>
          </c:cat>
          <c:val>
            <c:numRef>
              <c:f>'2.3 - Covid-19 - Violence'!$D$29:$E$29</c:f>
              <c:numCache>
                <c:formatCode>0%</c:formatCode>
                <c:ptCount val="2"/>
                <c:pt idx="0">
                  <c:v>0.25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6-4362-8998-06AD3CBC2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0840831"/>
        <c:axId val="478238751"/>
      </c:barChart>
      <c:catAx>
        <c:axId val="1140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38751"/>
        <c:crosses val="autoZero"/>
        <c:auto val="1"/>
        <c:lblAlgn val="ctr"/>
        <c:lblOffset val="100"/>
        <c:noMultiLvlLbl val="0"/>
      </c:catAx>
      <c:valAx>
        <c:axId val="47823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8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</xdr:colOff>
      <xdr:row>1</xdr:row>
      <xdr:rowOff>114300</xdr:rowOff>
    </xdr:from>
    <xdr:to>
      <xdr:col>8</xdr:col>
      <xdr:colOff>731520</xdr:colOff>
      <xdr:row>21</xdr:row>
      <xdr:rowOff>22860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E4C2E31-34A9-4554-AA9B-332977B8C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10</xdr:row>
      <xdr:rowOff>152400</xdr:rowOff>
    </xdr:from>
    <xdr:to>
      <xdr:col>12</xdr:col>
      <xdr:colOff>160020</xdr:colOff>
      <xdr:row>23</xdr:row>
      <xdr:rowOff>99060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F1F1CC3-E838-4DA4-99BB-4F54CFBF0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22</xdr:row>
      <xdr:rowOff>106680</xdr:rowOff>
    </xdr:from>
    <xdr:to>
      <xdr:col>10</xdr:col>
      <xdr:colOff>320040</xdr:colOff>
      <xdr:row>35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EEEA5BB-8427-40B7-9781-D455578C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036A-92CD-4278-8034-471D52BFCDC4}">
  <dimension ref="A2:E24"/>
  <sheetViews>
    <sheetView workbookViewId="0">
      <selection activeCell="E14" sqref="B11:E14"/>
    </sheetView>
  </sheetViews>
  <sheetFormatPr baseColWidth="10" defaultRowHeight="14.4" x14ac:dyDescent="0.3"/>
  <sheetData>
    <row r="2" spans="2:5" ht="15.6" x14ac:dyDescent="0.3">
      <c r="B2" s="4" t="s">
        <v>7</v>
      </c>
      <c r="C2" s="4"/>
      <c r="D2" s="4"/>
      <c r="E2" s="4"/>
    </row>
    <row r="3" spans="2:5" s="6" customFormat="1" ht="15.6" x14ac:dyDescent="0.3">
      <c r="C3" s="5"/>
      <c r="D3" s="5"/>
    </row>
    <row r="4" spans="2:5" x14ac:dyDescent="0.3">
      <c r="B4" s="11"/>
      <c r="C4" s="10" t="s">
        <v>0</v>
      </c>
      <c r="D4" s="10" t="s">
        <v>6</v>
      </c>
      <c r="E4" s="10" t="s">
        <v>3</v>
      </c>
    </row>
    <row r="5" spans="2:5" x14ac:dyDescent="0.3">
      <c r="B5" s="13" t="s">
        <v>8</v>
      </c>
      <c r="C5" s="12" t="s">
        <v>4</v>
      </c>
      <c r="D5" s="7">
        <v>302</v>
      </c>
      <c r="E5" s="8">
        <v>0.63049999999999995</v>
      </c>
    </row>
    <row r="6" spans="2:5" x14ac:dyDescent="0.3">
      <c r="B6" s="14"/>
      <c r="C6" s="12" t="s">
        <v>5</v>
      </c>
      <c r="D6" s="7">
        <v>177</v>
      </c>
      <c r="E6" s="8">
        <v>0.3695</v>
      </c>
    </row>
    <row r="7" spans="2:5" x14ac:dyDescent="0.3">
      <c r="B7" s="13" t="s">
        <v>9</v>
      </c>
      <c r="C7" s="12" t="s">
        <v>4</v>
      </c>
      <c r="D7" s="7">
        <v>276</v>
      </c>
      <c r="E7" s="8">
        <v>0.57979999999999998</v>
      </c>
    </row>
    <row r="8" spans="2:5" x14ac:dyDescent="0.3">
      <c r="B8" s="14"/>
      <c r="C8" s="12" t="s">
        <v>5</v>
      </c>
      <c r="D8" s="7">
        <v>200</v>
      </c>
      <c r="E8" s="8">
        <v>0.42020000000000002</v>
      </c>
    </row>
    <row r="9" spans="2:5" x14ac:dyDescent="0.3">
      <c r="C9" s="3"/>
    </row>
    <row r="11" spans="2:5" x14ac:dyDescent="0.3">
      <c r="B11" s="11" t="s">
        <v>100</v>
      </c>
      <c r="C11" s="10" t="s">
        <v>104</v>
      </c>
      <c r="D11" s="9" t="s">
        <v>105</v>
      </c>
      <c r="E11" s="7" t="s">
        <v>32</v>
      </c>
    </row>
    <row r="12" spans="2:5" x14ac:dyDescent="0.3">
      <c r="B12" s="11"/>
      <c r="C12" s="10"/>
      <c r="D12" s="9"/>
      <c r="E12" s="7"/>
    </row>
    <row r="13" spans="2:5" x14ac:dyDescent="0.3">
      <c r="B13" s="11" t="s">
        <v>1</v>
      </c>
      <c r="C13" s="17">
        <v>0.63049999999999995</v>
      </c>
      <c r="D13" s="18">
        <v>0.57979999999999998</v>
      </c>
      <c r="E13" s="15">
        <f>D13-C13</f>
        <v>-5.0699999999999967E-2</v>
      </c>
    </row>
    <row r="14" spans="2:5" x14ac:dyDescent="0.3">
      <c r="B14" s="11" t="s">
        <v>2</v>
      </c>
      <c r="C14" s="18">
        <v>0.3695</v>
      </c>
      <c r="D14" s="18">
        <v>0.42020000000000002</v>
      </c>
      <c r="E14" s="15">
        <f>D14-C14</f>
        <v>5.0700000000000023E-2</v>
      </c>
    </row>
    <row r="19" spans="1:3" x14ac:dyDescent="0.3">
      <c r="B19" s="11" t="s">
        <v>100</v>
      </c>
      <c r="C19" s="88" t="s">
        <v>103</v>
      </c>
    </row>
    <row r="20" spans="1:3" x14ac:dyDescent="0.3">
      <c r="B20" s="11" t="s">
        <v>1</v>
      </c>
      <c r="C20" s="17">
        <v>0.63049999999999995</v>
      </c>
    </row>
    <row r="21" spans="1:3" x14ac:dyDescent="0.3">
      <c r="B21" s="11" t="s">
        <v>2</v>
      </c>
      <c r="C21" s="18">
        <v>0.3695</v>
      </c>
    </row>
    <row r="22" spans="1:3" x14ac:dyDescent="0.3">
      <c r="B22" s="90"/>
      <c r="C22" s="91"/>
    </row>
    <row r="23" spans="1:3" x14ac:dyDescent="0.3">
      <c r="A23" s="22" t="s">
        <v>102</v>
      </c>
      <c r="B23" t="str">
        <f>B20</f>
        <v>Femme</v>
      </c>
      <c r="C23" t="str">
        <f>B21</f>
        <v>Homme</v>
      </c>
    </row>
    <row r="24" spans="1:3" x14ac:dyDescent="0.3">
      <c r="A24" s="92" t="s">
        <v>101</v>
      </c>
      <c r="B24" s="89">
        <f>C20</f>
        <v>0.63049999999999995</v>
      </c>
      <c r="C24" s="89">
        <f>C21</f>
        <v>0.3695</v>
      </c>
    </row>
  </sheetData>
  <mergeCells count="3">
    <mergeCell ref="B5:B6"/>
    <mergeCell ref="B7:B8"/>
    <mergeCell ref="B2:E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37951-002C-42F4-BFD8-51B702B1089B}">
  <dimension ref="B2:Q14"/>
  <sheetViews>
    <sheetView workbookViewId="0">
      <selection activeCell="H13" sqref="H13"/>
    </sheetView>
  </sheetViews>
  <sheetFormatPr baseColWidth="10" defaultRowHeight="14.4" x14ac:dyDescent="0.3"/>
  <cols>
    <col min="2" max="2" width="30.44140625" style="19" customWidth="1"/>
    <col min="3" max="3" width="16.44140625" customWidth="1"/>
    <col min="7" max="7" width="15.33203125" customWidth="1"/>
    <col min="8" max="8" width="13.5546875" customWidth="1"/>
    <col min="9" max="9" width="4.5546875" customWidth="1"/>
    <col min="14" max="14" width="3.21875" customWidth="1"/>
  </cols>
  <sheetData>
    <row r="2" spans="2:17" s="20" customFormat="1" x14ac:dyDescent="0.3">
      <c r="B2" s="19"/>
    </row>
    <row r="3" spans="2:17" s="20" customFormat="1" ht="15.6" x14ac:dyDescent="0.3">
      <c r="B3" s="4" t="s">
        <v>64</v>
      </c>
      <c r="C3" s="4"/>
      <c r="D3" s="4"/>
      <c r="E3" s="4"/>
      <c r="F3" s="4"/>
      <c r="G3" s="4"/>
      <c r="H3" s="4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26</v>
      </c>
      <c r="D6" s="32" t="s">
        <v>25</v>
      </c>
      <c r="E6" s="32" t="s">
        <v>27</v>
      </c>
      <c r="F6" s="32" t="s">
        <v>29</v>
      </c>
      <c r="G6" s="32" t="s">
        <v>30</v>
      </c>
      <c r="H6" s="33" t="s">
        <v>28</v>
      </c>
      <c r="J6" s="32" t="s">
        <v>27</v>
      </c>
      <c r="K6" s="32" t="s">
        <v>3</v>
      </c>
      <c r="L6" s="33" t="s">
        <v>28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23" t="s">
        <v>57</v>
      </c>
      <c r="C7" s="7">
        <v>267</v>
      </c>
      <c r="D7" s="7">
        <v>157</v>
      </c>
      <c r="E7" s="30">
        <f>C7+D7</f>
        <v>424</v>
      </c>
      <c r="F7" s="7">
        <v>234</v>
      </c>
      <c r="G7" s="7">
        <v>169</v>
      </c>
      <c r="H7" s="31">
        <f>F7+G7</f>
        <v>403</v>
      </c>
      <c r="J7" s="30">
        <f>E7</f>
        <v>424</v>
      </c>
      <c r="K7" s="34">
        <f>(J7/479)</f>
        <v>0.8851774530271399</v>
      </c>
      <c r="L7" s="31">
        <f>H7</f>
        <v>403</v>
      </c>
      <c r="M7" s="37">
        <f t="shared" ref="M7:M14" si="0">L7/476</f>
        <v>0.84663865546218486</v>
      </c>
      <c r="O7" s="50">
        <f>K7</f>
        <v>0.8851774530271399</v>
      </c>
      <c r="P7" s="51">
        <f>M7</f>
        <v>0.84663865546218486</v>
      </c>
      <c r="Q7" s="77">
        <f>P7-O7</f>
        <v>-3.8538797564955041E-2</v>
      </c>
    </row>
    <row r="8" spans="2:17" s="20" customFormat="1" x14ac:dyDescent="0.3">
      <c r="B8" s="23" t="s">
        <v>58</v>
      </c>
      <c r="C8" s="7">
        <v>186</v>
      </c>
      <c r="D8" s="7">
        <v>124</v>
      </c>
      <c r="E8" s="30">
        <f t="shared" ref="E8:E14" si="1">C8+D8</f>
        <v>310</v>
      </c>
      <c r="F8" s="7">
        <v>198</v>
      </c>
      <c r="G8" s="7">
        <v>137</v>
      </c>
      <c r="H8" s="31">
        <f t="shared" ref="H8:H14" si="2">F8+G8</f>
        <v>335</v>
      </c>
      <c r="J8" s="30">
        <f t="shared" ref="J8:J14" si="3">E8</f>
        <v>310</v>
      </c>
      <c r="K8" s="34">
        <f t="shared" ref="K8:K14" si="4">(J8/479)</f>
        <v>0.64718162839248439</v>
      </c>
      <c r="L8" s="31">
        <f t="shared" ref="L8:L14" si="5">H8</f>
        <v>335</v>
      </c>
      <c r="M8" s="37">
        <f t="shared" si="0"/>
        <v>0.70378151260504207</v>
      </c>
      <c r="O8" s="50">
        <f t="shared" ref="O8:O14" si="6">K8</f>
        <v>0.64718162839248439</v>
      </c>
      <c r="P8" s="51">
        <f t="shared" ref="P8:P14" si="7">M8</f>
        <v>0.70378151260504207</v>
      </c>
      <c r="Q8" s="77">
        <f t="shared" ref="Q8:Q14" si="8">P8-O8</f>
        <v>5.6599884212557683E-2</v>
      </c>
    </row>
    <row r="9" spans="2:17" s="20" customFormat="1" x14ac:dyDescent="0.3">
      <c r="B9" s="23" t="s">
        <v>59</v>
      </c>
      <c r="C9" s="7">
        <v>119</v>
      </c>
      <c r="D9" s="7">
        <v>80</v>
      </c>
      <c r="E9" s="30">
        <f t="shared" si="1"/>
        <v>199</v>
      </c>
      <c r="F9" s="7">
        <v>151</v>
      </c>
      <c r="G9" s="7">
        <v>95</v>
      </c>
      <c r="H9" s="31">
        <f t="shared" si="2"/>
        <v>246</v>
      </c>
      <c r="J9" s="30">
        <f t="shared" si="3"/>
        <v>199</v>
      </c>
      <c r="K9" s="34">
        <f t="shared" si="4"/>
        <v>0.41544885177453028</v>
      </c>
      <c r="L9" s="31">
        <f t="shared" si="5"/>
        <v>246</v>
      </c>
      <c r="M9" s="37">
        <f t="shared" si="0"/>
        <v>0.51680672268907568</v>
      </c>
      <c r="O9" s="50">
        <f t="shared" si="6"/>
        <v>0.41544885177453028</v>
      </c>
      <c r="P9" s="51">
        <f t="shared" si="7"/>
        <v>0.51680672268907568</v>
      </c>
      <c r="Q9" s="77">
        <f t="shared" si="8"/>
        <v>0.1013578709145454</v>
      </c>
    </row>
    <row r="10" spans="2:17" s="20" customFormat="1" x14ac:dyDescent="0.3">
      <c r="B10" s="23" t="s">
        <v>60</v>
      </c>
      <c r="C10" s="7">
        <v>86</v>
      </c>
      <c r="D10" s="7">
        <v>71</v>
      </c>
      <c r="E10" s="30">
        <f t="shared" si="1"/>
        <v>157</v>
      </c>
      <c r="F10" s="7">
        <v>107</v>
      </c>
      <c r="G10" s="7">
        <v>74</v>
      </c>
      <c r="H10" s="31">
        <f t="shared" si="2"/>
        <v>181</v>
      </c>
      <c r="J10" s="30">
        <f t="shared" si="3"/>
        <v>157</v>
      </c>
      <c r="K10" s="34">
        <f t="shared" si="4"/>
        <v>0.3277661795407098</v>
      </c>
      <c r="L10" s="31">
        <f t="shared" si="5"/>
        <v>181</v>
      </c>
      <c r="M10" s="37">
        <f t="shared" si="0"/>
        <v>0.38025210084033612</v>
      </c>
      <c r="O10" s="50">
        <f t="shared" si="6"/>
        <v>0.3277661795407098</v>
      </c>
      <c r="P10" s="51">
        <f t="shared" si="7"/>
        <v>0.38025210084033612</v>
      </c>
      <c r="Q10" s="77">
        <f t="shared" si="8"/>
        <v>5.2485921299626315E-2</v>
      </c>
    </row>
    <row r="11" spans="2:17" s="20" customFormat="1" x14ac:dyDescent="0.3">
      <c r="B11" s="23" t="s">
        <v>61</v>
      </c>
      <c r="C11" s="7">
        <v>94</v>
      </c>
      <c r="D11" s="7">
        <v>54</v>
      </c>
      <c r="E11" s="30">
        <f t="shared" si="1"/>
        <v>148</v>
      </c>
      <c r="F11" s="7">
        <v>86</v>
      </c>
      <c r="G11" s="7">
        <v>59</v>
      </c>
      <c r="H11" s="31">
        <f t="shared" si="2"/>
        <v>145</v>
      </c>
      <c r="J11" s="30">
        <f t="shared" si="3"/>
        <v>148</v>
      </c>
      <c r="K11" s="34">
        <f t="shared" si="4"/>
        <v>0.3089770354906054</v>
      </c>
      <c r="L11" s="31">
        <f t="shared" si="5"/>
        <v>145</v>
      </c>
      <c r="M11" s="37">
        <f t="shared" si="0"/>
        <v>0.30462184873949577</v>
      </c>
      <c r="O11" s="50">
        <f t="shared" si="6"/>
        <v>0.3089770354906054</v>
      </c>
      <c r="P11" s="51">
        <f t="shared" si="7"/>
        <v>0.30462184873949577</v>
      </c>
      <c r="Q11" s="77">
        <f t="shared" si="8"/>
        <v>-4.3551867511096298E-3</v>
      </c>
    </row>
    <row r="12" spans="2:17" s="20" customFormat="1" x14ac:dyDescent="0.3">
      <c r="B12" s="23" t="s">
        <v>62</v>
      </c>
      <c r="C12" s="7">
        <v>43</v>
      </c>
      <c r="D12" s="7">
        <v>36</v>
      </c>
      <c r="E12" s="30">
        <f t="shared" si="1"/>
        <v>79</v>
      </c>
      <c r="F12" s="7">
        <v>82</v>
      </c>
      <c r="G12" s="7">
        <v>62</v>
      </c>
      <c r="H12" s="31">
        <f t="shared" si="2"/>
        <v>144</v>
      </c>
      <c r="J12" s="30">
        <f t="shared" si="3"/>
        <v>79</v>
      </c>
      <c r="K12" s="34">
        <f t="shared" si="4"/>
        <v>0.1649269311064718</v>
      </c>
      <c r="L12" s="31">
        <f t="shared" si="5"/>
        <v>144</v>
      </c>
      <c r="M12" s="37">
        <f t="shared" si="0"/>
        <v>0.30252100840336132</v>
      </c>
      <c r="O12" s="50">
        <f t="shared" si="6"/>
        <v>0.1649269311064718</v>
      </c>
      <c r="P12" s="51">
        <f t="shared" si="7"/>
        <v>0.30252100840336132</v>
      </c>
      <c r="Q12" s="77">
        <f t="shared" si="8"/>
        <v>0.13759407729688952</v>
      </c>
    </row>
    <row r="13" spans="2:17" s="20" customFormat="1" x14ac:dyDescent="0.3">
      <c r="B13" s="23" t="s">
        <v>63</v>
      </c>
      <c r="C13" s="7">
        <v>21</v>
      </c>
      <c r="D13" s="7">
        <v>17</v>
      </c>
      <c r="E13" s="30">
        <f t="shared" si="1"/>
        <v>38</v>
      </c>
      <c r="F13" s="7">
        <v>53</v>
      </c>
      <c r="G13" s="7">
        <v>32</v>
      </c>
      <c r="H13" s="31">
        <f t="shared" si="2"/>
        <v>85</v>
      </c>
      <c r="J13" s="30">
        <f t="shared" si="3"/>
        <v>38</v>
      </c>
      <c r="K13" s="34">
        <f t="shared" si="4"/>
        <v>7.9331941544885182E-2</v>
      </c>
      <c r="L13" s="31">
        <f t="shared" si="5"/>
        <v>85</v>
      </c>
      <c r="M13" s="37">
        <f t="shared" si="0"/>
        <v>0.17857142857142858</v>
      </c>
      <c r="O13" s="50">
        <f t="shared" si="6"/>
        <v>7.9331941544885182E-2</v>
      </c>
      <c r="P13" s="51">
        <f t="shared" si="7"/>
        <v>0.17857142857142858</v>
      </c>
      <c r="Q13" s="77">
        <f t="shared" si="8"/>
        <v>9.9239487026543394E-2</v>
      </c>
    </row>
    <row r="14" spans="2:17" x14ac:dyDescent="0.3">
      <c r="B14" s="23" t="s">
        <v>12</v>
      </c>
      <c r="C14" s="7">
        <v>3</v>
      </c>
      <c r="D14" s="7">
        <v>2</v>
      </c>
      <c r="E14" s="30">
        <f t="shared" si="1"/>
        <v>5</v>
      </c>
      <c r="F14" s="7">
        <v>4</v>
      </c>
      <c r="G14" s="7">
        <v>5</v>
      </c>
      <c r="H14" s="31">
        <f t="shared" si="2"/>
        <v>9</v>
      </c>
      <c r="J14" s="30">
        <f t="shared" si="3"/>
        <v>5</v>
      </c>
      <c r="K14" s="34">
        <f t="shared" si="4"/>
        <v>1.0438413361169102E-2</v>
      </c>
      <c r="L14" s="31">
        <f t="shared" si="5"/>
        <v>9</v>
      </c>
      <c r="M14" s="37">
        <f t="shared" si="0"/>
        <v>1.8907563025210083E-2</v>
      </c>
      <c r="O14" s="50">
        <f t="shared" si="6"/>
        <v>1.0438413361169102E-2</v>
      </c>
      <c r="P14" s="51">
        <f t="shared" si="7"/>
        <v>1.8907563025210083E-2</v>
      </c>
      <c r="Q14" s="77">
        <f t="shared" si="8"/>
        <v>8.4691496640409807E-3</v>
      </c>
    </row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97DA-5968-430D-861A-0DF86806EEFE}">
  <dimension ref="A1:G9"/>
  <sheetViews>
    <sheetView tabSelected="1" workbookViewId="0">
      <selection activeCell="E9" sqref="E9"/>
    </sheetView>
  </sheetViews>
  <sheetFormatPr baseColWidth="10" defaultRowHeight="14.4" x14ac:dyDescent="0.3"/>
  <cols>
    <col min="1" max="1" width="67.44140625" customWidth="1"/>
    <col min="2" max="2" width="14" customWidth="1"/>
    <col min="3" max="4" width="13.109375" customWidth="1"/>
    <col min="5" max="6" width="14" customWidth="1"/>
  </cols>
  <sheetData>
    <row r="1" spans="1:7" x14ac:dyDescent="0.3">
      <c r="B1" s="2" t="s">
        <v>18</v>
      </c>
      <c r="C1" s="2"/>
      <c r="D1" s="1"/>
      <c r="E1" s="2" t="s">
        <v>134</v>
      </c>
      <c r="F1" s="2"/>
    </row>
    <row r="2" spans="1:7" ht="15" thickBot="1" x14ac:dyDescent="0.35">
      <c r="A2" t="s">
        <v>135</v>
      </c>
      <c r="B2" t="s">
        <v>104</v>
      </c>
      <c r="C2" t="s">
        <v>105</v>
      </c>
      <c r="D2" t="s">
        <v>33</v>
      </c>
      <c r="E2" t="s">
        <v>104</v>
      </c>
      <c r="F2" t="s">
        <v>105</v>
      </c>
      <c r="G2" t="s">
        <v>33</v>
      </c>
    </row>
    <row r="3" spans="1:7" ht="31.8" thickBot="1" x14ac:dyDescent="0.35">
      <c r="A3" s="117" t="s">
        <v>128</v>
      </c>
      <c r="B3" s="89">
        <v>0.64</v>
      </c>
      <c r="C3" s="89">
        <v>0.79</v>
      </c>
      <c r="D3" s="89">
        <f>C3-B3</f>
        <v>0.15000000000000002</v>
      </c>
      <c r="E3" s="89">
        <v>0.56000000000000005</v>
      </c>
      <c r="F3" s="89">
        <v>0.78</v>
      </c>
      <c r="G3" s="121">
        <f>F3-E3</f>
        <v>0.21999999999999997</v>
      </c>
    </row>
    <row r="4" spans="1:7" ht="32.4" thickTop="1" thickBot="1" x14ac:dyDescent="0.35">
      <c r="A4" s="118" t="s">
        <v>129</v>
      </c>
      <c r="D4" s="89">
        <f t="shared" ref="D4:D8" si="0">C4-B4</f>
        <v>0</v>
      </c>
      <c r="G4" s="121">
        <f t="shared" ref="G4:G8" si="1">F4-E4</f>
        <v>0</v>
      </c>
    </row>
    <row r="5" spans="1:7" ht="31.8" thickBot="1" x14ac:dyDescent="0.35">
      <c r="A5" s="119" t="s">
        <v>130</v>
      </c>
      <c r="D5" s="89">
        <f t="shared" si="0"/>
        <v>0</v>
      </c>
      <c r="G5" s="121">
        <f t="shared" si="1"/>
        <v>0</v>
      </c>
    </row>
    <row r="6" spans="1:7" ht="31.2" x14ac:dyDescent="0.3">
      <c r="A6" s="120" t="s">
        <v>131</v>
      </c>
      <c r="D6" s="89">
        <f t="shared" si="0"/>
        <v>0</v>
      </c>
      <c r="G6" s="121">
        <f t="shared" si="1"/>
        <v>0</v>
      </c>
    </row>
    <row r="7" spans="1:7" ht="31.8" thickBot="1" x14ac:dyDescent="0.35">
      <c r="A7" s="118" t="s">
        <v>132</v>
      </c>
      <c r="D7" s="89">
        <f t="shared" si="0"/>
        <v>0</v>
      </c>
      <c r="G7" s="121">
        <f t="shared" si="1"/>
        <v>0</v>
      </c>
    </row>
    <row r="8" spans="1:7" ht="47.4" thickBot="1" x14ac:dyDescent="0.35">
      <c r="A8" s="119" t="s">
        <v>133</v>
      </c>
      <c r="D8" s="89">
        <f t="shared" si="0"/>
        <v>0</v>
      </c>
      <c r="G8" s="121">
        <f t="shared" si="1"/>
        <v>0</v>
      </c>
    </row>
    <row r="9" spans="1:7" x14ac:dyDescent="0.3">
      <c r="G9" s="121">
        <f>F9-E9</f>
        <v>0</v>
      </c>
    </row>
  </sheetData>
  <mergeCells count="2">
    <mergeCell ref="E1:F1"/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01A0-1C54-46CC-82FA-D1BB012B43E7}">
  <dimension ref="B1:Q16"/>
  <sheetViews>
    <sheetView workbookViewId="0">
      <selection activeCell="B12" sqref="B12:H16"/>
    </sheetView>
  </sheetViews>
  <sheetFormatPr baseColWidth="10" defaultRowHeight="14.4" x14ac:dyDescent="0.3"/>
  <cols>
    <col min="2" max="2" width="23.44140625" customWidth="1"/>
    <col min="3" max="3" width="18.5546875" customWidth="1"/>
    <col min="4" max="4" width="17" customWidth="1"/>
    <col min="5" max="5" width="13.44140625" customWidth="1"/>
    <col min="6" max="7" width="17.33203125" customWidth="1"/>
    <col min="8" max="8" width="13.554687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97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117</v>
      </c>
      <c r="D6" s="32" t="s">
        <v>118</v>
      </c>
      <c r="E6" s="32" t="s">
        <v>119</v>
      </c>
      <c r="F6" s="32" t="s">
        <v>74</v>
      </c>
      <c r="G6" s="32" t="s">
        <v>120</v>
      </c>
      <c r="H6" s="33" t="s">
        <v>121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ht="15" x14ac:dyDescent="0.3">
      <c r="B7" s="86" t="s">
        <v>90</v>
      </c>
      <c r="C7" s="84">
        <v>112</v>
      </c>
      <c r="D7" s="84">
        <v>66</v>
      </c>
      <c r="E7" s="30">
        <f>C7+D7</f>
        <v>178</v>
      </c>
      <c r="F7" s="7">
        <v>78</v>
      </c>
      <c r="G7" s="7">
        <v>61</v>
      </c>
      <c r="H7" s="78">
        <f>F7+G7</f>
        <v>139</v>
      </c>
      <c r="J7" s="30">
        <f>E7</f>
        <v>178</v>
      </c>
      <c r="K7" s="34">
        <f>(J7/477)</f>
        <v>0.37316561844863733</v>
      </c>
      <c r="L7" s="78">
        <f>H7</f>
        <v>139</v>
      </c>
      <c r="M7" s="37">
        <f>L7/474</f>
        <v>0.29324894514767935</v>
      </c>
      <c r="O7" s="50">
        <f>K7</f>
        <v>0.37316561844863733</v>
      </c>
      <c r="P7" s="51">
        <f>M7</f>
        <v>0.29324894514767935</v>
      </c>
      <c r="Q7" s="77">
        <f>P7-O7</f>
        <v>-7.9916673300957974E-2</v>
      </c>
    </row>
    <row r="8" spans="2:17" s="20" customFormat="1" ht="15" x14ac:dyDescent="0.3">
      <c r="B8" s="87" t="s">
        <v>89</v>
      </c>
      <c r="C8" s="85">
        <v>140</v>
      </c>
      <c r="D8" s="85">
        <v>73</v>
      </c>
      <c r="E8" s="30">
        <f t="shared" ref="E8:E9" si="0">C8+D8</f>
        <v>213</v>
      </c>
      <c r="F8" s="7">
        <v>165</v>
      </c>
      <c r="G8" s="7">
        <v>118</v>
      </c>
      <c r="H8" s="78">
        <f t="shared" ref="H8:H9" si="1">F8+G8</f>
        <v>283</v>
      </c>
      <c r="J8" s="30">
        <f t="shared" ref="J8:J9" si="2">E8</f>
        <v>213</v>
      </c>
      <c r="K8" s="34">
        <f t="shared" ref="K8" si="3">(J8/477)</f>
        <v>0.44654088050314467</v>
      </c>
      <c r="L8" s="78">
        <f t="shared" ref="L8:L9" si="4">H8</f>
        <v>283</v>
      </c>
      <c r="M8" s="37">
        <f t="shared" ref="M8" si="5">L8/474</f>
        <v>0.59704641350210974</v>
      </c>
      <c r="O8" s="50">
        <f t="shared" ref="O8:O9" si="6">K8</f>
        <v>0.44654088050314467</v>
      </c>
      <c r="P8" s="51">
        <f t="shared" ref="P8:P9" si="7">M8</f>
        <v>0.59704641350210974</v>
      </c>
      <c r="Q8" s="77">
        <f t="shared" ref="Q8:Q9" si="8">P8-O8</f>
        <v>0.15050553299896507</v>
      </c>
    </row>
    <row r="9" spans="2:17" ht="30" x14ac:dyDescent="0.3">
      <c r="B9" s="87" t="s">
        <v>96</v>
      </c>
      <c r="C9" s="85">
        <v>35</v>
      </c>
      <c r="D9" s="85">
        <v>30</v>
      </c>
      <c r="E9" s="30">
        <f t="shared" si="0"/>
        <v>65</v>
      </c>
      <c r="F9" s="7">
        <v>32</v>
      </c>
      <c r="G9" s="7">
        <v>19</v>
      </c>
      <c r="H9" s="78">
        <f t="shared" si="1"/>
        <v>51</v>
      </c>
      <c r="J9" s="30">
        <f t="shared" si="2"/>
        <v>65</v>
      </c>
      <c r="K9" s="7"/>
      <c r="L9" s="78">
        <f t="shared" si="4"/>
        <v>51</v>
      </c>
      <c r="M9" s="7"/>
      <c r="O9" s="50">
        <f t="shared" si="6"/>
        <v>0</v>
      </c>
      <c r="P9" s="51">
        <f t="shared" si="7"/>
        <v>0</v>
      </c>
      <c r="Q9" s="77">
        <f t="shared" si="8"/>
        <v>0</v>
      </c>
    </row>
    <row r="10" spans="2:17" x14ac:dyDescent="0.3">
      <c r="C10">
        <f>SUM(C7:C9)</f>
        <v>287</v>
      </c>
      <c r="D10">
        <f t="shared" ref="D10:H10" si="9">SUM(D7:D9)</f>
        <v>169</v>
      </c>
      <c r="E10">
        <f t="shared" si="9"/>
        <v>456</v>
      </c>
      <c r="F10">
        <f t="shared" si="9"/>
        <v>275</v>
      </c>
      <c r="G10">
        <f t="shared" si="9"/>
        <v>198</v>
      </c>
      <c r="H10">
        <f t="shared" si="9"/>
        <v>473</v>
      </c>
    </row>
    <row r="12" spans="2:17" x14ac:dyDescent="0.3">
      <c r="B12" s="19"/>
      <c r="C12" s="53" t="s">
        <v>18</v>
      </c>
      <c r="D12" s="53"/>
      <c r="E12" s="53"/>
      <c r="F12" s="53" t="s">
        <v>2</v>
      </c>
      <c r="G12" s="53"/>
      <c r="H12" s="53"/>
    </row>
    <row r="13" spans="2:17" x14ac:dyDescent="0.3">
      <c r="B13" s="60" t="s">
        <v>13</v>
      </c>
      <c r="C13" s="32" t="s">
        <v>116</v>
      </c>
      <c r="D13" s="32" t="s">
        <v>122</v>
      </c>
      <c r="E13" s="32" t="s">
        <v>33</v>
      </c>
      <c r="F13" s="32" t="s">
        <v>123</v>
      </c>
      <c r="G13" s="32" t="s">
        <v>124</v>
      </c>
      <c r="H13" s="33" t="s">
        <v>33</v>
      </c>
    </row>
    <row r="14" spans="2:17" x14ac:dyDescent="0.3">
      <c r="B14" s="80" t="s">
        <v>90</v>
      </c>
      <c r="C14" s="114">
        <f>C7/287</f>
        <v>0.3902439024390244</v>
      </c>
      <c r="D14" s="70">
        <f>F7/275</f>
        <v>0.28363636363636363</v>
      </c>
      <c r="E14" s="47">
        <f>D14-C14</f>
        <v>-0.10660753880266077</v>
      </c>
      <c r="F14" s="114">
        <f>D7/169</f>
        <v>0.39053254437869822</v>
      </c>
      <c r="G14" s="70">
        <f>G7/198</f>
        <v>0.30808080808080807</v>
      </c>
      <c r="H14" s="49">
        <f>G14-F14</f>
        <v>-8.2451736297890155E-2</v>
      </c>
    </row>
    <row r="15" spans="2:17" x14ac:dyDescent="0.3">
      <c r="B15" s="79" t="s">
        <v>89</v>
      </c>
      <c r="C15" s="114">
        <f t="shared" ref="C15:C16" si="10">C8/287</f>
        <v>0.48780487804878048</v>
      </c>
      <c r="D15" s="70">
        <f t="shared" ref="D15:D16" si="11">F8/275</f>
        <v>0.6</v>
      </c>
      <c r="E15" s="47">
        <f t="shared" ref="E15:E16" si="12">D15-C15</f>
        <v>0.1121951219512195</v>
      </c>
      <c r="F15" s="114">
        <f t="shared" ref="F15:F16" si="13">D8/169</f>
        <v>0.43195266272189348</v>
      </c>
      <c r="G15" s="70">
        <f t="shared" ref="G15:G16" si="14">G8/198</f>
        <v>0.59595959595959591</v>
      </c>
      <c r="H15" s="49">
        <f t="shared" ref="H15:H16" si="15">G15-F15</f>
        <v>0.16400693323770243</v>
      </c>
    </row>
    <row r="16" spans="2:17" ht="27.6" x14ac:dyDescent="0.3">
      <c r="B16" s="79" t="s">
        <v>96</v>
      </c>
      <c r="C16" s="114">
        <f t="shared" si="10"/>
        <v>0.12195121951219512</v>
      </c>
      <c r="D16" s="70">
        <f t="shared" si="11"/>
        <v>0.11636363636363636</v>
      </c>
      <c r="E16" s="47">
        <f t="shared" si="12"/>
        <v>-5.5875831485587557E-3</v>
      </c>
      <c r="F16" s="114">
        <f t="shared" si="13"/>
        <v>0.17751479289940827</v>
      </c>
      <c r="G16" s="70">
        <f t="shared" si="14"/>
        <v>9.5959595959595953E-2</v>
      </c>
      <c r="H16" s="49">
        <f t="shared" si="15"/>
        <v>-8.1555196939812322E-2</v>
      </c>
    </row>
  </sheetData>
  <mergeCells count="7">
    <mergeCell ref="B3:H3"/>
    <mergeCell ref="C5:E5"/>
    <mergeCell ref="F5:H5"/>
    <mergeCell ref="J5:K5"/>
    <mergeCell ref="L5:M5"/>
    <mergeCell ref="C12:E12"/>
    <mergeCell ref="F12:H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91B6-CE13-4084-B57D-A531DC61197F}">
  <dimension ref="B1:Q19"/>
  <sheetViews>
    <sheetView workbookViewId="0">
      <selection activeCell="B15" sqref="B15:H19"/>
    </sheetView>
  </sheetViews>
  <sheetFormatPr baseColWidth="10" defaultRowHeight="14.4" x14ac:dyDescent="0.3"/>
  <cols>
    <col min="2" max="2" width="19.109375" customWidth="1"/>
    <col min="3" max="3" width="18.5546875" customWidth="1"/>
    <col min="4" max="4" width="18" customWidth="1"/>
    <col min="5" max="5" width="14.88671875" customWidth="1"/>
    <col min="6" max="6" width="17" customWidth="1"/>
    <col min="7" max="7" width="17.33203125" customWidth="1"/>
    <col min="8" max="8" width="14.2187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98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117</v>
      </c>
      <c r="D6" s="32" t="s">
        <v>118</v>
      </c>
      <c r="E6" s="32" t="s">
        <v>119</v>
      </c>
      <c r="F6" s="32" t="s">
        <v>74</v>
      </c>
      <c r="G6" s="32" t="s">
        <v>120</v>
      </c>
      <c r="H6" s="33" t="s">
        <v>121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94</v>
      </c>
      <c r="C7" s="7">
        <v>141</v>
      </c>
      <c r="D7" s="7">
        <v>71</v>
      </c>
      <c r="E7" s="30">
        <f t="shared" ref="E7" si="0">C7+D7</f>
        <v>212</v>
      </c>
      <c r="F7" s="7">
        <v>138</v>
      </c>
      <c r="G7" s="7">
        <v>81</v>
      </c>
      <c r="H7" s="78">
        <f t="shared" ref="H7" si="1">F7+G7</f>
        <v>219</v>
      </c>
      <c r="J7" s="30">
        <f t="shared" ref="J7" si="2">E7</f>
        <v>212</v>
      </c>
      <c r="K7" s="34">
        <f t="shared" ref="K7" si="3">(J7/477)</f>
        <v>0.44444444444444442</v>
      </c>
      <c r="L7" s="78">
        <f t="shared" ref="L7" si="4">H7</f>
        <v>219</v>
      </c>
      <c r="M7" s="37">
        <f t="shared" ref="M7" si="5">L7/474</f>
        <v>0.46202531645569622</v>
      </c>
      <c r="O7" s="50">
        <f t="shared" ref="O7" si="6">K7</f>
        <v>0.44444444444444442</v>
      </c>
      <c r="P7" s="51">
        <f t="shared" ref="P7" si="7">M7</f>
        <v>0.46202531645569622</v>
      </c>
      <c r="Q7" s="77">
        <f t="shared" ref="Q7" si="8">P7-O7</f>
        <v>1.7580872011251802E-2</v>
      </c>
    </row>
    <row r="8" spans="2:17" x14ac:dyDescent="0.3">
      <c r="B8" s="7" t="s">
        <v>125</v>
      </c>
      <c r="C8" s="7">
        <v>27</v>
      </c>
      <c r="D8" s="7">
        <v>31</v>
      </c>
      <c r="E8" s="30">
        <f>C8+D8</f>
        <v>58</v>
      </c>
      <c r="F8" s="7">
        <v>49</v>
      </c>
      <c r="G8" s="7">
        <v>46</v>
      </c>
      <c r="H8" s="78">
        <f>F8+G8</f>
        <v>95</v>
      </c>
      <c r="J8" s="30">
        <f>E8</f>
        <v>58</v>
      </c>
      <c r="K8" s="34">
        <f>(J8/477)</f>
        <v>0.12159329140461216</v>
      </c>
      <c r="L8" s="78">
        <f>H8</f>
        <v>95</v>
      </c>
      <c r="M8" s="37">
        <f>L8/474</f>
        <v>0.20042194092827004</v>
      </c>
      <c r="O8" s="50">
        <f>K8</f>
        <v>0.12159329140461216</v>
      </c>
      <c r="P8" s="51">
        <f>M8</f>
        <v>0.20042194092827004</v>
      </c>
      <c r="Q8" s="77">
        <f>P8-O8</f>
        <v>7.8828649523657882E-2</v>
      </c>
    </row>
    <row r="9" spans="2:17" s="20" customFormat="1" x14ac:dyDescent="0.3">
      <c r="B9" s="7" t="s">
        <v>90</v>
      </c>
      <c r="C9" s="7">
        <v>119</v>
      </c>
      <c r="D9" s="7">
        <v>67</v>
      </c>
      <c r="E9" s="30">
        <f>C9+D9</f>
        <v>186</v>
      </c>
      <c r="F9" s="7">
        <v>88</v>
      </c>
      <c r="G9" s="7">
        <v>71</v>
      </c>
      <c r="H9" s="78">
        <f>F9+G9</f>
        <v>159</v>
      </c>
      <c r="J9" s="30">
        <f>E9</f>
        <v>186</v>
      </c>
      <c r="K9" s="34">
        <f>(J9/477)</f>
        <v>0.38993710691823902</v>
      </c>
      <c r="L9" s="78">
        <f>H9</f>
        <v>159</v>
      </c>
      <c r="M9" s="37">
        <f>L9/474</f>
        <v>0.33544303797468356</v>
      </c>
      <c r="O9" s="50">
        <f>K9</f>
        <v>0.38993710691823902</v>
      </c>
      <c r="P9" s="51">
        <f>M9</f>
        <v>0.33544303797468356</v>
      </c>
      <c r="Q9" s="77">
        <f>P9-O9</f>
        <v>-5.4494068943555463E-2</v>
      </c>
    </row>
    <row r="10" spans="2:17" s="57" customFormat="1" x14ac:dyDescent="0.3">
      <c r="B10" s="41"/>
      <c r="C10" s="41"/>
      <c r="D10" s="41"/>
      <c r="E10" s="44"/>
      <c r="F10" s="41"/>
      <c r="G10" s="41"/>
      <c r="H10" s="42"/>
      <c r="J10" s="44"/>
      <c r="K10" s="115"/>
      <c r="L10" s="42"/>
      <c r="M10" s="48"/>
      <c r="O10" s="115"/>
      <c r="P10" s="48"/>
      <c r="Q10" s="116"/>
    </row>
    <row r="11" spans="2:17" s="57" customFormat="1" x14ac:dyDescent="0.3">
      <c r="B11" s="41"/>
      <c r="C11" s="41"/>
      <c r="D11" s="41"/>
      <c r="E11" s="44"/>
      <c r="F11" s="41"/>
      <c r="G11" s="41"/>
      <c r="H11" s="42"/>
      <c r="J11" s="44"/>
      <c r="K11" s="115"/>
      <c r="L11" s="42"/>
      <c r="M11" s="48"/>
      <c r="O11" s="115"/>
      <c r="P11" s="48"/>
      <c r="Q11" s="116"/>
    </row>
    <row r="12" spans="2:17" s="57" customFormat="1" x14ac:dyDescent="0.3">
      <c r="B12" s="41"/>
      <c r="C12" s="41"/>
      <c r="D12" s="41"/>
      <c r="E12" s="44"/>
      <c r="F12" s="41"/>
      <c r="G12" s="41"/>
      <c r="H12" s="42"/>
      <c r="J12" s="44"/>
      <c r="K12" s="115"/>
      <c r="L12" s="42"/>
      <c r="M12" s="48"/>
      <c r="O12" s="115"/>
      <c r="P12" s="48"/>
      <c r="Q12" s="116"/>
    </row>
    <row r="13" spans="2:17" s="57" customFormat="1" x14ac:dyDescent="0.3">
      <c r="B13" s="41"/>
      <c r="C13" s="41"/>
      <c r="D13" s="41"/>
      <c r="E13" s="44"/>
      <c r="F13" s="41"/>
      <c r="G13" s="41"/>
      <c r="H13" s="42"/>
      <c r="J13" s="44"/>
      <c r="K13" s="115"/>
      <c r="L13" s="42"/>
      <c r="M13" s="48"/>
      <c r="O13" s="115"/>
      <c r="P13" s="48"/>
      <c r="Q13" s="116"/>
    </row>
    <row r="15" spans="2:17" x14ac:dyDescent="0.3">
      <c r="B15" s="19"/>
      <c r="C15" s="53" t="s">
        <v>18</v>
      </c>
      <c r="D15" s="53"/>
      <c r="E15" s="53"/>
      <c r="F15" s="53" t="s">
        <v>2</v>
      </c>
      <c r="G15" s="53"/>
      <c r="H15" s="53"/>
    </row>
    <row r="16" spans="2:17" x14ac:dyDescent="0.3">
      <c r="B16" s="60" t="s">
        <v>13</v>
      </c>
      <c r="C16" s="32" t="s">
        <v>116</v>
      </c>
      <c r="D16" s="32" t="s">
        <v>126</v>
      </c>
      <c r="E16" s="32" t="s">
        <v>33</v>
      </c>
      <c r="F16" s="32" t="s">
        <v>127</v>
      </c>
      <c r="G16" s="32" t="s">
        <v>124</v>
      </c>
      <c r="H16" s="32" t="s">
        <v>33</v>
      </c>
    </row>
    <row r="17" spans="2:8" x14ac:dyDescent="0.3">
      <c r="B17" s="7" t="s">
        <v>94</v>
      </c>
      <c r="C17" s="70">
        <f>C7/287</f>
        <v>0.49128919860627179</v>
      </c>
      <c r="D17" s="70">
        <f>F7/275</f>
        <v>0.50181818181818183</v>
      </c>
      <c r="E17" s="47">
        <f>D17-C17</f>
        <v>1.0528983211910037E-2</v>
      </c>
      <c r="F17" s="70">
        <f>D7/169</f>
        <v>0.42011834319526625</v>
      </c>
      <c r="G17" s="70">
        <f>G7/198</f>
        <v>0.40909090909090912</v>
      </c>
      <c r="H17" s="49">
        <f>G17-F17</f>
        <v>-1.1027434104357137E-2</v>
      </c>
    </row>
    <row r="18" spans="2:8" x14ac:dyDescent="0.3">
      <c r="B18" s="7" t="s">
        <v>125</v>
      </c>
      <c r="C18" s="70">
        <f t="shared" ref="C18:C19" si="9">C8/287</f>
        <v>9.4076655052264813E-2</v>
      </c>
      <c r="D18" s="70">
        <f t="shared" ref="D18:D19" si="10">F8/275</f>
        <v>0.17818181818181819</v>
      </c>
      <c r="E18" s="47">
        <f t="shared" ref="E18:E19" si="11">D18-C18</f>
        <v>8.4105163129553379E-2</v>
      </c>
      <c r="F18" s="70">
        <f t="shared" ref="F18:F19" si="12">D8/169</f>
        <v>0.18343195266272189</v>
      </c>
      <c r="G18" s="70">
        <f t="shared" ref="G18:G19" si="13">G8/198</f>
        <v>0.23232323232323232</v>
      </c>
      <c r="H18" s="49">
        <f t="shared" ref="H18:H19" si="14">G18-F18</f>
        <v>4.8891279660510434E-2</v>
      </c>
    </row>
    <row r="19" spans="2:8" x14ac:dyDescent="0.3">
      <c r="B19" s="7" t="s">
        <v>90</v>
      </c>
      <c r="C19" s="70">
        <f t="shared" si="9"/>
        <v>0.41463414634146339</v>
      </c>
      <c r="D19" s="70">
        <f t="shared" si="10"/>
        <v>0.32</v>
      </c>
      <c r="E19" s="47">
        <f t="shared" si="11"/>
        <v>-9.4634146341463388E-2</v>
      </c>
      <c r="F19" s="70">
        <f t="shared" si="12"/>
        <v>0.39644970414201186</v>
      </c>
      <c r="G19" s="70">
        <f t="shared" si="13"/>
        <v>0.35858585858585856</v>
      </c>
      <c r="H19" s="49">
        <f t="shared" si="14"/>
        <v>-3.7863845556153297E-2</v>
      </c>
    </row>
  </sheetData>
  <mergeCells count="7">
    <mergeCell ref="B3:H3"/>
    <mergeCell ref="C5:E5"/>
    <mergeCell ref="F5:H5"/>
    <mergeCell ref="J5:K5"/>
    <mergeCell ref="L5:M5"/>
    <mergeCell ref="C15:E15"/>
    <mergeCell ref="F15:H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617A-EBC1-4766-861E-195B64797E3D}">
  <dimension ref="B1:Q11"/>
  <sheetViews>
    <sheetView workbookViewId="0">
      <selection activeCell="I11" sqref="I11"/>
    </sheetView>
  </sheetViews>
  <sheetFormatPr baseColWidth="10" defaultRowHeight="14.4" x14ac:dyDescent="0.3"/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99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71</v>
      </c>
      <c r="D6" s="32" t="s">
        <v>72</v>
      </c>
      <c r="E6" s="32" t="s">
        <v>73</v>
      </c>
      <c r="F6" s="32" t="s">
        <v>77</v>
      </c>
      <c r="G6" s="32" t="s">
        <v>75</v>
      </c>
      <c r="H6" s="33" t="s">
        <v>78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90</v>
      </c>
      <c r="C7" s="7">
        <v>117</v>
      </c>
      <c r="D7" s="7">
        <v>72</v>
      </c>
      <c r="E7" s="30">
        <f>C7+D7</f>
        <v>189</v>
      </c>
      <c r="F7" s="7">
        <v>105</v>
      </c>
      <c r="G7" s="7">
        <v>75</v>
      </c>
      <c r="H7" s="78">
        <f>F7+G7</f>
        <v>180</v>
      </c>
      <c r="J7" s="30">
        <f>E7</f>
        <v>189</v>
      </c>
      <c r="K7" s="34">
        <f>(J7/477)</f>
        <v>0.39622641509433965</v>
      </c>
      <c r="L7" s="78">
        <f>H7</f>
        <v>180</v>
      </c>
      <c r="M7" s="37">
        <f>L7/474</f>
        <v>0.379746835443038</v>
      </c>
      <c r="O7" s="50">
        <f>K7</f>
        <v>0.39622641509433965</v>
      </c>
      <c r="P7" s="51">
        <f>M7</f>
        <v>0.379746835443038</v>
      </c>
      <c r="Q7" s="77">
        <f>P7-O7</f>
        <v>-1.6479579651301646E-2</v>
      </c>
    </row>
    <row r="8" spans="2:17" s="20" customFormat="1" x14ac:dyDescent="0.3">
      <c r="B8" s="7" t="s">
        <v>96</v>
      </c>
      <c r="C8" s="7">
        <v>49</v>
      </c>
      <c r="D8" s="7">
        <v>40</v>
      </c>
      <c r="E8" s="30">
        <f t="shared" ref="E8:E9" si="0">C8+D8</f>
        <v>89</v>
      </c>
      <c r="F8" s="7">
        <v>74</v>
      </c>
      <c r="G8" s="7">
        <v>62</v>
      </c>
      <c r="H8" s="78">
        <f t="shared" ref="H8:H9" si="1">F8+G8</f>
        <v>136</v>
      </c>
      <c r="J8" s="30">
        <f t="shared" ref="J8:J9" si="2">E8</f>
        <v>89</v>
      </c>
      <c r="K8" s="34">
        <f t="shared" ref="K8:K9" si="3">(J8/477)</f>
        <v>0.18658280922431866</v>
      </c>
      <c r="L8" s="78">
        <f t="shared" ref="L8:L9" si="4">H8</f>
        <v>136</v>
      </c>
      <c r="M8" s="37">
        <f t="shared" ref="M8:M9" si="5">L8/474</f>
        <v>0.28691983122362869</v>
      </c>
      <c r="O8" s="50">
        <f t="shared" ref="O8:O9" si="6">K8</f>
        <v>0.18658280922431866</v>
      </c>
      <c r="P8" s="51">
        <f t="shared" ref="P8:P9" si="7">M8</f>
        <v>0.28691983122362869</v>
      </c>
      <c r="Q8" s="77">
        <f t="shared" ref="Q8:Q9" si="8">P8-O8</f>
        <v>0.10033702199931002</v>
      </c>
    </row>
    <row r="9" spans="2:17" x14ac:dyDescent="0.3">
      <c r="B9" s="7" t="s">
        <v>89</v>
      </c>
      <c r="C9" s="7">
        <v>121</v>
      </c>
      <c r="D9" s="7">
        <v>57</v>
      </c>
      <c r="E9" s="30">
        <f t="shared" si="0"/>
        <v>178</v>
      </c>
      <c r="F9" s="7">
        <v>96</v>
      </c>
      <c r="G9" s="7">
        <v>61</v>
      </c>
      <c r="H9" s="78">
        <f t="shared" si="1"/>
        <v>157</v>
      </c>
      <c r="J9" s="30">
        <f t="shared" si="2"/>
        <v>178</v>
      </c>
      <c r="K9" s="34">
        <f t="shared" si="3"/>
        <v>0.37316561844863733</v>
      </c>
      <c r="L9" s="78">
        <f t="shared" si="4"/>
        <v>157</v>
      </c>
      <c r="M9" s="37">
        <f t="shared" si="5"/>
        <v>0.33122362869198313</v>
      </c>
      <c r="O9" s="50">
        <f t="shared" si="6"/>
        <v>0.37316561844863733</v>
      </c>
      <c r="P9" s="51">
        <f t="shared" si="7"/>
        <v>0.33122362869198313</v>
      </c>
      <c r="Q9" s="77">
        <f t="shared" si="8"/>
        <v>-4.1941989756654197E-2</v>
      </c>
    </row>
    <row r="10" spans="2:17" x14ac:dyDescent="0.3">
      <c r="B10" s="7" t="s">
        <v>95</v>
      </c>
      <c r="C10" s="7">
        <v>15</v>
      </c>
      <c r="D10" s="7">
        <v>8</v>
      </c>
      <c r="E10" s="30">
        <f>C10+D10</f>
        <v>23</v>
      </c>
      <c r="F10" s="7">
        <v>1</v>
      </c>
      <c r="G10" s="7">
        <v>2</v>
      </c>
      <c r="H10" s="78">
        <f>F10+G10</f>
        <v>3</v>
      </c>
      <c r="J10" s="30">
        <f>E10</f>
        <v>23</v>
      </c>
      <c r="K10" s="34">
        <f>(J10/477)</f>
        <v>4.8218029350104823E-2</v>
      </c>
      <c r="L10" s="78">
        <f>H10</f>
        <v>3</v>
      </c>
      <c r="M10" s="37">
        <f>L10/474</f>
        <v>6.3291139240506328E-3</v>
      </c>
      <c r="O10" s="50">
        <f>K10</f>
        <v>4.8218029350104823E-2</v>
      </c>
      <c r="P10" s="51">
        <f>M10</f>
        <v>6.3291139240506328E-3</v>
      </c>
      <c r="Q10" s="77">
        <f>P10-O10</f>
        <v>-4.1888915426054191E-2</v>
      </c>
    </row>
    <row r="11" spans="2:17" x14ac:dyDescent="0.3">
      <c r="C11">
        <f>SUM(C7:C10)</f>
        <v>302</v>
      </c>
      <c r="D11">
        <f t="shared" ref="D11:H11" si="9">SUM(D7:D10)</f>
        <v>177</v>
      </c>
      <c r="E11">
        <f t="shared" si="9"/>
        <v>479</v>
      </c>
      <c r="F11">
        <f t="shared" si="9"/>
        <v>276</v>
      </c>
      <c r="G11">
        <f t="shared" si="9"/>
        <v>200</v>
      </c>
      <c r="H11">
        <f t="shared" si="9"/>
        <v>476</v>
      </c>
    </row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7E5AB-5AE4-43EF-B9BF-E266C5E97E58}">
  <dimension ref="A3:P21"/>
  <sheetViews>
    <sheetView topLeftCell="B5" workbookViewId="0">
      <selection activeCell="O4" activeCellId="2" sqref="A4:A11 N4:N11 O4:O11"/>
    </sheetView>
  </sheetViews>
  <sheetFormatPr baseColWidth="10" defaultRowHeight="14.4" x14ac:dyDescent="0.3"/>
  <cols>
    <col min="1" max="1" width="35.77734375" style="19" customWidth="1"/>
    <col min="2" max="3" width="16.33203125" customWidth="1"/>
    <col min="4" max="4" width="15.6640625" customWidth="1"/>
    <col min="5" max="5" width="17.33203125" customWidth="1"/>
    <col min="6" max="6" width="16.109375" customWidth="1"/>
    <col min="7" max="7" width="16.44140625" customWidth="1"/>
    <col min="8" max="8" width="3.109375" customWidth="1"/>
    <col min="13" max="13" width="2.6640625" customWidth="1"/>
  </cols>
  <sheetData>
    <row r="3" spans="1:16" x14ac:dyDescent="0.3">
      <c r="B3" s="29" t="s">
        <v>8</v>
      </c>
      <c r="C3" s="29"/>
      <c r="D3" s="29"/>
      <c r="E3" s="29" t="s">
        <v>9</v>
      </c>
      <c r="F3" s="29"/>
      <c r="G3" s="29"/>
      <c r="I3" s="35" t="s">
        <v>8</v>
      </c>
      <c r="J3" s="36"/>
      <c r="K3" s="35" t="s">
        <v>9</v>
      </c>
      <c r="L3" s="36"/>
      <c r="N3" s="40"/>
      <c r="O3" s="40"/>
      <c r="P3" s="16"/>
    </row>
    <row r="4" spans="1:16" ht="28.8" x14ac:dyDescent="0.3">
      <c r="A4" s="60" t="s">
        <v>13</v>
      </c>
      <c r="B4" s="60" t="s">
        <v>26</v>
      </c>
      <c r="C4" s="60" t="s">
        <v>25</v>
      </c>
      <c r="D4" s="60" t="s">
        <v>27</v>
      </c>
      <c r="E4" s="60" t="s">
        <v>29</v>
      </c>
      <c r="F4" s="60" t="s">
        <v>30</v>
      </c>
      <c r="G4" s="61" t="s">
        <v>28</v>
      </c>
      <c r="I4" s="60" t="s">
        <v>27</v>
      </c>
      <c r="J4" s="60" t="s">
        <v>3</v>
      </c>
      <c r="K4" s="61" t="s">
        <v>28</v>
      </c>
      <c r="L4" s="60" t="s">
        <v>29</v>
      </c>
      <c r="N4" s="60" t="s">
        <v>8</v>
      </c>
      <c r="O4" s="60" t="s">
        <v>9</v>
      </c>
      <c r="P4" s="60" t="s">
        <v>33</v>
      </c>
    </row>
    <row r="5" spans="1:16" ht="28.8" x14ac:dyDescent="0.3">
      <c r="A5" s="93" t="s">
        <v>39</v>
      </c>
      <c r="B5" s="7">
        <v>196</v>
      </c>
      <c r="C5" s="7">
        <v>115</v>
      </c>
      <c r="D5" s="68">
        <v>311</v>
      </c>
      <c r="E5" s="7">
        <v>157</v>
      </c>
      <c r="F5" s="7">
        <v>94</v>
      </c>
      <c r="G5" s="68">
        <f>E5+F5</f>
        <v>251</v>
      </c>
      <c r="I5" s="68">
        <v>311</v>
      </c>
      <c r="J5" s="70">
        <f>I5/479</f>
        <v>0.64926931106471819</v>
      </c>
      <c r="K5" s="68">
        <v>251</v>
      </c>
      <c r="L5" s="70">
        <f>K5/476</f>
        <v>0.52731092436974791</v>
      </c>
      <c r="N5" s="71">
        <v>0.64926931106471819</v>
      </c>
      <c r="O5" s="71">
        <v>0.52731092436974791</v>
      </c>
      <c r="P5" s="72" t="s">
        <v>44</v>
      </c>
    </row>
    <row r="6" spans="1:16" x14ac:dyDescent="0.3">
      <c r="A6" s="93" t="s">
        <v>40</v>
      </c>
      <c r="B6" s="7">
        <v>151</v>
      </c>
      <c r="C6" s="7">
        <v>76</v>
      </c>
      <c r="D6" s="68">
        <v>227</v>
      </c>
      <c r="E6" s="7">
        <v>115</v>
      </c>
      <c r="F6" s="7">
        <v>66</v>
      </c>
      <c r="G6" s="68">
        <f t="shared" ref="G6:G11" si="0">E6+F6</f>
        <v>181</v>
      </c>
      <c r="I6" s="68">
        <v>227</v>
      </c>
      <c r="J6" s="70">
        <f t="shared" ref="J6:J11" si="1">I6/479</f>
        <v>0.47390396659707723</v>
      </c>
      <c r="K6" s="68">
        <v>181</v>
      </c>
      <c r="L6" s="70">
        <f t="shared" ref="L6:L11" si="2">K6/476</f>
        <v>0.38025210084033612</v>
      </c>
      <c r="N6" s="71">
        <v>0.47390396659707723</v>
      </c>
      <c r="O6" s="71">
        <v>0.38025210084033612</v>
      </c>
      <c r="P6" s="72" t="s">
        <v>45</v>
      </c>
    </row>
    <row r="7" spans="1:16" x14ac:dyDescent="0.3">
      <c r="A7" s="93" t="s">
        <v>41</v>
      </c>
      <c r="B7" s="7">
        <v>213</v>
      </c>
      <c r="C7" s="7">
        <v>113</v>
      </c>
      <c r="D7" s="68">
        <v>326</v>
      </c>
      <c r="E7" s="7">
        <v>154</v>
      </c>
      <c r="F7" s="7">
        <v>92</v>
      </c>
      <c r="G7" s="68">
        <f t="shared" si="0"/>
        <v>246</v>
      </c>
      <c r="I7" s="68">
        <v>326</v>
      </c>
      <c r="J7" s="70">
        <f t="shared" si="1"/>
        <v>0.68058455114822547</v>
      </c>
      <c r="K7" s="68">
        <v>246</v>
      </c>
      <c r="L7" s="70">
        <f t="shared" si="2"/>
        <v>0.51680672268907568</v>
      </c>
      <c r="N7" s="71">
        <v>0.68058455114822547</v>
      </c>
      <c r="O7" s="71">
        <v>0.51680672268907568</v>
      </c>
      <c r="P7" s="72" t="s">
        <v>46</v>
      </c>
    </row>
    <row r="8" spans="1:16" ht="28.8" x14ac:dyDescent="0.3">
      <c r="A8" s="93" t="s">
        <v>42</v>
      </c>
      <c r="B8" s="7">
        <v>105</v>
      </c>
      <c r="C8" s="7">
        <v>51</v>
      </c>
      <c r="D8" s="68">
        <v>156</v>
      </c>
      <c r="E8" s="7">
        <v>77</v>
      </c>
      <c r="F8" s="7">
        <v>40</v>
      </c>
      <c r="G8" s="68">
        <f t="shared" si="0"/>
        <v>117</v>
      </c>
      <c r="I8" s="68">
        <v>156</v>
      </c>
      <c r="J8" s="70">
        <f t="shared" si="1"/>
        <v>0.325678496868476</v>
      </c>
      <c r="K8" s="68">
        <v>117</v>
      </c>
      <c r="L8" s="70">
        <f t="shared" si="2"/>
        <v>0.24579831932773108</v>
      </c>
      <c r="N8" s="71">
        <v>0.325678496868476</v>
      </c>
      <c r="O8" s="71">
        <v>0.24579831932773108</v>
      </c>
      <c r="P8" s="72" t="s">
        <v>36</v>
      </c>
    </row>
    <row r="9" spans="1:16" s="96" customFormat="1" ht="28.8" x14ac:dyDescent="0.3">
      <c r="A9" s="94" t="s">
        <v>43</v>
      </c>
      <c r="B9" s="95">
        <v>109</v>
      </c>
      <c r="C9" s="95">
        <v>77</v>
      </c>
      <c r="D9" s="95">
        <v>186</v>
      </c>
      <c r="E9" s="95">
        <v>57</v>
      </c>
      <c r="F9" s="95">
        <v>43</v>
      </c>
      <c r="G9" s="95">
        <f t="shared" si="0"/>
        <v>100</v>
      </c>
      <c r="I9" s="95">
        <v>186</v>
      </c>
      <c r="J9" s="97">
        <f t="shared" si="1"/>
        <v>0.38830897703549061</v>
      </c>
      <c r="K9" s="95">
        <v>100</v>
      </c>
      <c r="L9" s="97">
        <f t="shared" si="2"/>
        <v>0.21008403361344538</v>
      </c>
      <c r="N9" s="97">
        <v>0.38830897703549061</v>
      </c>
      <c r="O9" s="97">
        <v>0.21008403361344538</v>
      </c>
      <c r="P9" s="98" t="s">
        <v>47</v>
      </c>
    </row>
    <row r="10" spans="1:16" ht="28.8" x14ac:dyDescent="0.3">
      <c r="A10" s="93" t="s">
        <v>49</v>
      </c>
      <c r="B10" s="7">
        <v>13</v>
      </c>
      <c r="C10" s="7">
        <v>8</v>
      </c>
      <c r="D10" s="68">
        <v>21</v>
      </c>
      <c r="E10" s="7">
        <v>17</v>
      </c>
      <c r="F10" s="7">
        <v>10</v>
      </c>
      <c r="G10" s="68">
        <f t="shared" si="0"/>
        <v>27</v>
      </c>
      <c r="I10" s="68">
        <v>21</v>
      </c>
      <c r="J10" s="70">
        <f t="shared" si="1"/>
        <v>4.3841336116910233E-2</v>
      </c>
      <c r="K10" s="68">
        <v>27</v>
      </c>
      <c r="L10" s="70">
        <f t="shared" si="2"/>
        <v>5.6722689075630252E-2</v>
      </c>
      <c r="N10" s="71">
        <v>4.3841336116910233E-2</v>
      </c>
      <c r="O10" s="71">
        <v>5.6722689075630252E-2</v>
      </c>
      <c r="P10" s="72" t="s">
        <v>48</v>
      </c>
    </row>
    <row r="11" spans="1:16" x14ac:dyDescent="0.3">
      <c r="A11" s="26" t="s">
        <v>12</v>
      </c>
      <c r="B11" s="7">
        <v>20</v>
      </c>
      <c r="C11" s="7">
        <v>8</v>
      </c>
      <c r="D11" s="68">
        <v>28</v>
      </c>
      <c r="E11" s="7">
        <v>23</v>
      </c>
      <c r="F11" s="7">
        <v>8</v>
      </c>
      <c r="G11" s="68">
        <f t="shared" si="0"/>
        <v>31</v>
      </c>
      <c r="I11" s="68">
        <v>28</v>
      </c>
      <c r="J11" s="70">
        <f t="shared" si="1"/>
        <v>5.845511482254697E-2</v>
      </c>
      <c r="K11" s="68">
        <v>31</v>
      </c>
      <c r="L11" s="70">
        <f t="shared" si="2"/>
        <v>6.5126050420168072E-2</v>
      </c>
      <c r="N11" s="71">
        <v>5.845511482254697E-2</v>
      </c>
      <c r="O11" s="71">
        <v>6.5126050420168072E-2</v>
      </c>
      <c r="P11" s="72" t="s">
        <v>35</v>
      </c>
    </row>
    <row r="13" spans="1:16" x14ac:dyDescent="0.3">
      <c r="B13" s="29" t="s">
        <v>18</v>
      </c>
      <c r="C13" s="29"/>
      <c r="D13" s="29"/>
      <c r="E13" s="29" t="s">
        <v>2</v>
      </c>
      <c r="F13" s="29"/>
      <c r="G13" s="29"/>
      <c r="I13" s="35" t="s">
        <v>8</v>
      </c>
      <c r="J13" s="36"/>
      <c r="K13" s="35" t="s">
        <v>9</v>
      </c>
      <c r="L13" s="36"/>
      <c r="N13" s="40"/>
      <c r="O13" s="40"/>
      <c r="P13" s="16"/>
    </row>
    <row r="14" spans="1:16" ht="28.8" x14ac:dyDescent="0.3">
      <c r="A14" s="60" t="s">
        <v>13</v>
      </c>
      <c r="B14" s="60" t="s">
        <v>104</v>
      </c>
      <c r="C14" s="60" t="s">
        <v>105</v>
      </c>
      <c r="D14" s="60" t="s">
        <v>20</v>
      </c>
      <c r="E14" s="60" t="s">
        <v>104</v>
      </c>
      <c r="F14" s="60" t="s">
        <v>105</v>
      </c>
      <c r="G14" s="60" t="s">
        <v>20</v>
      </c>
      <c r="I14" s="60" t="s">
        <v>27</v>
      </c>
      <c r="J14" s="60" t="s">
        <v>3</v>
      </c>
      <c r="K14" s="61" t="s">
        <v>28</v>
      </c>
      <c r="L14" s="60" t="s">
        <v>29</v>
      </c>
      <c r="N14" s="60" t="s">
        <v>8</v>
      </c>
      <c r="O14" s="60" t="s">
        <v>9</v>
      </c>
      <c r="P14" s="60" t="s">
        <v>33</v>
      </c>
    </row>
    <row r="15" spans="1:16" ht="28.8" x14ac:dyDescent="0.3">
      <c r="A15" s="26" t="s">
        <v>39</v>
      </c>
      <c r="B15" s="7">
        <v>196</v>
      </c>
      <c r="C15" s="7">
        <v>157</v>
      </c>
      <c r="D15" s="68"/>
      <c r="E15" s="7">
        <v>115</v>
      </c>
      <c r="F15" s="7">
        <v>94</v>
      </c>
      <c r="G15" s="68"/>
      <c r="I15" s="68">
        <v>311</v>
      </c>
      <c r="J15" s="70">
        <f>I15/479</f>
        <v>0.64926931106471819</v>
      </c>
      <c r="K15" s="68">
        <v>251</v>
      </c>
      <c r="L15" s="70">
        <f>K15/476</f>
        <v>0.52731092436974791</v>
      </c>
      <c r="N15" s="71">
        <v>0.64926931106471819</v>
      </c>
      <c r="O15" s="71">
        <v>0.52731092436974791</v>
      </c>
      <c r="P15" s="72" t="s">
        <v>44</v>
      </c>
    </row>
    <row r="16" spans="1:16" x14ac:dyDescent="0.3">
      <c r="A16" s="26" t="s">
        <v>40</v>
      </c>
      <c r="B16" s="7">
        <v>151</v>
      </c>
      <c r="C16" s="7">
        <v>115</v>
      </c>
      <c r="D16" s="68"/>
      <c r="E16" s="7">
        <v>76</v>
      </c>
      <c r="F16" s="7">
        <v>66</v>
      </c>
      <c r="G16" s="68"/>
      <c r="I16" s="68">
        <v>227</v>
      </c>
      <c r="J16" s="70">
        <f t="shared" ref="J16:J21" si="3">I16/479</f>
        <v>0.47390396659707723</v>
      </c>
      <c r="K16" s="68">
        <v>181</v>
      </c>
      <c r="L16" s="70">
        <f t="shared" ref="L16:L21" si="4">K16/476</f>
        <v>0.38025210084033612</v>
      </c>
      <c r="N16" s="71">
        <v>0.47390396659707723</v>
      </c>
      <c r="O16" s="71">
        <v>0.38025210084033612</v>
      </c>
      <c r="P16" s="72" t="s">
        <v>45</v>
      </c>
    </row>
    <row r="17" spans="1:16" x14ac:dyDescent="0.3">
      <c r="A17" s="26" t="s">
        <v>41</v>
      </c>
      <c r="B17" s="7">
        <v>213</v>
      </c>
      <c r="C17" s="7">
        <v>154</v>
      </c>
      <c r="D17" s="68"/>
      <c r="E17" s="7">
        <v>113</v>
      </c>
      <c r="F17" s="7">
        <v>92</v>
      </c>
      <c r="G17" s="68"/>
      <c r="I17" s="68">
        <v>326</v>
      </c>
      <c r="J17" s="70">
        <f t="shared" si="3"/>
        <v>0.68058455114822547</v>
      </c>
      <c r="K17" s="68">
        <v>246</v>
      </c>
      <c r="L17" s="70">
        <f t="shared" si="4"/>
        <v>0.51680672268907568</v>
      </c>
      <c r="N17" s="71">
        <v>0.68058455114822547</v>
      </c>
      <c r="O17" s="71">
        <v>0.51680672268907568</v>
      </c>
      <c r="P17" s="72" t="s">
        <v>46</v>
      </c>
    </row>
    <row r="18" spans="1:16" ht="28.8" x14ac:dyDescent="0.3">
      <c r="A18" s="26" t="s">
        <v>42</v>
      </c>
      <c r="B18" s="7">
        <v>105</v>
      </c>
      <c r="C18" s="7">
        <v>77</v>
      </c>
      <c r="D18" s="68"/>
      <c r="E18" s="7">
        <v>51</v>
      </c>
      <c r="F18" s="7">
        <v>40</v>
      </c>
      <c r="G18" s="68"/>
      <c r="I18" s="68">
        <v>156</v>
      </c>
      <c r="J18" s="70">
        <f t="shared" si="3"/>
        <v>0.325678496868476</v>
      </c>
      <c r="K18" s="68">
        <v>117</v>
      </c>
      <c r="L18" s="70">
        <f t="shared" si="4"/>
        <v>0.24579831932773108</v>
      </c>
      <c r="N18" s="71">
        <v>0.325678496868476</v>
      </c>
      <c r="O18" s="71">
        <v>0.24579831932773108</v>
      </c>
      <c r="P18" s="72" t="s">
        <v>36</v>
      </c>
    </row>
    <row r="19" spans="1:16" ht="28.8" x14ac:dyDescent="0.3">
      <c r="A19" s="26" t="s">
        <v>43</v>
      </c>
      <c r="B19" s="7">
        <v>109</v>
      </c>
      <c r="C19" s="7">
        <v>57</v>
      </c>
      <c r="D19" s="68"/>
      <c r="E19" s="7">
        <v>77</v>
      </c>
      <c r="F19" s="7">
        <v>43</v>
      </c>
      <c r="G19" s="68"/>
      <c r="I19" s="68">
        <v>186</v>
      </c>
      <c r="J19" s="70">
        <f t="shared" si="3"/>
        <v>0.38830897703549061</v>
      </c>
      <c r="K19" s="68">
        <v>100</v>
      </c>
      <c r="L19" s="70">
        <f t="shared" si="4"/>
        <v>0.21008403361344538</v>
      </c>
      <c r="N19" s="71">
        <v>0.38830897703549061</v>
      </c>
      <c r="O19" s="71">
        <v>0.21008403361344538</v>
      </c>
      <c r="P19" s="72" t="s">
        <v>47</v>
      </c>
    </row>
    <row r="20" spans="1:16" ht="28.8" x14ac:dyDescent="0.3">
      <c r="A20" s="26" t="s">
        <v>49</v>
      </c>
      <c r="B20" s="7">
        <v>13</v>
      </c>
      <c r="C20" s="7">
        <v>17</v>
      </c>
      <c r="D20" s="68"/>
      <c r="E20" s="7">
        <v>8</v>
      </c>
      <c r="F20" s="7">
        <v>10</v>
      </c>
      <c r="G20" s="68"/>
      <c r="I20" s="68">
        <v>21</v>
      </c>
      <c r="J20" s="70">
        <f t="shared" si="3"/>
        <v>4.3841336116910233E-2</v>
      </c>
      <c r="K20" s="68">
        <v>27</v>
      </c>
      <c r="L20" s="70">
        <f t="shared" si="4"/>
        <v>5.6722689075630252E-2</v>
      </c>
      <c r="N20" s="71">
        <v>4.3841336116910233E-2</v>
      </c>
      <c r="O20" s="71">
        <v>5.6722689075630252E-2</v>
      </c>
      <c r="P20" s="72" t="s">
        <v>48</v>
      </c>
    </row>
    <row r="21" spans="1:16" x14ac:dyDescent="0.3">
      <c r="A21" s="26" t="s">
        <v>12</v>
      </c>
      <c r="B21" s="7">
        <v>20</v>
      </c>
      <c r="C21" s="7">
        <v>23</v>
      </c>
      <c r="D21" s="68"/>
      <c r="E21" s="7">
        <v>8</v>
      </c>
      <c r="F21" s="7">
        <v>8</v>
      </c>
      <c r="G21" s="68"/>
      <c r="I21" s="68">
        <v>28</v>
      </c>
      <c r="J21" s="70">
        <f t="shared" si="3"/>
        <v>5.845511482254697E-2</v>
      </c>
      <c r="K21" s="68">
        <v>31</v>
      </c>
      <c r="L21" s="70">
        <f t="shared" si="4"/>
        <v>6.5126050420168072E-2</v>
      </c>
      <c r="N21" s="71">
        <v>5.845511482254697E-2</v>
      </c>
      <c r="O21" s="71">
        <v>6.5126050420168072E-2</v>
      </c>
      <c r="P21" s="72" t="s">
        <v>35</v>
      </c>
    </row>
  </sheetData>
  <mergeCells count="8">
    <mergeCell ref="B13:D13"/>
    <mergeCell ref="E13:G13"/>
    <mergeCell ref="I13:J13"/>
    <mergeCell ref="K13:L13"/>
    <mergeCell ref="B3:D3"/>
    <mergeCell ref="E3:G3"/>
    <mergeCell ref="I3:J3"/>
    <mergeCell ref="K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E0D0-C99A-479C-807C-9BDF8F0ED335}">
  <dimension ref="B2:Q38"/>
  <sheetViews>
    <sheetView topLeftCell="A15" workbookViewId="0">
      <selection activeCell="B19" sqref="B19"/>
    </sheetView>
  </sheetViews>
  <sheetFormatPr baseColWidth="10" defaultRowHeight="14.4" x14ac:dyDescent="0.3"/>
  <cols>
    <col min="1" max="1" width="2.33203125" style="20" customWidth="1"/>
    <col min="2" max="2" width="53.44140625" style="19" customWidth="1"/>
    <col min="3" max="4" width="15.88671875" style="20" customWidth="1"/>
    <col min="5" max="5" width="13.6640625" style="20" customWidth="1"/>
    <col min="6" max="7" width="16.44140625" style="20" customWidth="1"/>
    <col min="8" max="8" width="14.6640625" style="20" customWidth="1"/>
    <col min="9" max="9" width="3.88671875" style="20" customWidth="1"/>
    <col min="10" max="10" width="16.33203125" style="20" customWidth="1"/>
    <col min="11" max="11" width="11.5546875" style="20"/>
    <col min="12" max="12" width="15.33203125" style="20" customWidth="1"/>
    <col min="13" max="13" width="11.5546875" style="20"/>
    <col min="14" max="14" width="4.109375" style="20" customWidth="1"/>
    <col min="15" max="16384" width="11.5546875" style="20"/>
  </cols>
  <sheetData>
    <row r="2" spans="2:17" ht="15.6" x14ac:dyDescent="0.3">
      <c r="B2" s="4" t="s">
        <v>31</v>
      </c>
      <c r="C2" s="4"/>
      <c r="D2" s="4"/>
      <c r="E2" s="4"/>
      <c r="F2" s="4"/>
      <c r="G2" s="4"/>
      <c r="H2" s="4"/>
    </row>
    <row r="4" spans="2:17" x14ac:dyDescent="0.3">
      <c r="C4" s="53" t="s">
        <v>8</v>
      </c>
      <c r="D4" s="53"/>
      <c r="E4" s="53"/>
      <c r="F4" s="53" t="s">
        <v>9</v>
      </c>
      <c r="G4" s="53"/>
      <c r="H4" s="53"/>
      <c r="J4" s="54" t="s">
        <v>8</v>
      </c>
      <c r="K4" s="55"/>
      <c r="L4" s="54" t="s">
        <v>9</v>
      </c>
      <c r="M4" s="56"/>
    </row>
    <row r="5" spans="2:17" ht="19.8" customHeight="1" x14ac:dyDescent="0.3">
      <c r="B5" s="60" t="s">
        <v>13</v>
      </c>
      <c r="C5" s="32" t="s">
        <v>26</v>
      </c>
      <c r="D5" s="32" t="s">
        <v>25</v>
      </c>
      <c r="E5" s="32" t="s">
        <v>27</v>
      </c>
      <c r="F5" s="32" t="s">
        <v>29</v>
      </c>
      <c r="G5" s="32" t="s">
        <v>30</v>
      </c>
      <c r="H5" s="33" t="s">
        <v>28</v>
      </c>
      <c r="J5" s="32" t="s">
        <v>27</v>
      </c>
      <c r="K5" s="32" t="s">
        <v>3</v>
      </c>
      <c r="L5" s="33" t="s">
        <v>28</v>
      </c>
      <c r="M5" s="39" t="s">
        <v>3</v>
      </c>
      <c r="O5" s="67" t="s">
        <v>8</v>
      </c>
      <c r="P5" s="67" t="s">
        <v>9</v>
      </c>
      <c r="Q5" s="67" t="s">
        <v>33</v>
      </c>
    </row>
    <row r="6" spans="2:17" ht="28.8" x14ac:dyDescent="0.3">
      <c r="B6" s="26" t="s">
        <v>10</v>
      </c>
      <c r="C6" s="28">
        <v>75</v>
      </c>
      <c r="D6" s="28">
        <v>52</v>
      </c>
      <c r="E6" s="30">
        <v>127</v>
      </c>
      <c r="F6" s="27">
        <v>54</v>
      </c>
      <c r="G6" s="27">
        <v>28</v>
      </c>
      <c r="H6" s="31">
        <v>110</v>
      </c>
      <c r="J6" s="30">
        <v>127</v>
      </c>
      <c r="K6" s="34">
        <f>(J6/479)</f>
        <v>0.26513569937369519</v>
      </c>
      <c r="L6" s="31">
        <v>110</v>
      </c>
      <c r="M6" s="37">
        <f>L6/476</f>
        <v>0.23109243697478993</v>
      </c>
      <c r="O6" s="50">
        <v>0.26513569937369519</v>
      </c>
      <c r="P6" s="51">
        <v>0.23109243697478993</v>
      </c>
      <c r="Q6" s="52" t="s">
        <v>34</v>
      </c>
    </row>
    <row r="7" spans="2:17" ht="28.8" x14ac:dyDescent="0.3">
      <c r="B7" s="26" t="s">
        <v>14</v>
      </c>
      <c r="C7" s="28">
        <v>157</v>
      </c>
      <c r="D7" s="28">
        <v>44</v>
      </c>
      <c r="E7" s="30">
        <v>223</v>
      </c>
      <c r="F7" s="27">
        <v>143</v>
      </c>
      <c r="G7" s="27">
        <v>85</v>
      </c>
      <c r="H7" s="31">
        <v>228</v>
      </c>
      <c r="J7" s="30">
        <v>223</v>
      </c>
      <c r="K7" s="34">
        <f t="shared" ref="K7:K12" si="0">(J7/479)</f>
        <v>0.46555323590814196</v>
      </c>
      <c r="L7" s="31">
        <v>228</v>
      </c>
      <c r="M7" s="37">
        <f t="shared" ref="M7:M12" si="1">L7/476</f>
        <v>0.47899159663865548</v>
      </c>
      <c r="O7" s="50">
        <v>0.46555323590814196</v>
      </c>
      <c r="P7" s="51">
        <v>0.47899159663865548</v>
      </c>
      <c r="Q7" s="52" t="s">
        <v>35</v>
      </c>
    </row>
    <row r="8" spans="2:17" ht="28.8" x14ac:dyDescent="0.3">
      <c r="B8" s="26" t="s">
        <v>15</v>
      </c>
      <c r="C8" s="28">
        <v>104</v>
      </c>
      <c r="D8" s="28">
        <v>66</v>
      </c>
      <c r="E8" s="30">
        <v>148</v>
      </c>
      <c r="F8" s="27">
        <v>58</v>
      </c>
      <c r="G8" s="27">
        <v>55</v>
      </c>
      <c r="H8" s="31">
        <v>109</v>
      </c>
      <c r="J8" s="30">
        <v>148</v>
      </c>
      <c r="K8" s="34">
        <f t="shared" si="0"/>
        <v>0.3089770354906054</v>
      </c>
      <c r="L8" s="31">
        <v>109</v>
      </c>
      <c r="M8" s="37">
        <f t="shared" si="1"/>
        <v>0.22899159663865545</v>
      </c>
      <c r="O8" s="50">
        <v>0.3089770354906054</v>
      </c>
      <c r="P8" s="51">
        <v>0.22899159663865545</v>
      </c>
      <c r="Q8" s="52" t="s">
        <v>36</v>
      </c>
    </row>
    <row r="9" spans="2:17" ht="28.8" x14ac:dyDescent="0.3">
      <c r="B9" s="26" t="s">
        <v>11</v>
      </c>
      <c r="C9" s="28">
        <v>93</v>
      </c>
      <c r="D9" s="28">
        <v>53</v>
      </c>
      <c r="E9" s="30">
        <v>146</v>
      </c>
      <c r="F9" s="27">
        <v>64</v>
      </c>
      <c r="G9" s="27">
        <v>52</v>
      </c>
      <c r="H9" s="31">
        <v>75</v>
      </c>
      <c r="J9" s="30">
        <v>146</v>
      </c>
      <c r="K9" s="34">
        <f t="shared" si="0"/>
        <v>0.30480167014613779</v>
      </c>
      <c r="L9" s="31">
        <v>75</v>
      </c>
      <c r="M9" s="37">
        <f t="shared" si="1"/>
        <v>0.15756302521008403</v>
      </c>
      <c r="O9" s="50">
        <v>0.30480167014613779</v>
      </c>
      <c r="P9" s="51">
        <v>0.15756302521008403</v>
      </c>
      <c r="Q9" s="52" t="s">
        <v>37</v>
      </c>
    </row>
    <row r="10" spans="2:17" ht="28.8" x14ac:dyDescent="0.3">
      <c r="B10" s="26" t="s">
        <v>16</v>
      </c>
      <c r="C10" s="28">
        <v>76</v>
      </c>
      <c r="D10" s="28">
        <v>55</v>
      </c>
      <c r="E10" s="30">
        <v>131</v>
      </c>
      <c r="F10" s="27">
        <v>13</v>
      </c>
      <c r="G10" s="27">
        <v>41</v>
      </c>
      <c r="H10" s="31">
        <v>98</v>
      </c>
      <c r="J10" s="30">
        <v>131</v>
      </c>
      <c r="K10" s="34">
        <f t="shared" si="0"/>
        <v>0.27348643006263046</v>
      </c>
      <c r="L10" s="31">
        <v>98</v>
      </c>
      <c r="M10" s="37">
        <f t="shared" si="1"/>
        <v>0.20588235294117646</v>
      </c>
      <c r="O10" s="50">
        <v>0.27348643006263046</v>
      </c>
      <c r="P10" s="51">
        <v>0.20588235294117646</v>
      </c>
      <c r="Q10" s="52" t="s">
        <v>38</v>
      </c>
    </row>
    <row r="11" spans="2:17" ht="43.2" x14ac:dyDescent="0.3">
      <c r="B11" s="26" t="s">
        <v>17</v>
      </c>
      <c r="C11" s="28">
        <v>86</v>
      </c>
      <c r="D11" s="28">
        <v>50</v>
      </c>
      <c r="E11" s="30">
        <v>136</v>
      </c>
      <c r="F11" s="27">
        <v>47</v>
      </c>
      <c r="G11" s="27">
        <v>42</v>
      </c>
      <c r="H11" s="31">
        <v>106</v>
      </c>
      <c r="J11" s="30">
        <v>136</v>
      </c>
      <c r="K11" s="34">
        <f t="shared" si="0"/>
        <v>0.28392484342379959</v>
      </c>
      <c r="L11" s="31">
        <v>106</v>
      </c>
      <c r="M11" s="37">
        <f t="shared" si="1"/>
        <v>0.22268907563025211</v>
      </c>
      <c r="O11" s="50">
        <v>0.28392484342379959</v>
      </c>
      <c r="P11" s="51">
        <v>0.22268907563025211</v>
      </c>
      <c r="Q11" s="52" t="s">
        <v>38</v>
      </c>
    </row>
    <row r="12" spans="2:17" x14ac:dyDescent="0.3">
      <c r="B12" s="26" t="s">
        <v>12</v>
      </c>
      <c r="C12" s="28">
        <v>16</v>
      </c>
      <c r="D12" s="28">
        <v>5</v>
      </c>
      <c r="E12" s="30">
        <v>21</v>
      </c>
      <c r="F12" s="27">
        <v>57</v>
      </c>
      <c r="G12" s="27">
        <v>9</v>
      </c>
      <c r="H12" s="31">
        <v>22</v>
      </c>
      <c r="J12" s="30">
        <v>21</v>
      </c>
      <c r="K12" s="34">
        <f t="shared" si="0"/>
        <v>4.3841336116910233E-2</v>
      </c>
      <c r="L12" s="31">
        <v>22</v>
      </c>
      <c r="M12" s="37">
        <f t="shared" si="1"/>
        <v>4.6218487394957986E-2</v>
      </c>
      <c r="O12" s="50">
        <v>4.3841336116910233E-2</v>
      </c>
      <c r="P12" s="51">
        <v>4.6218487394957986E-2</v>
      </c>
      <c r="Q12" s="52" t="s">
        <v>35</v>
      </c>
    </row>
    <row r="13" spans="2:17" s="57" customFormat="1" x14ac:dyDescent="0.3">
      <c r="B13" s="43"/>
      <c r="C13" s="44"/>
      <c r="D13" s="44"/>
      <c r="E13" s="44"/>
      <c r="F13" s="42"/>
      <c r="G13" s="42"/>
      <c r="H13" s="42"/>
    </row>
    <row r="14" spans="2:17" s="57" customFormat="1" x14ac:dyDescent="0.3">
      <c r="B14" s="43"/>
      <c r="C14" s="44"/>
      <c r="D14" s="44"/>
      <c r="E14" s="44"/>
      <c r="F14" s="42"/>
      <c r="G14" s="42"/>
      <c r="H14" s="42"/>
    </row>
    <row r="15" spans="2:17" s="57" customFormat="1" x14ac:dyDescent="0.3">
      <c r="B15" s="43"/>
      <c r="C15" s="44"/>
      <c r="D15" s="44"/>
      <c r="E15" s="44"/>
      <c r="F15" s="42"/>
      <c r="G15" s="42"/>
      <c r="H15" s="42"/>
    </row>
    <row r="16" spans="2:17" s="57" customFormat="1" x14ac:dyDescent="0.3">
      <c r="B16" s="19"/>
      <c r="C16" s="53" t="s">
        <v>18</v>
      </c>
      <c r="D16" s="53"/>
      <c r="E16" s="53"/>
      <c r="F16" s="53" t="s">
        <v>19</v>
      </c>
      <c r="G16" s="53"/>
      <c r="H16" s="53"/>
    </row>
    <row r="17" spans="2:8" s="57" customFormat="1" x14ac:dyDescent="0.3">
      <c r="B17" s="60" t="s">
        <v>13</v>
      </c>
      <c r="C17" s="32" t="s">
        <v>106</v>
      </c>
      <c r="D17" s="32" t="s">
        <v>107</v>
      </c>
      <c r="E17" s="32" t="s">
        <v>33</v>
      </c>
      <c r="F17" s="32" t="s">
        <v>109</v>
      </c>
      <c r="G17" s="32" t="s">
        <v>108</v>
      </c>
      <c r="H17" s="33" t="s">
        <v>33</v>
      </c>
    </row>
    <row r="18" spans="2:8" ht="28.8" x14ac:dyDescent="0.3">
      <c r="B18" s="26" t="s">
        <v>10</v>
      </c>
      <c r="C18" s="34">
        <f>C6/302</f>
        <v>0.24834437086092714</v>
      </c>
      <c r="D18" s="37">
        <f>F6/276</f>
        <v>0.19565217391304349</v>
      </c>
      <c r="E18" s="100">
        <f>D18-C18</f>
        <v>-5.2692196947883657E-2</v>
      </c>
      <c r="F18" s="34">
        <f>D6/177</f>
        <v>0.29378531073446329</v>
      </c>
      <c r="G18" s="37">
        <f>G6/200</f>
        <v>0.14000000000000001</v>
      </c>
      <c r="H18" s="99">
        <f>G18-F18</f>
        <v>-0.15378531073446328</v>
      </c>
    </row>
    <row r="19" spans="2:8" ht="28.8" x14ac:dyDescent="0.3">
      <c r="B19" s="104" t="s">
        <v>14</v>
      </c>
      <c r="C19" s="105">
        <f t="shared" ref="C19:C24" si="2">C7/302</f>
        <v>0.51986754966887416</v>
      </c>
      <c r="D19" s="106">
        <f t="shared" ref="D19:D24" si="3">F7/276</f>
        <v>0.51811594202898548</v>
      </c>
      <c r="E19" s="107">
        <f t="shared" ref="E19:E24" si="4">D19-C19</f>
        <v>-1.751607639888686E-3</v>
      </c>
      <c r="F19" s="105">
        <f t="shared" ref="F19:F24" si="5">D7/177</f>
        <v>0.24858757062146894</v>
      </c>
      <c r="G19" s="106">
        <f t="shared" ref="G19:G24" si="6">G7/200</f>
        <v>0.42499999999999999</v>
      </c>
      <c r="H19" s="108">
        <f t="shared" ref="H19:H24" si="7">G19-F19</f>
        <v>0.17641242937853105</v>
      </c>
    </row>
    <row r="20" spans="2:8" ht="28.8" x14ac:dyDescent="0.3">
      <c r="B20" s="26" t="s">
        <v>15</v>
      </c>
      <c r="C20" s="34">
        <f t="shared" si="2"/>
        <v>0.3443708609271523</v>
      </c>
      <c r="D20" s="37">
        <f t="shared" si="3"/>
        <v>0.21014492753623187</v>
      </c>
      <c r="E20" s="100">
        <f t="shared" si="4"/>
        <v>-0.13422593339092043</v>
      </c>
      <c r="F20" s="34">
        <f t="shared" si="5"/>
        <v>0.3728813559322034</v>
      </c>
      <c r="G20" s="37">
        <f t="shared" si="6"/>
        <v>0.27500000000000002</v>
      </c>
      <c r="H20" s="99">
        <f t="shared" si="7"/>
        <v>-9.7881355932203373E-2</v>
      </c>
    </row>
    <row r="21" spans="2:8" ht="28.8" x14ac:dyDescent="0.3">
      <c r="B21" s="26" t="s">
        <v>11</v>
      </c>
      <c r="C21" s="34">
        <f t="shared" si="2"/>
        <v>0.30794701986754969</v>
      </c>
      <c r="D21" s="37">
        <f t="shared" si="3"/>
        <v>0.2318840579710145</v>
      </c>
      <c r="E21" s="100">
        <f t="shared" si="4"/>
        <v>-7.6062961896535192E-2</v>
      </c>
      <c r="F21" s="34">
        <f t="shared" si="5"/>
        <v>0.29943502824858759</v>
      </c>
      <c r="G21" s="37">
        <f t="shared" si="6"/>
        <v>0.26</v>
      </c>
      <c r="H21" s="99">
        <f t="shared" si="7"/>
        <v>-3.9435028248587578E-2</v>
      </c>
    </row>
    <row r="22" spans="2:8" ht="28.8" x14ac:dyDescent="0.3">
      <c r="B22" s="26" t="s">
        <v>16</v>
      </c>
      <c r="C22" s="34">
        <f t="shared" si="2"/>
        <v>0.25165562913907286</v>
      </c>
      <c r="D22" s="37">
        <f t="shared" si="3"/>
        <v>4.710144927536232E-2</v>
      </c>
      <c r="E22" s="100">
        <f t="shared" si="4"/>
        <v>-0.20455417986371055</v>
      </c>
      <c r="F22" s="34">
        <f t="shared" si="5"/>
        <v>0.31073446327683618</v>
      </c>
      <c r="G22" s="37">
        <f t="shared" si="6"/>
        <v>0.20499999999999999</v>
      </c>
      <c r="H22" s="99">
        <f t="shared" si="7"/>
        <v>-0.10573446327683619</v>
      </c>
    </row>
    <row r="23" spans="2:8" ht="43.2" x14ac:dyDescent="0.3">
      <c r="B23" s="26" t="s">
        <v>17</v>
      </c>
      <c r="C23" s="34">
        <f t="shared" si="2"/>
        <v>0.28476821192052981</v>
      </c>
      <c r="D23" s="37">
        <f t="shared" si="3"/>
        <v>0.17028985507246377</v>
      </c>
      <c r="E23" s="100">
        <f t="shared" si="4"/>
        <v>-0.11447835684806604</v>
      </c>
      <c r="F23" s="34">
        <f t="shared" si="5"/>
        <v>0.2824858757062147</v>
      </c>
      <c r="G23" s="37">
        <f t="shared" si="6"/>
        <v>0.21</v>
      </c>
      <c r="H23" s="99">
        <f t="shared" si="7"/>
        <v>-7.2485875706214703E-2</v>
      </c>
    </row>
    <row r="24" spans="2:8" x14ac:dyDescent="0.3">
      <c r="B24" s="26" t="s">
        <v>12</v>
      </c>
      <c r="C24" s="34">
        <f t="shared" si="2"/>
        <v>5.2980132450331126E-2</v>
      </c>
      <c r="D24" s="37">
        <f t="shared" si="3"/>
        <v>0.20652173913043478</v>
      </c>
      <c r="E24" s="100">
        <f t="shared" si="4"/>
        <v>0.15354160668010366</v>
      </c>
      <c r="F24" s="34">
        <f t="shared" si="5"/>
        <v>2.8248587570621469E-2</v>
      </c>
      <c r="G24" s="37">
        <f t="shared" si="6"/>
        <v>4.4999999999999998E-2</v>
      </c>
      <c r="H24" s="99">
        <f t="shared" si="7"/>
        <v>1.675141242937853E-2</v>
      </c>
    </row>
    <row r="25" spans="2:8" x14ac:dyDescent="0.3">
      <c r="G25" s="42"/>
      <c r="H25" s="59"/>
    </row>
    <row r="26" spans="2:8" ht="15" thickBot="1" x14ac:dyDescent="0.35">
      <c r="G26" s="42"/>
      <c r="H26" s="59"/>
    </row>
    <row r="27" spans="2:8" ht="15" thickBot="1" x14ac:dyDescent="0.35">
      <c r="C27" s="24" t="s">
        <v>100</v>
      </c>
      <c r="D27" s="101" t="s">
        <v>110</v>
      </c>
      <c r="E27" s="25" t="s">
        <v>105</v>
      </c>
      <c r="F27" s="25" t="s">
        <v>33</v>
      </c>
    </row>
    <row r="28" spans="2:8" ht="15" thickBot="1" x14ac:dyDescent="0.35">
      <c r="C28" s="69" t="s">
        <v>1</v>
      </c>
      <c r="D28" s="102">
        <v>0.52</v>
      </c>
      <c r="E28" s="103">
        <v>0.52</v>
      </c>
      <c r="F28" s="103">
        <f>E28-D28</f>
        <v>0</v>
      </c>
    </row>
    <row r="29" spans="2:8" ht="15" thickBot="1" x14ac:dyDescent="0.35">
      <c r="B29" s="45"/>
      <c r="C29" s="69" t="s">
        <v>2</v>
      </c>
      <c r="D29" s="103">
        <v>0.25</v>
      </c>
      <c r="E29" s="103">
        <v>0.43</v>
      </c>
      <c r="F29" s="103">
        <f>E29-D29</f>
        <v>0.18</v>
      </c>
    </row>
    <row r="30" spans="2:8" x14ac:dyDescent="0.3">
      <c r="F30" s="58"/>
    </row>
    <row r="31" spans="2:8" x14ac:dyDescent="0.3">
      <c r="F31" s="48"/>
    </row>
    <row r="32" spans="2:8" x14ac:dyDescent="0.3">
      <c r="F32" s="48"/>
    </row>
    <row r="33" spans="5:6" x14ac:dyDescent="0.3">
      <c r="F33" s="48"/>
    </row>
    <row r="34" spans="5:6" x14ac:dyDescent="0.3">
      <c r="F34" s="48"/>
    </row>
    <row r="35" spans="5:6" x14ac:dyDescent="0.3">
      <c r="F35" s="48"/>
    </row>
    <row r="36" spans="5:6" x14ac:dyDescent="0.3">
      <c r="F36" s="48"/>
    </row>
    <row r="37" spans="5:6" x14ac:dyDescent="0.3">
      <c r="F37" s="48"/>
    </row>
    <row r="38" spans="5:6" x14ac:dyDescent="0.3">
      <c r="E38" s="59"/>
      <c r="F38" s="59"/>
    </row>
  </sheetData>
  <mergeCells count="7">
    <mergeCell ref="C16:E16"/>
    <mergeCell ref="F16:H16"/>
    <mergeCell ref="J4:K4"/>
    <mergeCell ref="L4:M4"/>
    <mergeCell ref="C4:E4"/>
    <mergeCell ref="F4:H4"/>
    <mergeCell ref="B2:H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801E-9684-4E55-80BE-7604D9DF8B61}">
  <dimension ref="A2:P12"/>
  <sheetViews>
    <sheetView workbookViewId="0">
      <selection activeCell="A12" sqref="A12"/>
    </sheetView>
  </sheetViews>
  <sheetFormatPr baseColWidth="10" defaultRowHeight="14.4" x14ac:dyDescent="0.3"/>
  <cols>
    <col min="1" max="1" width="57.5546875" style="19" customWidth="1"/>
  </cols>
  <sheetData>
    <row r="2" spans="1:16" s="19" customFormat="1" ht="31.8" customHeight="1" x14ac:dyDescent="0.3">
      <c r="A2" s="76" t="s">
        <v>56</v>
      </c>
      <c r="B2" s="76"/>
      <c r="C2" s="76"/>
      <c r="D2" s="76"/>
      <c r="E2" s="76"/>
      <c r="F2" s="76"/>
      <c r="G2" s="76"/>
    </row>
    <row r="3" spans="1:16" s="19" customFormat="1" ht="31.8" customHeight="1" x14ac:dyDescent="0.3"/>
    <row r="4" spans="1:16" s="19" customFormat="1" ht="31.8" customHeight="1" x14ac:dyDescent="0.3">
      <c r="B4" s="29" t="s">
        <v>8</v>
      </c>
      <c r="C4" s="29"/>
      <c r="D4" s="29"/>
      <c r="E4" s="29" t="s">
        <v>9</v>
      </c>
      <c r="F4" s="29"/>
      <c r="G4" s="29"/>
      <c r="I4" s="35" t="s">
        <v>8</v>
      </c>
      <c r="J4" s="36"/>
      <c r="K4" s="35" t="s">
        <v>9</v>
      </c>
      <c r="L4" s="38"/>
    </row>
    <row r="5" spans="1:16" s="19" customFormat="1" ht="31.8" customHeight="1" x14ac:dyDescent="0.3">
      <c r="A5" s="60" t="s">
        <v>13</v>
      </c>
      <c r="B5" s="60" t="s">
        <v>26</v>
      </c>
      <c r="C5" s="60" t="s">
        <v>25</v>
      </c>
      <c r="D5" s="60" t="s">
        <v>27</v>
      </c>
      <c r="E5" s="60" t="s">
        <v>29</v>
      </c>
      <c r="F5" s="60" t="s">
        <v>30</v>
      </c>
      <c r="G5" s="61" t="s">
        <v>28</v>
      </c>
      <c r="I5" s="60" t="s">
        <v>27</v>
      </c>
      <c r="J5" s="60" t="s">
        <v>3</v>
      </c>
      <c r="K5" s="61" t="s">
        <v>28</v>
      </c>
      <c r="L5" s="62" t="s">
        <v>3</v>
      </c>
      <c r="N5" s="73" t="s">
        <v>8</v>
      </c>
      <c r="O5" s="73" t="s">
        <v>9</v>
      </c>
      <c r="P5" s="73" t="s">
        <v>33</v>
      </c>
    </row>
    <row r="6" spans="1:16" s="19" customFormat="1" ht="31.8" customHeight="1" x14ac:dyDescent="0.3">
      <c r="A6" s="21" t="s">
        <v>51</v>
      </c>
      <c r="B6" s="7">
        <v>214</v>
      </c>
      <c r="C6" s="7">
        <v>117</v>
      </c>
      <c r="D6" s="68">
        <f>B6+C6</f>
        <v>331</v>
      </c>
      <c r="E6" s="7">
        <v>175</v>
      </c>
      <c r="F6" s="7">
        <v>98</v>
      </c>
      <c r="G6" s="74">
        <f>E6+F6</f>
        <v>273</v>
      </c>
      <c r="I6" s="7">
        <f>D6</f>
        <v>331</v>
      </c>
      <c r="J6" s="65">
        <f>I6/479</f>
        <v>0.6910229645093946</v>
      </c>
      <c r="K6" s="64">
        <f>G6</f>
        <v>273</v>
      </c>
      <c r="L6" s="66">
        <f>K6/476</f>
        <v>0.57352941176470584</v>
      </c>
      <c r="N6" s="65">
        <f>J6</f>
        <v>0.6910229645093946</v>
      </c>
      <c r="O6" s="63">
        <f>L6</f>
        <v>0.57352941176470584</v>
      </c>
      <c r="P6" s="75">
        <f>O6-N6</f>
        <v>-0.11749355274468876</v>
      </c>
    </row>
    <row r="7" spans="1:16" s="19" customFormat="1" ht="31.8" customHeight="1" x14ac:dyDescent="0.3">
      <c r="A7" s="21" t="s">
        <v>52</v>
      </c>
      <c r="B7" s="7">
        <v>78</v>
      </c>
      <c r="C7" s="7">
        <v>40</v>
      </c>
      <c r="D7" s="68">
        <f t="shared" ref="D7:D12" si="0">B7+C7</f>
        <v>118</v>
      </c>
      <c r="E7" s="7">
        <v>46</v>
      </c>
      <c r="F7" s="7">
        <v>36</v>
      </c>
      <c r="G7" s="74">
        <f t="shared" ref="G7:G12" si="1">E7+F7</f>
        <v>82</v>
      </c>
      <c r="I7" s="7">
        <f t="shared" ref="I7:I12" si="2">D7</f>
        <v>118</v>
      </c>
      <c r="J7" s="65">
        <f t="shared" ref="J7:J12" si="3">I7/479</f>
        <v>0.24634655532359082</v>
      </c>
      <c r="K7" s="64">
        <f t="shared" ref="K7:K12" si="4">G7</f>
        <v>82</v>
      </c>
      <c r="L7" s="66">
        <f t="shared" ref="L7:L12" si="5">K7/476</f>
        <v>0.17226890756302521</v>
      </c>
      <c r="N7" s="65">
        <f t="shared" ref="N7:N12" si="6">J7</f>
        <v>0.24634655532359082</v>
      </c>
      <c r="O7" s="63">
        <f t="shared" ref="O7:O12" si="7">L7</f>
        <v>0.17226890756302521</v>
      </c>
      <c r="P7" s="75">
        <f t="shared" ref="P7:P12" si="8">O7-N7</f>
        <v>-7.4077647760565607E-2</v>
      </c>
    </row>
    <row r="8" spans="1:16" s="19" customFormat="1" ht="31.8" customHeight="1" x14ac:dyDescent="0.3">
      <c r="A8" s="21" t="s">
        <v>53</v>
      </c>
      <c r="B8" s="7">
        <v>86</v>
      </c>
      <c r="C8" s="7">
        <v>41</v>
      </c>
      <c r="D8" s="68">
        <f t="shared" si="0"/>
        <v>127</v>
      </c>
      <c r="E8" s="7">
        <v>12</v>
      </c>
      <c r="F8" s="7">
        <v>16</v>
      </c>
      <c r="G8" s="74">
        <f t="shared" si="1"/>
        <v>28</v>
      </c>
      <c r="I8" s="7">
        <f t="shared" si="2"/>
        <v>127</v>
      </c>
      <c r="J8" s="65">
        <f t="shared" si="3"/>
        <v>0.26513569937369519</v>
      </c>
      <c r="K8" s="64">
        <f t="shared" si="4"/>
        <v>28</v>
      </c>
      <c r="L8" s="66">
        <f t="shared" si="5"/>
        <v>5.8823529411764705E-2</v>
      </c>
      <c r="N8" s="65">
        <f t="shared" si="6"/>
        <v>0.26513569937369519</v>
      </c>
      <c r="O8" s="63">
        <f t="shared" si="7"/>
        <v>5.8823529411764705E-2</v>
      </c>
      <c r="P8" s="75">
        <f t="shared" si="8"/>
        <v>-0.20631216996193047</v>
      </c>
    </row>
    <row r="9" spans="1:16" s="19" customFormat="1" ht="31.8" customHeight="1" x14ac:dyDescent="0.3">
      <c r="A9" s="21" t="s">
        <v>54</v>
      </c>
      <c r="B9" s="7">
        <v>219</v>
      </c>
      <c r="C9" s="7">
        <v>115</v>
      </c>
      <c r="D9" s="68">
        <f t="shared" si="0"/>
        <v>334</v>
      </c>
      <c r="E9" s="7">
        <v>179</v>
      </c>
      <c r="F9" s="7">
        <v>131</v>
      </c>
      <c r="G9" s="74">
        <f t="shared" si="1"/>
        <v>310</v>
      </c>
      <c r="I9" s="7">
        <f t="shared" si="2"/>
        <v>334</v>
      </c>
      <c r="J9" s="65">
        <f t="shared" si="3"/>
        <v>0.69728601252609601</v>
      </c>
      <c r="K9" s="64">
        <f t="shared" si="4"/>
        <v>310</v>
      </c>
      <c r="L9" s="66">
        <f t="shared" si="5"/>
        <v>0.65126050420168069</v>
      </c>
      <c r="N9" s="65">
        <f t="shared" si="6"/>
        <v>0.69728601252609601</v>
      </c>
      <c r="O9" s="63">
        <f t="shared" si="7"/>
        <v>0.65126050420168069</v>
      </c>
      <c r="P9" s="75">
        <f t="shared" si="8"/>
        <v>-4.6025508324415321E-2</v>
      </c>
    </row>
    <row r="10" spans="1:16" s="19" customFormat="1" ht="18.600000000000001" customHeight="1" x14ac:dyDescent="0.3">
      <c r="A10" s="21" t="s">
        <v>50</v>
      </c>
      <c r="B10" s="7">
        <v>16</v>
      </c>
      <c r="C10" s="7">
        <v>16</v>
      </c>
      <c r="D10" s="68">
        <f t="shared" si="0"/>
        <v>32</v>
      </c>
      <c r="E10" s="7">
        <v>10</v>
      </c>
      <c r="F10" s="7">
        <v>12</v>
      </c>
      <c r="G10" s="74">
        <f t="shared" si="1"/>
        <v>22</v>
      </c>
      <c r="I10" s="7">
        <f t="shared" si="2"/>
        <v>32</v>
      </c>
      <c r="J10" s="65">
        <f t="shared" si="3"/>
        <v>6.6805845511482248E-2</v>
      </c>
      <c r="K10" s="64">
        <f t="shared" si="4"/>
        <v>22</v>
      </c>
      <c r="L10" s="66">
        <f t="shared" si="5"/>
        <v>4.6218487394957986E-2</v>
      </c>
      <c r="N10" s="65">
        <f t="shared" si="6"/>
        <v>6.6805845511482248E-2</v>
      </c>
      <c r="O10" s="63">
        <f t="shared" si="7"/>
        <v>4.6218487394957986E-2</v>
      </c>
      <c r="P10" s="75">
        <f t="shared" si="8"/>
        <v>-2.0587358116524263E-2</v>
      </c>
    </row>
    <row r="11" spans="1:16" s="19" customFormat="1" ht="33.6" customHeight="1" x14ac:dyDescent="0.3">
      <c r="A11" s="21" t="s">
        <v>55</v>
      </c>
      <c r="B11" s="7">
        <v>55</v>
      </c>
      <c r="C11" s="7">
        <v>25</v>
      </c>
      <c r="D11" s="68">
        <f t="shared" si="0"/>
        <v>80</v>
      </c>
      <c r="E11" s="7">
        <v>54</v>
      </c>
      <c r="F11" s="7">
        <v>32</v>
      </c>
      <c r="G11" s="74">
        <f t="shared" si="1"/>
        <v>86</v>
      </c>
      <c r="I11" s="7">
        <f t="shared" si="2"/>
        <v>80</v>
      </c>
      <c r="J11" s="65">
        <f t="shared" si="3"/>
        <v>0.16701461377870563</v>
      </c>
      <c r="K11" s="64">
        <f t="shared" si="4"/>
        <v>86</v>
      </c>
      <c r="L11" s="66">
        <f t="shared" si="5"/>
        <v>0.18067226890756302</v>
      </c>
      <c r="N11" s="65">
        <f t="shared" si="6"/>
        <v>0.16701461377870563</v>
      </c>
      <c r="O11" s="63">
        <f t="shared" si="7"/>
        <v>0.18067226890756302</v>
      </c>
      <c r="P11" s="75">
        <f t="shared" si="8"/>
        <v>1.3657655128857388E-2</v>
      </c>
    </row>
    <row r="12" spans="1:16" s="19" customFormat="1" ht="31.8" customHeight="1" x14ac:dyDescent="0.3">
      <c r="A12" s="21" t="s">
        <v>12</v>
      </c>
      <c r="B12" s="7">
        <v>2</v>
      </c>
      <c r="C12" s="7">
        <v>2</v>
      </c>
      <c r="D12" s="68">
        <f t="shared" si="0"/>
        <v>4</v>
      </c>
      <c r="E12" s="7">
        <v>16</v>
      </c>
      <c r="F12" s="7">
        <v>11</v>
      </c>
      <c r="G12" s="74">
        <f t="shared" si="1"/>
        <v>27</v>
      </c>
      <c r="I12" s="7">
        <f t="shared" si="2"/>
        <v>4</v>
      </c>
      <c r="J12" s="65">
        <f t="shared" si="3"/>
        <v>8.350730688935281E-3</v>
      </c>
      <c r="K12" s="64">
        <f t="shared" si="4"/>
        <v>27</v>
      </c>
      <c r="L12" s="66">
        <f t="shared" si="5"/>
        <v>5.6722689075630252E-2</v>
      </c>
      <c r="N12" s="65">
        <f t="shared" si="6"/>
        <v>8.350730688935281E-3</v>
      </c>
      <c r="O12" s="63">
        <f t="shared" si="7"/>
        <v>5.6722689075630252E-2</v>
      </c>
      <c r="P12" s="75">
        <f t="shared" si="8"/>
        <v>4.8371958386694974E-2</v>
      </c>
    </row>
  </sheetData>
  <mergeCells count="5">
    <mergeCell ref="A2:G2"/>
    <mergeCell ref="B4:D4"/>
    <mergeCell ref="E4:G4"/>
    <mergeCell ref="I4:J4"/>
    <mergeCell ref="K4:L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6F2E-9EA0-4684-8A30-F1F343D0B2DB}">
  <dimension ref="B1:Q21"/>
  <sheetViews>
    <sheetView workbookViewId="0">
      <selection activeCell="A11" sqref="A1:XFD11"/>
    </sheetView>
  </sheetViews>
  <sheetFormatPr baseColWidth="10" defaultRowHeight="14.4" x14ac:dyDescent="0.3"/>
  <cols>
    <col min="2" max="2" width="26.88671875" customWidth="1"/>
    <col min="3" max="3" width="17.6640625" customWidth="1"/>
    <col min="4" max="5" width="16.109375" customWidth="1"/>
    <col min="6" max="6" width="21.109375" customWidth="1"/>
    <col min="7" max="7" width="19.88671875" customWidth="1"/>
    <col min="8" max="8" width="14.33203125" customWidth="1"/>
    <col min="10" max="10" width="16" customWidth="1"/>
    <col min="12" max="12" width="1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46" t="s">
        <v>65</v>
      </c>
      <c r="C3" s="46"/>
      <c r="D3" s="46"/>
      <c r="E3" s="46"/>
      <c r="F3" s="46"/>
      <c r="G3" s="46"/>
      <c r="H3" s="46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71</v>
      </c>
      <c r="D6" s="32" t="s">
        <v>72</v>
      </c>
      <c r="E6" s="32" t="s">
        <v>73</v>
      </c>
      <c r="F6" s="32" t="s">
        <v>77</v>
      </c>
      <c r="G6" s="32" t="s">
        <v>75</v>
      </c>
      <c r="H6" s="33" t="s">
        <v>78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66</v>
      </c>
      <c r="C7" s="7">
        <v>168</v>
      </c>
      <c r="D7" s="7">
        <v>85</v>
      </c>
      <c r="E7" s="30">
        <f>C7+D7</f>
        <v>253</v>
      </c>
      <c r="F7" s="79">
        <v>125</v>
      </c>
      <c r="G7" s="79">
        <v>67</v>
      </c>
      <c r="H7" s="78">
        <f>F7+G7</f>
        <v>192</v>
      </c>
      <c r="J7" s="30">
        <f>E7</f>
        <v>253</v>
      </c>
      <c r="K7" s="34">
        <f>(J7/477)</f>
        <v>0.53039832285115307</v>
      </c>
      <c r="L7" s="31">
        <f>H7</f>
        <v>192</v>
      </c>
      <c r="M7" s="37">
        <f>L7/474</f>
        <v>0.4050632911392405</v>
      </c>
      <c r="O7" s="50">
        <f>K7</f>
        <v>0.53039832285115307</v>
      </c>
      <c r="P7" s="51">
        <f>M7</f>
        <v>0.4050632911392405</v>
      </c>
      <c r="Q7" s="77">
        <f>P7-O7</f>
        <v>-0.12533503171191257</v>
      </c>
    </row>
    <row r="8" spans="2:17" s="20" customFormat="1" x14ac:dyDescent="0.3">
      <c r="B8" s="7" t="s">
        <v>70</v>
      </c>
      <c r="C8" s="7">
        <v>99</v>
      </c>
      <c r="D8" s="7">
        <v>67</v>
      </c>
      <c r="E8" s="30">
        <f>C8+D8</f>
        <v>166</v>
      </c>
      <c r="F8" s="80">
        <v>120</v>
      </c>
      <c r="G8" s="80">
        <v>115</v>
      </c>
      <c r="H8" s="78">
        <f t="shared" ref="H8:H11" si="0">F8+G8</f>
        <v>235</v>
      </c>
      <c r="J8" s="30">
        <f t="shared" ref="J8:J11" si="1">E8</f>
        <v>166</v>
      </c>
      <c r="K8" s="34">
        <f t="shared" ref="K8:K11" si="2">(J8/477)</f>
        <v>0.34800838574423482</v>
      </c>
      <c r="L8" s="31">
        <f t="shared" ref="L8:L11" si="3">H8</f>
        <v>235</v>
      </c>
      <c r="M8" s="37">
        <f t="shared" ref="M8:M11" si="4">L8/474</f>
        <v>0.49578059071729957</v>
      </c>
      <c r="O8" s="50">
        <f t="shared" ref="O8:O11" si="5">K8</f>
        <v>0.34800838574423482</v>
      </c>
      <c r="P8" s="51">
        <f t="shared" ref="P8:P11" si="6">M8</f>
        <v>0.49578059071729957</v>
      </c>
      <c r="Q8" s="77">
        <f t="shared" ref="Q8:Q11" si="7">P8-O8</f>
        <v>0.14777220497306476</v>
      </c>
    </row>
    <row r="9" spans="2:17" s="20" customFormat="1" x14ac:dyDescent="0.3">
      <c r="B9" s="7" t="s">
        <v>67</v>
      </c>
      <c r="C9" s="7">
        <v>7</v>
      </c>
      <c r="D9" s="7">
        <v>7</v>
      </c>
      <c r="E9" s="30">
        <f>C9+D9</f>
        <v>14</v>
      </c>
      <c r="F9" s="79">
        <v>12</v>
      </c>
      <c r="G9" s="79">
        <v>11</v>
      </c>
      <c r="H9" s="78">
        <f t="shared" si="0"/>
        <v>23</v>
      </c>
      <c r="J9" s="30">
        <f t="shared" si="1"/>
        <v>14</v>
      </c>
      <c r="K9" s="34">
        <f t="shared" si="2"/>
        <v>2.9350104821802937E-2</v>
      </c>
      <c r="L9" s="31">
        <f t="shared" si="3"/>
        <v>23</v>
      </c>
      <c r="M9" s="37">
        <f t="shared" si="4"/>
        <v>4.852320675105485E-2</v>
      </c>
      <c r="O9" s="50">
        <f t="shared" si="5"/>
        <v>2.9350104821802937E-2</v>
      </c>
      <c r="P9" s="51">
        <f t="shared" si="6"/>
        <v>4.852320675105485E-2</v>
      </c>
      <c r="Q9" s="77">
        <f t="shared" si="7"/>
        <v>1.9173101929251913E-2</v>
      </c>
    </row>
    <row r="10" spans="2:17" s="20" customFormat="1" x14ac:dyDescent="0.3">
      <c r="B10" s="7" t="s">
        <v>68</v>
      </c>
      <c r="C10" s="7">
        <v>24</v>
      </c>
      <c r="D10" s="7">
        <v>12</v>
      </c>
      <c r="E10" s="30">
        <f>C10+D10</f>
        <v>36</v>
      </c>
      <c r="F10" s="80">
        <v>14</v>
      </c>
      <c r="G10" s="80">
        <v>6</v>
      </c>
      <c r="H10" s="78">
        <f t="shared" si="0"/>
        <v>20</v>
      </c>
      <c r="J10" s="30">
        <f t="shared" si="1"/>
        <v>36</v>
      </c>
      <c r="K10" s="34">
        <f t="shared" si="2"/>
        <v>7.5471698113207544E-2</v>
      </c>
      <c r="L10" s="31">
        <f t="shared" si="3"/>
        <v>20</v>
      </c>
      <c r="M10" s="37">
        <f t="shared" si="4"/>
        <v>4.2194092827004218E-2</v>
      </c>
      <c r="O10" s="50">
        <f t="shared" si="5"/>
        <v>7.5471698113207544E-2</v>
      </c>
      <c r="P10" s="51">
        <f t="shared" si="6"/>
        <v>4.2194092827004218E-2</v>
      </c>
      <c r="Q10" s="77">
        <f t="shared" si="7"/>
        <v>-3.3277605286203327E-2</v>
      </c>
    </row>
    <row r="11" spans="2:17" s="20" customFormat="1" x14ac:dyDescent="0.3">
      <c r="B11" s="7" t="s">
        <v>69</v>
      </c>
      <c r="C11" s="7">
        <v>3</v>
      </c>
      <c r="D11" s="7">
        <v>5</v>
      </c>
      <c r="E11" s="30">
        <f>C11+D11</f>
        <v>8</v>
      </c>
      <c r="F11" s="12">
        <v>0</v>
      </c>
      <c r="G11" s="12">
        <v>0</v>
      </c>
      <c r="H11" s="78">
        <f t="shared" si="0"/>
        <v>0</v>
      </c>
      <c r="J11" s="30">
        <f t="shared" si="1"/>
        <v>8</v>
      </c>
      <c r="K11" s="34">
        <f t="shared" si="2"/>
        <v>1.6771488469601678E-2</v>
      </c>
      <c r="L11" s="31">
        <f t="shared" si="3"/>
        <v>0</v>
      </c>
      <c r="M11" s="37">
        <f t="shared" si="4"/>
        <v>0</v>
      </c>
      <c r="O11" s="50">
        <f t="shared" si="5"/>
        <v>1.6771488469601678E-2</v>
      </c>
      <c r="P11" s="51">
        <f t="shared" si="6"/>
        <v>0</v>
      </c>
      <c r="Q11" s="77">
        <f t="shared" si="7"/>
        <v>-1.6771488469601678E-2</v>
      </c>
    </row>
    <row r="13" spans="2:17" s="6" customFormat="1" x14ac:dyDescent="0.3"/>
    <row r="14" spans="2:17" s="6" customFormat="1" x14ac:dyDescent="0.3"/>
    <row r="15" spans="2:17" s="6" customFormat="1" x14ac:dyDescent="0.3">
      <c r="B15" s="81"/>
      <c r="C15" s="81"/>
      <c r="D15" s="81"/>
      <c r="E15" s="81"/>
      <c r="F15" s="81"/>
    </row>
    <row r="16" spans="2:17" s="6" customFormat="1" x14ac:dyDescent="0.3">
      <c r="B16" s="81"/>
      <c r="C16" s="82"/>
      <c r="D16" s="82"/>
      <c r="E16" s="82"/>
      <c r="F16" s="82"/>
    </row>
    <row r="17" spans="2:6" s="6" customFormat="1" x14ac:dyDescent="0.3">
      <c r="B17" s="81"/>
      <c r="C17" s="82"/>
      <c r="D17" s="82"/>
      <c r="E17" s="82"/>
      <c r="F17" s="82"/>
    </row>
    <row r="18" spans="2:6" s="6" customFormat="1" x14ac:dyDescent="0.3">
      <c r="B18" s="81"/>
      <c r="C18" s="82"/>
      <c r="D18" s="82"/>
      <c r="E18" s="82"/>
      <c r="F18" s="82"/>
    </row>
    <row r="19" spans="2:6" s="6" customFormat="1" x14ac:dyDescent="0.3">
      <c r="B19" s="81"/>
      <c r="C19" s="82"/>
      <c r="D19" s="82"/>
      <c r="E19" s="82"/>
      <c r="F19" s="82"/>
    </row>
    <row r="20" spans="2:6" s="6" customFormat="1" x14ac:dyDescent="0.3">
      <c r="B20" s="81"/>
      <c r="C20" s="82"/>
      <c r="D20" s="82"/>
      <c r="E20" s="82"/>
      <c r="F20" s="82"/>
    </row>
    <row r="21" spans="2:6" s="6" customFormat="1" x14ac:dyDescent="0.3"/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BFFF4-D28F-47F6-899C-05F0BACD4F18}">
  <dimension ref="B1:Q13"/>
  <sheetViews>
    <sheetView workbookViewId="0">
      <selection activeCell="D28" sqref="D28"/>
    </sheetView>
  </sheetViews>
  <sheetFormatPr baseColWidth="10" defaultRowHeight="14.4" x14ac:dyDescent="0.3"/>
  <cols>
    <col min="2" max="2" width="41.33203125" customWidth="1"/>
    <col min="3" max="3" width="16.109375" customWidth="1"/>
    <col min="4" max="4" width="16.44140625" customWidth="1"/>
    <col min="5" max="5" width="13.33203125" customWidth="1"/>
    <col min="6" max="6" width="16" customWidth="1"/>
    <col min="7" max="8" width="16.109375" customWidth="1"/>
    <col min="10" max="10" width="13.6640625" customWidth="1"/>
    <col min="12" max="12" width="13.4414062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85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71</v>
      </c>
      <c r="D6" s="32" t="s">
        <v>72</v>
      </c>
      <c r="E6" s="32" t="s">
        <v>73</v>
      </c>
      <c r="F6" s="32" t="s">
        <v>77</v>
      </c>
      <c r="G6" s="32" t="s">
        <v>75</v>
      </c>
      <c r="H6" s="33" t="s">
        <v>78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79</v>
      </c>
      <c r="C7" s="7">
        <v>95</v>
      </c>
      <c r="D7" s="7">
        <v>62</v>
      </c>
      <c r="E7" s="30">
        <f>C7+D7</f>
        <v>157</v>
      </c>
      <c r="F7" s="7">
        <v>103</v>
      </c>
      <c r="G7" s="7">
        <v>69</v>
      </c>
      <c r="H7" s="78">
        <f>F7+G7</f>
        <v>172</v>
      </c>
      <c r="J7" s="30">
        <f>E7</f>
        <v>157</v>
      </c>
      <c r="K7" s="34">
        <f>(J7/477)</f>
        <v>0.32914046121593293</v>
      </c>
      <c r="L7" s="31">
        <f>H7</f>
        <v>172</v>
      </c>
      <c r="M7" s="37">
        <f>L7/474</f>
        <v>0.3628691983122363</v>
      </c>
      <c r="O7" s="50">
        <f>K7</f>
        <v>0.32914046121593293</v>
      </c>
      <c r="P7" s="51">
        <f>M7</f>
        <v>0.3628691983122363</v>
      </c>
      <c r="Q7" s="77">
        <f>P7-O7</f>
        <v>3.3728737096303363E-2</v>
      </c>
    </row>
    <row r="8" spans="2:17" s="20" customFormat="1" x14ac:dyDescent="0.3">
      <c r="B8" s="7" t="s">
        <v>80</v>
      </c>
      <c r="C8" s="7">
        <v>5</v>
      </c>
      <c r="D8" s="7">
        <v>6</v>
      </c>
      <c r="E8" s="30">
        <f t="shared" ref="E8:E12" si="0">C8+D8</f>
        <v>11</v>
      </c>
      <c r="F8" s="7">
        <v>9</v>
      </c>
      <c r="G8" s="7">
        <v>9</v>
      </c>
      <c r="H8" s="78">
        <f t="shared" ref="H8:H12" si="1">F8+G8</f>
        <v>18</v>
      </c>
      <c r="J8" s="30">
        <f t="shared" ref="J8:J12" si="2">E8</f>
        <v>11</v>
      </c>
      <c r="K8" s="34">
        <f t="shared" ref="K8:K12" si="3">(J8/477)</f>
        <v>2.3060796645702306E-2</v>
      </c>
      <c r="L8" s="31">
        <f t="shared" ref="L8:L12" si="4">H8</f>
        <v>18</v>
      </c>
      <c r="M8" s="37">
        <f t="shared" ref="M8:M12" si="5">L8/474</f>
        <v>3.7974683544303799E-2</v>
      </c>
      <c r="O8" s="50">
        <f t="shared" ref="O8:O12" si="6">K8</f>
        <v>2.3060796645702306E-2</v>
      </c>
      <c r="P8" s="51">
        <f t="shared" ref="P8:P12" si="7">M8</f>
        <v>3.7974683544303799E-2</v>
      </c>
      <c r="Q8" s="77">
        <f t="shared" ref="Q8:Q12" si="8">P8-O8</f>
        <v>1.4913886898601493E-2</v>
      </c>
    </row>
    <row r="9" spans="2:17" s="20" customFormat="1" x14ac:dyDescent="0.3">
      <c r="B9" s="7" t="s">
        <v>81</v>
      </c>
      <c r="C9" s="7">
        <v>139</v>
      </c>
      <c r="D9" s="7">
        <v>77</v>
      </c>
      <c r="E9" s="30">
        <f t="shared" si="0"/>
        <v>216</v>
      </c>
      <c r="F9" s="7">
        <v>81</v>
      </c>
      <c r="G9" s="7">
        <v>54</v>
      </c>
      <c r="H9" s="78">
        <f t="shared" si="1"/>
        <v>135</v>
      </c>
      <c r="J9" s="30">
        <f t="shared" si="2"/>
        <v>216</v>
      </c>
      <c r="K9" s="34">
        <f t="shared" si="3"/>
        <v>0.45283018867924529</v>
      </c>
      <c r="L9" s="31">
        <f t="shared" si="4"/>
        <v>135</v>
      </c>
      <c r="M9" s="37">
        <f t="shared" si="5"/>
        <v>0.2848101265822785</v>
      </c>
      <c r="O9" s="50">
        <f t="shared" si="6"/>
        <v>0.45283018867924529</v>
      </c>
      <c r="P9" s="51">
        <f t="shared" si="7"/>
        <v>0.2848101265822785</v>
      </c>
      <c r="Q9" s="77">
        <f t="shared" si="8"/>
        <v>-0.16802006209696679</v>
      </c>
    </row>
    <row r="10" spans="2:17" s="20" customFormat="1" x14ac:dyDescent="0.3">
      <c r="B10" s="7" t="s">
        <v>82</v>
      </c>
      <c r="C10" s="7">
        <v>13</v>
      </c>
      <c r="D10" s="7">
        <v>8</v>
      </c>
      <c r="E10" s="30">
        <f t="shared" si="0"/>
        <v>21</v>
      </c>
      <c r="F10" s="7">
        <v>37</v>
      </c>
      <c r="G10" s="7">
        <v>28</v>
      </c>
      <c r="H10" s="78">
        <f t="shared" si="1"/>
        <v>65</v>
      </c>
      <c r="J10" s="30">
        <f t="shared" si="2"/>
        <v>21</v>
      </c>
      <c r="K10" s="34">
        <f t="shared" si="3"/>
        <v>4.40251572327044E-2</v>
      </c>
      <c r="L10" s="31">
        <f t="shared" si="4"/>
        <v>65</v>
      </c>
      <c r="M10" s="37">
        <f t="shared" si="5"/>
        <v>0.1371308016877637</v>
      </c>
      <c r="O10" s="50">
        <f t="shared" si="6"/>
        <v>4.40251572327044E-2</v>
      </c>
      <c r="P10" s="51">
        <f t="shared" si="7"/>
        <v>0.1371308016877637</v>
      </c>
      <c r="Q10" s="77">
        <f t="shared" si="8"/>
        <v>9.3105644455059311E-2</v>
      </c>
    </row>
    <row r="11" spans="2:17" x14ac:dyDescent="0.3">
      <c r="B11" s="7" t="s">
        <v>83</v>
      </c>
      <c r="C11" s="7">
        <v>17</v>
      </c>
      <c r="D11" s="7">
        <v>7</v>
      </c>
      <c r="E11" s="30">
        <f t="shared" si="0"/>
        <v>24</v>
      </c>
      <c r="F11" s="7">
        <v>19</v>
      </c>
      <c r="G11" s="7">
        <v>12</v>
      </c>
      <c r="H11" s="78">
        <f t="shared" si="1"/>
        <v>31</v>
      </c>
      <c r="J11" s="30">
        <f t="shared" si="2"/>
        <v>24</v>
      </c>
      <c r="K11" s="34">
        <f t="shared" si="3"/>
        <v>5.0314465408805034E-2</v>
      </c>
      <c r="L11" s="31">
        <f t="shared" si="4"/>
        <v>31</v>
      </c>
      <c r="M11" s="37">
        <f t="shared" si="5"/>
        <v>6.5400843881856546E-2</v>
      </c>
      <c r="O11" s="50">
        <f t="shared" si="6"/>
        <v>5.0314465408805034E-2</v>
      </c>
      <c r="P11" s="51">
        <f t="shared" si="7"/>
        <v>6.5400843881856546E-2</v>
      </c>
      <c r="Q11" s="77">
        <f t="shared" si="8"/>
        <v>1.5086378473051512E-2</v>
      </c>
    </row>
    <row r="12" spans="2:17" x14ac:dyDescent="0.3">
      <c r="B12" s="7" t="s">
        <v>84</v>
      </c>
      <c r="C12" s="7">
        <v>28</v>
      </c>
      <c r="D12" s="7">
        <v>15</v>
      </c>
      <c r="E12" s="30">
        <f t="shared" si="0"/>
        <v>43</v>
      </c>
      <c r="F12" s="7">
        <v>24</v>
      </c>
      <c r="G12" s="7">
        <v>25</v>
      </c>
      <c r="H12" s="78">
        <f t="shared" si="1"/>
        <v>49</v>
      </c>
      <c r="J12" s="30">
        <f t="shared" si="2"/>
        <v>43</v>
      </c>
      <c r="K12" s="34">
        <f t="shared" si="3"/>
        <v>9.0146750524109018E-2</v>
      </c>
      <c r="L12" s="31">
        <f t="shared" si="4"/>
        <v>49</v>
      </c>
      <c r="M12" s="37">
        <f t="shared" si="5"/>
        <v>0.10337552742616034</v>
      </c>
      <c r="O12" s="50">
        <f t="shared" si="6"/>
        <v>9.0146750524109018E-2</v>
      </c>
      <c r="P12" s="51">
        <f t="shared" si="7"/>
        <v>0.10337552742616034</v>
      </c>
      <c r="Q12" s="77">
        <f t="shared" si="8"/>
        <v>1.322877690205132E-2</v>
      </c>
    </row>
    <row r="13" spans="2:17" s="20" customFormat="1" x14ac:dyDescent="0.3">
      <c r="B13" s="7" t="s">
        <v>12</v>
      </c>
      <c r="C13" s="7">
        <v>3</v>
      </c>
      <c r="D13" s="7">
        <v>1</v>
      </c>
      <c r="E13" s="30">
        <f>C13+D13</f>
        <v>4</v>
      </c>
      <c r="F13" s="7">
        <v>2</v>
      </c>
      <c r="G13" s="7">
        <v>2</v>
      </c>
      <c r="H13" s="78">
        <f>F13+G13</f>
        <v>4</v>
      </c>
      <c r="J13" s="30">
        <f>E13</f>
        <v>4</v>
      </c>
      <c r="K13" s="34">
        <f>(J13/477)</f>
        <v>8.385744234800839E-3</v>
      </c>
      <c r="L13" s="31">
        <f>H13</f>
        <v>4</v>
      </c>
      <c r="M13" s="37">
        <f>L13/474</f>
        <v>8.4388185654008432E-3</v>
      </c>
      <c r="O13" s="50">
        <f>K13</f>
        <v>8.385744234800839E-3</v>
      </c>
      <c r="P13" s="51">
        <f>M13</f>
        <v>8.4388185654008432E-3</v>
      </c>
      <c r="Q13" s="77">
        <f>P13-O13</f>
        <v>5.3074330600004146E-5</v>
      </c>
    </row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2236B-F711-4E11-9F42-6FB9A66287D8}">
  <dimension ref="B1:Q43"/>
  <sheetViews>
    <sheetView topLeftCell="A28" workbookViewId="0">
      <selection activeCell="B40" sqref="B40:H43"/>
    </sheetView>
  </sheetViews>
  <sheetFormatPr baseColWidth="10" defaultRowHeight="14.4" x14ac:dyDescent="0.3"/>
  <cols>
    <col min="2" max="2" width="23.5546875" customWidth="1"/>
    <col min="3" max="3" width="17.44140625" customWidth="1"/>
    <col min="4" max="4" width="17.109375" customWidth="1"/>
    <col min="5" max="5" width="15" customWidth="1"/>
    <col min="6" max="6" width="18.6640625" customWidth="1"/>
    <col min="7" max="7" width="19.88671875" customWidth="1"/>
    <col min="8" max="8" width="14.5546875" customWidth="1"/>
    <col min="9" max="9" width="3.6640625" customWidth="1"/>
    <col min="10" max="10" width="15.8867187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88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26</v>
      </c>
      <c r="D6" s="32" t="s">
        <v>25</v>
      </c>
      <c r="E6" s="32" t="s">
        <v>27</v>
      </c>
      <c r="F6" s="32" t="s">
        <v>29</v>
      </c>
      <c r="G6" s="32" t="s">
        <v>30</v>
      </c>
      <c r="H6" s="33" t="s">
        <v>28</v>
      </c>
      <c r="J6" s="32" t="s">
        <v>28</v>
      </c>
      <c r="K6" s="32" t="s">
        <v>3</v>
      </c>
      <c r="L6" s="33" t="s">
        <v>28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86</v>
      </c>
      <c r="C7" s="80">
        <v>268</v>
      </c>
      <c r="D7" s="80">
        <v>148</v>
      </c>
      <c r="E7" s="30">
        <f>C7+D7</f>
        <v>416</v>
      </c>
      <c r="F7" s="7">
        <v>229</v>
      </c>
      <c r="G7" s="7">
        <v>166</v>
      </c>
      <c r="H7" s="78">
        <f>F7+G7</f>
        <v>395</v>
      </c>
      <c r="J7" s="30">
        <f>E7</f>
        <v>416</v>
      </c>
      <c r="K7" s="34">
        <f>(J7/477)</f>
        <v>0.8721174004192872</v>
      </c>
      <c r="L7" s="31">
        <f>H7</f>
        <v>395</v>
      </c>
      <c r="M7" s="37">
        <f>L7/474</f>
        <v>0.83333333333333337</v>
      </c>
      <c r="O7" s="50">
        <f>K7</f>
        <v>0.8721174004192872</v>
      </c>
      <c r="P7" s="51">
        <f>M7</f>
        <v>0.83333333333333337</v>
      </c>
      <c r="Q7" s="77">
        <f>P7-O7</f>
        <v>-3.8784067085953833E-2</v>
      </c>
    </row>
    <row r="8" spans="2:17" s="20" customFormat="1" x14ac:dyDescent="0.3">
      <c r="B8" s="7" t="s">
        <v>50</v>
      </c>
      <c r="C8" s="79">
        <v>18</v>
      </c>
      <c r="D8" s="79">
        <v>15</v>
      </c>
      <c r="E8" s="30">
        <f t="shared" ref="E8:E9" si="0">C8+D8</f>
        <v>33</v>
      </c>
      <c r="F8" s="7">
        <v>30</v>
      </c>
      <c r="G8" s="7">
        <v>21</v>
      </c>
      <c r="H8" s="78">
        <f t="shared" ref="H8:H9" si="1">F8+G8</f>
        <v>51</v>
      </c>
      <c r="J8" s="30">
        <f t="shared" ref="J8:J9" si="2">E8</f>
        <v>33</v>
      </c>
      <c r="K8" s="34">
        <f t="shared" ref="K8:K9" si="3">(J8/477)</f>
        <v>6.9182389937106917E-2</v>
      </c>
      <c r="L8" s="31">
        <f t="shared" ref="L8:L9" si="4">H8</f>
        <v>51</v>
      </c>
      <c r="M8" s="37">
        <f t="shared" ref="M8:M9" si="5">L8/474</f>
        <v>0.10759493670886076</v>
      </c>
      <c r="O8" s="50">
        <f t="shared" ref="O8:O9" si="6">K8</f>
        <v>6.9182389937106917E-2</v>
      </c>
      <c r="P8" s="51">
        <f t="shared" ref="P8:P9" si="7">M8</f>
        <v>0.10759493670886076</v>
      </c>
      <c r="Q8" s="77">
        <f t="shared" ref="Q8:Q9" si="8">P8-O8</f>
        <v>3.8412546771753847E-2</v>
      </c>
    </row>
    <row r="9" spans="2:17" s="20" customFormat="1" x14ac:dyDescent="0.3">
      <c r="B9" s="7" t="s">
        <v>87</v>
      </c>
      <c r="C9" s="80">
        <v>16</v>
      </c>
      <c r="D9" s="80">
        <v>14</v>
      </c>
      <c r="E9" s="30">
        <f t="shared" si="0"/>
        <v>30</v>
      </c>
      <c r="F9" s="7">
        <v>17</v>
      </c>
      <c r="G9" s="7">
        <v>13</v>
      </c>
      <c r="H9" s="78">
        <f t="shared" si="1"/>
        <v>30</v>
      </c>
      <c r="J9" s="30">
        <f t="shared" si="2"/>
        <v>30</v>
      </c>
      <c r="K9" s="34">
        <f t="shared" si="3"/>
        <v>6.2893081761006289E-2</v>
      </c>
      <c r="L9" s="31">
        <f t="shared" si="4"/>
        <v>30</v>
      </c>
      <c r="M9" s="37">
        <f t="shared" si="5"/>
        <v>6.3291139240506333E-2</v>
      </c>
      <c r="O9" s="50">
        <f t="shared" si="6"/>
        <v>6.2893081761006289E-2</v>
      </c>
      <c r="P9" s="51">
        <f t="shared" si="7"/>
        <v>6.3291139240506333E-2</v>
      </c>
      <c r="Q9" s="77">
        <f t="shared" si="8"/>
        <v>3.9805747950004411E-4</v>
      </c>
    </row>
    <row r="12" spans="2:17" x14ac:dyDescent="0.3">
      <c r="B12" s="19"/>
      <c r="C12" s="53" t="s">
        <v>18</v>
      </c>
      <c r="D12" s="53"/>
      <c r="E12" s="53"/>
      <c r="F12" s="53" t="s">
        <v>2</v>
      </c>
      <c r="G12" s="53"/>
      <c r="H12" s="53"/>
    </row>
    <row r="13" spans="2:17" x14ac:dyDescent="0.3">
      <c r="B13" s="60" t="s">
        <v>13</v>
      </c>
      <c r="C13" s="32" t="s">
        <v>112</v>
      </c>
      <c r="D13" s="32" t="s">
        <v>23</v>
      </c>
      <c r="E13" s="32" t="s">
        <v>21</v>
      </c>
      <c r="F13" s="32" t="s">
        <v>111</v>
      </c>
      <c r="G13" s="32" t="s">
        <v>24</v>
      </c>
      <c r="H13" s="33" t="s">
        <v>22</v>
      </c>
    </row>
    <row r="14" spans="2:17" x14ac:dyDescent="0.3">
      <c r="B14" s="7" t="s">
        <v>86</v>
      </c>
      <c r="C14" s="109">
        <f>C7/302</f>
        <v>0.88741721854304634</v>
      </c>
      <c r="D14" s="70">
        <f>F7/276</f>
        <v>0.82971014492753625</v>
      </c>
      <c r="E14" s="47">
        <f>D14-C14</f>
        <v>-5.7707073615510085E-2</v>
      </c>
      <c r="F14" s="109">
        <f>D7/177</f>
        <v>0.83615819209039544</v>
      </c>
      <c r="G14" s="70">
        <f>G7/200</f>
        <v>0.83</v>
      </c>
      <c r="H14" s="49">
        <f>G14-F14</f>
        <v>-6.1581920903954757E-3</v>
      </c>
    </row>
    <row r="15" spans="2:17" x14ac:dyDescent="0.3">
      <c r="B15" s="7" t="s">
        <v>50</v>
      </c>
      <c r="C15" s="109">
        <f t="shared" ref="C15:C16" si="9">C8/302</f>
        <v>5.9602649006622516E-2</v>
      </c>
      <c r="D15" s="70">
        <f t="shared" ref="D15:D16" si="10">F8/276</f>
        <v>0.10869565217391304</v>
      </c>
      <c r="E15" s="47">
        <f t="shared" ref="E15:E16" si="11">D15-C15</f>
        <v>4.9093003167290525E-2</v>
      </c>
      <c r="F15" s="109">
        <f t="shared" ref="F15:F16" si="12">D8/177</f>
        <v>8.4745762711864403E-2</v>
      </c>
      <c r="G15" s="70">
        <f t="shared" ref="G15:G16" si="13">G8/200</f>
        <v>0.105</v>
      </c>
      <c r="H15" s="49">
        <f t="shared" ref="H15:H16" si="14">G15-F15</f>
        <v>2.0254237288135593E-2</v>
      </c>
    </row>
    <row r="16" spans="2:17" x14ac:dyDescent="0.3">
      <c r="B16" s="7" t="s">
        <v>87</v>
      </c>
      <c r="C16" s="109">
        <f t="shared" si="9"/>
        <v>5.2980132450331126E-2</v>
      </c>
      <c r="D16" s="70">
        <f t="shared" si="10"/>
        <v>6.1594202898550728E-2</v>
      </c>
      <c r="E16" s="47">
        <f t="shared" si="11"/>
        <v>8.6140704482196018E-3</v>
      </c>
      <c r="F16" s="109">
        <f t="shared" si="12"/>
        <v>7.909604519774012E-2</v>
      </c>
      <c r="G16" s="70">
        <f t="shared" si="13"/>
        <v>6.5000000000000002E-2</v>
      </c>
      <c r="H16" s="49">
        <f t="shared" si="14"/>
        <v>-1.4096045197740117E-2</v>
      </c>
    </row>
    <row r="18" spans="2:17" ht="15" thickBot="1" x14ac:dyDescent="0.35"/>
    <row r="19" spans="2:17" ht="15" thickBot="1" x14ac:dyDescent="0.35">
      <c r="D19" s="110" t="s">
        <v>100</v>
      </c>
      <c r="E19" s="111" t="s">
        <v>110</v>
      </c>
      <c r="F19" s="112" t="s">
        <v>105</v>
      </c>
      <c r="G19" s="9" t="s">
        <v>33</v>
      </c>
    </row>
    <row r="20" spans="2:17" ht="15" thickBot="1" x14ac:dyDescent="0.35">
      <c r="D20" s="113" t="s">
        <v>1</v>
      </c>
      <c r="E20" s="102">
        <f>C14</f>
        <v>0.88741721854304634</v>
      </c>
      <c r="F20" s="103">
        <f>D14</f>
        <v>0.82971014492753625</v>
      </c>
      <c r="G20" s="15">
        <f>F20-E20</f>
        <v>-5.7707073615510085E-2</v>
      </c>
    </row>
    <row r="21" spans="2:17" ht="15" thickBot="1" x14ac:dyDescent="0.35">
      <c r="D21" s="113" t="s">
        <v>2</v>
      </c>
      <c r="E21" s="103">
        <f>F14</f>
        <v>0.83615819209039544</v>
      </c>
      <c r="F21" s="103">
        <f>G14</f>
        <v>0.83</v>
      </c>
      <c r="G21" s="15">
        <f>F21-E21</f>
        <v>-6.1581920903954757E-3</v>
      </c>
    </row>
    <row r="25" spans="2:17" s="20" customFormat="1" x14ac:dyDescent="0.3">
      <c r="B25" s="19"/>
      <c r="C25" s="53" t="s">
        <v>8</v>
      </c>
      <c r="D25" s="53"/>
      <c r="E25" s="53"/>
      <c r="F25" s="53" t="s">
        <v>9</v>
      </c>
      <c r="G25" s="53"/>
      <c r="H25" s="53"/>
      <c r="J25" s="54" t="s">
        <v>8</v>
      </c>
      <c r="K25" s="55"/>
      <c r="L25" s="54" t="s">
        <v>9</v>
      </c>
      <c r="M25" s="56"/>
    </row>
    <row r="26" spans="2:17" s="20" customFormat="1" ht="19.8" customHeight="1" x14ac:dyDescent="0.3">
      <c r="B26" s="60" t="s">
        <v>13</v>
      </c>
      <c r="C26" s="32" t="s">
        <v>26</v>
      </c>
      <c r="D26" s="32" t="s">
        <v>25</v>
      </c>
      <c r="E26" s="32" t="s">
        <v>27</v>
      </c>
      <c r="F26" s="32" t="s">
        <v>29</v>
      </c>
      <c r="G26" s="32" t="s">
        <v>30</v>
      </c>
      <c r="H26" s="33" t="s">
        <v>28</v>
      </c>
      <c r="J26" s="32" t="s">
        <v>28</v>
      </c>
      <c r="K26" s="32" t="s">
        <v>3</v>
      </c>
      <c r="L26" s="33" t="s">
        <v>28</v>
      </c>
      <c r="M26" s="39" t="s">
        <v>3</v>
      </c>
      <c r="O26" s="67" t="s">
        <v>8</v>
      </c>
      <c r="P26" s="67" t="s">
        <v>9</v>
      </c>
      <c r="Q26" s="67" t="s">
        <v>33</v>
      </c>
    </row>
    <row r="27" spans="2:17" s="20" customFormat="1" x14ac:dyDescent="0.3">
      <c r="B27" s="7" t="s">
        <v>86</v>
      </c>
      <c r="C27" s="80">
        <v>268</v>
      </c>
      <c r="D27" s="80">
        <v>148</v>
      </c>
      <c r="E27" s="30">
        <f>C27+D27</f>
        <v>416</v>
      </c>
      <c r="F27" s="7">
        <v>229</v>
      </c>
      <c r="G27" s="7">
        <v>166</v>
      </c>
      <c r="H27" s="78">
        <f>F27+G27</f>
        <v>395</v>
      </c>
      <c r="J27" s="30">
        <f>E27</f>
        <v>416</v>
      </c>
      <c r="K27" s="34">
        <f>(J27/477)</f>
        <v>0.8721174004192872</v>
      </c>
      <c r="L27" s="31">
        <f>H27</f>
        <v>395</v>
      </c>
      <c r="M27" s="37">
        <f>L27/474</f>
        <v>0.83333333333333337</v>
      </c>
      <c r="O27" s="50">
        <f>K27</f>
        <v>0.8721174004192872</v>
      </c>
      <c r="P27" s="51">
        <f>M27</f>
        <v>0.83333333333333337</v>
      </c>
      <c r="Q27" s="77">
        <f>P27-O27</f>
        <v>-3.8784067085953833E-2</v>
      </c>
    </row>
    <row r="28" spans="2:17" s="20" customFormat="1" x14ac:dyDescent="0.3">
      <c r="B28" s="7" t="s">
        <v>50</v>
      </c>
      <c r="C28" s="79">
        <v>18</v>
      </c>
      <c r="D28" s="79">
        <v>15</v>
      </c>
      <c r="E28" s="30">
        <f t="shared" ref="E28:E29" si="15">C28+D28</f>
        <v>33</v>
      </c>
      <c r="F28" s="7">
        <v>30</v>
      </c>
      <c r="G28" s="7">
        <v>21</v>
      </c>
      <c r="H28" s="78">
        <f t="shared" ref="H28:H29" si="16">F28+G28</f>
        <v>51</v>
      </c>
      <c r="J28" s="30">
        <f t="shared" ref="J28:J29" si="17">E28</f>
        <v>33</v>
      </c>
      <c r="K28" s="34">
        <f t="shared" ref="K28:K29" si="18">(J28/477)</f>
        <v>6.9182389937106917E-2</v>
      </c>
      <c r="L28" s="31">
        <f t="shared" ref="L28:L29" si="19">H28</f>
        <v>51</v>
      </c>
      <c r="M28" s="37">
        <f t="shared" ref="M28:M29" si="20">L28/474</f>
        <v>0.10759493670886076</v>
      </c>
      <c r="O28" s="50">
        <f t="shared" ref="O28:O29" si="21">K28</f>
        <v>6.9182389937106917E-2</v>
      </c>
      <c r="P28" s="51">
        <f t="shared" ref="P28:P29" si="22">M28</f>
        <v>0.10759493670886076</v>
      </c>
      <c r="Q28" s="77">
        <f t="shared" ref="Q28:Q29" si="23">P28-O28</f>
        <v>3.8412546771753847E-2</v>
      </c>
    </row>
    <row r="29" spans="2:17" s="20" customFormat="1" x14ac:dyDescent="0.3">
      <c r="B29" s="7" t="s">
        <v>87</v>
      </c>
      <c r="C29" s="80">
        <v>16</v>
      </c>
      <c r="D29" s="80">
        <v>14</v>
      </c>
      <c r="E29" s="30">
        <f t="shared" si="15"/>
        <v>30</v>
      </c>
      <c r="F29" s="7">
        <v>17</v>
      </c>
      <c r="G29" s="7">
        <v>13</v>
      </c>
      <c r="H29" s="78">
        <f t="shared" si="16"/>
        <v>30</v>
      </c>
      <c r="J29" s="30">
        <f t="shared" si="17"/>
        <v>30</v>
      </c>
      <c r="K29" s="34">
        <f t="shared" si="18"/>
        <v>6.2893081761006289E-2</v>
      </c>
      <c r="L29" s="31">
        <f t="shared" si="19"/>
        <v>30</v>
      </c>
      <c r="M29" s="37">
        <f t="shared" si="20"/>
        <v>6.3291139240506333E-2</v>
      </c>
      <c r="O29" s="50">
        <f t="shared" si="21"/>
        <v>6.2893081761006289E-2</v>
      </c>
      <c r="P29" s="51">
        <f t="shared" si="22"/>
        <v>6.3291139240506333E-2</v>
      </c>
      <c r="Q29" s="77">
        <f t="shared" si="23"/>
        <v>3.9805747950004411E-4</v>
      </c>
    </row>
    <row r="30" spans="2:17" x14ac:dyDescent="0.3">
      <c r="B30" s="19"/>
    </row>
    <row r="31" spans="2:17" s="20" customFormat="1" x14ac:dyDescent="0.3">
      <c r="B31" s="19"/>
    </row>
    <row r="32" spans="2:17" s="20" customFormat="1" ht="31.8" customHeight="1" x14ac:dyDescent="0.3">
      <c r="B32" s="83" t="s">
        <v>91</v>
      </c>
      <c r="C32" s="83"/>
      <c r="D32" s="83"/>
      <c r="E32" s="83"/>
      <c r="F32" s="83"/>
      <c r="G32" s="83"/>
      <c r="H32" s="83"/>
    </row>
    <row r="33" spans="2:17" s="20" customFormat="1" x14ac:dyDescent="0.3">
      <c r="B33" s="19"/>
    </row>
    <row r="34" spans="2:17" s="20" customFormat="1" x14ac:dyDescent="0.3">
      <c r="B34" s="19"/>
      <c r="C34" s="53" t="s">
        <v>8</v>
      </c>
      <c r="D34" s="53"/>
      <c r="E34" s="53"/>
      <c r="F34" s="53" t="s">
        <v>9</v>
      </c>
      <c r="G34" s="53"/>
      <c r="H34" s="53"/>
      <c r="J34" s="54" t="s">
        <v>8</v>
      </c>
      <c r="K34" s="55"/>
      <c r="L34" s="54" t="s">
        <v>9</v>
      </c>
      <c r="M34" s="56"/>
    </row>
    <row r="35" spans="2:17" s="20" customFormat="1" ht="19.8" customHeight="1" x14ac:dyDescent="0.3">
      <c r="B35" s="60" t="s">
        <v>13</v>
      </c>
      <c r="C35" s="32" t="s">
        <v>26</v>
      </c>
      <c r="D35" s="32" t="s">
        <v>25</v>
      </c>
      <c r="E35" s="32" t="s">
        <v>27</v>
      </c>
      <c r="F35" s="32" t="s">
        <v>29</v>
      </c>
      <c r="G35" s="32" t="s">
        <v>30</v>
      </c>
      <c r="H35" s="33" t="s">
        <v>28</v>
      </c>
      <c r="J35" s="32" t="s">
        <v>73</v>
      </c>
      <c r="K35" s="32" t="s">
        <v>3</v>
      </c>
      <c r="L35" s="33" t="s">
        <v>76</v>
      </c>
      <c r="M35" s="39" t="s">
        <v>3</v>
      </c>
      <c r="O35" s="67" t="s">
        <v>8</v>
      </c>
      <c r="P35" s="67" t="s">
        <v>9</v>
      </c>
      <c r="Q35" s="67" t="s">
        <v>33</v>
      </c>
    </row>
    <row r="36" spans="2:17" s="20" customFormat="1" x14ac:dyDescent="0.3">
      <c r="B36" s="7" t="s">
        <v>89</v>
      </c>
      <c r="C36" s="7">
        <v>283</v>
      </c>
      <c r="D36" s="7">
        <v>170</v>
      </c>
      <c r="E36" s="30">
        <f>C36+D36</f>
        <v>453</v>
      </c>
      <c r="F36" s="7">
        <v>252</v>
      </c>
      <c r="G36" s="7">
        <v>188</v>
      </c>
      <c r="H36" s="78">
        <f>F36+G36</f>
        <v>440</v>
      </c>
      <c r="J36" s="30">
        <f>E36</f>
        <v>453</v>
      </c>
      <c r="K36" s="34">
        <f>(J36/477)</f>
        <v>0.94968553459119498</v>
      </c>
      <c r="L36" s="31">
        <f>H36</f>
        <v>440</v>
      </c>
      <c r="M36" s="37">
        <f>L36/474</f>
        <v>0.92827004219409281</v>
      </c>
      <c r="O36" s="50">
        <f>K36</f>
        <v>0.94968553459119498</v>
      </c>
      <c r="P36" s="51">
        <f>M36</f>
        <v>0.92827004219409281</v>
      </c>
      <c r="Q36" s="77">
        <f>P36-O36</f>
        <v>-2.1415492397102165E-2</v>
      </c>
    </row>
    <row r="37" spans="2:17" s="20" customFormat="1" x14ac:dyDescent="0.3">
      <c r="B37" s="7" t="s">
        <v>90</v>
      </c>
      <c r="C37" s="7">
        <v>19</v>
      </c>
      <c r="D37" s="7">
        <v>7</v>
      </c>
      <c r="E37" s="30">
        <f>C37+D37</f>
        <v>26</v>
      </c>
      <c r="F37" s="7">
        <v>24</v>
      </c>
      <c r="G37" s="7">
        <v>12</v>
      </c>
      <c r="H37" s="78">
        <f t="shared" ref="H37" si="24">F37+G37</f>
        <v>36</v>
      </c>
      <c r="J37" s="30">
        <f t="shared" ref="J37" si="25">E37</f>
        <v>26</v>
      </c>
      <c r="K37" s="34">
        <f t="shared" ref="K37" si="26">(J37/477)</f>
        <v>5.450733752620545E-2</v>
      </c>
      <c r="L37" s="31">
        <f t="shared" ref="L37" si="27">H37</f>
        <v>36</v>
      </c>
      <c r="M37" s="37">
        <f t="shared" ref="M37" si="28">L37/474</f>
        <v>7.5949367088607597E-2</v>
      </c>
      <c r="O37" s="50">
        <f t="shared" ref="O37" si="29">K37</f>
        <v>5.450733752620545E-2</v>
      </c>
      <c r="P37" s="51">
        <f t="shared" ref="P37" si="30">M37</f>
        <v>7.5949367088607597E-2</v>
      </c>
      <c r="Q37" s="77">
        <f t="shared" ref="Q37" si="31">P37-O37</f>
        <v>2.1442029562402147E-2</v>
      </c>
    </row>
    <row r="38" spans="2:17" x14ac:dyDescent="0.3">
      <c r="C38">
        <f>SUM(C36:C37)</f>
        <v>302</v>
      </c>
      <c r="D38">
        <f t="shared" ref="D38:H38" si="32">SUM(D36:D37)</f>
        <v>177</v>
      </c>
      <c r="E38">
        <f t="shared" si="32"/>
        <v>479</v>
      </c>
      <c r="F38">
        <f t="shared" si="32"/>
        <v>276</v>
      </c>
      <c r="G38">
        <f t="shared" si="32"/>
        <v>200</v>
      </c>
      <c r="H38">
        <f t="shared" si="32"/>
        <v>476</v>
      </c>
    </row>
    <row r="40" spans="2:17" x14ac:dyDescent="0.3">
      <c r="B40" s="19"/>
      <c r="C40" s="53" t="s">
        <v>18</v>
      </c>
      <c r="D40" s="53"/>
      <c r="E40" s="53"/>
      <c r="F40" s="53" t="s">
        <v>19</v>
      </c>
      <c r="G40" s="53"/>
      <c r="H40" s="53"/>
    </row>
    <row r="41" spans="2:17" x14ac:dyDescent="0.3">
      <c r="B41" s="60" t="s">
        <v>13</v>
      </c>
      <c r="C41" s="32" t="s">
        <v>112</v>
      </c>
      <c r="D41" s="32" t="s">
        <v>115</v>
      </c>
      <c r="E41" s="32" t="s">
        <v>33</v>
      </c>
      <c r="F41" s="32" t="s">
        <v>113</v>
      </c>
      <c r="G41" s="32" t="s">
        <v>114</v>
      </c>
      <c r="H41" s="33" t="s">
        <v>33</v>
      </c>
    </row>
    <row r="42" spans="2:17" x14ac:dyDescent="0.3">
      <c r="B42" s="7" t="s">
        <v>94</v>
      </c>
      <c r="C42" s="70">
        <f>C36/302</f>
        <v>0.9370860927152318</v>
      </c>
      <c r="D42" s="70">
        <f>F36/276</f>
        <v>0.91304347826086951</v>
      </c>
      <c r="E42" s="47">
        <f>D42-C42</f>
        <v>-2.4042614454362288E-2</v>
      </c>
      <c r="F42" s="70">
        <f>D36/177</f>
        <v>0.96045197740112997</v>
      </c>
      <c r="G42" s="70">
        <f>G36/200</f>
        <v>0.94</v>
      </c>
      <c r="H42" s="49">
        <f>F42-G42</f>
        <v>2.0451977401130028E-2</v>
      </c>
    </row>
    <row r="43" spans="2:17" x14ac:dyDescent="0.3">
      <c r="B43" s="7" t="s">
        <v>90</v>
      </c>
      <c r="C43" s="70">
        <f>C37/302</f>
        <v>6.2913907284768214E-2</v>
      </c>
      <c r="D43" s="70">
        <f>F37/276</f>
        <v>8.6956521739130432E-2</v>
      </c>
      <c r="E43" s="47">
        <f>D43-C43</f>
        <v>2.4042614454362218E-2</v>
      </c>
      <c r="F43" s="70">
        <f>D37/177</f>
        <v>3.954802259887006E-2</v>
      </c>
      <c r="G43" s="70">
        <f>G37/200</f>
        <v>0.06</v>
      </c>
      <c r="H43" s="49">
        <f>F43-G43</f>
        <v>-2.0451977401129938E-2</v>
      </c>
    </row>
  </sheetData>
  <mergeCells count="18">
    <mergeCell ref="C40:E40"/>
    <mergeCell ref="F40:H40"/>
    <mergeCell ref="C34:E34"/>
    <mergeCell ref="F34:H34"/>
    <mergeCell ref="J34:K34"/>
    <mergeCell ref="L34:M34"/>
    <mergeCell ref="C25:E25"/>
    <mergeCell ref="F25:H25"/>
    <mergeCell ref="J25:K25"/>
    <mergeCell ref="L25:M25"/>
    <mergeCell ref="B3:H3"/>
    <mergeCell ref="C5:E5"/>
    <mergeCell ref="F5:H5"/>
    <mergeCell ref="J5:K5"/>
    <mergeCell ref="L5:M5"/>
    <mergeCell ref="B32:H32"/>
    <mergeCell ref="C12:E12"/>
    <mergeCell ref="F12:H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75C2-B4FA-4581-B1AF-53B67AABD3FD}">
  <dimension ref="B1:Q8"/>
  <sheetViews>
    <sheetView workbookViewId="0">
      <selection sqref="A1:XFD8"/>
    </sheetView>
  </sheetViews>
  <sheetFormatPr baseColWidth="10" defaultRowHeight="14.4" x14ac:dyDescent="0.3"/>
  <cols>
    <col min="8" max="8" width="15.10937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91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71</v>
      </c>
      <c r="D6" s="32" t="s">
        <v>72</v>
      </c>
      <c r="E6" s="32" t="s">
        <v>73</v>
      </c>
      <c r="F6" s="32" t="s">
        <v>77</v>
      </c>
      <c r="G6" s="32" t="s">
        <v>75</v>
      </c>
      <c r="H6" s="33" t="s">
        <v>78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89</v>
      </c>
      <c r="C7" s="7">
        <v>283</v>
      </c>
      <c r="D7" s="7">
        <v>170</v>
      </c>
      <c r="E7" s="30">
        <f>C7+D7</f>
        <v>453</v>
      </c>
      <c r="F7" s="7">
        <v>252</v>
      </c>
      <c r="G7" s="7">
        <v>188</v>
      </c>
      <c r="H7" s="78">
        <f>F7+G7</f>
        <v>440</v>
      </c>
      <c r="J7" s="30">
        <f>E7</f>
        <v>453</v>
      </c>
      <c r="K7" s="34">
        <f>(J7/477)</f>
        <v>0.94968553459119498</v>
      </c>
      <c r="L7" s="31">
        <f>H7</f>
        <v>440</v>
      </c>
      <c r="M7" s="37">
        <f>L7/474</f>
        <v>0.92827004219409281</v>
      </c>
      <c r="O7" s="50">
        <f>K7</f>
        <v>0.94968553459119498</v>
      </c>
      <c r="P7" s="51">
        <f>M7</f>
        <v>0.92827004219409281</v>
      </c>
      <c r="Q7" s="77">
        <f>P7-O7</f>
        <v>-2.1415492397102165E-2</v>
      </c>
    </row>
    <row r="8" spans="2:17" s="20" customFormat="1" x14ac:dyDescent="0.3">
      <c r="B8" s="7" t="s">
        <v>90</v>
      </c>
      <c r="C8" s="7">
        <v>19</v>
      </c>
      <c r="D8" s="7">
        <v>7</v>
      </c>
      <c r="E8" s="30">
        <f>C8+D8</f>
        <v>26</v>
      </c>
      <c r="F8" s="7">
        <v>24</v>
      </c>
      <c r="G8" s="7">
        <v>12</v>
      </c>
      <c r="H8" s="78">
        <f t="shared" ref="H8" si="0">F8+G8</f>
        <v>36</v>
      </c>
      <c r="J8" s="30">
        <f t="shared" ref="J8" si="1">E8</f>
        <v>26</v>
      </c>
      <c r="K8" s="34">
        <f t="shared" ref="K8" si="2">(J8/477)</f>
        <v>5.450733752620545E-2</v>
      </c>
      <c r="L8" s="31">
        <f t="shared" ref="L8" si="3">H8</f>
        <v>36</v>
      </c>
      <c r="M8" s="37">
        <f t="shared" ref="M8" si="4">L8/474</f>
        <v>7.5949367088607597E-2</v>
      </c>
      <c r="O8" s="50">
        <f t="shared" ref="O8" si="5">K8</f>
        <v>5.450733752620545E-2</v>
      </c>
      <c r="P8" s="51">
        <f t="shared" ref="P8" si="6">M8</f>
        <v>7.5949367088607597E-2</v>
      </c>
      <c r="Q8" s="77">
        <f t="shared" ref="Q8" si="7">P8-O8</f>
        <v>2.1442029562402147E-2</v>
      </c>
    </row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968D2-6E16-420C-96A9-7BA187770127}">
  <dimension ref="B1:Q9"/>
  <sheetViews>
    <sheetView workbookViewId="0">
      <selection activeCell="A9" sqref="A1:XFD9"/>
    </sheetView>
  </sheetViews>
  <sheetFormatPr baseColWidth="10" defaultRowHeight="14.4" x14ac:dyDescent="0.3"/>
  <cols>
    <col min="2" max="2" width="23.77734375" customWidth="1"/>
    <col min="3" max="3" width="14.88671875" customWidth="1"/>
    <col min="5" max="5" width="13.6640625" customWidth="1"/>
    <col min="6" max="6" width="16.33203125" customWidth="1"/>
    <col min="7" max="7" width="16.44140625" customWidth="1"/>
    <col min="8" max="8" width="13.21875" customWidth="1"/>
  </cols>
  <sheetData>
    <row r="1" spans="2:17" x14ac:dyDescent="0.3">
      <c r="B1" s="19"/>
    </row>
    <row r="2" spans="2:17" s="20" customFormat="1" x14ac:dyDescent="0.3">
      <c r="B2" s="19"/>
    </row>
    <row r="3" spans="2:17" s="20" customFormat="1" ht="31.8" customHeight="1" x14ac:dyDescent="0.3">
      <c r="B3" s="83" t="s">
        <v>93</v>
      </c>
      <c r="C3" s="83"/>
      <c r="D3" s="83"/>
      <c r="E3" s="83"/>
      <c r="F3" s="83"/>
      <c r="G3" s="83"/>
      <c r="H3" s="83"/>
    </row>
    <row r="4" spans="2:17" s="20" customFormat="1" x14ac:dyDescent="0.3">
      <c r="B4" s="19"/>
    </row>
    <row r="5" spans="2:17" s="20" customFormat="1" x14ac:dyDescent="0.3">
      <c r="B5" s="19"/>
      <c r="C5" s="53" t="s">
        <v>8</v>
      </c>
      <c r="D5" s="53"/>
      <c r="E5" s="53"/>
      <c r="F5" s="53" t="s">
        <v>9</v>
      </c>
      <c r="G5" s="53"/>
      <c r="H5" s="53"/>
      <c r="J5" s="54" t="s">
        <v>8</v>
      </c>
      <c r="K5" s="55"/>
      <c r="L5" s="54" t="s">
        <v>9</v>
      </c>
      <c r="M5" s="56"/>
    </row>
    <row r="6" spans="2:17" s="20" customFormat="1" ht="19.8" customHeight="1" x14ac:dyDescent="0.3">
      <c r="B6" s="60" t="s">
        <v>13</v>
      </c>
      <c r="C6" s="32" t="s">
        <v>71</v>
      </c>
      <c r="D6" s="32" t="s">
        <v>72</v>
      </c>
      <c r="E6" s="32" t="s">
        <v>73</v>
      </c>
      <c r="F6" s="32" t="s">
        <v>77</v>
      </c>
      <c r="G6" s="32" t="s">
        <v>75</v>
      </c>
      <c r="H6" s="33" t="s">
        <v>78</v>
      </c>
      <c r="J6" s="32" t="s">
        <v>73</v>
      </c>
      <c r="K6" s="32" t="s">
        <v>3</v>
      </c>
      <c r="L6" s="33" t="s">
        <v>76</v>
      </c>
      <c r="M6" s="39" t="s">
        <v>3</v>
      </c>
      <c r="O6" s="67" t="s">
        <v>8</v>
      </c>
      <c r="P6" s="67" t="s">
        <v>9</v>
      </c>
      <c r="Q6" s="67" t="s">
        <v>33</v>
      </c>
    </row>
    <row r="7" spans="2:17" s="20" customFormat="1" x14ac:dyDescent="0.3">
      <c r="B7" s="7" t="s">
        <v>94</v>
      </c>
      <c r="C7" s="7">
        <v>287</v>
      </c>
      <c r="D7" s="7">
        <v>169</v>
      </c>
      <c r="E7" s="30">
        <f>C7+D7</f>
        <v>456</v>
      </c>
      <c r="F7" s="7">
        <v>275</v>
      </c>
      <c r="G7" s="7">
        <v>198</v>
      </c>
      <c r="H7" s="78">
        <f>F7+G7</f>
        <v>473</v>
      </c>
      <c r="J7" s="30">
        <f>E7</f>
        <v>456</v>
      </c>
      <c r="K7" s="34">
        <f>(J7/477)</f>
        <v>0.95597484276729561</v>
      </c>
      <c r="L7" s="78">
        <f>H7</f>
        <v>473</v>
      </c>
      <c r="M7" s="37">
        <f>L7/474</f>
        <v>0.99789029535864981</v>
      </c>
      <c r="O7" s="50">
        <f>K7</f>
        <v>0.95597484276729561</v>
      </c>
      <c r="P7" s="51">
        <f>M7</f>
        <v>0.99789029535864981</v>
      </c>
      <c r="Q7" s="77">
        <f>P7-O7</f>
        <v>4.1915452591354208E-2</v>
      </c>
    </row>
    <row r="8" spans="2:17" s="20" customFormat="1" x14ac:dyDescent="0.3">
      <c r="B8" s="7" t="s">
        <v>90</v>
      </c>
      <c r="C8" s="7">
        <v>13</v>
      </c>
      <c r="D8" s="7">
        <v>7</v>
      </c>
      <c r="E8" s="30">
        <f t="shared" ref="E8:E9" si="0">C8+D8</f>
        <v>20</v>
      </c>
      <c r="F8" s="7">
        <v>1</v>
      </c>
      <c r="G8" s="7">
        <v>1</v>
      </c>
      <c r="H8" s="78">
        <f t="shared" ref="H8:H9" si="1">F8+G8</f>
        <v>2</v>
      </c>
      <c r="J8" s="30">
        <f t="shared" ref="J8:J9" si="2">E8</f>
        <v>20</v>
      </c>
      <c r="K8" s="34">
        <f t="shared" ref="K8:K9" si="3">(J8/477)</f>
        <v>4.1928721174004195E-2</v>
      </c>
      <c r="L8" s="78">
        <f t="shared" ref="L8:L9" si="4">H8</f>
        <v>2</v>
      </c>
      <c r="M8" s="37">
        <f t="shared" ref="M8:M9" si="5">L8/474</f>
        <v>4.2194092827004216E-3</v>
      </c>
      <c r="O8" s="50">
        <f t="shared" ref="O8:O9" si="6">K8</f>
        <v>4.1928721174004195E-2</v>
      </c>
      <c r="P8" s="51">
        <f t="shared" ref="P8:P9" si="7">M8</f>
        <v>4.2194092827004216E-3</v>
      </c>
      <c r="Q8" s="77">
        <f t="shared" ref="Q8:Q9" si="8">P8-O8</f>
        <v>-3.7709311891303776E-2</v>
      </c>
    </row>
    <row r="9" spans="2:17" x14ac:dyDescent="0.3">
      <c r="B9" s="7" t="s">
        <v>92</v>
      </c>
      <c r="C9" s="7">
        <v>2</v>
      </c>
      <c r="D9" s="7">
        <v>1</v>
      </c>
      <c r="E9" s="30">
        <f t="shared" si="0"/>
        <v>3</v>
      </c>
      <c r="F9" s="7"/>
      <c r="G9" s="7"/>
      <c r="H9" s="78">
        <f t="shared" si="1"/>
        <v>0</v>
      </c>
      <c r="J9" s="30">
        <f t="shared" si="2"/>
        <v>3</v>
      </c>
      <c r="K9" s="34">
        <f t="shared" si="3"/>
        <v>6.2893081761006293E-3</v>
      </c>
      <c r="L9" s="78">
        <f t="shared" si="4"/>
        <v>0</v>
      </c>
      <c r="M9" s="37">
        <f t="shared" si="5"/>
        <v>0</v>
      </c>
      <c r="O9" s="50">
        <f t="shared" si="6"/>
        <v>6.2893081761006293E-3</v>
      </c>
      <c r="P9" s="51">
        <f t="shared" si="7"/>
        <v>0</v>
      </c>
      <c r="Q9" s="77">
        <f t="shared" si="8"/>
        <v>-6.2893081761006293E-3</v>
      </c>
    </row>
  </sheetData>
  <mergeCells count="5">
    <mergeCell ref="B3:H3"/>
    <mergeCell ref="C5:E5"/>
    <mergeCell ref="F5:H5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 Dashoard</vt:lpstr>
      <vt:lpstr>2.1 Cov- Specific Need of Women</vt:lpstr>
      <vt:lpstr>2.3 - Covid-19 - Violence</vt:lpstr>
      <vt:lpstr>2.4 - Masculinite Positive</vt:lpstr>
      <vt:lpstr>2.6 Agreement</vt:lpstr>
      <vt:lpstr>2.7 women enters late</vt:lpstr>
      <vt:lpstr>3.1 Specific needs of women</vt:lpstr>
      <vt:lpstr>3.2 willingness</vt:lpstr>
      <vt:lpstr>4.1 existence of covid message</vt:lpstr>
      <vt:lpstr>4.1.1 Moyen de deffusion</vt:lpstr>
      <vt:lpstr>Feuil14</vt:lpstr>
      <vt:lpstr>4.2 vyolans sou fanm nan mesaj </vt:lpstr>
      <vt:lpstr>4.3 impor fanm nan repons</vt:lpstr>
      <vt:lpstr>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wcelucus</dc:creator>
  <cp:lastModifiedBy>wcelucus</cp:lastModifiedBy>
  <dcterms:created xsi:type="dcterms:W3CDTF">2020-09-21T20:01:49Z</dcterms:created>
  <dcterms:modified xsi:type="dcterms:W3CDTF">2020-09-23T23:24:35Z</dcterms:modified>
</cp:coreProperties>
</file>