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sw\Downloads\"/>
    </mc:Choice>
  </mc:AlternateContent>
  <xr:revisionPtr revIDLastSave="0" documentId="13_ncr:1_{052A0E4F-ADCA-41B2-A1A8-E4703369E87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lt Win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5" i="2"/>
  <c r="H6" i="2"/>
  <c r="H7" i="2"/>
  <c r="H8" i="2"/>
  <c r="H9" i="2"/>
  <c r="H10" i="2"/>
  <c r="H11" i="2"/>
  <c r="H12" i="2"/>
  <c r="H13" i="2"/>
  <c r="H2" i="2"/>
  <c r="H3" i="1"/>
  <c r="H2" i="1"/>
  <c r="E2" i="2"/>
  <c r="L6" i="1"/>
  <c r="J6" i="1"/>
  <c r="F13" i="2"/>
  <c r="H4" i="2" s="1"/>
  <c r="I19" i="1"/>
  <c r="I18" i="1"/>
  <c r="I7" i="1"/>
  <c r="H6" i="1"/>
  <c r="H10" i="1"/>
  <c r="H9" i="1"/>
  <c r="H8" i="1"/>
  <c r="H7" i="1"/>
  <c r="G6" i="1"/>
  <c r="F6" i="1"/>
  <c r="G13" i="2"/>
  <c r="I6" i="1"/>
  <c r="H4" i="1"/>
  <c r="G5" i="1"/>
  <c r="F5" i="1"/>
  <c r="E3" i="2"/>
  <c r="E4" i="2"/>
  <c r="E5" i="2"/>
  <c r="E6" i="2"/>
  <c r="E7" i="2"/>
  <c r="E8" i="2"/>
  <c r="E9" i="2"/>
  <c r="E10" i="2"/>
  <c r="E11" i="2"/>
  <c r="E12" i="2"/>
  <c r="E13" i="2"/>
  <c r="E2" i="1"/>
  <c r="E3" i="1"/>
  <c r="H5" i="1"/>
  <c r="F14" i="2" l="1"/>
  <c r="H14" i="2" s="1"/>
  <c r="I14" i="2"/>
  <c r="J14" i="2" s="1"/>
  <c r="F7" i="1"/>
  <c r="E5" i="1"/>
  <c r="E4" i="1"/>
  <c r="G14" i="2" l="1"/>
  <c r="I15" i="2" s="1"/>
  <c r="J15" i="2" s="1"/>
  <c r="K15" i="2" s="1"/>
  <c r="K14" i="2"/>
  <c r="L14" i="2"/>
  <c r="G7" i="1"/>
  <c r="F8" i="1" s="1"/>
  <c r="F15" i="2" l="1"/>
  <c r="G15" i="2" s="1"/>
  <c r="I16" i="2" s="1"/>
  <c r="J16" i="2" s="1"/>
  <c r="L16" i="2" s="1"/>
  <c r="L15" i="2"/>
  <c r="J7" i="1"/>
  <c r="K6" i="1"/>
  <c r="F16" i="2" l="1"/>
  <c r="H16" i="2" s="1"/>
  <c r="K16" i="2"/>
  <c r="H15" i="2"/>
  <c r="L7" i="1"/>
  <c r="K7" i="1"/>
  <c r="I8" i="1"/>
  <c r="J8" i="1" s="1"/>
  <c r="G16" i="2" l="1"/>
  <c r="F17" i="2" s="1"/>
  <c r="G17" i="2"/>
  <c r="I18" i="2" s="1"/>
  <c r="J18" i="2" s="1"/>
  <c r="H17" i="2"/>
  <c r="I17" i="2"/>
  <c r="J17" i="2" s="1"/>
  <c r="L8" i="1"/>
  <c r="K8" i="1"/>
  <c r="G8" i="1"/>
  <c r="I9" i="1" s="1"/>
  <c r="J9" i="1" s="1"/>
  <c r="F18" i="2" l="1"/>
  <c r="L17" i="2"/>
  <c r="K17" i="2"/>
  <c r="L18" i="2"/>
  <c r="K18" i="2"/>
  <c r="L9" i="1"/>
  <c r="K9" i="1"/>
  <c r="F9" i="1"/>
  <c r="H18" i="2" l="1"/>
  <c r="G18" i="2"/>
  <c r="F19" i="2" s="1"/>
  <c r="G9" i="1"/>
  <c r="I10" i="1" s="1"/>
  <c r="J10" i="1" s="1"/>
  <c r="I19" i="2" l="1"/>
  <c r="J19" i="2" s="1"/>
  <c r="K19" i="2" s="1"/>
  <c r="G19" i="2"/>
  <c r="F20" i="2" s="1"/>
  <c r="H19" i="2"/>
  <c r="L10" i="1"/>
  <c r="K10" i="1"/>
  <c r="F10" i="1"/>
  <c r="L19" i="2" l="1"/>
  <c r="I20" i="2"/>
  <c r="J20" i="2" s="1"/>
  <c r="L20" i="2" s="1"/>
  <c r="K20" i="2"/>
  <c r="H20" i="2"/>
  <c r="G20" i="2"/>
  <c r="F21" i="2" s="1"/>
  <c r="G10" i="1"/>
  <c r="F11" i="1" s="1"/>
  <c r="H21" i="2" l="1"/>
  <c r="G21" i="2"/>
  <c r="F22" i="2" s="1"/>
  <c r="I21" i="2"/>
  <c r="J21" i="2" s="1"/>
  <c r="G11" i="1"/>
  <c r="F12" i="1" s="1"/>
  <c r="H11" i="1"/>
  <c r="I11" i="1"/>
  <c r="J11" i="1" s="1"/>
  <c r="I22" i="2" l="1"/>
  <c r="J22" i="2" s="1"/>
  <c r="K22" i="2" s="1"/>
  <c r="L21" i="2"/>
  <c r="K21" i="2"/>
  <c r="G22" i="2"/>
  <c r="F23" i="2" s="1"/>
  <c r="H22" i="2"/>
  <c r="I12" i="1"/>
  <c r="J12" i="1" s="1"/>
  <c r="L12" i="1" s="1"/>
  <c r="K11" i="1"/>
  <c r="L11" i="1"/>
  <c r="G12" i="1"/>
  <c r="F13" i="1" s="1"/>
  <c r="H12" i="1"/>
  <c r="L22" i="2" l="1"/>
  <c r="H23" i="2"/>
  <c r="G23" i="2"/>
  <c r="F24" i="2" s="1"/>
  <c r="I23" i="2"/>
  <c r="J23" i="2" s="1"/>
  <c r="K12" i="1"/>
  <c r="G13" i="1"/>
  <c r="I14" i="1" s="1"/>
  <c r="J14" i="1" s="1"/>
  <c r="H13" i="1"/>
  <c r="I13" i="1"/>
  <c r="J13" i="1" s="1"/>
  <c r="G24" i="2" l="1"/>
  <c r="F25" i="2" s="1"/>
  <c r="H24" i="2"/>
  <c r="L23" i="2"/>
  <c r="K23" i="2"/>
  <c r="I24" i="2"/>
  <c r="J24" i="2" s="1"/>
  <c r="K13" i="1"/>
  <c r="L13" i="1"/>
  <c r="K14" i="1"/>
  <c r="L14" i="1"/>
  <c r="F14" i="1"/>
  <c r="I25" i="2" l="1"/>
  <c r="J25" i="2" s="1"/>
  <c r="K25" i="2" s="1"/>
  <c r="H25" i="2"/>
  <c r="G25" i="2"/>
  <c r="I26" i="2" s="1"/>
  <c r="J26" i="2" s="1"/>
  <c r="L24" i="2"/>
  <c r="K24" i="2"/>
  <c r="G14" i="1"/>
  <c r="I15" i="1" s="1"/>
  <c r="J15" i="1" s="1"/>
  <c r="H14" i="1"/>
  <c r="F15" i="1"/>
  <c r="L25" i="2" l="1"/>
  <c r="K26" i="2"/>
  <c r="L26" i="2"/>
  <c r="F26" i="2"/>
  <c r="L15" i="1"/>
  <c r="K15" i="1"/>
  <c r="G15" i="1"/>
  <c r="I16" i="1" s="1"/>
  <c r="J16" i="1" s="1"/>
  <c r="H15" i="1"/>
  <c r="H26" i="2" l="1"/>
  <c r="G26" i="2"/>
  <c r="F27" i="2" s="1"/>
  <c r="L16" i="1"/>
  <c r="K16" i="1"/>
  <c r="F16" i="1"/>
  <c r="I27" i="2" l="1"/>
  <c r="J27" i="2" s="1"/>
  <c r="L27" i="2" s="1"/>
  <c r="H27" i="2"/>
  <c r="G27" i="2"/>
  <c r="F28" i="2" s="1"/>
  <c r="H16" i="1"/>
  <c r="G16" i="1"/>
  <c r="F17" i="1" s="1"/>
  <c r="K27" i="2" l="1"/>
  <c r="H28" i="2"/>
  <c r="G28" i="2"/>
  <c r="F29" i="2" s="1"/>
  <c r="I29" i="2"/>
  <c r="J29" i="2" s="1"/>
  <c r="I28" i="2"/>
  <c r="J28" i="2" s="1"/>
  <c r="I17" i="1"/>
  <c r="J17" i="1" s="1"/>
  <c r="G17" i="1"/>
  <c r="H17" i="1"/>
  <c r="L29" i="2" l="1"/>
  <c r="K29" i="2"/>
  <c r="K28" i="2"/>
  <c r="L28" i="2"/>
  <c r="G29" i="2"/>
  <c r="F30" i="2" s="1"/>
  <c r="H29" i="2"/>
  <c r="I30" i="2"/>
  <c r="J30" i="2" s="1"/>
  <c r="I21" i="1"/>
  <c r="I20" i="1"/>
  <c r="L17" i="1"/>
  <c r="L22" i="1" s="1"/>
  <c r="L23" i="1" s="1"/>
  <c r="K17" i="1"/>
  <c r="K22" i="1" s="1"/>
  <c r="K23" i="1" s="1"/>
  <c r="L30" i="2" l="1"/>
  <c r="K30" i="2"/>
  <c r="H30" i="2"/>
  <c r="G30" i="2"/>
  <c r="F31" i="2" s="1"/>
  <c r="I31" i="2"/>
  <c r="J31" i="2" s="1"/>
  <c r="L31" i="2" l="1"/>
  <c r="K31" i="2"/>
  <c r="G31" i="2"/>
  <c r="F32" i="2" s="1"/>
  <c r="H31" i="2"/>
  <c r="I32" i="2"/>
  <c r="J32" i="2" s="1"/>
  <c r="K32" i="2" l="1"/>
  <c r="L32" i="2"/>
  <c r="G32" i="2"/>
  <c r="F33" i="2" s="1"/>
  <c r="H32" i="2"/>
  <c r="I33" i="2" l="1"/>
  <c r="J33" i="2" s="1"/>
  <c r="K33" i="2"/>
  <c r="L33" i="2"/>
  <c r="H33" i="2"/>
  <c r="G33" i="2"/>
  <c r="F34" i="2" s="1"/>
  <c r="I34" i="2" l="1"/>
  <c r="J34" i="2" s="1"/>
  <c r="L34" i="2" s="1"/>
  <c r="G34" i="2"/>
  <c r="F35" i="2" s="1"/>
  <c r="H34" i="2"/>
  <c r="K34" i="2" l="1"/>
  <c r="I35" i="2"/>
  <c r="J35" i="2" s="1"/>
  <c r="G35" i="2"/>
  <c r="F36" i="2" s="1"/>
  <c r="H35" i="2"/>
  <c r="I36" i="2"/>
  <c r="J36" i="2" s="1"/>
  <c r="L35" i="2"/>
  <c r="K35" i="2"/>
  <c r="K36" i="2" l="1"/>
  <c r="L36" i="2"/>
  <c r="G36" i="2"/>
  <c r="F37" i="2" s="1"/>
  <c r="H36" i="2"/>
  <c r="I37" i="2" l="1"/>
  <c r="J37" i="2" s="1"/>
  <c r="G37" i="2"/>
  <c r="F38" i="2" s="1"/>
  <c r="H37" i="2"/>
  <c r="L37" i="2"/>
  <c r="K37" i="2"/>
  <c r="I38" i="2" l="1"/>
  <c r="J38" i="2" s="1"/>
  <c r="K38" i="2" s="1"/>
  <c r="G38" i="2"/>
  <c r="F39" i="2" s="1"/>
  <c r="H38" i="2"/>
  <c r="L38" i="2" l="1"/>
  <c r="G39" i="2"/>
  <c r="F40" i="2" s="1"/>
  <c r="H39" i="2"/>
  <c r="I39" i="2"/>
  <c r="J39" i="2" s="1"/>
  <c r="I40" i="2" l="1"/>
  <c r="J40" i="2" s="1"/>
  <c r="K40" i="2" s="1"/>
  <c r="L40" i="2"/>
  <c r="L39" i="2"/>
  <c r="K39" i="2"/>
  <c r="G40" i="2"/>
  <c r="F41" i="2" s="1"/>
  <c r="H40" i="2"/>
  <c r="G41" i="2" l="1"/>
  <c r="F42" i="2" s="1"/>
  <c r="H41" i="2"/>
  <c r="I42" i="2"/>
  <c r="J42" i="2" s="1"/>
  <c r="I41" i="2"/>
  <c r="J41" i="2" s="1"/>
  <c r="L41" i="2" l="1"/>
  <c r="K41" i="2"/>
  <c r="K42" i="2"/>
  <c r="L42" i="2"/>
  <c r="G42" i="2"/>
  <c r="F43" i="2" s="1"/>
  <c r="H42" i="2"/>
  <c r="I43" i="2"/>
  <c r="J43" i="2" s="1"/>
  <c r="K43" i="2" l="1"/>
  <c r="L43" i="2"/>
  <c r="G43" i="2"/>
  <c r="F44" i="2" s="1"/>
  <c r="H43" i="2"/>
  <c r="I44" i="2" l="1"/>
  <c r="J44" i="2" s="1"/>
  <c r="L44" i="2"/>
  <c r="K44" i="2"/>
  <c r="H44" i="2"/>
  <c r="G44" i="2"/>
  <c r="F45" i="2" s="1"/>
  <c r="I45" i="2" l="1"/>
  <c r="J45" i="2" s="1"/>
  <c r="G45" i="2"/>
  <c r="I46" i="2" s="1"/>
  <c r="J46" i="2" s="1"/>
  <c r="H45" i="2"/>
  <c r="F46" i="2"/>
  <c r="G46" i="2" l="1"/>
  <c r="F47" i="2" s="1"/>
  <c r="H46" i="2"/>
  <c r="L46" i="2"/>
  <c r="K46" i="2"/>
  <c r="K45" i="2"/>
  <c r="L45" i="2"/>
  <c r="I47" i="2" l="1"/>
  <c r="J47" i="2" s="1"/>
  <c r="K47" i="2" s="1"/>
  <c r="L47" i="2"/>
  <c r="G47" i="2"/>
  <c r="F48" i="2" s="1"/>
  <c r="H47" i="2"/>
  <c r="I48" i="2"/>
  <c r="J48" i="2" s="1"/>
  <c r="L48" i="2" l="1"/>
  <c r="K48" i="2"/>
  <c r="H48" i="2"/>
  <c r="G48" i="2"/>
  <c r="F49" i="2" s="1"/>
  <c r="G49" i="2" l="1"/>
  <c r="F50" i="2" s="1"/>
  <c r="H49" i="2"/>
  <c r="I50" i="2"/>
  <c r="J50" i="2" s="1"/>
  <c r="I49" i="2"/>
  <c r="J49" i="2" s="1"/>
  <c r="L50" i="2" l="1"/>
  <c r="K50" i="2"/>
  <c r="K49" i="2"/>
  <c r="L49" i="2"/>
  <c r="H50" i="2"/>
  <c r="G50" i="2"/>
  <c r="F51" i="2" s="1"/>
  <c r="G51" i="2" l="1"/>
  <c r="F52" i="2" s="1"/>
  <c r="H51" i="2"/>
  <c r="I52" i="2"/>
  <c r="J52" i="2" s="1"/>
  <c r="I51" i="2"/>
  <c r="J51" i="2" s="1"/>
  <c r="L51" i="2" l="1"/>
  <c r="K51" i="2"/>
  <c r="L52" i="2"/>
  <c r="K52" i="2"/>
  <c r="H52" i="2"/>
  <c r="G52" i="2"/>
  <c r="F53" i="2" s="1"/>
  <c r="I53" i="2" l="1"/>
  <c r="J53" i="2" s="1"/>
  <c r="G53" i="2"/>
  <c r="F54" i="2" s="1"/>
  <c r="H53" i="2"/>
  <c r="I54" i="2"/>
  <c r="J54" i="2" s="1"/>
  <c r="G54" i="2" l="1"/>
  <c r="F55" i="2" s="1"/>
  <c r="H54" i="2"/>
  <c r="I55" i="2"/>
  <c r="J55" i="2" s="1"/>
  <c r="L54" i="2"/>
  <c r="K54" i="2"/>
  <c r="K53" i="2"/>
  <c r="L53" i="2"/>
  <c r="L55" i="2" l="1"/>
  <c r="K55" i="2"/>
  <c r="G55" i="2"/>
  <c r="F56" i="2" s="1"/>
  <c r="H55" i="2"/>
  <c r="I56" i="2"/>
  <c r="J56" i="2" s="1"/>
  <c r="K56" i="2" l="1"/>
  <c r="L56" i="2"/>
  <c r="H56" i="2"/>
  <c r="G56" i="2"/>
  <c r="F57" i="2" s="1"/>
  <c r="I57" i="2"/>
  <c r="J57" i="2" s="1"/>
  <c r="K57" i="2" l="1"/>
  <c r="L57" i="2"/>
  <c r="G57" i="2"/>
  <c r="F58" i="2" s="1"/>
  <c r="H57" i="2"/>
  <c r="I58" i="2"/>
  <c r="J58" i="2" s="1"/>
  <c r="L58" i="2" l="1"/>
  <c r="K58" i="2"/>
  <c r="H58" i="2"/>
  <c r="G58" i="2"/>
  <c r="F59" i="2" s="1"/>
  <c r="G59" i="2" l="1"/>
  <c r="F60" i="2" s="1"/>
  <c r="H59" i="2"/>
  <c r="I60" i="2"/>
  <c r="J60" i="2" s="1"/>
  <c r="I59" i="2"/>
  <c r="J59" i="2" s="1"/>
  <c r="L59" i="2" l="1"/>
  <c r="K59" i="2"/>
  <c r="L60" i="2"/>
  <c r="K60" i="2"/>
  <c r="H60" i="2"/>
  <c r="G60" i="2"/>
  <c r="F61" i="2" s="1"/>
  <c r="H61" i="2" l="1"/>
  <c r="G61" i="2"/>
  <c r="I70" i="2" s="1"/>
  <c r="I61" i="2"/>
  <c r="J61" i="2" s="1"/>
  <c r="I65" i="2" l="1"/>
  <c r="I62" i="2"/>
  <c r="I68" i="2"/>
  <c r="I71" i="2"/>
  <c r="I66" i="2"/>
  <c r="I72" i="2"/>
  <c r="L61" i="2"/>
  <c r="L74" i="2" s="1"/>
  <c r="L75" i="2" s="1"/>
  <c r="K61" i="2"/>
  <c r="K74" i="2" s="1"/>
  <c r="K75" i="2" s="1"/>
  <c r="I67" i="2"/>
  <c r="I69" i="2"/>
  <c r="I64" i="2"/>
  <c r="I73" i="2"/>
  <c r="I63" i="2"/>
</calcChain>
</file>

<file path=xl/sharedStrings.xml><?xml version="1.0" encoding="utf-8"?>
<sst xmlns="http://schemas.openxmlformats.org/spreadsheetml/2006/main" count="30" uniqueCount="16">
  <si>
    <t>Year</t>
  </si>
  <si>
    <t>Quarter</t>
  </si>
  <si>
    <t>Employment</t>
  </si>
  <si>
    <t>Period</t>
  </si>
  <si>
    <t>At</t>
  </si>
  <si>
    <t>Tt</t>
  </si>
  <si>
    <t>St</t>
  </si>
  <si>
    <t>Forecast</t>
  </si>
  <si>
    <t>Alpha</t>
  </si>
  <si>
    <t>Beta</t>
  </si>
  <si>
    <t>Gamma</t>
  </si>
  <si>
    <t>MSE</t>
  </si>
  <si>
    <t>MAPE</t>
  </si>
  <si>
    <t>e</t>
  </si>
  <si>
    <t>Pengunjung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</si>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</sst>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vertical="center"/>
    </xf>
    <xf numFmtId="2" fontId="0" fillId="0" borderId="0" xfId="0" applyNumberFormat="1"/>
    <xf numFmtId="0" fontId="0" fillId="4" borderId="0" xfId="0" applyFill="1" applyAlignment="1">
      <alignment vertical="center"/>
    </xf>
    <xf numFmtId="2" fontId="0" fillId="2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2E7C566-3AF4-ACF9-0A60-2EDE79314538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276225</xdr:colOff>
      <xdr:row>21</xdr:row>
      <xdr:rowOff>12700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2F9701B-0AB1-28BD-E63D-D773FDAF0E6E}"/>
                </a:ext>
              </a:extLst>
            </xdr:cNvPr>
            <xdr:cNvSpPr txBox="1"/>
          </xdr:nvSpPr>
          <xdr:spPr>
            <a:xfrm>
              <a:off x="5953125" y="3879850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1139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08D71A-601D-7DE5-7244-22CE92E7C92F}"/>
                </a:ext>
              </a:extLst>
            </xdr:cNvPr>
            <xdr:cNvSpPr txBox="1"/>
          </xdr:nvSpPr>
          <xdr:spPr>
            <a:xfrm>
              <a:off x="9559925" y="0"/>
              <a:ext cx="113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1</xdr:row>
      <xdr:rowOff>3175</xdr:rowOff>
    </xdr:from>
    <xdr:ext cx="1216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3E25271-C088-6423-C0A9-D6EC0FB3899F}"/>
                </a:ext>
              </a:extLst>
            </xdr:cNvPr>
            <xdr:cNvSpPr txBox="1"/>
          </xdr:nvSpPr>
          <xdr:spPr>
            <a:xfrm>
              <a:off x="9559925" y="187325"/>
              <a:ext cx="1216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𝛽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219075</xdr:colOff>
      <xdr:row>1</xdr:row>
      <xdr:rowOff>155575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7338A83-7673-9849-8BD0-5FCB038A5048}"/>
                </a:ext>
              </a:extLst>
            </xdr:cNvPr>
            <xdr:cNvSpPr txBox="1"/>
          </xdr:nvSpPr>
          <xdr:spPr>
            <a:xfrm>
              <a:off x="9553575" y="3397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0</xdr:row>
      <xdr:rowOff>0</xdr:rowOff>
    </xdr:from>
    <xdr:ext cx="5910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 cap="none" spc="0">
                            <a:ln w="0"/>
                            <a:solidFill>
                              <a:schemeClr val="tx1"/>
                            </a:solidFill>
                            <a:effectLst>
                              <a:outerShdw blurRad="38100" dist="19050" dir="2700000" algn="tl" rotWithShape="0">
                                <a:schemeClr val="dk1">
                                  <a:alpha val="40000"/>
                                </a:schemeClr>
                              </a:outerShdw>
                            </a:effectLst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B1505D-E2F2-408E-93F0-F84CD137CAF2}"/>
                </a:ext>
              </a:extLst>
            </xdr:cNvPr>
            <xdr:cNvSpPr txBox="1"/>
          </xdr:nvSpPr>
          <xdr:spPr>
            <a:xfrm>
              <a:off x="2657475" y="0"/>
              <a:ext cx="5910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𝐿+𝑡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−</a:t>
              </a:r>
              <a:r>
                <a:rPr lang="en-US" sz="1100" b="0" i="0" cap="none" spc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Cambria Math" panose="02040503050406030204" pitchFamily="18" charset="0"/>
                </a:rPr>
                <a:t>𝑦_𝑡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225425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5BA5E-81F3-4376-8252-D3B4E67473B4}"/>
            </a:ext>
          </a:extLst>
        </xdr:cNvPr>
        <xdr:cNvSpPr txBox="1"/>
      </xdr:nvSpPr>
      <xdr:spPr>
        <a:xfrm>
          <a:off x="9471025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269875</xdr:colOff>
      <xdr:row>73</xdr:row>
      <xdr:rowOff>15875</xdr:rowOff>
    </xdr:from>
    <xdr:ext cx="121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𝛴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9E49491-5836-B92E-521A-22F2E212373F}"/>
                </a:ext>
              </a:extLst>
            </xdr:cNvPr>
            <xdr:cNvSpPr txBox="1"/>
          </xdr:nvSpPr>
          <xdr:spPr>
            <a:xfrm>
              <a:off x="5857875" y="13458825"/>
              <a:ext cx="121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𝛴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F6" sqref="F6"/>
    </sheetView>
  </sheetViews>
  <sheetFormatPr defaultRowHeight="14.4" x14ac:dyDescent="0.3"/>
  <cols>
    <col min="3" max="3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0.01</v>
      </c>
    </row>
    <row r="2" spans="1:15" x14ac:dyDescent="0.3">
      <c r="A2">
        <v>1985</v>
      </c>
      <c r="B2">
        <v>1</v>
      </c>
      <c r="C2">
        <v>416</v>
      </c>
      <c r="D2">
        <v>1</v>
      </c>
      <c r="E2" s="7">
        <f>C6-C2</f>
        <v>29.899999999999977</v>
      </c>
      <c r="H2" s="8">
        <f>C2-F$5</f>
        <v>-31.599999999999966</v>
      </c>
      <c r="N2" s="4" t="s">
        <v>9</v>
      </c>
      <c r="O2">
        <v>0.02</v>
      </c>
    </row>
    <row r="3" spans="1:15" x14ac:dyDescent="0.3">
      <c r="A3">
        <v>1985</v>
      </c>
      <c r="B3">
        <v>2</v>
      </c>
      <c r="C3">
        <v>446.8</v>
      </c>
      <c r="D3">
        <v>2</v>
      </c>
      <c r="E3" s="7">
        <f>C7-C3</f>
        <v>24.5</v>
      </c>
      <c r="H3" s="8">
        <f>C3-F$5</f>
        <v>-0.79999999999995453</v>
      </c>
      <c r="N3" s="4" t="s">
        <v>10</v>
      </c>
      <c r="O3">
        <v>0.05</v>
      </c>
    </row>
    <row r="4" spans="1:15" x14ac:dyDescent="0.3">
      <c r="A4">
        <v>1985</v>
      </c>
      <c r="B4">
        <v>3</v>
      </c>
      <c r="C4">
        <v>461.9</v>
      </c>
      <c r="D4">
        <v>3</v>
      </c>
      <c r="E4" s="7">
        <f>C8-C4</f>
        <v>24.700000000000045</v>
      </c>
      <c r="H4" s="8">
        <f>C4-F$5</f>
        <v>14.300000000000011</v>
      </c>
    </row>
    <row r="5" spans="1:15" x14ac:dyDescent="0.3">
      <c r="A5">
        <v>1985</v>
      </c>
      <c r="B5">
        <v>4</v>
      </c>
      <c r="C5">
        <v>465.7</v>
      </c>
      <c r="D5">
        <v>4</v>
      </c>
      <c r="E5" s="7">
        <f>C9-C5</f>
        <v>18.5</v>
      </c>
      <c r="F5" s="9">
        <f>1/4*(C2+C3+C4+C5)</f>
        <v>447.59999999999997</v>
      </c>
      <c r="G5" s="10">
        <f>SUM(E2:E5)/4^2</f>
        <v>6.1000000000000014</v>
      </c>
      <c r="H5" s="8">
        <f>C5-F$5</f>
        <v>18.100000000000023</v>
      </c>
    </row>
    <row r="6" spans="1:15" x14ac:dyDescent="0.3">
      <c r="A6">
        <v>1986</v>
      </c>
      <c r="B6">
        <v>1</v>
      </c>
      <c r="C6">
        <v>445.9</v>
      </c>
      <c r="D6">
        <v>5</v>
      </c>
      <c r="F6" s="5">
        <f>O$1*(C6-H2)+(1-O$1)*(F5+G5)</f>
        <v>453.93799999999999</v>
      </c>
      <c r="G6">
        <f>O$2*(F6-F5)+(1-O$2)*G5</f>
        <v>6.1047600000000024</v>
      </c>
      <c r="H6" s="5">
        <f>O$3*(C6-F6)+(1-O$3)*H2</f>
        <v>-30.421899999999969</v>
      </c>
      <c r="I6" s="10">
        <f>F5+G5*1+H2</f>
        <v>422.1</v>
      </c>
      <c r="J6" s="12">
        <f>C6-I6</f>
        <v>23.799999999999955</v>
      </c>
      <c r="K6">
        <f>J6^2</f>
        <v>566.43999999999778</v>
      </c>
      <c r="L6">
        <f>ABS(J6-C5)</f>
        <v>441.90000000000003</v>
      </c>
    </row>
    <row r="7" spans="1:15" x14ac:dyDescent="0.3">
      <c r="A7">
        <v>1986</v>
      </c>
      <c r="B7">
        <v>2</v>
      </c>
      <c r="C7">
        <v>471.3</v>
      </c>
      <c r="D7">
        <v>6</v>
      </c>
      <c r="F7" s="5">
        <f>O$1*(C7-H3)+(1-O$1)*(F6+G6)</f>
        <v>460.1633324</v>
      </c>
      <c r="G7">
        <f>O$2*(F7-F6)+(1-O$2)*G6</f>
        <v>6.1071714480000026</v>
      </c>
      <c r="H7" s="5">
        <f>O$3*(C7-F7)+(1-O$3)*H3</f>
        <v>-0.20316661999995622</v>
      </c>
      <c r="I7">
        <f>F6+G6*1+H3</f>
        <v>459.24276000000003</v>
      </c>
      <c r="J7" s="12">
        <f t="shared" ref="J7:J17" si="0">C7-I7</f>
        <v>12.057239999999979</v>
      </c>
      <c r="K7">
        <f t="shared" ref="K7:K17" si="1">J7^2</f>
        <v>145.3770364175995</v>
      </c>
      <c r="L7">
        <f t="shared" ref="L7:L17" si="2">ABS(J7-C6)</f>
        <v>433.84276</v>
      </c>
    </row>
    <row r="8" spans="1:15" x14ac:dyDescent="0.3">
      <c r="A8">
        <v>1986</v>
      </c>
      <c r="B8">
        <v>3</v>
      </c>
      <c r="C8">
        <v>486.6</v>
      </c>
      <c r="D8">
        <v>7</v>
      </c>
      <c r="F8" s="5">
        <f>O$1*(C8-H4)+(1-O$1)*(F7+G7)</f>
        <v>466.33079880951999</v>
      </c>
      <c r="G8">
        <f t="shared" ref="G8:G17" si="3">O$2*(F8-F7)+(1-O$2)*G7</f>
        <v>6.1083773472304017</v>
      </c>
      <c r="H8" s="5">
        <f>O$3*(C8-F8)+(1-O$3)*H4</f>
        <v>14.598460059524012</v>
      </c>
      <c r="I8">
        <f t="shared" ref="I8:I17" si="4">F7+G7*1+H4</f>
        <v>480.57050384799999</v>
      </c>
      <c r="J8" s="12">
        <f t="shared" si="0"/>
        <v>6.0294961520000356</v>
      </c>
      <c r="K8">
        <f t="shared" si="1"/>
        <v>36.354823846983237</v>
      </c>
      <c r="L8">
        <f t="shared" si="2"/>
        <v>465.27050384799998</v>
      </c>
    </row>
    <row r="9" spans="1:15" x14ac:dyDescent="0.3">
      <c r="A9">
        <v>1986</v>
      </c>
      <c r="B9">
        <v>4</v>
      </c>
      <c r="C9">
        <v>484.2</v>
      </c>
      <c r="D9">
        <v>8</v>
      </c>
      <c r="F9" s="5">
        <f t="shared" ref="F9:F17" si="5">O$1*(C9-H5)+(1-O$1)*(F8+G8)</f>
        <v>472.37578439518285</v>
      </c>
      <c r="G9">
        <f t="shared" si="3"/>
        <v>6.1071095119990506</v>
      </c>
      <c r="H9" s="5">
        <f>O$3*(C9-F9)+(1-O$3)*H5</f>
        <v>17.786210780240879</v>
      </c>
      <c r="I9">
        <f t="shared" si="4"/>
        <v>490.53917615675039</v>
      </c>
      <c r="J9" s="12">
        <f t="shared" si="0"/>
        <v>-6.3391761567503977</v>
      </c>
      <c r="K9">
        <f t="shared" si="1"/>
        <v>40.185154346312743</v>
      </c>
      <c r="L9">
        <f t="shared" si="2"/>
        <v>492.93917615675042</v>
      </c>
    </row>
    <row r="10" spans="1:15" x14ac:dyDescent="0.3">
      <c r="A10">
        <v>1987</v>
      </c>
      <c r="B10">
        <v>1</v>
      </c>
      <c r="C10">
        <v>449.2</v>
      </c>
      <c r="D10">
        <v>9</v>
      </c>
      <c r="F10" s="5">
        <f t="shared" si="5"/>
        <v>478.4942839681101</v>
      </c>
      <c r="G10">
        <f t="shared" si="3"/>
        <v>6.1073373132176139</v>
      </c>
      <c r="H10" s="5">
        <f>O$3*(C10-F10)+(1-O$3)*H6</f>
        <v>-30.365519198405476</v>
      </c>
      <c r="I10">
        <f t="shared" si="4"/>
        <v>448.06099390718191</v>
      </c>
      <c r="J10" s="12">
        <f t="shared" si="0"/>
        <v>1.1390060928180787</v>
      </c>
      <c r="K10">
        <f t="shared" si="1"/>
        <v>1.2973348794767059</v>
      </c>
      <c r="L10">
        <f t="shared" si="2"/>
        <v>483.06099390718191</v>
      </c>
    </row>
    <row r="11" spans="1:15" x14ac:dyDescent="0.3">
      <c r="A11">
        <v>1987</v>
      </c>
      <c r="B11">
        <v>2</v>
      </c>
      <c r="C11">
        <v>483.2</v>
      </c>
      <c r="D11">
        <v>10</v>
      </c>
      <c r="F11" s="5">
        <f t="shared" si="5"/>
        <v>484.58963673471447</v>
      </c>
      <c r="G11">
        <f t="shared" si="3"/>
        <v>6.107097622285349</v>
      </c>
      <c r="H11" s="5">
        <f t="shared" ref="H11:H17" si="6">O$3*(C11-F11)+(1-O$3)*H7</f>
        <v>-0.2624901257356827</v>
      </c>
      <c r="I11">
        <f t="shared" si="4"/>
        <v>484.39845466132778</v>
      </c>
      <c r="J11" s="12">
        <f t="shared" si="0"/>
        <v>-1.1984546613277871</v>
      </c>
      <c r="K11">
        <f t="shared" si="1"/>
        <v>1.4362935752583008</v>
      </c>
      <c r="L11">
        <f t="shared" si="2"/>
        <v>450.39845466132778</v>
      </c>
    </row>
    <row r="12" spans="1:15" x14ac:dyDescent="0.3">
      <c r="A12">
        <v>1987</v>
      </c>
      <c r="B12">
        <v>3</v>
      </c>
      <c r="C12">
        <v>489.6</v>
      </c>
      <c r="D12">
        <v>11</v>
      </c>
      <c r="F12" s="5">
        <f t="shared" si="5"/>
        <v>490.5397824128346</v>
      </c>
      <c r="G12">
        <f t="shared" si="3"/>
        <v>6.1039585834020444</v>
      </c>
      <c r="H12" s="5">
        <f t="shared" si="6"/>
        <v>13.82154793590608</v>
      </c>
      <c r="I12">
        <f t="shared" si="4"/>
        <v>505.29519441652383</v>
      </c>
      <c r="J12" s="12">
        <f t="shared" si="0"/>
        <v>-15.695194416523805</v>
      </c>
      <c r="K12">
        <f t="shared" si="1"/>
        <v>246.33912777248003</v>
      </c>
      <c r="L12">
        <f t="shared" si="2"/>
        <v>498.89519441652379</v>
      </c>
    </row>
    <row r="13" spans="1:15" x14ac:dyDescent="0.3">
      <c r="A13">
        <v>1987</v>
      </c>
      <c r="B13">
        <v>4</v>
      </c>
      <c r="C13">
        <v>484.3</v>
      </c>
      <c r="D13">
        <v>12</v>
      </c>
      <c r="F13" s="5">
        <f t="shared" si="5"/>
        <v>496.34244147847187</v>
      </c>
      <c r="G13">
        <f t="shared" si="3"/>
        <v>6.0979325930467487</v>
      </c>
      <c r="H13" s="5">
        <f t="shared" si="6"/>
        <v>16.294778167305243</v>
      </c>
      <c r="I13">
        <f t="shared" si="4"/>
        <v>514.42995177647754</v>
      </c>
      <c r="J13" s="12">
        <f t="shared" si="0"/>
        <v>-30.129951776477526</v>
      </c>
      <c r="K13">
        <f t="shared" si="1"/>
        <v>907.81399405286118</v>
      </c>
      <c r="L13">
        <f t="shared" si="2"/>
        <v>519.72995177647749</v>
      </c>
    </row>
    <row r="14" spans="1:15" x14ac:dyDescent="0.3">
      <c r="A14">
        <v>1988</v>
      </c>
      <c r="B14">
        <v>1</v>
      </c>
      <c r="C14">
        <v>476.5</v>
      </c>
      <c r="D14">
        <v>13</v>
      </c>
      <c r="F14" s="5">
        <f t="shared" si="5"/>
        <v>502.4846255227875</v>
      </c>
      <c r="G14">
        <f t="shared" si="3"/>
        <v>6.0988176220721257</v>
      </c>
      <c r="H14" s="5">
        <f t="shared" si="6"/>
        <v>-30.146474514624575</v>
      </c>
      <c r="I14">
        <f t="shared" si="4"/>
        <v>472.07485487311311</v>
      </c>
      <c r="J14" s="12">
        <f t="shared" si="0"/>
        <v>4.4251451268868891</v>
      </c>
      <c r="K14">
        <f t="shared" si="1"/>
        <v>19.581909394010783</v>
      </c>
      <c r="L14">
        <f t="shared" si="2"/>
        <v>479.87485487311312</v>
      </c>
    </row>
    <row r="15" spans="1:15" x14ac:dyDescent="0.3">
      <c r="A15">
        <v>1988</v>
      </c>
      <c r="B15">
        <v>2</v>
      </c>
      <c r="C15">
        <v>507</v>
      </c>
      <c r="D15">
        <v>14</v>
      </c>
      <c r="F15" s="5">
        <f t="shared" si="5"/>
        <v>508.57023361466844</v>
      </c>
      <c r="G15">
        <f t="shared" si="3"/>
        <v>6.0985534314683019</v>
      </c>
      <c r="H15" s="5">
        <f t="shared" si="6"/>
        <v>-0.32787730018232047</v>
      </c>
      <c r="I15">
        <f t="shared" si="4"/>
        <v>508.32095301912398</v>
      </c>
      <c r="J15" s="12">
        <f t="shared" si="0"/>
        <v>-1.3209530191239764</v>
      </c>
      <c r="K15">
        <f t="shared" si="1"/>
        <v>1.7449168787327485</v>
      </c>
      <c r="L15">
        <f t="shared" si="2"/>
        <v>477.82095301912398</v>
      </c>
    </row>
    <row r="16" spans="1:15" x14ac:dyDescent="0.3">
      <c r="A16">
        <v>1988</v>
      </c>
      <c r="B16">
        <v>3</v>
      </c>
      <c r="C16">
        <v>516.29999999999995</v>
      </c>
      <c r="D16">
        <v>15</v>
      </c>
      <c r="F16" s="5">
        <f t="shared" si="5"/>
        <v>514.54688369631629</v>
      </c>
      <c r="G16">
        <f t="shared" si="3"/>
        <v>6.096115364471892</v>
      </c>
      <c r="H16" s="5">
        <f t="shared" si="6"/>
        <v>13.218126354294959</v>
      </c>
      <c r="I16">
        <f t="shared" si="4"/>
        <v>528.49033498204278</v>
      </c>
      <c r="J16" s="12">
        <f t="shared" si="0"/>
        <v>-12.190334982042828</v>
      </c>
      <c r="K16">
        <f t="shared" si="1"/>
        <v>148.6042669744171</v>
      </c>
      <c r="L16">
        <f t="shared" si="2"/>
        <v>519.19033498204283</v>
      </c>
    </row>
    <row r="17" spans="1:12" x14ac:dyDescent="0.3">
      <c r="A17">
        <v>1988</v>
      </c>
      <c r="B17">
        <v>4</v>
      </c>
      <c r="C17">
        <v>510.8</v>
      </c>
      <c r="D17">
        <v>16</v>
      </c>
      <c r="F17" s="5">
        <f t="shared" si="5"/>
        <v>520.38162128850729</v>
      </c>
      <c r="G17">
        <f t="shared" si="3"/>
        <v>6.0908878090262739</v>
      </c>
      <c r="H17" s="5">
        <f t="shared" si="6"/>
        <v>15.000958194514617</v>
      </c>
      <c r="I17">
        <f t="shared" si="4"/>
        <v>536.93777722809341</v>
      </c>
      <c r="J17" s="12">
        <f t="shared" si="0"/>
        <v>-26.137777228093398</v>
      </c>
      <c r="K17">
        <f t="shared" si="1"/>
        <v>683.18339842543776</v>
      </c>
      <c r="L17">
        <f t="shared" si="2"/>
        <v>542.43777722809341</v>
      </c>
    </row>
    <row r="18" spans="1:12" x14ac:dyDescent="0.3">
      <c r="A18" s="11">
        <v>1989</v>
      </c>
      <c r="B18" s="11">
        <v>1</v>
      </c>
      <c r="C18" s="11"/>
      <c r="D18" s="11"/>
      <c r="E18" s="11"/>
      <c r="F18" s="11"/>
      <c r="G18" s="11"/>
      <c r="H18" s="11"/>
      <c r="I18" s="11">
        <f>F17+G17*1+H14</f>
        <v>496.32603458290902</v>
      </c>
      <c r="J18" s="12"/>
    </row>
    <row r="19" spans="1:12" x14ac:dyDescent="0.3">
      <c r="A19" s="11">
        <v>1989</v>
      </c>
      <c r="B19" s="11">
        <v>2</v>
      </c>
      <c r="C19" s="11"/>
      <c r="D19" s="11"/>
      <c r="E19" s="11"/>
      <c r="F19" s="11"/>
      <c r="G19" s="11"/>
      <c r="H19" s="11"/>
      <c r="I19" s="11">
        <f>F$17+G$17*2+H15</f>
        <v>532.23551960637758</v>
      </c>
      <c r="J19" s="12"/>
    </row>
    <row r="20" spans="1:12" x14ac:dyDescent="0.3">
      <c r="A20" s="11">
        <v>1989</v>
      </c>
      <c r="B20" s="11">
        <v>3</v>
      </c>
      <c r="C20" s="11"/>
      <c r="D20" s="11"/>
      <c r="E20" s="11"/>
      <c r="F20" s="11"/>
      <c r="G20" s="11"/>
      <c r="H20" s="11"/>
      <c r="I20" s="11">
        <f>F$17+G$17*3+H16</f>
        <v>551.87241106988108</v>
      </c>
      <c r="J20" s="12"/>
    </row>
    <row r="21" spans="1:12" x14ac:dyDescent="0.3">
      <c r="A21" s="11">
        <v>1989</v>
      </c>
      <c r="B21" s="11">
        <v>4</v>
      </c>
      <c r="C21" s="11"/>
      <c r="D21" s="11"/>
      <c r="E21" s="11"/>
      <c r="F21" s="11"/>
      <c r="G21" s="11"/>
      <c r="H21" s="11"/>
      <c r="I21" s="11">
        <f>F$17+G$17*4+H17</f>
        <v>559.746130719127</v>
      </c>
      <c r="J21" s="12"/>
    </row>
    <row r="22" spans="1:12" x14ac:dyDescent="0.3">
      <c r="J22" s="13"/>
      <c r="K22" s="13">
        <f>SUM(K6:K17)</f>
        <v>2798.3582565635679</v>
      </c>
      <c r="L22" s="13">
        <f>SUM(L6:L17)</f>
        <v>5805.3609548686345</v>
      </c>
    </row>
    <row r="23" spans="1:12" x14ac:dyDescent="0.3">
      <c r="K23" s="11">
        <f>K22/12</f>
        <v>233.19652138029733</v>
      </c>
      <c r="L23" s="11">
        <f>L22*100/12</f>
        <v>48378.007957238617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D23B-88EC-4136-B104-C46111A9DA75}">
  <dimension ref="A1:O76"/>
  <sheetViews>
    <sheetView tabSelected="1" topLeftCell="A51" workbookViewId="0">
      <selection activeCell="N18" sqref="N18"/>
    </sheetView>
  </sheetViews>
  <sheetFormatPr defaultRowHeight="14.4" x14ac:dyDescent="0.3"/>
  <cols>
    <col min="2" max="2" width="7.44140625" bestFit="1" customWidth="1"/>
    <col min="3" max="3" width="11.44140625" bestFit="1" customWidth="1"/>
    <col min="5" max="5" width="11.88671875" customWidth="1"/>
    <col min="6" max="6" width="12.88671875" customWidth="1"/>
    <col min="7" max="7" width="12.109375" customWidth="1"/>
    <col min="8" max="8" width="13.44140625" customWidth="1"/>
    <col min="9" max="9" width="14.5546875" customWidth="1"/>
    <col min="10" max="10" width="11.88671875" customWidth="1"/>
    <col min="11" max="11" width="14.33203125" customWidth="1"/>
    <col min="12" max="12" width="12.77734375" customWidth="1"/>
  </cols>
  <sheetData>
    <row r="1" spans="1:15" x14ac:dyDescent="0.3">
      <c r="A1" s="1" t="s">
        <v>15</v>
      </c>
      <c r="B1" s="1" t="s">
        <v>1</v>
      </c>
      <c r="C1" s="1" t="s">
        <v>14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6" t="s">
        <v>13</v>
      </c>
      <c r="K1" s="6" t="s">
        <v>11</v>
      </c>
      <c r="L1" s="6" t="s">
        <v>12</v>
      </c>
      <c r="M1" s="6"/>
      <c r="N1" s="3" t="s">
        <v>8</v>
      </c>
      <c r="O1">
        <v>0.2</v>
      </c>
    </row>
    <row r="2" spans="1:15" x14ac:dyDescent="0.3">
      <c r="A2" s="14">
        <v>2019</v>
      </c>
      <c r="B2" s="14">
        <v>1</v>
      </c>
      <c r="C2" s="20">
        <v>37245</v>
      </c>
      <c r="D2" s="14">
        <v>1</v>
      </c>
      <c r="E2" s="7">
        <f>C2-C14</f>
        <v>14898</v>
      </c>
      <c r="H2" s="7">
        <f>C2-F$13</f>
        <v>-25274.583333333328</v>
      </c>
      <c r="N2" s="4" t="s">
        <v>9</v>
      </c>
      <c r="O2">
        <v>0.2</v>
      </c>
    </row>
    <row r="3" spans="1:15" x14ac:dyDescent="0.3">
      <c r="A3" s="14"/>
      <c r="B3" s="14">
        <v>2</v>
      </c>
      <c r="C3" s="20">
        <v>31655</v>
      </c>
      <c r="D3">
        <v>2</v>
      </c>
      <c r="E3" s="7">
        <f t="shared" ref="E3:E13" si="0">C3-C15</f>
        <v>15828</v>
      </c>
      <c r="H3" s="7">
        <f>C3-F$13</f>
        <v>-30864.583333333328</v>
      </c>
      <c r="N3" s="4" t="s">
        <v>10</v>
      </c>
      <c r="O3">
        <v>0.3</v>
      </c>
    </row>
    <row r="4" spans="1:15" x14ac:dyDescent="0.3">
      <c r="A4" s="14"/>
      <c r="B4" s="14">
        <v>3</v>
      </c>
      <c r="C4" s="20">
        <v>58505</v>
      </c>
      <c r="D4" s="14">
        <v>3</v>
      </c>
      <c r="E4" s="7">
        <f t="shared" si="0"/>
        <v>23402</v>
      </c>
      <c r="H4" s="7">
        <f t="shared" ref="H4:H13" si="1">C4-F$13</f>
        <v>-4014.5833333333285</v>
      </c>
    </row>
    <row r="5" spans="1:15" x14ac:dyDescent="0.3">
      <c r="A5" s="14"/>
      <c r="B5" s="14">
        <v>4</v>
      </c>
      <c r="C5" s="20">
        <v>107620</v>
      </c>
      <c r="D5">
        <v>4</v>
      </c>
      <c r="E5" s="7">
        <f t="shared" si="0"/>
        <v>32286</v>
      </c>
      <c r="H5" s="7">
        <f t="shared" si="1"/>
        <v>45100.416666666672</v>
      </c>
    </row>
    <row r="6" spans="1:15" x14ac:dyDescent="0.3">
      <c r="A6" s="14"/>
      <c r="B6" s="14">
        <v>5</v>
      </c>
      <c r="C6" s="20">
        <v>10970</v>
      </c>
      <c r="D6" s="14">
        <v>5</v>
      </c>
      <c r="E6" s="7">
        <f t="shared" si="0"/>
        <v>6582</v>
      </c>
      <c r="H6" s="7">
        <f t="shared" si="1"/>
        <v>-51549.583333333328</v>
      </c>
    </row>
    <row r="7" spans="1:15" x14ac:dyDescent="0.3">
      <c r="A7" s="14"/>
      <c r="B7" s="14">
        <v>6</v>
      </c>
      <c r="C7" s="20">
        <v>53600</v>
      </c>
      <c r="D7">
        <v>6</v>
      </c>
      <c r="E7" s="7">
        <f t="shared" si="0"/>
        <v>26800</v>
      </c>
      <c r="H7" s="7">
        <f t="shared" si="1"/>
        <v>-8919.5833333333285</v>
      </c>
    </row>
    <row r="8" spans="1:15" x14ac:dyDescent="0.3">
      <c r="A8" s="14"/>
      <c r="B8" s="14">
        <v>7</v>
      </c>
      <c r="C8" s="20">
        <v>59880</v>
      </c>
      <c r="D8" s="14">
        <v>7</v>
      </c>
      <c r="E8" s="7">
        <f t="shared" si="0"/>
        <v>26946</v>
      </c>
      <c r="H8" s="7">
        <f t="shared" si="1"/>
        <v>-2639.5833333333285</v>
      </c>
    </row>
    <row r="9" spans="1:15" x14ac:dyDescent="0.3">
      <c r="A9" s="14"/>
      <c r="B9" s="14">
        <v>8</v>
      </c>
      <c r="C9" s="20">
        <v>18675</v>
      </c>
      <c r="D9">
        <v>8</v>
      </c>
      <c r="E9" s="7">
        <f t="shared" si="0"/>
        <v>10272</v>
      </c>
      <c r="H9" s="7">
        <f t="shared" si="1"/>
        <v>-43844.583333333328</v>
      </c>
    </row>
    <row r="10" spans="1:15" x14ac:dyDescent="0.3">
      <c r="A10" s="14"/>
      <c r="B10" s="14">
        <v>9</v>
      </c>
      <c r="C10" s="20">
        <v>115175</v>
      </c>
      <c r="D10" s="14">
        <v>9</v>
      </c>
      <c r="E10" s="7">
        <f t="shared" si="0"/>
        <v>34553</v>
      </c>
      <c r="H10" s="7">
        <f t="shared" si="1"/>
        <v>52655.416666666672</v>
      </c>
    </row>
    <row r="11" spans="1:15" x14ac:dyDescent="0.3">
      <c r="A11" s="14"/>
      <c r="B11" s="14">
        <v>10</v>
      </c>
      <c r="C11" s="20">
        <v>64065</v>
      </c>
      <c r="D11">
        <v>10</v>
      </c>
      <c r="E11" s="7">
        <f t="shared" si="0"/>
        <v>22423</v>
      </c>
      <c r="H11" s="7">
        <f t="shared" si="1"/>
        <v>1545.4166666666715</v>
      </c>
    </row>
    <row r="12" spans="1:15" x14ac:dyDescent="0.3">
      <c r="A12" s="14"/>
      <c r="B12" s="14">
        <v>11</v>
      </c>
      <c r="C12" s="20">
        <v>77985</v>
      </c>
      <c r="D12" s="14">
        <v>11</v>
      </c>
      <c r="E12" s="7">
        <f t="shared" si="0"/>
        <v>31194</v>
      </c>
      <c r="H12" s="7">
        <f t="shared" si="1"/>
        <v>15465.416666666672</v>
      </c>
    </row>
    <row r="13" spans="1:15" x14ac:dyDescent="0.3">
      <c r="A13" s="14"/>
      <c r="B13" s="14">
        <v>12</v>
      </c>
      <c r="C13" s="20">
        <v>114860</v>
      </c>
      <c r="D13">
        <v>12</v>
      </c>
      <c r="E13" s="7">
        <f t="shared" si="0"/>
        <v>28715</v>
      </c>
      <c r="F13" s="7">
        <f>1/12*SUM(C2:C13)</f>
        <v>62519.583333333328</v>
      </c>
      <c r="G13" s="17">
        <f>SUM(E2:E13)/12^2</f>
        <v>1902.0763888888889</v>
      </c>
      <c r="H13" s="7">
        <f t="shared" si="1"/>
        <v>52340.416666666672</v>
      </c>
    </row>
    <row r="14" spans="1:15" x14ac:dyDescent="0.3">
      <c r="A14" s="14">
        <v>2020</v>
      </c>
      <c r="B14" s="14">
        <v>1</v>
      </c>
      <c r="C14" s="20">
        <v>22347</v>
      </c>
      <c r="D14" s="14">
        <v>13</v>
      </c>
      <c r="F14" s="15">
        <f>O$1*(C14-H2)+(1-O$1)*(F13+G13)</f>
        <v>61061.644444444442</v>
      </c>
      <c r="G14" s="15">
        <f>O$2*(F14-F13)+(1-O$2)*G13</f>
        <v>1230.0733333333339</v>
      </c>
      <c r="H14" s="15">
        <f>O$3*(C14-F14)+(1-O$3)*H2</f>
        <v>-29306.601666666662</v>
      </c>
      <c r="I14" s="15">
        <f>F13+G13*1+H2</f>
        <v>39147.076388888891</v>
      </c>
      <c r="J14" s="15">
        <f>C14-I14</f>
        <v>-16800.076388888891</v>
      </c>
      <c r="K14" s="15">
        <f>J14^2</f>
        <v>282242566.67250198</v>
      </c>
      <c r="L14" s="15">
        <f>ABS(J14-C14)</f>
        <v>39147.076388888891</v>
      </c>
    </row>
    <row r="15" spans="1:15" x14ac:dyDescent="0.3">
      <c r="A15" s="14"/>
      <c r="B15" s="14">
        <v>2</v>
      </c>
      <c r="C15" s="20">
        <v>15827</v>
      </c>
      <c r="D15">
        <v>14</v>
      </c>
      <c r="F15" s="15">
        <f>O$1*(C15-H3)+(1-O$1)*(F14+G14)</f>
        <v>59171.690888888887</v>
      </c>
      <c r="G15" s="15">
        <f t="shared" ref="G15:G61" si="2">O$2*(F15-F14)+(1-O$2)*G14</f>
        <v>606.06795555555607</v>
      </c>
      <c r="H15" s="15">
        <f t="shared" ref="H15:H61" si="3">O$3*(C15-F15)+(1-O$3)*H3</f>
        <v>-34608.61559999999</v>
      </c>
      <c r="I15" s="15">
        <f t="shared" ref="I15:I61" si="4">F14+G14*1+H3</f>
        <v>31427.134444444448</v>
      </c>
      <c r="J15" s="15">
        <f t="shared" ref="J15:J61" si="5">C15-I15</f>
        <v>-15600.134444444448</v>
      </c>
      <c r="K15" s="15">
        <f t="shared" ref="K15:K61" si="6">J15^2</f>
        <v>243364194.68474206</v>
      </c>
      <c r="L15" s="15">
        <f t="shared" ref="L15:L61" si="7">ABS(J15-C15)</f>
        <v>31427.134444444448</v>
      </c>
    </row>
    <row r="16" spans="1:15" x14ac:dyDescent="0.3">
      <c r="A16" s="14"/>
      <c r="B16" s="14">
        <v>3</v>
      </c>
      <c r="C16" s="20">
        <v>35103</v>
      </c>
      <c r="D16" s="14">
        <v>15</v>
      </c>
      <c r="F16" s="15">
        <f t="shared" ref="F16:F61" si="8">O$1*(C16-H4)+(1-O$1)*(F15+G15)</f>
        <v>55645.723742222224</v>
      </c>
      <c r="G16" s="15">
        <f>O$2*(F16-F15)+(1-O$2)*G15</f>
        <v>-220.33906488888761</v>
      </c>
      <c r="H16" s="15">
        <f t="shared" si="3"/>
        <v>-8973.0254559999976</v>
      </c>
      <c r="I16" s="15">
        <f t="shared" si="4"/>
        <v>55763.175511111112</v>
      </c>
      <c r="J16" s="15">
        <f t="shared" si="5"/>
        <v>-20660.175511111112</v>
      </c>
      <c r="K16" s="15">
        <f t="shared" si="6"/>
        <v>426842852.14991534</v>
      </c>
      <c r="L16" s="15">
        <f t="shared" si="7"/>
        <v>55763.175511111112</v>
      </c>
    </row>
    <row r="17" spans="1:12" x14ac:dyDescent="0.3">
      <c r="A17" s="14"/>
      <c r="B17" s="14">
        <v>4</v>
      </c>
      <c r="C17" s="20">
        <v>75334</v>
      </c>
      <c r="D17">
        <v>16</v>
      </c>
      <c r="F17" s="15">
        <f t="shared" si="8"/>
        <v>50387.02440853334</v>
      </c>
      <c r="G17" s="15">
        <f t="shared" si="2"/>
        <v>-1228.0111186488871</v>
      </c>
      <c r="H17" s="15">
        <f t="shared" si="3"/>
        <v>39054.384344106664</v>
      </c>
      <c r="I17" s="15">
        <f t="shared" si="4"/>
        <v>100525.80134400001</v>
      </c>
      <c r="J17" s="15">
        <f t="shared" si="5"/>
        <v>-25191.801344000007</v>
      </c>
      <c r="K17" s="15">
        <f t="shared" si="6"/>
        <v>634626854.95556056</v>
      </c>
      <c r="L17" s="15">
        <f t="shared" si="7"/>
        <v>100525.80134400001</v>
      </c>
    </row>
    <row r="18" spans="1:12" x14ac:dyDescent="0.3">
      <c r="A18" s="14"/>
      <c r="B18" s="14">
        <v>5</v>
      </c>
      <c r="C18" s="20">
        <v>4388</v>
      </c>
      <c r="D18" s="14">
        <v>17</v>
      </c>
      <c r="F18" s="15">
        <f t="shared" si="8"/>
        <v>50514.727298574231</v>
      </c>
      <c r="G18" s="15">
        <f t="shared" si="2"/>
        <v>-956.86831691093141</v>
      </c>
      <c r="H18" s="15">
        <f t="shared" si="3"/>
        <v>-49922.726522905599</v>
      </c>
      <c r="I18" s="15">
        <f t="shared" si="4"/>
        <v>-2390.5700434488754</v>
      </c>
      <c r="J18" s="15">
        <f t="shared" si="5"/>
        <v>6778.5700434488754</v>
      </c>
      <c r="K18" s="15">
        <f t="shared" si="6"/>
        <v>45949011.833942488</v>
      </c>
      <c r="L18" s="15">
        <f t="shared" si="7"/>
        <v>2390.5700434488754</v>
      </c>
    </row>
    <row r="19" spans="1:12" x14ac:dyDescent="0.3">
      <c r="A19" s="14"/>
      <c r="B19" s="14">
        <v>6</v>
      </c>
      <c r="C19" s="20">
        <v>26800</v>
      </c>
      <c r="D19">
        <v>18</v>
      </c>
      <c r="F19" s="15">
        <f t="shared" si="8"/>
        <v>46790.203851997307</v>
      </c>
      <c r="G19" s="15">
        <f t="shared" si="2"/>
        <v>-1510.3993428441302</v>
      </c>
      <c r="H19" s="15">
        <f t="shared" si="3"/>
        <v>-12240.769488932521</v>
      </c>
      <c r="I19" s="15">
        <f t="shared" si="4"/>
        <v>40638.275648329975</v>
      </c>
      <c r="J19" s="15">
        <f t="shared" si="5"/>
        <v>-13838.275648329975</v>
      </c>
      <c r="K19" s="15">
        <f t="shared" si="6"/>
        <v>191497872.91916236</v>
      </c>
      <c r="L19" s="15">
        <f t="shared" si="7"/>
        <v>40638.275648329975</v>
      </c>
    </row>
    <row r="20" spans="1:12" x14ac:dyDescent="0.3">
      <c r="A20" s="14"/>
      <c r="B20" s="14">
        <v>7</v>
      </c>
      <c r="C20" s="20">
        <v>32934</v>
      </c>
      <c r="D20" s="14">
        <v>19</v>
      </c>
      <c r="F20" s="15">
        <f t="shared" si="8"/>
        <v>43338.560273989206</v>
      </c>
      <c r="G20" s="15">
        <f t="shared" si="2"/>
        <v>-1898.6481898769243</v>
      </c>
      <c r="H20" s="15">
        <f t="shared" si="3"/>
        <v>-4969.0764155300913</v>
      </c>
      <c r="I20" s="15">
        <f t="shared" si="4"/>
        <v>42640.221175819846</v>
      </c>
      <c r="J20" s="15">
        <f t="shared" si="5"/>
        <v>-9706.2211758198464</v>
      </c>
      <c r="K20" s="15">
        <f t="shared" si="6"/>
        <v>94210729.513933599</v>
      </c>
      <c r="L20" s="15">
        <f t="shared" si="7"/>
        <v>42640.221175819846</v>
      </c>
    </row>
    <row r="21" spans="1:12" x14ac:dyDescent="0.3">
      <c r="A21" s="14"/>
      <c r="B21" s="14">
        <v>8</v>
      </c>
      <c r="C21" s="20">
        <v>8403</v>
      </c>
      <c r="D21">
        <v>20</v>
      </c>
      <c r="F21" s="15">
        <f t="shared" si="8"/>
        <v>43601.446333956497</v>
      </c>
      <c r="G21" s="15">
        <f t="shared" si="2"/>
        <v>-1466.3413399080812</v>
      </c>
      <c r="H21" s="15">
        <f t="shared" si="3"/>
        <v>-41250.742233520279</v>
      </c>
      <c r="I21" s="15">
        <f t="shared" si="4"/>
        <v>-2404.6712492210499</v>
      </c>
      <c r="J21" s="15">
        <f t="shared" si="5"/>
        <v>10807.67124922105</v>
      </c>
      <c r="K21" s="15">
        <f t="shared" si="6"/>
        <v>116805757.83123928</v>
      </c>
      <c r="L21" s="15">
        <f t="shared" si="7"/>
        <v>2404.6712492210499</v>
      </c>
    </row>
    <row r="22" spans="1:12" x14ac:dyDescent="0.3">
      <c r="A22" s="14"/>
      <c r="B22" s="14">
        <v>9</v>
      </c>
      <c r="C22" s="20">
        <v>80622</v>
      </c>
      <c r="D22" s="14">
        <v>21</v>
      </c>
      <c r="F22" s="15">
        <f t="shared" si="8"/>
        <v>39301.400661905398</v>
      </c>
      <c r="G22" s="15">
        <f t="shared" si="2"/>
        <v>-2033.082206336685</v>
      </c>
      <c r="H22" s="15">
        <f t="shared" si="3"/>
        <v>49254.971468095042</v>
      </c>
      <c r="I22" s="15">
        <f t="shared" si="4"/>
        <v>94790.52166071508</v>
      </c>
      <c r="J22" s="15">
        <f t="shared" si="5"/>
        <v>-14168.52166071508</v>
      </c>
      <c r="K22" s="15">
        <f t="shared" si="6"/>
        <v>200747006.05015239</v>
      </c>
      <c r="L22" s="15">
        <f t="shared" si="7"/>
        <v>94790.52166071508</v>
      </c>
    </row>
    <row r="23" spans="1:12" x14ac:dyDescent="0.3">
      <c r="A23" s="14"/>
      <c r="B23" s="14">
        <v>10</v>
      </c>
      <c r="C23" s="20">
        <v>41642</v>
      </c>
      <c r="D23">
        <v>22</v>
      </c>
      <c r="F23" s="15">
        <f t="shared" si="8"/>
        <v>37833.971431121638</v>
      </c>
      <c r="G23" s="15">
        <f t="shared" si="2"/>
        <v>-1919.9516112261001</v>
      </c>
      <c r="H23" s="15">
        <f t="shared" si="3"/>
        <v>2224.2002373301784</v>
      </c>
      <c r="I23" s="15">
        <f t="shared" si="4"/>
        <v>38813.735122235383</v>
      </c>
      <c r="J23" s="15">
        <f t="shared" si="5"/>
        <v>2828.2648777646173</v>
      </c>
      <c r="K23" s="15">
        <f t="shared" si="6"/>
        <v>7999082.2187969051</v>
      </c>
      <c r="L23" s="15">
        <f t="shared" si="7"/>
        <v>38813.735122235383</v>
      </c>
    </row>
    <row r="24" spans="1:12" x14ac:dyDescent="0.3">
      <c r="A24" s="14"/>
      <c r="B24" s="14">
        <v>11</v>
      </c>
      <c r="C24" s="20">
        <v>46791</v>
      </c>
      <c r="D24" s="14">
        <v>23</v>
      </c>
      <c r="F24" s="15">
        <f t="shared" si="8"/>
        <v>34996.332522583099</v>
      </c>
      <c r="G24" s="15">
        <f t="shared" si="2"/>
        <v>-2103.4890706885881</v>
      </c>
      <c r="H24" s="15">
        <f t="shared" si="3"/>
        <v>14364.191909891739</v>
      </c>
      <c r="I24" s="15">
        <f t="shared" si="4"/>
        <v>51379.436486562212</v>
      </c>
      <c r="J24" s="15">
        <f t="shared" si="5"/>
        <v>-4588.4364865622119</v>
      </c>
      <c r="K24" s="15">
        <f t="shared" si="6"/>
        <v>21053749.391215377</v>
      </c>
      <c r="L24" s="15">
        <f t="shared" si="7"/>
        <v>51379.436486562212</v>
      </c>
    </row>
    <row r="25" spans="1:12" x14ac:dyDescent="0.3">
      <c r="A25" s="14"/>
      <c r="B25" s="14">
        <v>12</v>
      </c>
      <c r="C25" s="20">
        <v>86145</v>
      </c>
      <c r="D25">
        <v>24</v>
      </c>
      <c r="F25" s="15">
        <f t="shared" si="8"/>
        <v>33075.191428182276</v>
      </c>
      <c r="G25" s="15">
        <f t="shared" si="2"/>
        <v>-2067.0194754310351</v>
      </c>
      <c r="H25" s="15">
        <f t="shared" si="3"/>
        <v>52559.234238211982</v>
      </c>
      <c r="I25" s="15">
        <f t="shared" si="4"/>
        <v>85233.260118561186</v>
      </c>
      <c r="J25" s="15">
        <f t="shared" si="5"/>
        <v>911.73988143881434</v>
      </c>
      <c r="K25" s="15">
        <f t="shared" si="6"/>
        <v>831269.6114060632</v>
      </c>
      <c r="L25" s="15">
        <f t="shared" si="7"/>
        <v>85233.260118561186</v>
      </c>
    </row>
    <row r="26" spans="1:12" x14ac:dyDescent="0.3">
      <c r="A26" s="14">
        <v>2021</v>
      </c>
      <c r="B26" s="14">
        <v>1</v>
      </c>
      <c r="C26" s="20">
        <v>26071</v>
      </c>
      <c r="D26" s="14">
        <v>25</v>
      </c>
      <c r="F26" s="15">
        <f t="shared" si="8"/>
        <v>35882.057895534323</v>
      </c>
      <c r="G26" s="15">
        <f t="shared" si="2"/>
        <v>-1092.2422868744188</v>
      </c>
      <c r="H26" s="15">
        <f t="shared" si="3"/>
        <v>-23457.938535326957</v>
      </c>
      <c r="I26" s="15">
        <f t="shared" si="4"/>
        <v>1701.5702860845777</v>
      </c>
      <c r="J26" s="15">
        <f t="shared" si="5"/>
        <v>24369.429713915422</v>
      </c>
      <c r="K26" s="15">
        <f t="shared" si="6"/>
        <v>593869104.58146393</v>
      </c>
      <c r="L26" s="15">
        <f t="shared" si="7"/>
        <v>1701.5702860845777</v>
      </c>
    </row>
    <row r="27" spans="1:12" x14ac:dyDescent="0.3">
      <c r="A27" s="14"/>
      <c r="B27" s="14">
        <v>2</v>
      </c>
      <c r="C27" s="20">
        <v>18993</v>
      </c>
      <c r="D27">
        <v>26</v>
      </c>
      <c r="F27" s="15">
        <f t="shared" si="8"/>
        <v>38552.175606927922</v>
      </c>
      <c r="G27" s="15">
        <f t="shared" si="2"/>
        <v>-339.77028722081525</v>
      </c>
      <c r="H27" s="15">
        <f t="shared" si="3"/>
        <v>-30093.783602078365</v>
      </c>
      <c r="I27" s="15">
        <f t="shared" si="4"/>
        <v>181.2000086599146</v>
      </c>
      <c r="J27" s="15">
        <f t="shared" si="5"/>
        <v>18811.799991340085</v>
      </c>
      <c r="K27" s="15">
        <f t="shared" si="6"/>
        <v>353883818.91418284</v>
      </c>
      <c r="L27" s="15">
        <f t="shared" si="7"/>
        <v>181.2000086599146</v>
      </c>
    </row>
    <row r="28" spans="1:12" x14ac:dyDescent="0.3">
      <c r="A28" s="14"/>
      <c r="B28" s="14">
        <v>3</v>
      </c>
      <c r="C28" s="20">
        <v>43878</v>
      </c>
      <c r="D28" s="14">
        <v>27</v>
      </c>
      <c r="F28" s="15">
        <f t="shared" si="8"/>
        <v>41140.129346965681</v>
      </c>
      <c r="G28" s="15">
        <f t="shared" si="2"/>
        <v>245.77451823089973</v>
      </c>
      <c r="H28" s="15">
        <f t="shared" si="3"/>
        <v>-5459.7566232897025</v>
      </c>
      <c r="I28" s="15">
        <f t="shared" si="4"/>
        <v>29239.379863707109</v>
      </c>
      <c r="J28" s="15">
        <f t="shared" si="5"/>
        <v>14638.620136292891</v>
      </c>
      <c r="K28" s="15">
        <f t="shared" si="6"/>
        <v>214289199.49467972</v>
      </c>
      <c r="L28" s="15">
        <f t="shared" si="7"/>
        <v>29239.379863707109</v>
      </c>
    </row>
    <row r="29" spans="1:12" x14ac:dyDescent="0.3">
      <c r="A29" s="14"/>
      <c r="B29" s="14">
        <v>4</v>
      </c>
      <c r="C29" s="20">
        <v>86096</v>
      </c>
      <c r="D29">
        <v>28</v>
      </c>
      <c r="F29" s="15">
        <f t="shared" si="8"/>
        <v>42517.046223335936</v>
      </c>
      <c r="G29" s="15">
        <f t="shared" si="2"/>
        <v>472.00298985877072</v>
      </c>
      <c r="H29" s="15">
        <f t="shared" si="3"/>
        <v>40411.755173873884</v>
      </c>
      <c r="I29" s="15">
        <f t="shared" si="4"/>
        <v>80440.288209303253</v>
      </c>
      <c r="J29" s="15">
        <f t="shared" si="5"/>
        <v>5655.7117906967469</v>
      </c>
      <c r="K29" s="15">
        <f t="shared" si="6"/>
        <v>31987075.859426204</v>
      </c>
      <c r="L29" s="15">
        <f t="shared" si="7"/>
        <v>80440.288209303253</v>
      </c>
    </row>
    <row r="30" spans="1:12" x14ac:dyDescent="0.3">
      <c r="A30" s="14"/>
      <c r="B30" s="14">
        <v>5</v>
      </c>
      <c r="C30" s="20">
        <v>6582</v>
      </c>
      <c r="D30" s="14">
        <v>29</v>
      </c>
      <c r="F30" s="15">
        <f t="shared" si="8"/>
        <v>45692.184675136887</v>
      </c>
      <c r="G30" s="15">
        <f t="shared" si="2"/>
        <v>1012.6300822472069</v>
      </c>
      <c r="H30" s="15">
        <f t="shared" si="3"/>
        <v>-46678.963968574986</v>
      </c>
      <c r="I30" s="15">
        <f t="shared" si="4"/>
        <v>-6933.6773097108962</v>
      </c>
      <c r="J30" s="15">
        <f t="shared" si="5"/>
        <v>13515.677309710896</v>
      </c>
      <c r="K30" s="15">
        <f t="shared" si="6"/>
        <v>182673533.14023396</v>
      </c>
      <c r="L30" s="15">
        <f t="shared" si="7"/>
        <v>6933.6773097108962</v>
      </c>
    </row>
    <row r="31" spans="1:12" x14ac:dyDescent="0.3">
      <c r="A31" s="14"/>
      <c r="B31" s="14">
        <v>6</v>
      </c>
      <c r="C31" s="20">
        <v>37520</v>
      </c>
      <c r="D31">
        <v>30</v>
      </c>
      <c r="F31" s="15">
        <f t="shared" si="8"/>
        <v>47316.00570369378</v>
      </c>
      <c r="G31" s="15">
        <f t="shared" si="2"/>
        <v>1134.8682715091441</v>
      </c>
      <c r="H31" s="15">
        <f t="shared" si="3"/>
        <v>-11507.340353360898</v>
      </c>
      <c r="I31" s="15">
        <f t="shared" si="4"/>
        <v>34464.045268451569</v>
      </c>
      <c r="J31" s="15">
        <f t="shared" si="5"/>
        <v>3055.9547315484306</v>
      </c>
      <c r="K31" s="15">
        <f t="shared" si="6"/>
        <v>9338859.3212732412</v>
      </c>
      <c r="L31" s="15">
        <f t="shared" si="7"/>
        <v>34464.045268451569</v>
      </c>
    </row>
    <row r="32" spans="1:12" x14ac:dyDescent="0.3">
      <c r="A32" s="14"/>
      <c r="B32" s="14">
        <v>7</v>
      </c>
      <c r="C32" s="20">
        <v>38922</v>
      </c>
      <c r="D32" s="14">
        <v>31</v>
      </c>
      <c r="F32" s="15">
        <f t="shared" si="8"/>
        <v>47538.91446326836</v>
      </c>
      <c r="G32" s="15">
        <f t="shared" si="2"/>
        <v>952.4763691222314</v>
      </c>
      <c r="H32" s="15">
        <f t="shared" si="3"/>
        <v>-6063.427829851571</v>
      </c>
      <c r="I32" s="15">
        <f t="shared" si="4"/>
        <v>43481.797559672828</v>
      </c>
      <c r="J32" s="15">
        <f t="shared" si="5"/>
        <v>-4559.7975596728284</v>
      </c>
      <c r="K32" s="15">
        <f t="shared" si="6"/>
        <v>20791753.785198282</v>
      </c>
      <c r="L32" s="15">
        <f t="shared" si="7"/>
        <v>43481.797559672828</v>
      </c>
    </row>
    <row r="33" spans="1:12" x14ac:dyDescent="0.3">
      <c r="A33" s="14"/>
      <c r="B33" s="14">
        <v>8</v>
      </c>
      <c r="C33" s="20">
        <v>10271</v>
      </c>
      <c r="D33">
        <v>32</v>
      </c>
      <c r="F33" s="15">
        <f t="shared" si="8"/>
        <v>49097.461112616533</v>
      </c>
      <c r="G33" s="15">
        <f t="shared" si="2"/>
        <v>1073.6904251674196</v>
      </c>
      <c r="H33" s="15">
        <f t="shared" si="3"/>
        <v>-40523.457897249151</v>
      </c>
      <c r="I33" s="15">
        <f t="shared" si="4"/>
        <v>7240.6485988703134</v>
      </c>
      <c r="J33" s="15">
        <f t="shared" si="5"/>
        <v>3030.3514011296866</v>
      </c>
      <c r="K33" s="15">
        <f t="shared" si="6"/>
        <v>9183029.6143286545</v>
      </c>
      <c r="L33" s="15">
        <f t="shared" si="7"/>
        <v>7240.6485988703134</v>
      </c>
    </row>
    <row r="34" spans="1:12" x14ac:dyDescent="0.3">
      <c r="A34" s="14"/>
      <c r="B34" s="14">
        <v>9</v>
      </c>
      <c r="C34" s="20">
        <v>92140</v>
      </c>
      <c r="D34" s="14">
        <v>33</v>
      </c>
      <c r="F34" s="15">
        <f t="shared" si="8"/>
        <v>48713.926936608157</v>
      </c>
      <c r="G34" s="15">
        <f t="shared" si="2"/>
        <v>782.24550493226047</v>
      </c>
      <c r="H34" s="15">
        <f t="shared" si="3"/>
        <v>47506.301946684078</v>
      </c>
      <c r="I34" s="15">
        <f t="shared" si="4"/>
        <v>99426.123005878995</v>
      </c>
      <c r="J34" s="15">
        <f t="shared" si="5"/>
        <v>-7286.1230058789952</v>
      </c>
      <c r="K34" s="15">
        <f t="shared" si="6"/>
        <v>53087588.456799164</v>
      </c>
      <c r="L34" s="15">
        <f t="shared" si="7"/>
        <v>99426.123005878995</v>
      </c>
    </row>
    <row r="35" spans="1:12" x14ac:dyDescent="0.3">
      <c r="A35" s="14"/>
      <c r="B35" s="14">
        <v>10</v>
      </c>
      <c r="C35" s="20">
        <v>48048</v>
      </c>
      <c r="D35">
        <v>34</v>
      </c>
      <c r="F35" s="15">
        <f t="shared" si="8"/>
        <v>48761.697905766297</v>
      </c>
      <c r="G35" s="15">
        <f t="shared" si="2"/>
        <v>635.35059777743641</v>
      </c>
      <c r="H35" s="15">
        <f t="shared" si="3"/>
        <v>1342.8307944012356</v>
      </c>
      <c r="I35" s="15">
        <f t="shared" si="4"/>
        <v>51720.372678870597</v>
      </c>
      <c r="J35" s="15">
        <f t="shared" si="5"/>
        <v>-3672.3726788705972</v>
      </c>
      <c r="K35" s="15">
        <f t="shared" si="6"/>
        <v>13486321.092515206</v>
      </c>
      <c r="L35" s="15">
        <f t="shared" si="7"/>
        <v>51720.372678870597</v>
      </c>
    </row>
    <row r="36" spans="1:12" x14ac:dyDescent="0.3">
      <c r="A36" s="14"/>
      <c r="B36" s="14">
        <v>11</v>
      </c>
      <c r="C36" s="20">
        <v>54589</v>
      </c>
      <c r="D36" s="14">
        <v>35</v>
      </c>
      <c r="F36" s="15">
        <f t="shared" si="8"/>
        <v>47562.600420856645</v>
      </c>
      <c r="G36" s="15">
        <f t="shared" si="2"/>
        <v>268.46098124001855</v>
      </c>
      <c r="H36" s="15">
        <f t="shared" si="3"/>
        <v>12162.854210667223</v>
      </c>
      <c r="I36" s="15">
        <f t="shared" si="4"/>
        <v>63761.240413435473</v>
      </c>
      <c r="J36" s="15">
        <f t="shared" si="5"/>
        <v>-9172.2404134354729</v>
      </c>
      <c r="K36" s="15">
        <f t="shared" si="6"/>
        <v>84129994.201858938</v>
      </c>
      <c r="L36" s="15">
        <f t="shared" si="7"/>
        <v>63761.240413435473</v>
      </c>
    </row>
    <row r="37" spans="1:12" x14ac:dyDescent="0.3">
      <c r="A37" s="14"/>
      <c r="B37" s="14">
        <v>12</v>
      </c>
      <c r="C37" s="20">
        <v>97631</v>
      </c>
      <c r="D37">
        <v>36</v>
      </c>
      <c r="F37" s="15">
        <f t="shared" si="8"/>
        <v>47279.202274034935</v>
      </c>
      <c r="G37" s="15">
        <f t="shared" si="2"/>
        <v>158.08915562767288</v>
      </c>
      <c r="H37" s="15">
        <f t="shared" si="3"/>
        <v>51897.003284537903</v>
      </c>
      <c r="I37" s="15">
        <f t="shared" si="4"/>
        <v>100390.29564030864</v>
      </c>
      <c r="J37" s="15">
        <f t="shared" si="5"/>
        <v>-2759.2956403086428</v>
      </c>
      <c r="K37" s="15">
        <f t="shared" si="6"/>
        <v>7613712.4306262825</v>
      </c>
      <c r="L37" s="15">
        <f t="shared" si="7"/>
        <v>100390.29564030864</v>
      </c>
    </row>
    <row r="38" spans="1:12" x14ac:dyDescent="0.3">
      <c r="A38" s="14">
        <v>2022</v>
      </c>
      <c r="B38" s="14">
        <v>1</v>
      </c>
      <c r="C38" s="20">
        <v>33520</v>
      </c>
      <c r="D38" s="14">
        <v>37</v>
      </c>
      <c r="F38" s="15">
        <f t="shared" si="8"/>
        <v>49345.420850795483</v>
      </c>
      <c r="G38" s="15">
        <f t="shared" si="2"/>
        <v>539.71503985424783</v>
      </c>
      <c r="H38" s="15">
        <f t="shared" si="3"/>
        <v>-21168.183229967512</v>
      </c>
      <c r="I38" s="15">
        <f t="shared" si="4"/>
        <v>23979.352894335654</v>
      </c>
      <c r="J38" s="15">
        <f t="shared" si="5"/>
        <v>9540.6471056643459</v>
      </c>
      <c r="K38" s="15">
        <f t="shared" si="6"/>
        <v>91023947.194821462</v>
      </c>
      <c r="L38" s="15">
        <f t="shared" si="7"/>
        <v>23979.352894335654</v>
      </c>
    </row>
    <row r="39" spans="1:12" x14ac:dyDescent="0.3">
      <c r="A39" s="14"/>
      <c r="B39" s="14">
        <v>2</v>
      </c>
      <c r="C39" s="20">
        <v>26906</v>
      </c>
      <c r="D39">
        <v>38</v>
      </c>
      <c r="F39" s="15">
        <f t="shared" si="8"/>
        <v>51308.065432935458</v>
      </c>
      <c r="G39" s="15">
        <f t="shared" si="2"/>
        <v>824.30094831139354</v>
      </c>
      <c r="H39" s="15">
        <f t="shared" si="3"/>
        <v>-28386.268151335491</v>
      </c>
      <c r="I39" s="15">
        <f t="shared" si="4"/>
        <v>19791.352288571368</v>
      </c>
      <c r="J39" s="15">
        <f t="shared" si="5"/>
        <v>7114.6477114286317</v>
      </c>
      <c r="K39" s="15">
        <f t="shared" si="6"/>
        <v>50618212.057736665</v>
      </c>
      <c r="L39" s="15">
        <f t="shared" si="7"/>
        <v>19791.352288571368</v>
      </c>
    </row>
    <row r="40" spans="1:12" x14ac:dyDescent="0.3">
      <c r="A40" s="14"/>
      <c r="B40" s="14">
        <v>3</v>
      </c>
      <c r="C40" s="20">
        <v>55579</v>
      </c>
      <c r="D40" s="14">
        <v>39</v>
      </c>
      <c r="F40" s="15">
        <f t="shared" si="8"/>
        <v>53913.644429655425</v>
      </c>
      <c r="G40" s="15">
        <f t="shared" si="2"/>
        <v>1180.5565579931083</v>
      </c>
      <c r="H40" s="15">
        <f t="shared" si="3"/>
        <v>-3322.2229651994194</v>
      </c>
      <c r="I40" s="15">
        <f t="shared" si="4"/>
        <v>46672.609757957151</v>
      </c>
      <c r="J40" s="15">
        <f t="shared" si="5"/>
        <v>8906.3902420428494</v>
      </c>
      <c r="K40" s="15">
        <f t="shared" si="6"/>
        <v>79323787.143556088</v>
      </c>
      <c r="L40" s="15">
        <f t="shared" si="7"/>
        <v>46672.609757957151</v>
      </c>
    </row>
    <row r="41" spans="1:12" x14ac:dyDescent="0.3">
      <c r="A41" s="14"/>
      <c r="B41" s="14">
        <v>4</v>
      </c>
      <c r="C41" s="20">
        <v>107620</v>
      </c>
      <c r="D41">
        <v>40</v>
      </c>
      <c r="F41" s="15">
        <f t="shared" si="8"/>
        <v>57517.009755344057</v>
      </c>
      <c r="G41" s="15">
        <f t="shared" si="2"/>
        <v>1665.1183115322133</v>
      </c>
      <c r="H41" s="15">
        <f t="shared" si="3"/>
        <v>43319.125695108502</v>
      </c>
      <c r="I41" s="15">
        <f t="shared" si="4"/>
        <v>95505.956161522423</v>
      </c>
      <c r="J41" s="15">
        <f t="shared" si="5"/>
        <v>12114.043838477577</v>
      </c>
      <c r="K41" s="15">
        <f t="shared" si="6"/>
        <v>146750058.12055656</v>
      </c>
      <c r="L41" s="15">
        <f t="shared" si="7"/>
        <v>95505.956161522423</v>
      </c>
    </row>
    <row r="42" spans="1:12" x14ac:dyDescent="0.3">
      <c r="A42" s="14"/>
      <c r="B42" s="14">
        <v>5</v>
      </c>
      <c r="C42" s="20">
        <v>8776</v>
      </c>
      <c r="D42" s="14">
        <v>41</v>
      </c>
      <c r="F42" s="15">
        <f t="shared" si="8"/>
        <v>58436.695247216019</v>
      </c>
      <c r="G42" s="15">
        <f t="shared" si="2"/>
        <v>1516.0317476001633</v>
      </c>
      <c r="H42" s="15">
        <f t="shared" si="3"/>
        <v>-47573.483352167292</v>
      </c>
      <c r="I42" s="15">
        <f t="shared" si="4"/>
        <v>12503.164098301284</v>
      </c>
      <c r="J42" s="15">
        <f t="shared" si="5"/>
        <v>-3727.164098301284</v>
      </c>
      <c r="K42" s="15">
        <f t="shared" si="6"/>
        <v>13891752.215666024</v>
      </c>
      <c r="L42" s="15">
        <f t="shared" si="7"/>
        <v>12503.164098301284</v>
      </c>
    </row>
    <row r="43" spans="1:12" x14ac:dyDescent="0.3">
      <c r="A43" s="14"/>
      <c r="B43" s="14">
        <v>6</v>
      </c>
      <c r="C43" s="20">
        <v>48240</v>
      </c>
      <c r="D43">
        <v>42</v>
      </c>
      <c r="F43" s="15">
        <f t="shared" si="8"/>
        <v>59911.649666525125</v>
      </c>
      <c r="G43" s="15">
        <f t="shared" si="2"/>
        <v>1507.816281941952</v>
      </c>
      <c r="H43" s="15">
        <f t="shared" si="3"/>
        <v>-11556.633147310165</v>
      </c>
      <c r="I43" s="15">
        <f t="shared" si="4"/>
        <v>48445.38664145529</v>
      </c>
      <c r="J43" s="15">
        <f t="shared" si="5"/>
        <v>-205.38664145529037</v>
      </c>
      <c r="K43" s="15">
        <f t="shared" si="6"/>
        <v>42183.672488283999</v>
      </c>
      <c r="L43" s="15">
        <f t="shared" si="7"/>
        <v>48445.38664145529</v>
      </c>
    </row>
    <row r="44" spans="1:12" x14ac:dyDescent="0.3">
      <c r="A44" s="14"/>
      <c r="B44" s="14">
        <v>7</v>
      </c>
      <c r="C44" s="20">
        <v>50898</v>
      </c>
      <c r="D44" s="14">
        <v>43</v>
      </c>
      <c r="F44" s="15">
        <f t="shared" si="8"/>
        <v>60527.858324743975</v>
      </c>
      <c r="G44" s="15">
        <f t="shared" si="2"/>
        <v>1329.4947571973316</v>
      </c>
      <c r="H44" s="15">
        <f t="shared" si="3"/>
        <v>-7133.3569783192925</v>
      </c>
      <c r="I44" s="15">
        <f t="shared" si="4"/>
        <v>55356.038118615506</v>
      </c>
      <c r="J44" s="15">
        <f t="shared" si="5"/>
        <v>-4458.0381186155064</v>
      </c>
      <c r="K44" s="15">
        <f t="shared" si="6"/>
        <v>19874103.867028885</v>
      </c>
      <c r="L44" s="15">
        <f t="shared" si="7"/>
        <v>55356.038118615506</v>
      </c>
    </row>
    <row r="45" spans="1:12" x14ac:dyDescent="0.3">
      <c r="A45" s="14"/>
      <c r="B45" s="14">
        <v>8</v>
      </c>
      <c r="C45" s="20">
        <v>14006</v>
      </c>
      <c r="D45">
        <v>44</v>
      </c>
      <c r="F45" s="15">
        <f t="shared" si="8"/>
        <v>60391.77404500288</v>
      </c>
      <c r="G45" s="15">
        <f t="shared" si="2"/>
        <v>1036.3789498096462</v>
      </c>
      <c r="H45" s="15">
        <f t="shared" si="3"/>
        <v>-42282.152741575264</v>
      </c>
      <c r="I45" s="15">
        <f t="shared" si="4"/>
        <v>21333.895184692155</v>
      </c>
      <c r="J45" s="15">
        <f t="shared" si="5"/>
        <v>-7327.8951846921555</v>
      </c>
      <c r="K45" s="15">
        <f t="shared" si="6"/>
        <v>53698047.837834477</v>
      </c>
      <c r="L45" s="15">
        <f t="shared" si="7"/>
        <v>21333.895184692155</v>
      </c>
    </row>
    <row r="46" spans="1:12" x14ac:dyDescent="0.3">
      <c r="A46" s="14"/>
      <c r="B46" s="14">
        <v>9</v>
      </c>
      <c r="C46" s="20">
        <v>115175</v>
      </c>
      <c r="D46" s="14">
        <v>45</v>
      </c>
      <c r="F46" s="15">
        <f>O$1*(C46-H34)+(1-O$1)*(F45+G45)</f>
        <v>62676.262006513207</v>
      </c>
      <c r="G46" s="15">
        <f t="shared" si="2"/>
        <v>1286.0007521497826</v>
      </c>
      <c r="H46" s="15">
        <f t="shared" si="3"/>
        <v>49004.032760724891</v>
      </c>
      <c r="I46" s="15">
        <f t="shared" si="4"/>
        <v>108934.4549414966</v>
      </c>
      <c r="J46" s="15">
        <f t="shared" si="5"/>
        <v>6240.5450585033977</v>
      </c>
      <c r="K46" s="15">
        <f t="shared" si="6"/>
        <v>38944402.627211176</v>
      </c>
      <c r="L46" s="15">
        <f t="shared" si="7"/>
        <v>108934.4549414966</v>
      </c>
    </row>
    <row r="47" spans="1:12" x14ac:dyDescent="0.3">
      <c r="A47" s="14"/>
      <c r="B47" s="14">
        <v>10</v>
      </c>
      <c r="C47" s="20">
        <v>60861</v>
      </c>
      <c r="D47">
        <v>46</v>
      </c>
      <c r="F47" s="15">
        <f t="shared" si="8"/>
        <v>63073.444048050151</v>
      </c>
      <c r="G47" s="15">
        <f t="shared" si="2"/>
        <v>1108.2370100272149</v>
      </c>
      <c r="H47" s="15">
        <f t="shared" si="3"/>
        <v>276.24834166581968</v>
      </c>
      <c r="I47" s="15">
        <f t="shared" si="4"/>
        <v>65305.093553064224</v>
      </c>
      <c r="J47" s="15">
        <f t="shared" si="5"/>
        <v>-4444.0935530642237</v>
      </c>
      <c r="K47" s="15">
        <f t="shared" si="6"/>
        <v>19749967.508386996</v>
      </c>
      <c r="L47" s="15">
        <f t="shared" si="7"/>
        <v>65305.093553064224</v>
      </c>
    </row>
    <row r="48" spans="1:12" x14ac:dyDescent="0.3">
      <c r="A48" s="14"/>
      <c r="B48" s="14">
        <v>11</v>
      </c>
      <c r="C48" s="20">
        <v>70186</v>
      </c>
      <c r="D48" s="14">
        <v>47</v>
      </c>
      <c r="F48" s="15">
        <f t="shared" si="8"/>
        <v>62949.974004328455</v>
      </c>
      <c r="G48" s="15">
        <f t="shared" si="2"/>
        <v>861.89559927743267</v>
      </c>
      <c r="H48" s="15">
        <f t="shared" si="3"/>
        <v>10684.80574616852</v>
      </c>
      <c r="I48" s="15">
        <f t="shared" si="4"/>
        <v>76344.535268744585</v>
      </c>
      <c r="J48" s="15">
        <f t="shared" si="5"/>
        <v>-6158.5352687445848</v>
      </c>
      <c r="K48" s="15">
        <f t="shared" si="6"/>
        <v>37927556.656370938</v>
      </c>
      <c r="L48" s="15">
        <f t="shared" si="7"/>
        <v>76344.535268744585</v>
      </c>
    </row>
    <row r="49" spans="1:12" x14ac:dyDescent="0.3">
      <c r="A49" s="14"/>
      <c r="B49" s="14">
        <v>12</v>
      </c>
      <c r="C49" s="20">
        <v>120603</v>
      </c>
      <c r="D49">
        <v>48</v>
      </c>
      <c r="F49" s="15">
        <f t="shared" si="8"/>
        <v>64790.695025977133</v>
      </c>
      <c r="G49" s="15">
        <f t="shared" si="2"/>
        <v>1057.660683751682</v>
      </c>
      <c r="H49" s="15">
        <f t="shared" si="3"/>
        <v>53071.593791383391</v>
      </c>
      <c r="I49" s="15">
        <f t="shared" si="4"/>
        <v>115708.87288814379</v>
      </c>
      <c r="J49" s="15">
        <f t="shared" si="5"/>
        <v>4894.1271118562145</v>
      </c>
      <c r="K49" s="15">
        <f t="shared" si="6"/>
        <v>23952480.187006053</v>
      </c>
      <c r="L49" s="15">
        <f t="shared" si="7"/>
        <v>115708.87288814379</v>
      </c>
    </row>
    <row r="50" spans="1:12" x14ac:dyDescent="0.3">
      <c r="A50" s="14">
        <v>2023</v>
      </c>
      <c r="B50" s="14">
        <v>1</v>
      </c>
      <c r="C50" s="20">
        <v>39107</v>
      </c>
      <c r="D50" s="14">
        <v>49</v>
      </c>
      <c r="F50" s="15">
        <f t="shared" si="8"/>
        <v>64733.72121377656</v>
      </c>
      <c r="G50" s="15">
        <f t="shared" si="2"/>
        <v>834.733784561231</v>
      </c>
      <c r="H50" s="15">
        <f t="shared" si="3"/>
        <v>-22505.744625110223</v>
      </c>
      <c r="I50" s="15">
        <f t="shared" si="4"/>
        <v>44680.172479761299</v>
      </c>
      <c r="J50" s="15">
        <f t="shared" si="5"/>
        <v>-5573.1724797612987</v>
      </c>
      <c r="K50" s="15">
        <f t="shared" si="6"/>
        <v>31060251.489168704</v>
      </c>
      <c r="L50" s="15">
        <f t="shared" si="7"/>
        <v>44680.172479761299</v>
      </c>
    </row>
    <row r="51" spans="1:12" x14ac:dyDescent="0.3">
      <c r="A51" s="14"/>
      <c r="B51" s="14">
        <v>2</v>
      </c>
      <c r="C51" s="20">
        <v>31655</v>
      </c>
      <c r="D51">
        <v>50</v>
      </c>
      <c r="F51" s="15">
        <f t="shared" si="8"/>
        <v>64463.017628937341</v>
      </c>
      <c r="G51" s="15">
        <f t="shared" si="2"/>
        <v>613.64631068114102</v>
      </c>
      <c r="H51" s="15">
        <f t="shared" si="3"/>
        <v>-29712.792994616044</v>
      </c>
      <c r="I51" s="15">
        <f t="shared" si="4"/>
        <v>37182.186847002304</v>
      </c>
      <c r="J51" s="15">
        <f t="shared" si="5"/>
        <v>-5527.1868470023037</v>
      </c>
      <c r="K51" s="15">
        <f t="shared" si="6"/>
        <v>30549794.441675268</v>
      </c>
      <c r="L51" s="15">
        <f t="shared" si="7"/>
        <v>37182.186847002304</v>
      </c>
    </row>
    <row r="52" spans="1:12" x14ac:dyDescent="0.3">
      <c r="A52" s="14"/>
      <c r="B52" s="14">
        <v>3</v>
      </c>
      <c r="C52" s="20">
        <v>64355</v>
      </c>
      <c r="D52" s="14">
        <v>51</v>
      </c>
      <c r="F52" s="15">
        <f t="shared" si="8"/>
        <v>65596.775744734667</v>
      </c>
      <c r="G52" s="15">
        <f t="shared" si="2"/>
        <v>717.66867170437797</v>
      </c>
      <c r="H52" s="15">
        <f t="shared" si="3"/>
        <v>-2698.0887990599936</v>
      </c>
      <c r="I52" s="15">
        <f t="shared" si="4"/>
        <v>61754.440974419063</v>
      </c>
      <c r="J52" s="15">
        <f t="shared" si="5"/>
        <v>2600.5590255809366</v>
      </c>
      <c r="K52" s="15">
        <f t="shared" si="6"/>
        <v>6762907.2455304703</v>
      </c>
      <c r="L52" s="15">
        <f t="shared" si="7"/>
        <v>61754.440974419063</v>
      </c>
    </row>
    <row r="53" spans="1:12" x14ac:dyDescent="0.3">
      <c r="A53" s="14"/>
      <c r="B53" s="14">
        <v>4</v>
      </c>
      <c r="C53" s="20">
        <v>123762</v>
      </c>
      <c r="D53">
        <v>52</v>
      </c>
      <c r="F53" s="15">
        <f t="shared" si="8"/>
        <v>69140.130394129534</v>
      </c>
      <c r="G53" s="15">
        <f t="shared" si="2"/>
        <v>1282.8058672424759</v>
      </c>
      <c r="H53" s="15">
        <f t="shared" si="3"/>
        <v>46709.948868337087</v>
      </c>
      <c r="I53" s="15">
        <f t="shared" si="4"/>
        <v>109633.57011154754</v>
      </c>
      <c r="J53" s="15">
        <f t="shared" si="5"/>
        <v>14128.429888452461</v>
      </c>
      <c r="K53" s="15">
        <f t="shared" si="6"/>
        <v>199612531.11291683</v>
      </c>
      <c r="L53" s="15">
        <f t="shared" si="7"/>
        <v>109633.57011154754</v>
      </c>
    </row>
    <row r="54" spans="1:12" x14ac:dyDescent="0.3">
      <c r="A54" s="14"/>
      <c r="B54" s="14">
        <v>5</v>
      </c>
      <c r="C54" s="20">
        <v>10970</v>
      </c>
      <c r="D54" s="14">
        <v>53</v>
      </c>
      <c r="F54" s="15">
        <f t="shared" si="8"/>
        <v>68047.045679531075</v>
      </c>
      <c r="G54" s="15">
        <f t="shared" si="2"/>
        <v>807.62775087428895</v>
      </c>
      <c r="H54" s="15">
        <f t="shared" si="3"/>
        <v>-50424.552050376427</v>
      </c>
      <c r="I54" s="15">
        <f t="shared" si="4"/>
        <v>22849.452909204723</v>
      </c>
      <c r="J54" s="15">
        <f t="shared" si="5"/>
        <v>-11879.452909204723</v>
      </c>
      <c r="K54" s="15">
        <f t="shared" si="6"/>
        <v>141121401.42201257</v>
      </c>
      <c r="L54" s="15">
        <f t="shared" si="7"/>
        <v>22849.452909204723</v>
      </c>
    </row>
    <row r="55" spans="1:12" x14ac:dyDescent="0.3">
      <c r="A55" s="14"/>
      <c r="B55" s="14">
        <v>6</v>
      </c>
      <c r="C55" s="20">
        <v>56280</v>
      </c>
      <c r="D55">
        <v>54</v>
      </c>
      <c r="F55" s="15">
        <f t="shared" si="8"/>
        <v>68651.065373786332</v>
      </c>
      <c r="G55" s="15">
        <f t="shared" si="2"/>
        <v>766.90613955048275</v>
      </c>
      <c r="H55" s="15">
        <f t="shared" si="3"/>
        <v>-11800.962815253015</v>
      </c>
      <c r="I55" s="15">
        <f t="shared" si="4"/>
        <v>57298.040283095201</v>
      </c>
      <c r="J55" s="15">
        <f t="shared" si="5"/>
        <v>-1018.0402830952007</v>
      </c>
      <c r="K55" s="15">
        <f t="shared" si="6"/>
        <v>1036406.0180045564</v>
      </c>
      <c r="L55" s="15">
        <f t="shared" si="7"/>
        <v>57298.040283095201</v>
      </c>
    </row>
    <row r="56" spans="1:12" x14ac:dyDescent="0.3">
      <c r="A56" s="14"/>
      <c r="B56" s="14">
        <v>7</v>
      </c>
      <c r="C56" s="20">
        <v>65868</v>
      </c>
      <c r="D56" s="14">
        <v>55</v>
      </c>
      <c r="F56" s="15">
        <f t="shared" si="8"/>
        <v>70134.648606333314</v>
      </c>
      <c r="G56" s="15">
        <f t="shared" si="2"/>
        <v>910.24155814978258</v>
      </c>
      <c r="H56" s="15">
        <f t="shared" si="3"/>
        <v>-6273.344466723498</v>
      </c>
      <c r="I56" s="15">
        <f t="shared" si="4"/>
        <v>62284.614535017521</v>
      </c>
      <c r="J56" s="15">
        <f t="shared" si="5"/>
        <v>3583.3854649824789</v>
      </c>
      <c r="K56" s="15">
        <f t="shared" si="6"/>
        <v>12840651.390647696</v>
      </c>
      <c r="L56" s="15">
        <f t="shared" si="7"/>
        <v>62284.614535017521</v>
      </c>
    </row>
    <row r="57" spans="1:12" x14ac:dyDescent="0.3">
      <c r="A57" s="14"/>
      <c r="B57" s="14">
        <v>8</v>
      </c>
      <c r="C57" s="20">
        <v>18675</v>
      </c>
      <c r="D57">
        <v>56</v>
      </c>
      <c r="F57" s="15">
        <f t="shared" si="8"/>
        <v>69027.342679901529</v>
      </c>
      <c r="G57" s="15">
        <f t="shared" si="2"/>
        <v>506.73206123346898</v>
      </c>
      <c r="H57" s="15">
        <f t="shared" si="3"/>
        <v>-44703.209723073138</v>
      </c>
      <c r="I57" s="15">
        <f t="shared" si="4"/>
        <v>28762.737422907827</v>
      </c>
      <c r="J57" s="15">
        <f t="shared" si="5"/>
        <v>-10087.737422907827</v>
      </c>
      <c r="K57" s="15">
        <f t="shared" si="6"/>
        <v>101762446.31353505</v>
      </c>
      <c r="L57" s="15">
        <f t="shared" si="7"/>
        <v>28762.737422907827</v>
      </c>
    </row>
    <row r="58" spans="1:12" x14ac:dyDescent="0.3">
      <c r="A58" s="14"/>
      <c r="B58" s="14">
        <v>9</v>
      </c>
      <c r="C58" s="20">
        <v>132451</v>
      </c>
      <c r="D58" s="14">
        <v>57</v>
      </c>
      <c r="F58" s="15">
        <f t="shared" si="8"/>
        <v>72316.653240763029</v>
      </c>
      <c r="G58" s="15">
        <f t="shared" si="2"/>
        <v>1063.2477611590753</v>
      </c>
      <c r="H58" s="15">
        <f t="shared" si="3"/>
        <v>52343.126960278511</v>
      </c>
      <c r="I58" s="15">
        <f t="shared" si="4"/>
        <v>118538.10750185989</v>
      </c>
      <c r="J58" s="15">
        <f t="shared" si="5"/>
        <v>13912.892498140107</v>
      </c>
      <c r="K58" s="15">
        <f t="shared" si="6"/>
        <v>193568577.66480327</v>
      </c>
      <c r="L58" s="15">
        <f t="shared" si="7"/>
        <v>118538.10750185989</v>
      </c>
    </row>
    <row r="59" spans="1:12" x14ac:dyDescent="0.3">
      <c r="A59" s="14"/>
      <c r="B59" s="14">
        <v>10</v>
      </c>
      <c r="C59" s="20">
        <v>70471</v>
      </c>
      <c r="D59">
        <v>58</v>
      </c>
      <c r="F59" s="15">
        <f t="shared" si="8"/>
        <v>72742.87113320452</v>
      </c>
      <c r="G59" s="15">
        <f t="shared" si="2"/>
        <v>935.84178741555843</v>
      </c>
      <c r="H59" s="15">
        <f t="shared" si="3"/>
        <v>-488.18750079528235</v>
      </c>
      <c r="I59" s="15">
        <f t="shared" si="4"/>
        <v>73656.149343587924</v>
      </c>
      <c r="J59" s="15">
        <f t="shared" si="5"/>
        <v>-3185.1493435879238</v>
      </c>
      <c r="K59" s="15">
        <f t="shared" si="6"/>
        <v>10145176.340958582</v>
      </c>
      <c r="L59" s="15">
        <f t="shared" si="7"/>
        <v>73656.149343587924</v>
      </c>
    </row>
    <row r="60" spans="1:12" x14ac:dyDescent="0.3">
      <c r="A60" s="14"/>
      <c r="B60" s="14">
        <v>11</v>
      </c>
      <c r="C60" s="20">
        <v>81884</v>
      </c>
      <c r="D60" s="14">
        <v>59</v>
      </c>
      <c r="F60" s="15">
        <f t="shared" si="8"/>
        <v>73182.809187262363</v>
      </c>
      <c r="G60" s="15">
        <f t="shared" si="2"/>
        <v>836.66104074401528</v>
      </c>
      <c r="H60" s="15">
        <f t="shared" si="3"/>
        <v>10089.721266139255</v>
      </c>
      <c r="I60" s="15">
        <f t="shared" si="4"/>
        <v>84363.518666788601</v>
      </c>
      <c r="J60" s="15">
        <f t="shared" si="5"/>
        <v>-2479.518666788601</v>
      </c>
      <c r="K60" s="15">
        <f t="shared" si="6"/>
        <v>6148012.8189531211</v>
      </c>
      <c r="L60" s="15">
        <f t="shared" si="7"/>
        <v>84363.518666788601</v>
      </c>
    </row>
    <row r="61" spans="1:12" x14ac:dyDescent="0.3">
      <c r="A61" s="14"/>
      <c r="B61" s="14">
        <v>12</v>
      </c>
      <c r="C61" s="20">
        <v>137832</v>
      </c>
      <c r="D61">
        <v>60</v>
      </c>
      <c r="F61" s="15">
        <f t="shared" si="8"/>
        <v>76167.657424128425</v>
      </c>
      <c r="G61" s="15">
        <f t="shared" si="2"/>
        <v>1266.2984799684248</v>
      </c>
      <c r="H61" s="15">
        <f t="shared" si="3"/>
        <v>55649.418426729841</v>
      </c>
      <c r="I61" s="15">
        <f t="shared" si="4"/>
        <v>127091.06401938977</v>
      </c>
      <c r="J61" s="15">
        <f t="shared" si="5"/>
        <v>10740.935980610229</v>
      </c>
      <c r="K61" s="15">
        <f t="shared" si="6"/>
        <v>115367705.73956743</v>
      </c>
      <c r="L61" s="15">
        <f t="shared" si="7"/>
        <v>127091.06401938977</v>
      </c>
    </row>
    <row r="62" spans="1:12" x14ac:dyDescent="0.3">
      <c r="A62" s="11">
        <v>2024</v>
      </c>
      <c r="B62" s="16">
        <v>1</v>
      </c>
      <c r="C62" s="11"/>
      <c r="D62" s="11"/>
      <c r="E62" s="11"/>
      <c r="F62" s="11"/>
      <c r="G62" s="11"/>
      <c r="H62" s="11"/>
      <c r="I62" s="18">
        <f>F61+G61*1+H50</f>
        <v>54928.211278986622</v>
      </c>
    </row>
    <row r="63" spans="1:12" x14ac:dyDescent="0.3">
      <c r="A63" s="11"/>
      <c r="B63" s="16">
        <v>2</v>
      </c>
      <c r="C63" s="11"/>
      <c r="D63" s="11"/>
      <c r="E63" s="11"/>
      <c r="F63" s="11"/>
      <c r="G63" s="11"/>
      <c r="H63" s="11"/>
      <c r="I63" s="18">
        <f>F$61+G$61*2+H51</f>
        <v>48987.461389449236</v>
      </c>
    </row>
    <row r="64" spans="1:12" x14ac:dyDescent="0.3">
      <c r="A64" s="11"/>
      <c r="B64" s="16">
        <v>3</v>
      </c>
      <c r="C64" s="11"/>
      <c r="D64" s="11"/>
      <c r="E64" s="11"/>
      <c r="F64" s="11"/>
      <c r="G64" s="11"/>
      <c r="H64" s="11"/>
      <c r="I64" s="18">
        <f>F$61+G$61*3+H52</f>
        <v>77268.464064973712</v>
      </c>
    </row>
    <row r="65" spans="1:12" x14ac:dyDescent="0.3">
      <c r="A65" s="11"/>
      <c r="B65" s="16">
        <v>4</v>
      </c>
      <c r="C65" s="11"/>
      <c r="D65" s="11"/>
      <c r="E65" s="11"/>
      <c r="F65" s="11"/>
      <c r="G65" s="11"/>
      <c r="H65" s="11"/>
      <c r="I65" s="18">
        <f>F$61+G$61*4+H53</f>
        <v>127942.80021233921</v>
      </c>
    </row>
    <row r="66" spans="1:12" x14ac:dyDescent="0.3">
      <c r="A66" s="11"/>
      <c r="B66" s="16">
        <v>5</v>
      </c>
      <c r="C66" s="11"/>
      <c r="D66" s="11"/>
      <c r="E66" s="11"/>
      <c r="F66" s="11"/>
      <c r="G66" s="11"/>
      <c r="H66" s="11"/>
      <c r="I66" s="18">
        <f>F$61+G$61*5+H54</f>
        <v>32074.597773594127</v>
      </c>
    </row>
    <row r="67" spans="1:12" x14ac:dyDescent="0.3">
      <c r="A67" s="11"/>
      <c r="B67" s="16">
        <v>6</v>
      </c>
      <c r="C67" s="11"/>
      <c r="D67" s="11"/>
      <c r="E67" s="11"/>
      <c r="F67" s="11"/>
      <c r="G67" s="11"/>
      <c r="H67" s="11"/>
      <c r="I67" s="18">
        <f>F$61+G$61*6+H55</f>
        <v>71964.485488685954</v>
      </c>
    </row>
    <row r="68" spans="1:12" x14ac:dyDescent="0.3">
      <c r="A68" s="11"/>
      <c r="B68" s="16">
        <v>7</v>
      </c>
      <c r="C68" s="11"/>
      <c r="D68" s="11"/>
      <c r="E68" s="11"/>
      <c r="F68" s="11"/>
      <c r="G68" s="11"/>
      <c r="H68" s="11"/>
      <c r="I68" s="18">
        <f>F$61+G$61*7+H56</f>
        <v>78758.402317183893</v>
      </c>
    </row>
    <row r="69" spans="1:12" x14ac:dyDescent="0.3">
      <c r="A69" s="11"/>
      <c r="B69" s="16">
        <v>8</v>
      </c>
      <c r="C69" s="11"/>
      <c r="D69" s="11"/>
      <c r="E69" s="11"/>
      <c r="F69" s="11"/>
      <c r="G69" s="11"/>
      <c r="H69" s="11"/>
      <c r="I69" s="18">
        <f>F$61+G$61*8+H57</f>
        <v>41594.835540802691</v>
      </c>
    </row>
    <row r="70" spans="1:12" x14ac:dyDescent="0.3">
      <c r="A70" s="11"/>
      <c r="B70" s="16">
        <v>9</v>
      </c>
      <c r="C70" s="11"/>
      <c r="D70" s="11"/>
      <c r="E70" s="11"/>
      <c r="F70" s="11"/>
      <c r="G70" s="11"/>
      <c r="H70" s="11"/>
      <c r="I70" s="18">
        <f>F$61+G$61*9+H58</f>
        <v>139907.47070412277</v>
      </c>
    </row>
    <row r="71" spans="1:12" x14ac:dyDescent="0.3">
      <c r="A71" s="11"/>
      <c r="B71" s="16">
        <v>10</v>
      </c>
      <c r="C71" s="11"/>
      <c r="D71" s="11"/>
      <c r="E71" s="11"/>
      <c r="F71" s="11"/>
      <c r="G71" s="11"/>
      <c r="H71" s="11"/>
      <c r="I71" s="18">
        <f>F$61+G$61*10+H59</f>
        <v>88342.454723017392</v>
      </c>
    </row>
    <row r="72" spans="1:12" x14ac:dyDescent="0.3">
      <c r="A72" s="11"/>
      <c r="B72" s="16">
        <v>11</v>
      </c>
      <c r="C72" s="11"/>
      <c r="D72" s="11"/>
      <c r="E72" s="11"/>
      <c r="F72" s="11"/>
      <c r="G72" s="11"/>
      <c r="H72" s="11"/>
      <c r="I72" s="18">
        <f>F$61+G$61*11+H60</f>
        <v>100186.66196992036</v>
      </c>
    </row>
    <row r="73" spans="1:12" x14ac:dyDescent="0.3">
      <c r="A73" s="11"/>
      <c r="B73" s="16">
        <v>12</v>
      </c>
      <c r="C73" s="11"/>
      <c r="D73" s="11"/>
      <c r="E73" s="11"/>
      <c r="F73" s="11"/>
      <c r="G73" s="11"/>
      <c r="H73" s="11"/>
      <c r="I73" s="18">
        <f>F$61+G$61*12+H61</f>
        <v>147012.65761047936</v>
      </c>
    </row>
    <row r="74" spans="1:12" x14ac:dyDescent="0.3">
      <c r="J74" s="13"/>
      <c r="K74" s="19">
        <f>SUM(K14:K61)</f>
        <v>5266277299.8115911</v>
      </c>
      <c r="L74" s="19">
        <f>SUM(L14:L61)</f>
        <v>2622109.2849277738</v>
      </c>
    </row>
    <row r="75" spans="1:12" x14ac:dyDescent="0.3">
      <c r="K75" s="18">
        <f>K74/48</f>
        <v>109714110.41274148</v>
      </c>
      <c r="L75" s="11">
        <f>L74*100/48</f>
        <v>5462727.676932862</v>
      </c>
    </row>
    <row r="76" spans="1:12" x14ac:dyDescent="0.3">
      <c r="K76" t="s">
        <v>11</v>
      </c>
      <c r="L7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 Winter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wisnu ary</cp:lastModifiedBy>
  <dcterms:created xsi:type="dcterms:W3CDTF">2024-10-28T01:20:54Z</dcterms:created>
  <dcterms:modified xsi:type="dcterms:W3CDTF">2024-12-14T06:23:32Z</dcterms:modified>
</cp:coreProperties>
</file>