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wito.DAMAIPUTRA\Downloads\"/>
    </mc:Choice>
  </mc:AlternateContent>
  <bookViews>
    <workbookView xWindow="0" yWindow="0" windowWidth="20490" windowHeight="7755" tabRatio="727" activeTab="8"/>
  </bookViews>
  <sheets>
    <sheet name="Car" sheetId="1" r:id="rId1"/>
    <sheet name="WZ" sheetId="3" r:id="rId2"/>
    <sheet name="DZ" sheetId="4" r:id="rId3"/>
    <sheet name="LAP.PENJ" sheetId="5" r:id="rId4"/>
    <sheet name="SumPenj" sheetId="6" r:id="rId5"/>
    <sheet name="Sheet2" sheetId="7" r:id="rId6"/>
    <sheet name="Sheet1" sheetId="8" r:id="rId7"/>
    <sheet name="Yanto" sheetId="9" r:id="rId8"/>
    <sheet name="STOCK UNIT" sheetId="2" r:id="rId9"/>
    <sheet name="Car (2)" sheetId="10" r:id="rId10"/>
    <sheet name="KS" sheetId="12" r:id="rId11"/>
    <sheet name="BC" sheetId="11" r:id="rId12"/>
  </sheets>
  <externalReferences>
    <externalReference r:id="rId13"/>
  </externalReferences>
  <definedNames>
    <definedName name="_xlnm.Print_Area" localSheetId="4">SumPenj!$A$1:$O$51</definedName>
  </definedNames>
  <calcPr calcId="152511"/>
  <extLst>
    <ext uri="GoogleSheetsCustomDataVersion1">
      <go:sheetsCustomData xmlns:go="http://customooxmlschemas.google.com/" r:id="rId14" roundtripDataSignature="AMtx7mhK+UoUCXLVm2jmXriolUNydtYcyg=="/>
    </ext>
  </extLst>
</workbook>
</file>

<file path=xl/calcChain.xml><?xml version="1.0" encoding="utf-8"?>
<calcChain xmlns="http://schemas.openxmlformats.org/spreadsheetml/2006/main">
  <c r="D20" i="12" l="1"/>
  <c r="D10" i="12"/>
  <c r="D9" i="12"/>
  <c r="D29" i="12"/>
  <c r="D28" i="12"/>
  <c r="D23" i="12"/>
  <c r="D22" i="12"/>
  <c r="D21" i="12"/>
  <c r="D17" i="12"/>
  <c r="D16" i="12"/>
  <c r="D15" i="12"/>
  <c r="D14" i="12"/>
  <c r="D13" i="12"/>
  <c r="D12" i="12"/>
  <c r="D11" i="1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C23" i="12"/>
  <c r="C22" i="12"/>
  <c r="C21" i="12"/>
  <c r="C20" i="12"/>
  <c r="C17" i="12"/>
  <c r="C16" i="12"/>
  <c r="C15" i="12"/>
  <c r="C14" i="12"/>
  <c r="C13" i="12"/>
  <c r="C12" i="12"/>
  <c r="C11" i="12"/>
  <c r="C10" i="12"/>
  <c r="C9" i="12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C29" i="12"/>
  <c r="C28" i="12"/>
  <c r="E660" i="10"/>
  <c r="D655" i="10"/>
  <c r="E655" i="10" s="1"/>
  <c r="H654" i="10"/>
  <c r="I654" i="10" s="1"/>
  <c r="H653" i="10"/>
  <c r="E653" i="10"/>
  <c r="E639" i="10"/>
  <c r="E634" i="10"/>
  <c r="D634" i="10"/>
  <c r="H632" i="10"/>
  <c r="E632" i="10"/>
  <c r="D617" i="10"/>
  <c r="E618" i="10" s="1"/>
  <c r="D615" i="10"/>
  <c r="D613" i="10"/>
  <c r="E613" i="10" s="1"/>
  <c r="H611" i="10"/>
  <c r="E611" i="10"/>
  <c r="D596" i="10"/>
  <c r="D594" i="10"/>
  <c r="E597" i="10" s="1"/>
  <c r="H593" i="10"/>
  <c r="D592" i="10"/>
  <c r="E592" i="10" s="1"/>
  <c r="H590" i="10"/>
  <c r="E590" i="10"/>
  <c r="H591" i="10" s="1"/>
  <c r="I591" i="10" s="1"/>
  <c r="E576" i="10"/>
  <c r="H572" i="10"/>
  <c r="D571" i="10"/>
  <c r="E571" i="10" s="1"/>
  <c r="H569" i="10"/>
  <c r="E569" i="10"/>
  <c r="D554" i="10"/>
  <c r="D552" i="10"/>
  <c r="H551" i="10"/>
  <c r="D550" i="10"/>
  <c r="E550" i="10" s="1"/>
  <c r="E548" i="10"/>
  <c r="D531" i="10"/>
  <c r="E534" i="10" s="1"/>
  <c r="H530" i="10"/>
  <c r="D529" i="10"/>
  <c r="E529" i="10" s="1"/>
  <c r="E530" i="10" s="1"/>
  <c r="H527" i="10"/>
  <c r="I527" i="10" s="1"/>
  <c r="E527" i="10"/>
  <c r="D512" i="10"/>
  <c r="D510" i="10"/>
  <c r="E513" i="10" s="1"/>
  <c r="H509" i="10"/>
  <c r="D508" i="10"/>
  <c r="E508" i="10" s="1"/>
  <c r="E506" i="10"/>
  <c r="E509" i="10" s="1"/>
  <c r="E514" i="10" s="1"/>
  <c r="D489" i="10"/>
  <c r="E492" i="10" s="1"/>
  <c r="H488" i="10"/>
  <c r="D487" i="10"/>
  <c r="E487" i="10" s="1"/>
  <c r="H485" i="10"/>
  <c r="I485" i="10" s="1"/>
  <c r="E485" i="10"/>
  <c r="D469" i="10"/>
  <c r="D467" i="10"/>
  <c r="H466" i="10"/>
  <c r="D465" i="10"/>
  <c r="E465" i="10" s="1"/>
  <c r="H463" i="10"/>
  <c r="I463" i="10" s="1"/>
  <c r="E463" i="10"/>
  <c r="E446" i="10"/>
  <c r="H442" i="10"/>
  <c r="D441" i="10"/>
  <c r="E441" i="10" s="1"/>
  <c r="E442" i="10" s="1"/>
  <c r="E439" i="10"/>
  <c r="E428" i="10"/>
  <c r="H424" i="10"/>
  <c r="D423" i="10"/>
  <c r="E423" i="10" s="1"/>
  <c r="E421" i="10"/>
  <c r="E410" i="10"/>
  <c r="H406" i="10"/>
  <c r="D405" i="10"/>
  <c r="E405" i="10" s="1"/>
  <c r="E403" i="10"/>
  <c r="H403" i="10" s="1"/>
  <c r="E392" i="10"/>
  <c r="H388" i="10"/>
  <c r="D387" i="10"/>
  <c r="E387" i="10" s="1"/>
  <c r="E385" i="10"/>
  <c r="H385" i="10" s="1"/>
  <c r="I385" i="10" s="1"/>
  <c r="E374" i="10"/>
  <c r="H370" i="10"/>
  <c r="D369" i="10"/>
  <c r="E369" i="10" s="1"/>
  <c r="E367" i="10"/>
  <c r="E354" i="10"/>
  <c r="H350" i="10"/>
  <c r="D349" i="10"/>
  <c r="E349" i="10" s="1"/>
  <c r="E345" i="10"/>
  <c r="E347" i="10" s="1"/>
  <c r="H347" i="10" s="1"/>
  <c r="I347" i="10" s="1"/>
  <c r="E336" i="10"/>
  <c r="H332" i="10"/>
  <c r="D331" i="10"/>
  <c r="E331" i="10" s="1"/>
  <c r="E329" i="10"/>
  <c r="E318" i="10"/>
  <c r="H314" i="10"/>
  <c r="D313" i="10"/>
  <c r="E313" i="10" s="1"/>
  <c r="E311" i="10"/>
  <c r="H311" i="10" s="1"/>
  <c r="I311" i="10" s="1"/>
  <c r="E300" i="10"/>
  <c r="H296" i="10"/>
  <c r="D295" i="10"/>
  <c r="E295" i="10" s="1"/>
  <c r="E291" i="10"/>
  <c r="E293" i="10" s="1"/>
  <c r="H293" i="10" s="1"/>
  <c r="I293" i="10" s="1"/>
  <c r="E282" i="10"/>
  <c r="H278" i="10"/>
  <c r="D277" i="10"/>
  <c r="E277" i="10" s="1"/>
  <c r="E273" i="10"/>
  <c r="E275" i="10" s="1"/>
  <c r="H275" i="10" s="1"/>
  <c r="I275" i="10" s="1"/>
  <c r="E264" i="10"/>
  <c r="D259" i="10"/>
  <c r="E259" i="10" s="1"/>
  <c r="E255" i="10"/>
  <c r="E257" i="10" s="1"/>
  <c r="E246" i="10"/>
  <c r="D241" i="10"/>
  <c r="E241" i="10" s="1"/>
  <c r="E237" i="10"/>
  <c r="E239" i="10" s="1"/>
  <c r="H239" i="10" s="1"/>
  <c r="I239" i="10" s="1"/>
  <c r="E228" i="10"/>
  <c r="D223" i="10"/>
  <c r="E223" i="10" s="1"/>
  <c r="E219" i="10"/>
  <c r="E221" i="10" s="1"/>
  <c r="E210" i="10"/>
  <c r="D205" i="10"/>
  <c r="E205" i="10" s="1"/>
  <c r="E203" i="10"/>
  <c r="H203" i="10" s="1"/>
  <c r="I203" i="10" s="1"/>
  <c r="E192" i="10"/>
  <c r="D187" i="10"/>
  <c r="E187" i="10" s="1"/>
  <c r="E185" i="10"/>
  <c r="H185" i="10" s="1"/>
  <c r="I185" i="10" s="1"/>
  <c r="E173" i="10"/>
  <c r="D168" i="10"/>
  <c r="E168" i="10" s="1"/>
  <c r="E166" i="10"/>
  <c r="E158" i="10"/>
  <c r="D153" i="10"/>
  <c r="E153" i="10" s="1"/>
  <c r="H151" i="10"/>
  <c r="E149" i="10"/>
  <c r="E151" i="10" s="1"/>
  <c r="E142" i="10"/>
  <c r="D137" i="10"/>
  <c r="E137" i="10" s="1"/>
  <c r="E135" i="10"/>
  <c r="E125" i="10"/>
  <c r="D120" i="10"/>
  <c r="E120" i="10" s="1"/>
  <c r="E118" i="10"/>
  <c r="E108" i="10"/>
  <c r="D103" i="10"/>
  <c r="E103" i="10" s="1"/>
  <c r="E101" i="10"/>
  <c r="E91" i="10"/>
  <c r="D86" i="10"/>
  <c r="E86" i="10" s="1"/>
  <c r="E84" i="10"/>
  <c r="E73" i="10"/>
  <c r="D68" i="10"/>
  <c r="E68" i="10" s="1"/>
  <c r="E66" i="10"/>
  <c r="I65" i="10"/>
  <c r="E55" i="10"/>
  <c r="D50" i="10"/>
  <c r="E50" i="10" s="1"/>
  <c r="E48" i="10"/>
  <c r="E38" i="10"/>
  <c r="D33" i="10"/>
  <c r="E33" i="10" s="1"/>
  <c r="E34" i="10" s="1"/>
  <c r="E31" i="10"/>
  <c r="E20" i="10"/>
  <c r="D15" i="10"/>
  <c r="E15" i="10" s="1"/>
  <c r="H13" i="10"/>
  <c r="E13" i="10"/>
  <c r="D24" i="12" l="1"/>
  <c r="D18" i="12"/>
  <c r="C24" i="12"/>
  <c r="C18" i="12"/>
  <c r="E470" i="10"/>
  <c r="E16" i="10"/>
  <c r="E51" i="10"/>
  <c r="E488" i="10"/>
  <c r="E493" i="10" s="1"/>
  <c r="H489" i="10" s="1"/>
  <c r="H490" i="10" s="1"/>
  <c r="H491" i="10" s="1"/>
  <c r="E555" i="10"/>
  <c r="E572" i="10"/>
  <c r="E577" i="10" s="1"/>
  <c r="H573" i="10" s="1"/>
  <c r="E56" i="10"/>
  <c r="E60" i="10" s="1"/>
  <c r="H510" i="10"/>
  <c r="H511" i="10" s="1"/>
  <c r="H512" i="10" s="1"/>
  <c r="I611" i="10"/>
  <c r="E656" i="10"/>
  <c r="E188" i="10"/>
  <c r="E406" i="10"/>
  <c r="H506" i="10"/>
  <c r="I506" i="10" s="1"/>
  <c r="E614" i="10"/>
  <c r="E619" i="10" s="1"/>
  <c r="H615" i="10" s="1"/>
  <c r="H616" i="10" s="1"/>
  <c r="H617" i="10" s="1"/>
  <c r="H186" i="10"/>
  <c r="I186" i="10" s="1"/>
  <c r="H507" i="10"/>
  <c r="I507" i="10" s="1"/>
  <c r="H528" i="10"/>
  <c r="I528" i="10" s="1"/>
  <c r="I590" i="10"/>
  <c r="H612" i="10"/>
  <c r="I612" i="10" s="1"/>
  <c r="E635" i="10"/>
  <c r="E640" i="10" s="1"/>
  <c r="H636" i="10" s="1"/>
  <c r="E21" i="10"/>
  <c r="H17" i="10" s="1"/>
  <c r="H439" i="10"/>
  <c r="I439" i="10" s="1"/>
  <c r="E87" i="10"/>
  <c r="E92" i="10" s="1"/>
  <c r="E104" i="10"/>
  <c r="E109" i="10" s="1"/>
  <c r="E121" i="10"/>
  <c r="E126" i="10" s="1"/>
  <c r="E138" i="10"/>
  <c r="E143" i="10" s="1"/>
  <c r="E466" i="10"/>
  <c r="E471" i="10" s="1"/>
  <c r="H467" i="10" s="1"/>
  <c r="E593" i="10"/>
  <c r="E598" i="10" s="1"/>
  <c r="H594" i="10" s="1"/>
  <c r="H595" i="10" s="1"/>
  <c r="H596" i="10" s="1"/>
  <c r="I653" i="10"/>
  <c r="H14" i="10"/>
  <c r="I14" i="10" s="1"/>
  <c r="I13" i="10"/>
  <c r="H18" i="10" s="1"/>
  <c r="H294" i="10"/>
  <c r="I294" i="10" s="1"/>
  <c r="E332" i="10"/>
  <c r="E337" i="10" s="1"/>
  <c r="H333" i="10" s="1"/>
  <c r="H335" i="10" s="1"/>
  <c r="H329" i="10"/>
  <c r="I329" i="10" s="1"/>
  <c r="E69" i="10"/>
  <c r="I66" i="10"/>
  <c r="I67" i="10" s="1"/>
  <c r="K69" i="10" s="1"/>
  <c r="E296" i="10"/>
  <c r="E301" i="10" s="1"/>
  <c r="H297" i="10" s="1"/>
  <c r="H299" i="10" s="1"/>
  <c r="E424" i="10"/>
  <c r="E429" i="10" s="1"/>
  <c r="H425" i="10" s="1"/>
  <c r="H427" i="10" s="1"/>
  <c r="H421" i="10"/>
  <c r="I421" i="10" s="1"/>
  <c r="H570" i="10"/>
  <c r="I570" i="10" s="1"/>
  <c r="I569" i="10"/>
  <c r="H574" i="10" s="1"/>
  <c r="H575" i="10" s="1"/>
  <c r="H19" i="10"/>
  <c r="E535" i="10"/>
  <c r="H531" i="10" s="1"/>
  <c r="E260" i="10"/>
  <c r="E265" i="10" s="1"/>
  <c r="H261" i="10" s="1"/>
  <c r="H257" i="10"/>
  <c r="I257" i="10" s="1"/>
  <c r="E370" i="10"/>
  <c r="E375" i="10" s="1"/>
  <c r="H371" i="10" s="1"/>
  <c r="H367" i="10"/>
  <c r="I367" i="10" s="1"/>
  <c r="E447" i="10"/>
  <c r="H443" i="10" s="1"/>
  <c r="H445" i="10" s="1"/>
  <c r="E39" i="10"/>
  <c r="E154" i="10"/>
  <c r="E159" i="10" s="1"/>
  <c r="H155" i="10" s="1"/>
  <c r="H152" i="10"/>
  <c r="I152" i="10" s="1"/>
  <c r="I151" i="10"/>
  <c r="E169" i="10"/>
  <c r="E174" i="10" s="1"/>
  <c r="H170" i="10" s="1"/>
  <c r="H166" i="10"/>
  <c r="I166" i="10" s="1"/>
  <c r="E193" i="10"/>
  <c r="H189" i="10" s="1"/>
  <c r="E224" i="10"/>
  <c r="E229" i="10" s="1"/>
  <c r="H225" i="10" s="1"/>
  <c r="H221" i="10"/>
  <c r="I221" i="10" s="1"/>
  <c r="H404" i="10"/>
  <c r="I404" i="10" s="1"/>
  <c r="I403" i="10"/>
  <c r="E411" i="10"/>
  <c r="H407" i="10" s="1"/>
  <c r="H409" i="10" s="1"/>
  <c r="E551" i="10"/>
  <c r="E556" i="10" s="1"/>
  <c r="H552" i="10" s="1"/>
  <c r="H554" i="10" s="1"/>
  <c r="H548" i="10"/>
  <c r="I548" i="10" s="1"/>
  <c r="E661" i="10"/>
  <c r="H657" i="10" s="1"/>
  <c r="H204" i="10"/>
  <c r="I204" i="10" s="1"/>
  <c r="E206" i="10"/>
  <c r="E211" i="10" s="1"/>
  <c r="H207" i="10" s="1"/>
  <c r="H240" i="10"/>
  <c r="I240" i="10" s="1"/>
  <c r="E242" i="10"/>
  <c r="E247" i="10" s="1"/>
  <c r="H243" i="10" s="1"/>
  <c r="H276" i="10"/>
  <c r="I276" i="10" s="1"/>
  <c r="E278" i="10"/>
  <c r="E283" i="10" s="1"/>
  <c r="H279" i="10" s="1"/>
  <c r="H312" i="10"/>
  <c r="I312" i="10" s="1"/>
  <c r="E314" i="10"/>
  <c r="E319" i="10" s="1"/>
  <c r="H315" i="10" s="1"/>
  <c r="H348" i="10"/>
  <c r="I348" i="10" s="1"/>
  <c r="E350" i="10"/>
  <c r="E355" i="10" s="1"/>
  <c r="H351" i="10" s="1"/>
  <c r="H386" i="10"/>
  <c r="I386" i="10" s="1"/>
  <c r="E388" i="10"/>
  <c r="E393" i="10" s="1"/>
  <c r="H389" i="10" s="1"/>
  <c r="H391" i="10" s="1"/>
  <c r="H464" i="10"/>
  <c r="I464" i="10" s="1"/>
  <c r="H486" i="10"/>
  <c r="I486" i="10" s="1"/>
  <c r="I632" i="10"/>
  <c r="H637" i="10" s="1"/>
  <c r="H638" i="10" s="1"/>
  <c r="H633" i="10"/>
  <c r="I633" i="10" s="1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48" i="6"/>
  <c r="H48" i="6"/>
  <c r="M49" i="6"/>
  <c r="M47" i="6"/>
  <c r="M46" i="6"/>
  <c r="M45" i="6"/>
  <c r="M44" i="6"/>
  <c r="I49" i="6"/>
  <c r="J49" i="6" s="1"/>
  <c r="I48" i="6"/>
  <c r="J48" i="6" s="1"/>
  <c r="I47" i="6"/>
  <c r="J47" i="6" s="1"/>
  <c r="I46" i="6"/>
  <c r="J46" i="6" s="1"/>
  <c r="I45" i="6"/>
  <c r="J45" i="6" s="1"/>
  <c r="A47" i="6"/>
  <c r="A48" i="6" s="1"/>
  <c r="A46" i="6"/>
  <c r="I44" i="6"/>
  <c r="J44" i="6" s="1"/>
  <c r="E660" i="1"/>
  <c r="E655" i="1"/>
  <c r="E656" i="1" s="1"/>
  <c r="E661" i="1" s="1"/>
  <c r="H657" i="1" s="1"/>
  <c r="D655" i="1"/>
  <c r="H653" i="1"/>
  <c r="I653" i="1" s="1"/>
  <c r="E653" i="1"/>
  <c r="E639" i="1"/>
  <c r="D634" i="1"/>
  <c r="E634" i="1" s="1"/>
  <c r="H632" i="1"/>
  <c r="E632" i="1"/>
  <c r="D617" i="1"/>
  <c r="D615" i="1"/>
  <c r="D613" i="1"/>
  <c r="E613" i="1" s="1"/>
  <c r="H611" i="1"/>
  <c r="E611" i="1"/>
  <c r="E614" i="1" s="1"/>
  <c r="E597" i="1"/>
  <c r="D596" i="1"/>
  <c r="D594" i="1"/>
  <c r="H593" i="1"/>
  <c r="E592" i="1"/>
  <c r="D592" i="1"/>
  <c r="H590" i="1"/>
  <c r="E590" i="1"/>
  <c r="H591" i="1" s="1"/>
  <c r="I591" i="1" s="1"/>
  <c r="E576" i="1"/>
  <c r="H572" i="1"/>
  <c r="D571" i="1"/>
  <c r="E571" i="1" s="1"/>
  <c r="H569" i="1"/>
  <c r="I569" i="1" s="1"/>
  <c r="E569" i="1"/>
  <c r="D554" i="1"/>
  <c r="D552" i="1"/>
  <c r="H551" i="1"/>
  <c r="D550" i="1"/>
  <c r="E550" i="1" s="1"/>
  <c r="E548" i="1"/>
  <c r="D531" i="1"/>
  <c r="E534" i="1" s="1"/>
  <c r="H530" i="1"/>
  <c r="D529" i="1"/>
  <c r="E529" i="1" s="1"/>
  <c r="E527" i="1"/>
  <c r="H527" i="1" s="1"/>
  <c r="C22" i="9"/>
  <c r="C21" i="9"/>
  <c r="C20" i="9"/>
  <c r="C18" i="9"/>
  <c r="C24" i="9" s="1"/>
  <c r="C17" i="9"/>
  <c r="C10" i="9"/>
  <c r="C9" i="9"/>
  <c r="E24" i="8"/>
  <c r="D24" i="8"/>
  <c r="E23" i="8"/>
  <c r="D23" i="8"/>
  <c r="E22" i="8"/>
  <c r="D22" i="8"/>
  <c r="E21" i="8"/>
  <c r="D21" i="8"/>
  <c r="E18" i="8"/>
  <c r="E17" i="8"/>
  <c r="E16" i="8"/>
  <c r="D15" i="8"/>
  <c r="E15" i="8" s="1"/>
  <c r="E14" i="8"/>
  <c r="D14" i="8"/>
  <c r="D13" i="8"/>
  <c r="E13" i="8" s="1"/>
  <c r="E10" i="8"/>
  <c r="D10" i="8"/>
  <c r="D9" i="8"/>
  <c r="E9" i="8" s="1"/>
  <c r="E8" i="8"/>
  <c r="D8" i="8"/>
  <c r="E5" i="8"/>
  <c r="D5" i="8"/>
  <c r="E4" i="8"/>
  <c r="D4" i="8"/>
  <c r="D3" i="8"/>
  <c r="E3" i="8" s="1"/>
  <c r="F14" i="7"/>
  <c r="E14" i="7"/>
  <c r="D14" i="7"/>
  <c r="D7" i="7"/>
  <c r="D6" i="7"/>
  <c r="D5" i="7"/>
  <c r="E4" i="7"/>
  <c r="D4" i="7"/>
  <c r="E3" i="7"/>
  <c r="D3" i="7"/>
  <c r="N51" i="6"/>
  <c r="F51" i="6"/>
  <c r="J50" i="6"/>
  <c r="J43" i="6"/>
  <c r="I43" i="6"/>
  <c r="I42" i="6"/>
  <c r="J42" i="6" s="1"/>
  <c r="I41" i="6"/>
  <c r="J41" i="6" s="1"/>
  <c r="I40" i="6"/>
  <c r="J40" i="6" s="1"/>
  <c r="I39" i="6"/>
  <c r="J39" i="6" s="1"/>
  <c r="J38" i="6"/>
  <c r="I38" i="6"/>
  <c r="I37" i="6"/>
  <c r="J37" i="6" s="1"/>
  <c r="I36" i="6"/>
  <c r="J36" i="6" s="1"/>
  <c r="J35" i="6"/>
  <c r="I35" i="6"/>
  <c r="I34" i="6"/>
  <c r="J34" i="6" s="1"/>
  <c r="I33" i="6"/>
  <c r="J33" i="6" s="1"/>
  <c r="I32" i="6"/>
  <c r="I31" i="6"/>
  <c r="I30" i="6"/>
  <c r="I29" i="6"/>
  <c r="O28" i="6"/>
  <c r="I28" i="6"/>
  <c r="J28" i="6" s="1"/>
  <c r="O27" i="6"/>
  <c r="M27" i="6" s="1"/>
  <c r="I27" i="6"/>
  <c r="J27" i="6" s="1"/>
  <c r="O26" i="6"/>
  <c r="I26" i="6"/>
  <c r="J26" i="6" s="1"/>
  <c r="O24" i="6"/>
  <c r="G24" i="6"/>
  <c r="I24" i="6" s="1"/>
  <c r="J24" i="6" s="1"/>
  <c r="O22" i="6"/>
  <c r="M22" i="6" s="1"/>
  <c r="J22" i="6"/>
  <c r="I22" i="6"/>
  <c r="O21" i="6"/>
  <c r="I21" i="6"/>
  <c r="J21" i="6" s="1"/>
  <c r="O20" i="6"/>
  <c r="I20" i="6"/>
  <c r="H20" i="6"/>
  <c r="O19" i="6"/>
  <c r="M19" i="6" s="1"/>
  <c r="J19" i="6"/>
  <c r="I19" i="6"/>
  <c r="O18" i="6"/>
  <c r="H18" i="6"/>
  <c r="I18" i="6" s="1"/>
  <c r="O17" i="6"/>
  <c r="O16" i="6"/>
  <c r="I16" i="6"/>
  <c r="G15" i="6"/>
  <c r="E15" i="6"/>
  <c r="L14" i="6"/>
  <c r="L51" i="6" s="1"/>
  <c r="G14" i="6"/>
  <c r="E5" i="7" s="1"/>
  <c r="E14" i="6"/>
  <c r="M11" i="6"/>
  <c r="I11" i="6"/>
  <c r="J11" i="6" s="1"/>
  <c r="I10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L105" i="5"/>
  <c r="J105" i="5"/>
  <c r="F105" i="5"/>
  <c r="E105" i="5"/>
  <c r="D105" i="5"/>
  <c r="H104" i="5"/>
  <c r="M103" i="5"/>
  <c r="G103" i="5"/>
  <c r="G102" i="5"/>
  <c r="K102" i="5" s="1"/>
  <c r="G101" i="5"/>
  <c r="H101" i="5" s="1"/>
  <c r="M100" i="5"/>
  <c r="G100" i="5"/>
  <c r="G99" i="5"/>
  <c r="H99" i="5" s="1"/>
  <c r="L95" i="5"/>
  <c r="J95" i="5"/>
  <c r="D95" i="5"/>
  <c r="H94" i="5"/>
  <c r="M93" i="5"/>
  <c r="G93" i="5"/>
  <c r="H93" i="5" s="1"/>
  <c r="G92" i="5"/>
  <c r="H92" i="5" s="1"/>
  <c r="G91" i="5"/>
  <c r="H91" i="5" s="1"/>
  <c r="G90" i="5"/>
  <c r="K90" i="5" s="1"/>
  <c r="L84" i="5"/>
  <c r="J84" i="5"/>
  <c r="F84" i="5"/>
  <c r="E84" i="5"/>
  <c r="D84" i="5"/>
  <c r="H83" i="5"/>
  <c r="M84" i="5"/>
  <c r="G82" i="5"/>
  <c r="H82" i="5" s="1"/>
  <c r="M78" i="5"/>
  <c r="L78" i="5"/>
  <c r="J78" i="5"/>
  <c r="F78" i="5"/>
  <c r="E78" i="5"/>
  <c r="D78" i="5"/>
  <c r="H77" i="5"/>
  <c r="G76" i="5"/>
  <c r="M72" i="5"/>
  <c r="L72" i="5"/>
  <c r="J72" i="5"/>
  <c r="E72" i="5"/>
  <c r="D72" i="5"/>
  <c r="H71" i="5"/>
  <c r="L67" i="5"/>
  <c r="J67" i="5"/>
  <c r="D67" i="5"/>
  <c r="H66" i="5"/>
  <c r="M67" i="5"/>
  <c r="F67" i="5"/>
  <c r="G65" i="5"/>
  <c r="L61" i="5"/>
  <c r="J61" i="5"/>
  <c r="D61" i="5"/>
  <c r="H60" i="5"/>
  <c r="G58" i="5"/>
  <c r="H58" i="5" s="1"/>
  <c r="G57" i="5"/>
  <c r="L51" i="5"/>
  <c r="J51" i="5"/>
  <c r="D51" i="5"/>
  <c r="H50" i="5"/>
  <c r="M48" i="5"/>
  <c r="M47" i="5"/>
  <c r="G47" i="5"/>
  <c r="H47" i="5" s="1"/>
  <c r="M46" i="5"/>
  <c r="E46" i="5"/>
  <c r="M44" i="5"/>
  <c r="E44" i="5"/>
  <c r="G44" i="5" s="1"/>
  <c r="L39" i="5"/>
  <c r="J39" i="5"/>
  <c r="D39" i="5"/>
  <c r="I6" i="8" s="1"/>
  <c r="H38" i="5"/>
  <c r="M37" i="5"/>
  <c r="G37" i="5"/>
  <c r="M36" i="5"/>
  <c r="G36" i="5"/>
  <c r="M35" i="5"/>
  <c r="F35" i="5"/>
  <c r="G35" i="5" s="1"/>
  <c r="M34" i="5"/>
  <c r="G34" i="5"/>
  <c r="M33" i="5"/>
  <c r="F33" i="5"/>
  <c r="G33" i="5" s="1"/>
  <c r="M32" i="5"/>
  <c r="M31" i="5"/>
  <c r="G31" i="5"/>
  <c r="E30" i="5"/>
  <c r="C30" i="5"/>
  <c r="L26" i="5"/>
  <c r="D26" i="5"/>
  <c r="I5" i="8" s="1"/>
  <c r="H25" i="5"/>
  <c r="J24" i="5"/>
  <c r="J26" i="5" s="1"/>
  <c r="E24" i="5"/>
  <c r="E26" i="5" s="1"/>
  <c r="J5" i="8" s="1"/>
  <c r="C24" i="5"/>
  <c r="L19" i="5"/>
  <c r="J19" i="5"/>
  <c r="E19" i="5"/>
  <c r="J4" i="8" s="1"/>
  <c r="D19" i="5"/>
  <c r="I4" i="8" s="1"/>
  <c r="H18" i="5"/>
  <c r="G16" i="5"/>
  <c r="K16" i="5" s="1"/>
  <c r="G15" i="5"/>
  <c r="H15" i="5" s="1"/>
  <c r="M8" i="5"/>
  <c r="L8" i="5"/>
  <c r="J8" i="5"/>
  <c r="E8" i="5"/>
  <c r="J3" i="8" s="1"/>
  <c r="D8" i="5"/>
  <c r="I3" i="8" s="1"/>
  <c r="H7" i="5"/>
  <c r="E20" i="4"/>
  <c r="G8" i="4"/>
  <c r="F6" i="4"/>
  <c r="F7" i="4" s="1"/>
  <c r="F8" i="4" s="1"/>
  <c r="F5" i="4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6" i="3"/>
  <c r="R30" i="2"/>
  <c r="P30" i="2"/>
  <c r="Q30" i="2" s="1"/>
  <c r="R29" i="2"/>
  <c r="P29" i="2"/>
  <c r="Q29" i="2" s="1"/>
  <c r="R28" i="2"/>
  <c r="P28" i="2"/>
  <c r="Q28" i="2" s="1"/>
  <c r="R27" i="2"/>
  <c r="P27" i="2"/>
  <c r="Q27" i="2" s="1"/>
  <c r="R26" i="2"/>
  <c r="O26" i="2"/>
  <c r="P26" i="2" s="1"/>
  <c r="Q26" i="2" s="1"/>
  <c r="R25" i="2"/>
  <c r="P25" i="2"/>
  <c r="Q25" i="2" s="1"/>
  <c r="R24" i="2"/>
  <c r="P24" i="2"/>
  <c r="Q24" i="2" s="1"/>
  <c r="B24" i="2"/>
  <c r="B25" i="2" s="1"/>
  <c r="B26" i="2" s="1"/>
  <c r="B27" i="2" s="1"/>
  <c r="B28" i="2" s="1"/>
  <c r="B29" i="2" s="1"/>
  <c r="B30" i="2" s="1"/>
  <c r="R23" i="2"/>
  <c r="P23" i="2"/>
  <c r="Q23" i="2" s="1"/>
  <c r="B23" i="2"/>
  <c r="R22" i="2"/>
  <c r="P22" i="2"/>
  <c r="Q22" i="2" s="1"/>
  <c r="B22" i="2"/>
  <c r="R21" i="2"/>
  <c r="P21" i="2"/>
  <c r="Q21" i="2" s="1"/>
  <c r="B21" i="2"/>
  <c r="R20" i="2"/>
  <c r="P20" i="2"/>
  <c r="Q20" i="2" s="1"/>
  <c r="R19" i="2"/>
  <c r="Q19" i="2"/>
  <c r="P19" i="2"/>
  <c r="R18" i="2"/>
  <c r="Q18" i="2"/>
  <c r="P18" i="2"/>
  <c r="R17" i="2"/>
  <c r="P17" i="2"/>
  <c r="Q17" i="2" s="1"/>
  <c r="P16" i="2"/>
  <c r="Q16" i="2" s="1"/>
  <c r="Q15" i="2"/>
  <c r="P15" i="2"/>
  <c r="P14" i="2"/>
  <c r="Q14" i="2" s="1"/>
  <c r="Q13" i="2"/>
  <c r="P13" i="2"/>
  <c r="P12" i="2"/>
  <c r="Q12" i="2" s="1"/>
  <c r="Q11" i="2"/>
  <c r="P11" i="2"/>
  <c r="P10" i="2"/>
  <c r="Q10" i="2" s="1"/>
  <c r="Q9" i="2"/>
  <c r="P9" i="2"/>
  <c r="P8" i="2"/>
  <c r="Q8" i="2" s="1"/>
  <c r="Q7" i="2"/>
  <c r="P7" i="2"/>
  <c r="P6" i="2"/>
  <c r="Q6" i="2" s="1"/>
  <c r="Q5" i="2"/>
  <c r="P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P4" i="2"/>
  <c r="Q4" i="2" s="1"/>
  <c r="D512" i="1"/>
  <c r="D510" i="1"/>
  <c r="H509" i="1"/>
  <c r="E508" i="1"/>
  <c r="D508" i="1"/>
  <c r="E506" i="1"/>
  <c r="D489" i="1"/>
  <c r="E492" i="1" s="1"/>
  <c r="H488" i="1"/>
  <c r="M58" i="5" s="1"/>
  <c r="D487" i="1"/>
  <c r="E487" i="1" s="1"/>
  <c r="E488" i="1" s="1"/>
  <c r="H485" i="1"/>
  <c r="E485" i="1"/>
  <c r="D469" i="1"/>
  <c r="D467" i="1"/>
  <c r="H466" i="1"/>
  <c r="D465" i="1"/>
  <c r="E465" i="1" s="1"/>
  <c r="E463" i="1"/>
  <c r="E446" i="1"/>
  <c r="H442" i="1"/>
  <c r="D441" i="1"/>
  <c r="E441" i="1" s="1"/>
  <c r="I439" i="1"/>
  <c r="E439" i="1"/>
  <c r="H439" i="1" s="1"/>
  <c r="E428" i="1"/>
  <c r="H424" i="1"/>
  <c r="D423" i="1"/>
  <c r="E423" i="1" s="1"/>
  <c r="E421" i="1"/>
  <c r="H421" i="1" s="1"/>
  <c r="I421" i="1" s="1"/>
  <c r="E410" i="1"/>
  <c r="H406" i="1"/>
  <c r="D405" i="1"/>
  <c r="E405" i="1" s="1"/>
  <c r="E403" i="1"/>
  <c r="E392" i="1"/>
  <c r="H388" i="1"/>
  <c r="D387" i="1"/>
  <c r="E387" i="1" s="1"/>
  <c r="E385" i="1"/>
  <c r="H385" i="1" s="1"/>
  <c r="E374" i="1"/>
  <c r="H370" i="1"/>
  <c r="D369" i="1"/>
  <c r="E369" i="1" s="1"/>
  <c r="E367" i="1"/>
  <c r="H367" i="1" s="1"/>
  <c r="I367" i="1" s="1"/>
  <c r="E354" i="1"/>
  <c r="E59" i="5" s="1"/>
  <c r="H350" i="1"/>
  <c r="E349" i="1"/>
  <c r="D349" i="1"/>
  <c r="E347" i="1"/>
  <c r="E345" i="1"/>
  <c r="E336" i="1"/>
  <c r="E55" i="5" s="1"/>
  <c r="H332" i="1"/>
  <c r="E331" i="1"/>
  <c r="D331" i="1"/>
  <c r="E329" i="1"/>
  <c r="F55" i="5" s="1"/>
  <c r="E318" i="1"/>
  <c r="E56" i="5" s="1"/>
  <c r="H314" i="1"/>
  <c r="D313" i="1"/>
  <c r="E313" i="1" s="1"/>
  <c r="E311" i="1"/>
  <c r="F56" i="5" s="1"/>
  <c r="E300" i="1"/>
  <c r="H296" i="1"/>
  <c r="D295" i="1"/>
  <c r="E295" i="1" s="1"/>
  <c r="E291" i="1"/>
  <c r="E293" i="1" s="1"/>
  <c r="E282" i="1"/>
  <c r="H278" i="1"/>
  <c r="D277" i="1"/>
  <c r="E277" i="1" s="1"/>
  <c r="E275" i="1"/>
  <c r="F49" i="5" s="1"/>
  <c r="G49" i="5" s="1"/>
  <c r="E273" i="1"/>
  <c r="E264" i="1"/>
  <c r="D259" i="1"/>
  <c r="E259" i="1" s="1"/>
  <c r="E255" i="1"/>
  <c r="E257" i="1" s="1"/>
  <c r="F46" i="5" s="1"/>
  <c r="G46" i="5" s="1"/>
  <c r="E246" i="1"/>
  <c r="D241" i="1"/>
  <c r="E241" i="1" s="1"/>
  <c r="E239" i="1"/>
  <c r="E237" i="1"/>
  <c r="E228" i="1"/>
  <c r="D223" i="1"/>
  <c r="E223" i="1" s="1"/>
  <c r="E219" i="1"/>
  <c r="E221" i="1" s="1"/>
  <c r="E210" i="1"/>
  <c r="D205" i="1"/>
  <c r="E205" i="1" s="1"/>
  <c r="E203" i="1"/>
  <c r="E192" i="1"/>
  <c r="D187" i="1"/>
  <c r="E187" i="1" s="1"/>
  <c r="E185" i="1"/>
  <c r="H185" i="1" s="1"/>
  <c r="I185" i="1" s="1"/>
  <c r="E173" i="1"/>
  <c r="D168" i="1"/>
  <c r="E168" i="1" s="1"/>
  <c r="E166" i="1"/>
  <c r="E158" i="1"/>
  <c r="D153" i="1"/>
  <c r="E153" i="1" s="1"/>
  <c r="E149" i="1"/>
  <c r="E151" i="1" s="1"/>
  <c r="E142" i="1"/>
  <c r="D137" i="1"/>
  <c r="E137" i="1" s="1"/>
  <c r="E135" i="1"/>
  <c r="E125" i="1"/>
  <c r="D120" i="1"/>
  <c r="E120" i="1" s="1"/>
  <c r="E118" i="1"/>
  <c r="E108" i="1"/>
  <c r="D103" i="1"/>
  <c r="E103" i="1" s="1"/>
  <c r="E101" i="1"/>
  <c r="E91" i="1"/>
  <c r="D86" i="1"/>
  <c r="E86" i="1" s="1"/>
  <c r="E84" i="1"/>
  <c r="E73" i="1"/>
  <c r="D68" i="1"/>
  <c r="E68" i="1" s="1"/>
  <c r="E66" i="1"/>
  <c r="E55" i="1"/>
  <c r="D50" i="1"/>
  <c r="E50" i="1" s="1"/>
  <c r="E48" i="1"/>
  <c r="E38" i="1"/>
  <c r="D33" i="1"/>
  <c r="E33" i="1" s="1"/>
  <c r="E34" i="1" s="1"/>
  <c r="E31" i="1"/>
  <c r="E20" i="1"/>
  <c r="D15" i="1"/>
  <c r="E15" i="1" s="1"/>
  <c r="E16" i="1" s="1"/>
  <c r="H13" i="1"/>
  <c r="H14" i="1" s="1"/>
  <c r="I14" i="1" s="1"/>
  <c r="E13" i="1"/>
  <c r="D26" i="12" l="1"/>
  <c r="D30" i="12" s="1"/>
  <c r="C26" i="12"/>
  <c r="C30" i="12" s="1"/>
  <c r="H549" i="10"/>
  <c r="I549" i="10" s="1"/>
  <c r="H440" i="10"/>
  <c r="I440" i="10" s="1"/>
  <c r="E23" i="10"/>
  <c r="H316" i="10"/>
  <c r="H317" i="10" s="1"/>
  <c r="H352" i="10"/>
  <c r="H353" i="10" s="1"/>
  <c r="H280" i="10"/>
  <c r="H281" i="10" s="1"/>
  <c r="H372" i="10"/>
  <c r="H373" i="10" s="1"/>
  <c r="H244" i="10"/>
  <c r="H245" i="10"/>
  <c r="H468" i="10"/>
  <c r="H469" i="10" s="1"/>
  <c r="H258" i="10"/>
  <c r="I258" i="10" s="1"/>
  <c r="H422" i="10"/>
  <c r="I422" i="10" s="1"/>
  <c r="H330" i="10"/>
  <c r="I330" i="10" s="1"/>
  <c r="H222" i="10"/>
  <c r="I222" i="10" s="1"/>
  <c r="H167" i="10"/>
  <c r="I167" i="10" s="1"/>
  <c r="E41" i="10"/>
  <c r="H35" i="10"/>
  <c r="H368" i="10"/>
  <c r="I368" i="10" s="1"/>
  <c r="H262" i="10"/>
  <c r="H263" i="10" s="1"/>
  <c r="H66" i="10"/>
  <c r="H208" i="10"/>
  <c r="H209" i="10" s="1"/>
  <c r="H226" i="10"/>
  <c r="H227" i="10" s="1"/>
  <c r="H171" i="10"/>
  <c r="H172" i="10" s="1"/>
  <c r="H532" i="10"/>
  <c r="H533" i="10" s="1"/>
  <c r="H65" i="10"/>
  <c r="E74" i="10"/>
  <c r="H190" i="10"/>
  <c r="H191" i="10" s="1"/>
  <c r="H156" i="10"/>
  <c r="H157" i="10" s="1"/>
  <c r="M48" i="6"/>
  <c r="A49" i="6"/>
  <c r="M26" i="6"/>
  <c r="M21" i="6"/>
  <c r="D15" i="7"/>
  <c r="K91" i="5"/>
  <c r="E424" i="1"/>
  <c r="E429" i="1" s="1"/>
  <c r="H425" i="1" s="1"/>
  <c r="H427" i="1" s="1"/>
  <c r="E470" i="1"/>
  <c r="E471" i="1" s="1"/>
  <c r="H467" i="1" s="1"/>
  <c r="E593" i="1"/>
  <c r="H612" i="1"/>
  <c r="I612" i="1" s="1"/>
  <c r="E466" i="1"/>
  <c r="E555" i="1"/>
  <c r="E556" i="1" s="1"/>
  <c r="H552" i="1" s="1"/>
  <c r="I590" i="1"/>
  <c r="H654" i="1"/>
  <c r="I654" i="1" s="1"/>
  <c r="E188" i="1"/>
  <c r="E350" i="1"/>
  <c r="F59" i="5" s="1"/>
  <c r="G59" i="5" s="1"/>
  <c r="E513" i="1"/>
  <c r="I611" i="1"/>
  <c r="E224" i="1"/>
  <c r="E229" i="1" s="1"/>
  <c r="H225" i="1" s="1"/>
  <c r="I385" i="1"/>
  <c r="H386" i="1"/>
  <c r="I386" i="1" s="1"/>
  <c r="E121" i="1"/>
  <c r="E126" i="1" s="1"/>
  <c r="H186" i="1"/>
  <c r="I186" i="1" s="1"/>
  <c r="E138" i="1"/>
  <c r="E143" i="1" s="1"/>
  <c r="E242" i="1"/>
  <c r="E247" i="1" s="1"/>
  <c r="H243" i="1" s="1"/>
  <c r="E388" i="1"/>
  <c r="E87" i="1"/>
  <c r="E92" i="1" s="1"/>
  <c r="E51" i="1"/>
  <c r="E56" i="1" s="1"/>
  <c r="E60" i="1" s="1"/>
  <c r="E169" i="1"/>
  <c r="E174" i="1" s="1"/>
  <c r="H170" i="1" s="1"/>
  <c r="I485" i="1"/>
  <c r="K31" i="5"/>
  <c r="M28" i="6"/>
  <c r="E551" i="1"/>
  <c r="E618" i="1"/>
  <c r="E619" i="1" s="1"/>
  <c r="H615" i="1" s="1"/>
  <c r="E104" i="1"/>
  <c r="E206" i="1"/>
  <c r="E211" i="1" s="1"/>
  <c r="H207" i="1" s="1"/>
  <c r="E530" i="1"/>
  <c r="E535" i="1" s="1"/>
  <c r="H531" i="1" s="1"/>
  <c r="H532" i="1" s="1"/>
  <c r="H533" i="1" s="1"/>
  <c r="E572" i="1"/>
  <c r="E577" i="1" s="1"/>
  <c r="H573" i="1" s="1"/>
  <c r="E635" i="1"/>
  <c r="E640" i="1" s="1"/>
  <c r="H636" i="1" s="1"/>
  <c r="K35" i="5"/>
  <c r="K37" i="5"/>
  <c r="K36" i="5"/>
  <c r="K44" i="5"/>
  <c r="K99" i="5"/>
  <c r="K101" i="5"/>
  <c r="H16" i="5"/>
  <c r="M39" i="5"/>
  <c r="K34" i="5"/>
  <c r="K47" i="5"/>
  <c r="M105" i="5"/>
  <c r="H34" i="5"/>
  <c r="K65" i="5"/>
  <c r="K93" i="5"/>
  <c r="H90" i="5"/>
  <c r="I527" i="1"/>
  <c r="H528" i="1"/>
  <c r="I528" i="1" s="1"/>
  <c r="E598" i="1"/>
  <c r="H594" i="1" s="1"/>
  <c r="H548" i="1"/>
  <c r="I548" i="1" s="1"/>
  <c r="H570" i="1"/>
  <c r="I570" i="1" s="1"/>
  <c r="I632" i="1"/>
  <c r="K100" i="5"/>
  <c r="H633" i="1"/>
  <c r="I633" i="1" s="1"/>
  <c r="H15" i="6"/>
  <c r="F30" i="5"/>
  <c r="G30" i="5" s="1"/>
  <c r="E154" i="1"/>
  <c r="E159" i="1" s="1"/>
  <c r="H155" i="1" s="1"/>
  <c r="E39" i="1"/>
  <c r="F48" i="5"/>
  <c r="G48" i="5" s="1"/>
  <c r="H293" i="1"/>
  <c r="I293" i="1" s="1"/>
  <c r="E296" i="1"/>
  <c r="E301" i="1" s="1"/>
  <c r="H297" i="1" s="1"/>
  <c r="H299" i="1" s="1"/>
  <c r="E21" i="1"/>
  <c r="E109" i="1"/>
  <c r="E193" i="1"/>
  <c r="H189" i="1" s="1"/>
  <c r="E18" i="3"/>
  <c r="E55" i="3" s="1"/>
  <c r="H8" i="6"/>
  <c r="F13" i="5"/>
  <c r="E69" i="1"/>
  <c r="E74" i="1" s="1"/>
  <c r="H6" i="6"/>
  <c r="F5" i="5"/>
  <c r="H7" i="6"/>
  <c r="I7" i="6" s="1"/>
  <c r="F6" i="5"/>
  <c r="G6" i="5" s="1"/>
  <c r="H203" i="1"/>
  <c r="I203" i="1" s="1"/>
  <c r="H208" i="1" s="1"/>
  <c r="D11" i="4" s="1"/>
  <c r="G17" i="6"/>
  <c r="E32" i="5"/>
  <c r="H239" i="1"/>
  <c r="I239" i="1" s="1"/>
  <c r="E260" i="1"/>
  <c r="E265" i="1" s="1"/>
  <c r="H261" i="1" s="1"/>
  <c r="H275" i="1"/>
  <c r="I275" i="1" s="1"/>
  <c r="H311" i="1"/>
  <c r="I311" i="1" s="1"/>
  <c r="E332" i="1"/>
  <c r="E337" i="1" s="1"/>
  <c r="H333" i="1" s="1"/>
  <c r="H335" i="1" s="1"/>
  <c r="E61" i="5"/>
  <c r="G55" i="5"/>
  <c r="H347" i="1"/>
  <c r="I347" i="1" s="1"/>
  <c r="H368" i="1"/>
  <c r="I368" i="1" s="1"/>
  <c r="E370" i="1"/>
  <c r="E375" i="1" s="1"/>
  <c r="H371" i="1" s="1"/>
  <c r="E393" i="1"/>
  <c r="H389" i="1" s="1"/>
  <c r="H391" i="1" s="1"/>
  <c r="H440" i="1"/>
  <c r="I440" i="1" s="1"/>
  <c r="E442" i="1"/>
  <c r="E447" i="1" s="1"/>
  <c r="H443" i="1" s="1"/>
  <c r="H445" i="1" s="1"/>
  <c r="H486" i="1"/>
  <c r="I486" i="1" s="1"/>
  <c r="H12" i="6"/>
  <c r="I12" i="6" s="1"/>
  <c r="F17" i="5"/>
  <c r="G17" i="5" s="1"/>
  <c r="H13" i="6"/>
  <c r="F23" i="5"/>
  <c r="H17" i="6"/>
  <c r="F32" i="5"/>
  <c r="K46" i="5"/>
  <c r="H46" i="5"/>
  <c r="F70" i="5"/>
  <c r="E406" i="1"/>
  <c r="E411" i="1" s="1"/>
  <c r="H407" i="1" s="1"/>
  <c r="H409" i="1" s="1"/>
  <c r="I13" i="1"/>
  <c r="H166" i="1"/>
  <c r="I166" i="1" s="1"/>
  <c r="H171" i="1" s="1"/>
  <c r="H14" i="6"/>
  <c r="I14" i="6" s="1"/>
  <c r="F24" i="5"/>
  <c r="G24" i="5" s="1"/>
  <c r="G25" i="6"/>
  <c r="E45" i="5"/>
  <c r="H221" i="1"/>
  <c r="I221" i="1" s="1"/>
  <c r="G23" i="6"/>
  <c r="G51" i="6" s="1"/>
  <c r="E43" i="5"/>
  <c r="H257" i="1"/>
  <c r="I257" i="1" s="1"/>
  <c r="E278" i="1"/>
  <c r="E283" i="1" s="1"/>
  <c r="H279" i="1" s="1"/>
  <c r="H312" i="1"/>
  <c r="I312" i="1" s="1"/>
  <c r="E314" i="1"/>
  <c r="E319" i="1" s="1"/>
  <c r="H315" i="1" s="1"/>
  <c r="H329" i="1"/>
  <c r="I329" i="1" s="1"/>
  <c r="H403" i="1"/>
  <c r="I403" i="1" s="1"/>
  <c r="H422" i="1"/>
  <c r="I422" i="1" s="1"/>
  <c r="E493" i="1"/>
  <c r="H489" i="1" s="1"/>
  <c r="K33" i="5"/>
  <c r="H33" i="5"/>
  <c r="H9" i="6"/>
  <c r="I9" i="6" s="1"/>
  <c r="F14" i="5"/>
  <c r="G14" i="5" s="1"/>
  <c r="H25" i="6"/>
  <c r="F45" i="5"/>
  <c r="H23" i="6"/>
  <c r="F43" i="5"/>
  <c r="H49" i="5"/>
  <c r="G56" i="5"/>
  <c r="F95" i="5"/>
  <c r="H506" i="1"/>
  <c r="I506" i="1" s="1"/>
  <c r="E509" i="1"/>
  <c r="E514" i="1" s="1"/>
  <c r="H510" i="1" s="1"/>
  <c r="H507" i="1"/>
  <c r="I507" i="1" s="1"/>
  <c r="G89" i="5"/>
  <c r="G84" i="5"/>
  <c r="H84" i="5" s="1"/>
  <c r="K82" i="5"/>
  <c r="G105" i="5"/>
  <c r="H105" i="5" s="1"/>
  <c r="M16" i="6"/>
  <c r="J16" i="6"/>
  <c r="M20" i="6"/>
  <c r="J20" i="6"/>
  <c r="M24" i="6"/>
  <c r="M32" i="6"/>
  <c r="J32" i="6"/>
  <c r="K57" i="5"/>
  <c r="H57" i="5"/>
  <c r="K76" i="5"/>
  <c r="K78" i="5" s="1"/>
  <c r="G78" i="5"/>
  <c r="H78" i="5" s="1"/>
  <c r="H76" i="5"/>
  <c r="H102" i="5"/>
  <c r="M18" i="6"/>
  <c r="J18" i="6"/>
  <c r="M29" i="6"/>
  <c r="J29" i="6"/>
  <c r="H31" i="5"/>
  <c r="H35" i="5"/>
  <c r="H36" i="5"/>
  <c r="H37" i="5"/>
  <c r="H44" i="5"/>
  <c r="K58" i="5"/>
  <c r="E67" i="5"/>
  <c r="G14" i="7"/>
  <c r="M30" i="6"/>
  <c r="J30" i="6"/>
  <c r="K103" i="5"/>
  <c r="H103" i="5"/>
  <c r="M31" i="6"/>
  <c r="J31" i="6"/>
  <c r="H65" i="5"/>
  <c r="H100" i="5"/>
  <c r="J10" i="6"/>
  <c r="E76" i="10" l="1"/>
  <c r="H70" i="10"/>
  <c r="H37" i="10"/>
  <c r="H36" i="10"/>
  <c r="K67" i="5"/>
  <c r="F61" i="5"/>
  <c r="F18" i="3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I65" i="1" s="1"/>
  <c r="H348" i="1"/>
  <c r="I348" i="1" s="1"/>
  <c r="H240" i="1"/>
  <c r="I240" i="1" s="1"/>
  <c r="H204" i="1"/>
  <c r="I204" i="1" s="1"/>
  <c r="H294" i="1"/>
  <c r="I294" i="1" s="1"/>
  <c r="G67" i="5"/>
  <c r="H67" i="5" s="1"/>
  <c r="H244" i="1"/>
  <c r="D39" i="3" s="1"/>
  <c r="H637" i="1"/>
  <c r="H638" i="1" s="1"/>
  <c r="E355" i="1"/>
  <c r="H351" i="1" s="1"/>
  <c r="H616" i="1"/>
  <c r="H617" i="1" s="1"/>
  <c r="H226" i="1"/>
  <c r="H227" i="1" s="1"/>
  <c r="D37" i="3"/>
  <c r="H245" i="1"/>
  <c r="H258" i="1"/>
  <c r="I258" i="1" s="1"/>
  <c r="H222" i="1"/>
  <c r="I222" i="1" s="1"/>
  <c r="H276" i="1"/>
  <c r="I276" i="1" s="1"/>
  <c r="K84" i="5"/>
  <c r="K105" i="5"/>
  <c r="H554" i="1"/>
  <c r="K92" i="5"/>
  <c r="H549" i="1"/>
  <c r="I549" i="1" s="1"/>
  <c r="H595" i="1"/>
  <c r="H596" i="1" s="1"/>
  <c r="H574" i="1"/>
  <c r="H575" i="1" s="1"/>
  <c r="H511" i="1"/>
  <c r="H30" i="5"/>
  <c r="K30" i="5"/>
  <c r="J14" i="6"/>
  <c r="H280" i="1"/>
  <c r="M49" i="5" s="1"/>
  <c r="D9" i="4"/>
  <c r="H172" i="1"/>
  <c r="F31" i="3"/>
  <c r="F32" i="3" s="1"/>
  <c r="F33" i="3" s="1"/>
  <c r="F34" i="3" s="1"/>
  <c r="H59" i="5"/>
  <c r="K59" i="5"/>
  <c r="F51" i="5"/>
  <c r="K55" i="5"/>
  <c r="H55" i="5"/>
  <c r="G61" i="5"/>
  <c r="M7" i="6"/>
  <c r="J7" i="6"/>
  <c r="H56" i="5"/>
  <c r="K56" i="5"/>
  <c r="F7" i="7"/>
  <c r="M9" i="6"/>
  <c r="J9" i="6"/>
  <c r="H24" i="5"/>
  <c r="F5" i="7"/>
  <c r="I13" i="6"/>
  <c r="F8" i="5"/>
  <c r="G5" i="5"/>
  <c r="G13" i="5"/>
  <c r="F19" i="5"/>
  <c r="E23" i="1"/>
  <c r="H17" i="1"/>
  <c r="K48" i="5"/>
  <c r="H48" i="5"/>
  <c r="H89" i="5"/>
  <c r="H490" i="1"/>
  <c r="E51" i="5"/>
  <c r="G43" i="5"/>
  <c r="G45" i="5"/>
  <c r="F72" i="5"/>
  <c r="G70" i="5"/>
  <c r="H17" i="5"/>
  <c r="K17" i="5"/>
  <c r="H352" i="1"/>
  <c r="D46" i="3" s="1"/>
  <c r="E39" i="5"/>
  <c r="J6" i="8" s="1"/>
  <c r="G32" i="5"/>
  <c r="H167" i="1"/>
  <c r="I167" i="1" s="1"/>
  <c r="I6" i="6"/>
  <c r="F3" i="7"/>
  <c r="H51" i="6"/>
  <c r="F4" i="7"/>
  <c r="I8" i="6"/>
  <c r="H190" i="1"/>
  <c r="E95" i="5"/>
  <c r="G88" i="5"/>
  <c r="I23" i="6"/>
  <c r="E7" i="7"/>
  <c r="I25" i="6"/>
  <c r="M12" i="6"/>
  <c r="J12" i="6"/>
  <c r="H330" i="1"/>
  <c r="I330" i="1" s="1"/>
  <c r="H262" i="1"/>
  <c r="D41" i="3" s="1"/>
  <c r="I17" i="6"/>
  <c r="E6" i="7"/>
  <c r="H6" i="5"/>
  <c r="K6" i="5"/>
  <c r="E76" i="1"/>
  <c r="H70" i="1"/>
  <c r="F39" i="5"/>
  <c r="K14" i="5"/>
  <c r="H14" i="5"/>
  <c r="H404" i="1"/>
  <c r="I404" i="1" s="1"/>
  <c r="F26" i="5"/>
  <c r="G23" i="5"/>
  <c r="H372" i="1"/>
  <c r="H373" i="1"/>
  <c r="H316" i="1"/>
  <c r="H317" i="1" s="1"/>
  <c r="H35" i="1"/>
  <c r="E41" i="1"/>
  <c r="H209" i="1"/>
  <c r="F6" i="7"/>
  <c r="I15" i="6"/>
  <c r="H71" i="10" l="1"/>
  <c r="E15" i="7"/>
  <c r="H61" i="5"/>
  <c r="H263" i="1"/>
  <c r="O14" i="6"/>
  <c r="M14" i="6" s="1"/>
  <c r="M24" i="5"/>
  <c r="D10" i="4"/>
  <c r="G10" i="4" s="1"/>
  <c r="K32" i="5"/>
  <c r="K39" i="5" s="1"/>
  <c r="H32" i="5"/>
  <c r="K45" i="5"/>
  <c r="H45" i="5"/>
  <c r="H491" i="1"/>
  <c r="G19" i="5"/>
  <c r="K13" i="5"/>
  <c r="H13" i="5"/>
  <c r="K49" i="5"/>
  <c r="M51" i="5"/>
  <c r="M17" i="6"/>
  <c r="J17" i="6"/>
  <c r="M23" i="6"/>
  <c r="G7" i="7"/>
  <c r="J23" i="6"/>
  <c r="H191" i="1"/>
  <c r="F15" i="7"/>
  <c r="K43" i="5"/>
  <c r="H43" i="5"/>
  <c r="G51" i="5"/>
  <c r="H51" i="5" s="1"/>
  <c r="H19" i="1"/>
  <c r="H18" i="1"/>
  <c r="H5" i="5"/>
  <c r="G8" i="5"/>
  <c r="K5" i="5"/>
  <c r="K8" i="5" s="1"/>
  <c r="F35" i="3"/>
  <c r="H151" i="1"/>
  <c r="H281" i="1"/>
  <c r="G39" i="5"/>
  <c r="K23" i="5"/>
  <c r="G26" i="5"/>
  <c r="H23" i="5"/>
  <c r="H88" i="5"/>
  <c r="K88" i="5"/>
  <c r="G95" i="5"/>
  <c r="H95" i="5" s="1"/>
  <c r="G4" i="7"/>
  <c r="M8" i="6"/>
  <c r="J8" i="6"/>
  <c r="J6" i="6"/>
  <c r="G3" i="7"/>
  <c r="I51" i="6"/>
  <c r="J51" i="6" s="1"/>
  <c r="M6" i="6"/>
  <c r="G72" i="5"/>
  <c r="H72" i="5" s="1"/>
  <c r="H70" i="5"/>
  <c r="K70" i="5"/>
  <c r="K72" i="5" s="1"/>
  <c r="H353" i="1"/>
  <c r="M61" i="5"/>
  <c r="K61" i="5"/>
  <c r="G5" i="7"/>
  <c r="M13" i="6"/>
  <c r="J13" i="6"/>
  <c r="D20" i="4"/>
  <c r="G9" i="4"/>
  <c r="G11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M89" i="5"/>
  <c r="D16" i="4"/>
  <c r="G6" i="7"/>
  <c r="M15" i="6"/>
  <c r="J15" i="6"/>
  <c r="H36" i="1"/>
  <c r="H37" i="1" s="1"/>
  <c r="M25" i="6"/>
  <c r="J25" i="6"/>
  <c r="H65" i="1"/>
  <c r="H71" i="1" s="1"/>
  <c r="I66" i="1"/>
  <c r="H66" i="1" s="1"/>
  <c r="H512" i="1"/>
  <c r="K71" i="10" l="1"/>
  <c r="J71" i="10"/>
  <c r="H72" i="10"/>
  <c r="G13" i="4"/>
  <c r="J71" i="1"/>
  <c r="K71" i="1"/>
  <c r="H72" i="1"/>
  <c r="G15" i="7"/>
  <c r="H15" i="7" s="1"/>
  <c r="I67" i="1"/>
  <c r="K69" i="1" s="1"/>
  <c r="O10" i="6"/>
  <c r="M15" i="5"/>
  <c r="K5" i="8"/>
  <c r="H26" i="5"/>
  <c r="I151" i="1"/>
  <c r="H156" i="1" s="1"/>
  <c r="H152" i="1"/>
  <c r="I152" i="1" s="1"/>
  <c r="M95" i="5"/>
  <c r="K89" i="5"/>
  <c r="K95" i="5" s="1"/>
  <c r="K51" i="5"/>
  <c r="M26" i="5"/>
  <c r="K24" i="5"/>
  <c r="K26" i="5" s="1"/>
  <c r="K6" i="8"/>
  <c r="H39" i="5"/>
  <c r="K4" i="8"/>
  <c r="H19" i="5"/>
  <c r="K3" i="8"/>
  <c r="H8" i="5"/>
  <c r="K72" i="10" l="1"/>
  <c r="J72" i="10"/>
  <c r="M19" i="5"/>
  <c r="K15" i="5"/>
  <c r="K19" i="5" s="1"/>
  <c r="K72" i="1"/>
  <c r="J72" i="1"/>
  <c r="D36" i="3"/>
  <c r="H157" i="1"/>
  <c r="O51" i="6"/>
  <c r="M10" i="6"/>
  <c r="M51" i="6" s="1"/>
  <c r="D55" i="3" l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l="1"/>
  <c r="F50" i="3" s="1"/>
  <c r="F51" i="3" s="1"/>
  <c r="F52" i="3" s="1"/>
  <c r="F53" i="3" s="1"/>
  <c r="H463" i="1"/>
  <c r="I463" i="1" l="1"/>
  <c r="H468" i="1" s="1"/>
  <c r="H469" i="1" s="1"/>
  <c r="H464" i="1"/>
  <c r="I464" i="1" s="1"/>
</calcChain>
</file>

<file path=xl/sharedStrings.xml><?xml version="1.0" encoding="utf-8"?>
<sst xmlns="http://schemas.openxmlformats.org/spreadsheetml/2006/main" count="2256" uniqueCount="477">
  <si>
    <t>Grey</t>
  </si>
  <si>
    <t>Harga Jual</t>
  </si>
  <si>
    <t>Mr. W</t>
  </si>
  <si>
    <t>Mr. Z</t>
  </si>
  <si>
    <t>White</t>
  </si>
  <si>
    <t>DP</t>
  </si>
  <si>
    <t>Laba/Rugi</t>
  </si>
  <si>
    <t>Silver</t>
  </si>
  <si>
    <t>CMO</t>
  </si>
  <si>
    <t>Kaca Film</t>
  </si>
  <si>
    <t>Pencairan/Cash</t>
  </si>
  <si>
    <t>Red</t>
  </si>
  <si>
    <t>Komisi Penjualan</t>
  </si>
  <si>
    <t>Putih</t>
  </si>
  <si>
    <t>Komisi</t>
  </si>
  <si>
    <t>Komisi makelar</t>
  </si>
  <si>
    <t xml:space="preserve">Sigra R 2017 MT </t>
  </si>
  <si>
    <t>Aki &amp; Terminal aki</t>
  </si>
  <si>
    <t>Modul airbag</t>
  </si>
  <si>
    <t>Talang Air</t>
  </si>
  <si>
    <t>Beban Service</t>
  </si>
  <si>
    <t>Tutup Derek depan</t>
  </si>
  <si>
    <t>Bahan bakar</t>
  </si>
  <si>
    <t>Foglamp, Lampu,Pewangi</t>
  </si>
  <si>
    <t>Denda Tilang Online</t>
  </si>
  <si>
    <t>Perpanjang Pajak+Jasa</t>
  </si>
  <si>
    <t>Total HPP</t>
  </si>
  <si>
    <t>Admin Bisma motor</t>
  </si>
  <si>
    <t>Laba bersih</t>
  </si>
  <si>
    <t>Wito</t>
  </si>
  <si>
    <t>Zun</t>
  </si>
  <si>
    <t xml:space="preserve">Sigra R 2018 MT </t>
  </si>
  <si>
    <t>Black</t>
  </si>
  <si>
    <t>Foglamp &amp; Lampu,Pewangi</t>
  </si>
  <si>
    <t>Transport &amp; Lain2 pembelian</t>
  </si>
  <si>
    <t>Salon,dll</t>
  </si>
  <si>
    <t xml:space="preserve">Admin Bisma Motor
</t>
  </si>
  <si>
    <t xml:space="preserve">Laba bersih
</t>
  </si>
  <si>
    <t>Dandy</t>
  </si>
  <si>
    <t xml:space="preserve">Avanza E 2014 </t>
  </si>
  <si>
    <t xml:space="preserve">Sol </t>
  </si>
  <si>
    <t>Repaire dll</t>
  </si>
  <si>
    <t>Lain2 Pembelian (Ongkos pengambilan unit)</t>
  </si>
  <si>
    <t>Mekanik &amp; Tip kirim BPKB,Tip Orang 777</t>
  </si>
  <si>
    <t>Perpanjang Pajak+Jasa (STNK  ilang)</t>
  </si>
  <si>
    <t>Hyundai Avega SG 2008 Manual</t>
  </si>
  <si>
    <t>Grand Livina 1.5 XV 2012</t>
  </si>
  <si>
    <t xml:space="preserve">Komisi mediator
</t>
  </si>
  <si>
    <t xml:space="preserve">Repaire dll
</t>
  </si>
  <si>
    <t>Daihatsu Ayla M Manual</t>
  </si>
  <si>
    <t>Avanza E 1.3 2015 Barong</t>
  </si>
  <si>
    <t>Transport Ambil  unit</t>
  </si>
  <si>
    <t>Salon/Poles dll</t>
  </si>
  <si>
    <t>Capital Percentage</t>
  </si>
  <si>
    <t>Admin</t>
  </si>
  <si>
    <t>Nett Profit</t>
  </si>
  <si>
    <t>Ertiga GL 2014 Manual</t>
  </si>
  <si>
    <t xml:space="preserve">Komisi/Mediator
</t>
  </si>
  <si>
    <t>Transport Ambil  unit (Depok)</t>
  </si>
  <si>
    <t>Salaon/Poles dll</t>
  </si>
  <si>
    <t>Calya G 2016 Manual</t>
  </si>
  <si>
    <t>Mekanik repaire Kaki2 depan (Dahlan)</t>
  </si>
  <si>
    <t>Cat/Sol</t>
  </si>
  <si>
    <t>Transport Kirim Unit</t>
  </si>
  <si>
    <t>Mobilio E CVT 2014 AT</t>
  </si>
  <si>
    <t xml:space="preserve">Komisi/Mediator (2 Orang)
</t>
  </si>
  <si>
    <t>Grand livina SV 2013 AT</t>
  </si>
  <si>
    <t xml:space="preserve">Komisi/Mediator pembelian
</t>
  </si>
  <si>
    <t>Jahit Steer</t>
  </si>
  <si>
    <t>Ban</t>
  </si>
  <si>
    <t>Grand livina Ultimate 2010 AT</t>
  </si>
  <si>
    <t>Suzuki Escudo 2005 MT</t>
  </si>
  <si>
    <t>Showroom Opex</t>
  </si>
  <si>
    <t>Toyota Rusg G 2013</t>
  </si>
  <si>
    <t>Hitam</t>
  </si>
  <si>
    <t>Ayla X 2016 AT</t>
  </si>
  <si>
    <t>Ayla M 2017 AT</t>
  </si>
  <si>
    <t>Remote</t>
  </si>
  <si>
    <t>Spion</t>
  </si>
  <si>
    <t>March 1.2L 2011 AT</t>
  </si>
  <si>
    <t>Talang Air &amp; Shock Bagasi</t>
  </si>
  <si>
    <t>Laker, Ganti Oli &amp; Jasa Service</t>
  </si>
  <si>
    <t>March 1.2L 2013 MT</t>
  </si>
  <si>
    <t>Sol</t>
  </si>
  <si>
    <t>Kaca Film &amp; Klakson</t>
  </si>
  <si>
    <t>Knalpot</t>
  </si>
  <si>
    <t>Transport Ambil  BPKB</t>
  </si>
  <si>
    <t>Wagon R GL 2016 Manual</t>
  </si>
  <si>
    <t>Sigra X 2018 MT</t>
  </si>
  <si>
    <t>Ayla D 2016 MT</t>
  </si>
  <si>
    <t>Repair</t>
  </si>
  <si>
    <t>Grand Livina XV 2007 AT</t>
  </si>
  <si>
    <t>Sen kanan kecil</t>
  </si>
  <si>
    <t>Suzuki SWIFT 2008 AT</t>
  </si>
  <si>
    <t>Radiator</t>
  </si>
  <si>
    <t>Thermostrat</t>
  </si>
  <si>
    <t>Soket Relay</t>
  </si>
  <si>
    <t xml:space="preserve">Jasa Mekanik/Dahlan </t>
  </si>
  <si>
    <t>Rel</t>
  </si>
  <si>
    <t>Rokok</t>
  </si>
  <si>
    <t>Jasa</t>
  </si>
  <si>
    <t>Lakher 2</t>
  </si>
  <si>
    <t>Jasa Mekanik</t>
  </si>
  <si>
    <t>Sensor</t>
  </si>
  <si>
    <t>Hyundai Avega GX 2012 MT</t>
  </si>
  <si>
    <t>Grand Livina XV 2010 AT</t>
  </si>
  <si>
    <t>Green</t>
  </si>
  <si>
    <t>Pajak</t>
  </si>
  <si>
    <t>Remot</t>
  </si>
  <si>
    <t>Kaca FIlm</t>
  </si>
  <si>
    <t>Suntik Kaca</t>
  </si>
  <si>
    <t>Jasa Mekanik perbaikan Mounting &amp; sparepart</t>
  </si>
  <si>
    <t>Pewangi</t>
  </si>
  <si>
    <t>Dendy</t>
  </si>
  <si>
    <t>NO</t>
  </si>
  <si>
    <t>NO_POL</t>
  </si>
  <si>
    <t>TAHUN</t>
  </si>
  <si>
    <t>BRAND</t>
  </si>
  <si>
    <t>MODEL</t>
  </si>
  <si>
    <t>TYPE</t>
  </si>
  <si>
    <t>AT/MT</t>
  </si>
  <si>
    <t>KM</t>
  </si>
  <si>
    <t>A/N</t>
  </si>
  <si>
    <t>PAJAK</t>
  </si>
  <si>
    <t>EXT_COLOR</t>
  </si>
  <si>
    <t>INT_COLOR</t>
  </si>
  <si>
    <t>TGL_BELI</t>
  </si>
  <si>
    <t>TGL_JUAL</t>
  </si>
  <si>
    <t>In Days</t>
  </si>
  <si>
    <t>In Month</t>
  </si>
  <si>
    <t>B_2941_BZH</t>
  </si>
  <si>
    <t>Daihatsu</t>
  </si>
  <si>
    <t>Sigra</t>
  </si>
  <si>
    <t>R</t>
  </si>
  <si>
    <t>MT</t>
  </si>
  <si>
    <t>PT</t>
  </si>
  <si>
    <t>NULL</t>
  </si>
  <si>
    <t>Toyota</t>
  </si>
  <si>
    <t>Avanza</t>
  </si>
  <si>
    <t>E</t>
  </si>
  <si>
    <t>PR</t>
  </si>
  <si>
    <t>Charcoal</t>
  </si>
  <si>
    <t>B_2814_BZA</t>
  </si>
  <si>
    <t>B_2778_BZL</t>
  </si>
  <si>
    <t>B_1751_FYE</t>
  </si>
  <si>
    <t>Hyundai</t>
  </si>
  <si>
    <t>Avega</t>
  </si>
  <si>
    <t>SG</t>
  </si>
  <si>
    <t>B_2882_SKQ</t>
  </si>
  <si>
    <t>Ayla</t>
  </si>
  <si>
    <t>M</t>
  </si>
  <si>
    <t>B_2845_SKE</t>
  </si>
  <si>
    <t>B_1474_EKZ</t>
  </si>
  <si>
    <t>Suzuki</t>
  </si>
  <si>
    <t>Ertiga</t>
  </si>
  <si>
    <t>GL</t>
  </si>
  <si>
    <t>B_1955_PYU</t>
  </si>
  <si>
    <t>Calya</t>
  </si>
  <si>
    <t>G</t>
  </si>
  <si>
    <t>Krem</t>
  </si>
  <si>
    <t>B_1822_KRG</t>
  </si>
  <si>
    <t>Honda</t>
  </si>
  <si>
    <t>Mobilio</t>
  </si>
  <si>
    <t>E-CVT</t>
  </si>
  <si>
    <t>AT</t>
  </si>
  <si>
    <t>B_1416_PZF</t>
  </si>
  <si>
    <t>Nissan</t>
  </si>
  <si>
    <t>Grand Livina</t>
  </si>
  <si>
    <t>SV</t>
  </si>
  <si>
    <t>B_8747_YP</t>
  </si>
  <si>
    <t>Xenia</t>
  </si>
  <si>
    <t>Xi</t>
  </si>
  <si>
    <t>B_1831_NFT</t>
  </si>
  <si>
    <t>Ultimate</t>
  </si>
  <si>
    <t>B_1543_BYK</t>
  </si>
  <si>
    <t>Rush</t>
  </si>
  <si>
    <t>B_1539_BYK</t>
  </si>
  <si>
    <t>B_1323_TCY</t>
  </si>
  <si>
    <t>Escudo 1.6</t>
  </si>
  <si>
    <t>SE</t>
  </si>
  <si>
    <t>B_2899_JV</t>
  </si>
  <si>
    <t>R Dlx</t>
  </si>
  <si>
    <t>B_1028_WOZ</t>
  </si>
  <si>
    <t>B_1421_FRZ</t>
  </si>
  <si>
    <t>X</t>
  </si>
  <si>
    <t>B_307_ROY</t>
  </si>
  <si>
    <t>March</t>
  </si>
  <si>
    <t>1.2L</t>
  </si>
  <si>
    <t>Apr-22</t>
  </si>
  <si>
    <t>B_1409_FOB</t>
  </si>
  <si>
    <t>Jan-22</t>
  </si>
  <si>
    <t>B_2477_SYP</t>
  </si>
  <si>
    <t>Des-21</t>
  </si>
  <si>
    <t>B_2842_TKP</t>
  </si>
  <si>
    <t>Wagon R</t>
  </si>
  <si>
    <t>Nov-21</t>
  </si>
  <si>
    <t>B_1264_KYR</t>
  </si>
  <si>
    <t>D+</t>
  </si>
  <si>
    <t>Sep-22</t>
  </si>
  <si>
    <t>B_1917_UFE</t>
  </si>
  <si>
    <t>Swift</t>
  </si>
  <si>
    <t>ST</t>
  </si>
  <si>
    <t>Marun</t>
  </si>
  <si>
    <t>F_1362_HR</t>
  </si>
  <si>
    <t>GX</t>
  </si>
  <si>
    <t>Jul-22</t>
  </si>
  <si>
    <t>B_1123_PKB</t>
  </si>
  <si>
    <t>XV</t>
  </si>
  <si>
    <t>Beige</t>
  </si>
  <si>
    <t>BISMA MOTOR</t>
  </si>
  <si>
    <t>SUWITO - CASH</t>
  </si>
  <si>
    <t>Date</t>
  </si>
  <si>
    <t>Keterangan</t>
  </si>
  <si>
    <t>Debit</t>
  </si>
  <si>
    <t>Kredit</t>
  </si>
  <si>
    <t>Saldo</t>
  </si>
  <si>
    <t>Saldo per 08/12/19</t>
  </si>
  <si>
    <t>Ang. Jan 20</t>
  </si>
  <si>
    <t>Profit X-Gear</t>
  </si>
  <si>
    <t>Angsuran Feb</t>
  </si>
  <si>
    <t>Request</t>
  </si>
  <si>
    <t>Profit Livina HWS 2011</t>
  </si>
  <si>
    <t>Angsuran Mar</t>
  </si>
  <si>
    <t>Request Ngge byr pajak Xenia</t>
  </si>
  <si>
    <t>Angsuran Apr 2020</t>
  </si>
  <si>
    <t>Angsuran Mei 2020</t>
  </si>
  <si>
    <t>Angsuran Juni 2020</t>
  </si>
  <si>
    <t>Angsuran Juli 2020</t>
  </si>
  <si>
    <t>Angsuran Agustus 2020</t>
  </si>
  <si>
    <t>Rugi Xtrail 2010</t>
  </si>
  <si>
    <t>Advance August 2020</t>
  </si>
  <si>
    <t>Propit Jazz Vtec 2008</t>
  </si>
  <si>
    <t>Angsuran Sept 2020</t>
  </si>
  <si>
    <t>Angsuran Okt 2020</t>
  </si>
  <si>
    <t>Advance Oktober 20</t>
  </si>
  <si>
    <t>Profit Agya 2014</t>
  </si>
  <si>
    <t>Angsuran Nov 20</t>
  </si>
  <si>
    <t>Profit March</t>
  </si>
  <si>
    <t>Angsuran Des 20</t>
  </si>
  <si>
    <t>Profit Karimun Wagon GS</t>
  </si>
  <si>
    <t>Angsuran Jan 2021</t>
  </si>
  <si>
    <t>Advance</t>
  </si>
  <si>
    <t>Profit Sigra R 2017 Manual grey</t>
  </si>
  <si>
    <t>Angsuran Feb 21</t>
  </si>
  <si>
    <t>Profit sharing Sigra R 2017 Silver</t>
  </si>
  <si>
    <t>Angsuran Maret 21</t>
  </si>
  <si>
    <t>Angsuran April 21</t>
  </si>
  <si>
    <t>Profit Sharing Avanza E 2015 Silver</t>
  </si>
  <si>
    <t>Profit Sharing G. Livina SV 2013 AT Putih</t>
  </si>
  <si>
    <t>Angsuran Mei 2021</t>
  </si>
  <si>
    <t>Profit Sharing G. Livina Ultimate 2010 AT/Grey</t>
  </si>
  <si>
    <t>Charity with Orphans ramadhan 1442 H</t>
  </si>
  <si>
    <t>Profit Sharing Escudo 2005 MT Silver</t>
  </si>
  <si>
    <t>Advance Pulkam</t>
  </si>
  <si>
    <t>Angsuran Juni 2021</t>
  </si>
  <si>
    <t>Profit sharing Ayla X 2016 AT White</t>
  </si>
  <si>
    <t>Angsuran Juli 2021</t>
  </si>
  <si>
    <t>Profit Sharing March 2011 AT White</t>
  </si>
  <si>
    <t>Angsuran Agustus 2021</t>
  </si>
  <si>
    <t>Angsuran September 2021</t>
  </si>
  <si>
    <t>Angsuran Oktober 2021</t>
  </si>
  <si>
    <t>Angsuran November 2021</t>
  </si>
  <si>
    <t>DEFRIANDI - CASH</t>
  </si>
  <si>
    <t>Transfer Modal 1</t>
  </si>
  <si>
    <t>Transfer Modal 2</t>
  </si>
  <si>
    <t>Transfer Modal 3</t>
  </si>
  <si>
    <t>Profit Sharing Sigra R 2018 Hitam</t>
  </si>
  <si>
    <t>Profit Sharing Ertiga GL 2014 Putih Manual</t>
  </si>
  <si>
    <t>Profit Sharing Calya G 2016 Manual Silver</t>
  </si>
  <si>
    <t>Profit Sharing Mobilio E CVT 2014 AT Grey</t>
  </si>
  <si>
    <t>Profit Sharing Rush G 2013 Putih AT</t>
  </si>
  <si>
    <t>Profit Sharing March L 1.2 2013 Silver MT</t>
  </si>
  <si>
    <t>Advance Hasanah ke Pemb. Jl. RT.003/040</t>
  </si>
  <si>
    <t>Profit Sharing Grand Livina XV 2010 Green AT</t>
  </si>
  <si>
    <t>LAPORAN PENJUALAN</t>
  </si>
  <si>
    <t>Periode :</t>
  </si>
  <si>
    <t>Mei 2021</t>
  </si>
  <si>
    <t>Profit Sharing</t>
  </si>
  <si>
    <t>No</t>
  </si>
  <si>
    <t>Kode</t>
  </si>
  <si>
    <t>Nama</t>
  </si>
  <si>
    <t>Jumlah</t>
  </si>
  <si>
    <t>HPP</t>
  </si>
  <si>
    <t>Laba Kotor</t>
  </si>
  <si>
    <t>Percentage</t>
  </si>
  <si>
    <t>Bisma Motor</t>
  </si>
  <si>
    <t>Zuneri</t>
  </si>
  <si>
    <t>Defriandi</t>
  </si>
  <si>
    <t>Sigra R 2017 Manual Grey</t>
  </si>
  <si>
    <t>Avanza E 2014 Manual Silver</t>
  </si>
  <si>
    <t>Februari 2021</t>
  </si>
  <si>
    <t>Sigra R 2017 Manual Silver</t>
  </si>
  <si>
    <t>Hyundai Avega SG 2008 Manual Grey</t>
  </si>
  <si>
    <t>Sigra R 2018 Manual Hitam</t>
  </si>
  <si>
    <t>Grand Livina 1.5 XV 2012 AT Putih</t>
  </si>
  <si>
    <t>Ayla M Manual 2016 Silver</t>
  </si>
  <si>
    <t>Maret 2021</t>
  </si>
  <si>
    <t>Suzuki Ertiga GL 2014 Manual Putih</t>
  </si>
  <si>
    <t>April 2021</t>
  </si>
  <si>
    <t>Colt Diesel L300 Minibus</t>
  </si>
  <si>
    <t>Grand Livina SV 2013 AT Putih</t>
  </si>
  <si>
    <t>Xenia Xi 2008 MT Silver</t>
  </si>
  <si>
    <t>Honda Freed E PSD 2012 AT Grey</t>
  </si>
  <si>
    <t>Ayla X 2017 MT Putih</t>
  </si>
  <si>
    <t>Honda CRV RE1 2011 AT Hitam</t>
  </si>
  <si>
    <t>Avanza E 2015 AT Hitam</t>
  </si>
  <si>
    <t>Grand Livina Ultimate 2010 AT Grey</t>
  </si>
  <si>
    <t>Ertiga GL 2015 MT Putih</t>
  </si>
  <si>
    <t>Mobilio E CVT 2014 AT Grey</t>
  </si>
  <si>
    <t>Suzuki Escudo 2005 MT Silver</t>
  </si>
  <si>
    <t>Xenia R Deluxe 2012 AT Silver</t>
  </si>
  <si>
    <t>2013_Toyota Rush G AT Hitam</t>
  </si>
  <si>
    <t>2013_Toyota Rush G AT Putih</t>
  </si>
  <si>
    <t>Juni 2021</t>
  </si>
  <si>
    <t>2017_Daihatsu Ayla M AT Putih</t>
  </si>
  <si>
    <t>2016_Daihatsu Ayla X AT Putih</t>
  </si>
  <si>
    <t>UNKNOWN</t>
  </si>
  <si>
    <t>2008_Innova G AT Silver</t>
  </si>
  <si>
    <t>2016_Daihatsu Ayla D+ MT Hitam</t>
  </si>
  <si>
    <t>2011_Nissan March 1.2L AT Putih</t>
  </si>
  <si>
    <t>Juli 2021</t>
  </si>
  <si>
    <t>Null</t>
  </si>
  <si>
    <t>Isuzu Panther LS 2005 Manual</t>
  </si>
  <si>
    <t>Agustus 2021</t>
  </si>
  <si>
    <t>2018_Daihatsu Sigra X MT Black</t>
  </si>
  <si>
    <t>September 2021</t>
  </si>
  <si>
    <t>2013_Nissan March 1.2L MT Silver</t>
  </si>
  <si>
    <t>Oktober 2021</t>
  </si>
  <si>
    <t>B_2818_BFC</t>
  </si>
  <si>
    <t>2015_Avanza G 1.3 AT Black</t>
  </si>
  <si>
    <t>November 2021</t>
  </si>
  <si>
    <t>2012_Hyundai Avega GX MT Grey</t>
  </si>
  <si>
    <t>2010_Nissan Grand Livina XV AT Green</t>
  </si>
  <si>
    <t>Desember 2021</t>
  </si>
  <si>
    <t>Month</t>
  </si>
  <si>
    <t>Kode/Plat</t>
  </si>
  <si>
    <t>Brand</t>
  </si>
  <si>
    <t>Mitsubishi</t>
  </si>
  <si>
    <t>Isuzu</t>
  </si>
  <si>
    <t>2008_Suzuki Swift ST AT Marun</t>
  </si>
  <si>
    <t>2011_Toyota Avanza G MT Hitam</t>
  </si>
  <si>
    <t>2016_Suzuki Wagon R GL MT Silver</t>
  </si>
  <si>
    <t>MONTH</t>
  </si>
  <si>
    <t>UNIT</t>
  </si>
  <si>
    <t>SALES</t>
  </si>
  <si>
    <t>PROFIT</t>
  </si>
  <si>
    <t>USD/month</t>
  </si>
  <si>
    <t>rate</t>
  </si>
  <si>
    <t>per month</t>
  </si>
  <si>
    <t>per year</t>
  </si>
  <si>
    <t>Nominal</t>
  </si>
  <si>
    <t>Profit</t>
  </si>
  <si>
    <t>January</t>
  </si>
  <si>
    <t>February</t>
  </si>
  <si>
    <t>April</t>
  </si>
  <si>
    <t>Wordstream</t>
  </si>
  <si>
    <t>May</t>
  </si>
  <si>
    <t>June</t>
  </si>
  <si>
    <t>July</t>
  </si>
  <si>
    <t>August</t>
  </si>
  <si>
    <t>September</t>
  </si>
  <si>
    <t>Neilpatel</t>
  </si>
  <si>
    <t>October</t>
  </si>
  <si>
    <t>November</t>
  </si>
  <si>
    <t>December</t>
  </si>
  <si>
    <t>ahrefs</t>
  </si>
  <si>
    <t>Grand Livina XV 2007 AT Hitam</t>
  </si>
  <si>
    <t>Harga Beli</t>
  </si>
  <si>
    <t>Transport ambil unit</t>
  </si>
  <si>
    <t>Sol+Grab</t>
  </si>
  <si>
    <t>Spoiler</t>
  </si>
  <si>
    <t>Bush Crossmember depan+mekanik</t>
  </si>
  <si>
    <t>Pajak+Denda+Jasa</t>
  </si>
  <si>
    <t>Sub total</t>
  </si>
  <si>
    <t>Perbaikan Di Tululungagung :</t>
  </si>
  <si>
    <t>Tune Up</t>
  </si>
  <si>
    <t>Cek Kaki-kaki &amp; Buffer+Repair</t>
  </si>
  <si>
    <t>Oli mesi Idemitsu</t>
  </si>
  <si>
    <t>BUffer</t>
  </si>
  <si>
    <t>Konsumsi</t>
  </si>
  <si>
    <t>Tol</t>
  </si>
  <si>
    <t>Bensin</t>
  </si>
  <si>
    <t>TOTAL HPP (Daftar pajak)</t>
  </si>
  <si>
    <t>Grand Livina XGear 2013 MT</t>
  </si>
  <si>
    <t>Blue</t>
  </si>
  <si>
    <t>Service Paking (Dahlan)</t>
  </si>
  <si>
    <t>Sol &amp; rapetin Bemper</t>
  </si>
  <si>
    <t>Jasa Mekanik/Dahlan (Service Kaki")</t>
  </si>
  <si>
    <t>Perbaikan motherboard headrest</t>
  </si>
  <si>
    <t>Avanza G 2011 MT</t>
  </si>
  <si>
    <t>Transport Ambil unit</t>
  </si>
  <si>
    <t>Grand Livina Ultimate 2012 AT</t>
  </si>
  <si>
    <t>Faktur</t>
  </si>
  <si>
    <t>Head Rest</t>
  </si>
  <si>
    <t>Headlamp</t>
  </si>
  <si>
    <t>Reduce KM</t>
  </si>
  <si>
    <t>Ganti Aki</t>
  </si>
  <si>
    <t>Nissan March XS 2015 AT</t>
  </si>
  <si>
    <t>Maroon</t>
  </si>
  <si>
    <t xml:space="preserve">Cross Member </t>
  </si>
  <si>
    <t>Tune Up &amp; Ganti Oli</t>
  </si>
  <si>
    <t>Sigra X 2016 MT</t>
  </si>
  <si>
    <t>Additional Case expense</t>
  </si>
  <si>
    <t>Hyundai Grand Avega 2012 MT</t>
  </si>
  <si>
    <t>Opex Showroom</t>
  </si>
  <si>
    <t>Paint &amp; Poles</t>
  </si>
  <si>
    <t>Grand livina Ultimate 2010</t>
  </si>
  <si>
    <t>Paint /Poles/Sol</t>
  </si>
  <si>
    <t>B_1147_COF</t>
  </si>
  <si>
    <t>2016_Daihatsu Sigra X MT Black</t>
  </si>
  <si>
    <t>B_1021_CKT</t>
  </si>
  <si>
    <t>2015_Nissan March XS AT Marun</t>
  </si>
  <si>
    <t>B_1557_BMH</t>
  </si>
  <si>
    <t>2012_Nissan Grand Livina Ultimate AT Black</t>
  </si>
  <si>
    <t>B_2310_RB</t>
  </si>
  <si>
    <t>2010_Nissan Grand Livina XV AT Black</t>
  </si>
  <si>
    <t>B_1245_NYS</t>
  </si>
  <si>
    <t>2013_Nissan Grand Livina X-Gear MT Gray</t>
  </si>
  <si>
    <t>F_1277</t>
  </si>
  <si>
    <t>2016_Daihatsu Sigra R Deluxe MT Silver</t>
  </si>
  <si>
    <t>Ongkos Tarik Unit</t>
  </si>
  <si>
    <t>Komisi Makelar</t>
  </si>
  <si>
    <t>Admin Lelang</t>
  </si>
  <si>
    <t>Pajak &amp; Jasa</t>
  </si>
  <si>
    <t>Biaya Cat &amp; Sol</t>
  </si>
  <si>
    <t>Biaya Salon/Kebersihan Unit</t>
  </si>
  <si>
    <t>Biaya Penjualan :</t>
  </si>
  <si>
    <t>COGS :</t>
  </si>
  <si>
    <t>Ongkos Antar Unit</t>
  </si>
  <si>
    <t>Admin CMO</t>
  </si>
  <si>
    <t>Lain-Lain Penjualan</t>
  </si>
  <si>
    <t>Lain-Lain terkait unit</t>
  </si>
  <si>
    <t>MERK</t>
  </si>
  <si>
    <t>TOTAL BIAYA</t>
  </si>
  <si>
    <t>TOTAL BIAYA PENJUALAN</t>
  </si>
  <si>
    <t>TOTAL COGS</t>
  </si>
  <si>
    <t>HARGA JUAL</t>
  </si>
  <si>
    <t>PROFIT/(LOSS)</t>
  </si>
  <si>
    <t>WARNA</t>
  </si>
  <si>
    <t>Biaya Spareparts &amp; Jasa mekanik</t>
  </si>
  <si>
    <t xml:space="preserve">Periode </t>
  </si>
  <si>
    <t>BANK &amp; CASH BOOK</t>
  </si>
  <si>
    <t>KD_BY</t>
  </si>
  <si>
    <t>DATE</t>
  </si>
  <si>
    <t>KETERANGAN</t>
  </si>
  <si>
    <t>DEBIT</t>
  </si>
  <si>
    <t>CREDIT</t>
  </si>
  <si>
    <t>BALANCE</t>
  </si>
  <si>
    <t>BISMA MOTOR GAB</t>
  </si>
  <si>
    <t>COGS.001</t>
  </si>
  <si>
    <t>COGS.002</t>
  </si>
  <si>
    <t>COGS.003</t>
  </si>
  <si>
    <t>COGS.004</t>
  </si>
  <si>
    <t>COGS.005</t>
  </si>
  <si>
    <t>COGS.006</t>
  </si>
  <si>
    <t>COGS.007</t>
  </si>
  <si>
    <t>COGS.008</t>
  </si>
  <si>
    <t>COGS.009</t>
  </si>
  <si>
    <t>BYPJ.001</t>
  </si>
  <si>
    <t>BYPJ.002</t>
  </si>
  <si>
    <t>BYPJ.003</t>
  </si>
  <si>
    <t>BYPJ.004</t>
  </si>
  <si>
    <t>HRJL</t>
  </si>
  <si>
    <t>BF</t>
  </si>
  <si>
    <t>DAIHATSU</t>
  </si>
  <si>
    <t>SIGRA</t>
  </si>
  <si>
    <t>GRAY</t>
  </si>
  <si>
    <t>Bayar Sigra R 2017 manual</t>
  </si>
  <si>
    <t>Penjualan Sigra R 2017 Grey</t>
  </si>
  <si>
    <t>Komisi Penjualan Sigra</t>
  </si>
  <si>
    <t>BLACK</t>
  </si>
  <si>
    <t>Bayar Sigra R 2018 manual Hitam</t>
  </si>
  <si>
    <t>BOOKING FEE &amp; DP</t>
  </si>
  <si>
    <t>Terima DP Sigra R 2018 MT</t>
  </si>
  <si>
    <t>Pelunasan Sigra R 2018 MT BLACK</t>
  </si>
  <si>
    <t>Komisi Sigra R 2018 hitam</t>
  </si>
  <si>
    <t>CMO Sigra R 2018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</si>
</sst>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dd/mm/yy"/>
    <numFmt numFmtId="165" formatCode="_-* #,##0_-;\-* #,##0_-;_-* &quot;-&quot;??_-;_-@"/>
    <numFmt numFmtId="166" formatCode="0.0%"/>
    <numFmt numFmtId="167" formatCode="dd&quot;/&quot;mm&quot;/&quot;yy"/>
    <numFmt numFmtId="168" formatCode="[$-409]mmm\-yy"/>
    <numFmt numFmtId="169" formatCode="_-* #,##0.00_-;\-* #,##0.00_-;_-* &quot;-&quot;??_-;_-@"/>
    <numFmt numFmtId="170" formatCode="0.0"/>
    <numFmt numFmtId="171" formatCode="#,##0;\(#,##0\)"/>
    <numFmt numFmtId="173" formatCode="_-* #,##0_-;\-* #,##0_-;_-* &quot;-&quot;??_-;_-@_-"/>
    <numFmt numFmtId="175" formatCode="dd/mm/yy;@"/>
  </numFmts>
  <fonts count="2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4"/>
      <color rgb="FF000000"/>
      <name val="Arial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D9E2F3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259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165" fontId="1" fillId="2" borderId="3" xfId="0" applyNumberFormat="1" applyFont="1" applyFill="1" applyBorder="1"/>
    <xf numFmtId="0" fontId="1" fillId="2" borderId="4" xfId="0" applyFont="1" applyFill="1" applyBorder="1"/>
    <xf numFmtId="164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/>
    <xf numFmtId="165" fontId="2" fillId="2" borderId="7" xfId="0" applyNumberFormat="1" applyFont="1" applyFill="1" applyBorder="1"/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3" xfId="0" applyFont="1" applyFill="1" applyBorder="1" applyAlignment="1">
      <alignment horizontal="center"/>
    </xf>
    <xf numFmtId="165" fontId="2" fillId="2" borderId="9" xfId="0" applyNumberFormat="1" applyFont="1" applyFill="1" applyBorder="1"/>
    <xf numFmtId="164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164" fontId="1" fillId="2" borderId="1" xfId="0" applyNumberFormat="1" applyFont="1" applyFill="1" applyBorder="1"/>
    <xf numFmtId="10" fontId="1" fillId="2" borderId="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65" fontId="4" fillId="2" borderId="1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165" fontId="4" fillId="2" borderId="3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165" fontId="4" fillId="2" borderId="9" xfId="0" applyNumberFormat="1" applyFont="1" applyFill="1" applyBorder="1"/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/>
    <xf numFmtId="0" fontId="0" fillId="2" borderId="1" xfId="0" applyFont="1" applyFill="1" applyBorder="1"/>
    <xf numFmtId="0" fontId="5" fillId="2" borderId="1" xfId="0" applyFont="1" applyFill="1" applyBorder="1"/>
    <xf numFmtId="165" fontId="1" fillId="2" borderId="3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/>
    <xf numFmtId="0" fontId="6" fillId="2" borderId="1" xfId="0" applyFont="1" applyFill="1" applyBorder="1"/>
    <xf numFmtId="167" fontId="1" fillId="2" borderId="5" xfId="0" applyNumberFormat="1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2" borderId="1" xfId="0" applyNumberFormat="1" applyFont="1" applyFill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quotePrefix="1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165" fontId="0" fillId="4" borderId="1" xfId="0" applyNumberFormat="1" applyFont="1" applyFill="1" applyBorder="1" applyAlignment="1">
      <alignment horizontal="center" vertical="center"/>
    </xf>
    <xf numFmtId="164" fontId="0" fillId="4" borderId="1" xfId="0" quotePrefix="1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70" fontId="0" fillId="4" borderId="1" xfId="0" applyNumberFormat="1" applyFont="1" applyFill="1" applyBorder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5" fontId="9" fillId="2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65" fontId="11" fillId="3" borderId="14" xfId="0" applyNumberFormat="1" applyFont="1" applyFill="1" applyBorder="1" applyAlignment="1">
      <alignment horizontal="center" vertical="center"/>
    </xf>
    <xf numFmtId="164" fontId="11" fillId="2" borderId="14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164" fontId="9" fillId="2" borderId="14" xfId="0" applyNumberFormat="1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left" vertical="center"/>
    </xf>
    <xf numFmtId="165" fontId="9" fillId="2" borderId="14" xfId="0" applyNumberFormat="1" applyFont="1" applyFill="1" applyBorder="1" applyAlignment="1">
      <alignment horizontal="left" vertical="center"/>
    </xf>
    <xf numFmtId="165" fontId="9" fillId="2" borderId="14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164" fontId="9" fillId="2" borderId="1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vertical="center"/>
    </xf>
    <xf numFmtId="165" fontId="9" fillId="2" borderId="15" xfId="0" applyNumberFormat="1" applyFont="1" applyFill="1" applyBorder="1" applyAlignment="1">
      <alignment vertical="center"/>
    </xf>
    <xf numFmtId="164" fontId="10" fillId="2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vertical="center"/>
    </xf>
    <xf numFmtId="165" fontId="10" fillId="2" borderId="16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64" fontId="9" fillId="0" borderId="0" xfId="0" applyNumberFormat="1" applyFont="1" applyAlignment="1">
      <alignment vertical="center"/>
    </xf>
    <xf numFmtId="10" fontId="9" fillId="2" borderId="1" xfId="0" applyNumberFormat="1" applyFont="1" applyFill="1" applyBorder="1" applyAlignment="1">
      <alignment horizontal="center" vertical="center"/>
    </xf>
    <xf numFmtId="9" fontId="9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 wrapText="1"/>
    </xf>
    <xf numFmtId="165" fontId="3" fillId="3" borderId="14" xfId="0" applyNumberFormat="1" applyFont="1" applyFill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165" fontId="1" fillId="2" borderId="14" xfId="0" applyNumberFormat="1" applyFont="1" applyFill="1" applyBorder="1" applyAlignment="1">
      <alignment vertical="center"/>
    </xf>
    <xf numFmtId="165" fontId="1" fillId="2" borderId="14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165" fontId="0" fillId="2" borderId="14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center" vertical="center"/>
    </xf>
    <xf numFmtId="165" fontId="3" fillId="3" borderId="24" xfId="0" applyNumberFormat="1" applyFont="1" applyFill="1" applyBorder="1" applyAlignment="1">
      <alignment horizontal="center" vertical="center"/>
    </xf>
    <xf numFmtId="10" fontId="3" fillId="3" borderId="2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7" fontId="2" fillId="2" borderId="1" xfId="0" quotePrefix="1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vertical="center"/>
    </xf>
    <xf numFmtId="165" fontId="0" fillId="5" borderId="1" xfId="0" applyNumberFormat="1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65" fontId="1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6" borderId="1" xfId="0" applyFont="1" applyFill="1" applyBorder="1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3" fillId="0" borderId="24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0" fontId="3" fillId="0" borderId="2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quotePrefix="1" applyFont="1" applyFill="1" applyBorder="1" applyAlignment="1">
      <alignment horizontal="left" vertical="center"/>
    </xf>
    <xf numFmtId="165" fontId="1" fillId="2" borderId="14" xfId="0" applyNumberFormat="1" applyFont="1" applyFill="1" applyBorder="1"/>
    <xf numFmtId="165" fontId="0" fillId="0" borderId="0" xfId="0" applyNumberFormat="1" applyFont="1" applyAlignment="1">
      <alignment vertic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/>
    <xf numFmtId="171" fontId="8" fillId="0" borderId="0" xfId="0" applyNumberFormat="1" applyFont="1"/>
    <xf numFmtId="0" fontId="17" fillId="0" borderId="0" xfId="0" applyFont="1"/>
    <xf numFmtId="0" fontId="8" fillId="0" borderId="14" xfId="0" applyFont="1" applyBorder="1"/>
    <xf numFmtId="171" fontId="17" fillId="0" borderId="14" xfId="0" applyNumberFormat="1" applyFont="1" applyBorder="1"/>
    <xf numFmtId="0" fontId="17" fillId="0" borderId="14" xfId="0" applyFont="1" applyBorder="1"/>
    <xf numFmtId="0" fontId="1" fillId="2" borderId="19" xfId="0" applyFont="1" applyFill="1" applyBorder="1"/>
    <xf numFmtId="165" fontId="1" fillId="2" borderId="19" xfId="0" applyNumberFormat="1" applyFont="1" applyFill="1" applyBorder="1"/>
    <xf numFmtId="0" fontId="1" fillId="2" borderId="19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0" fontId="1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/>
    <xf numFmtId="164" fontId="0" fillId="2" borderId="19" xfId="0" applyNumberFormat="1" applyFont="1" applyFill="1" applyBorder="1"/>
    <xf numFmtId="165" fontId="0" fillId="2" borderId="19" xfId="0" applyNumberFormat="1" applyFont="1" applyFill="1" applyBorder="1"/>
    <xf numFmtId="165" fontId="1" fillId="2" borderId="19" xfId="0" applyNumberFormat="1" applyFont="1" applyFill="1" applyBorder="1" applyAlignment="1"/>
    <xf numFmtId="0" fontId="19" fillId="2" borderId="1" xfId="0" applyFont="1" applyFill="1" applyBorder="1" applyAlignment="1">
      <alignment vertical="center"/>
    </xf>
    <xf numFmtId="165" fontId="19" fillId="2" borderId="1" xfId="0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165" fontId="20" fillId="2" borderId="1" xfId="0" applyNumberFormat="1" applyFont="1" applyFill="1" applyBorder="1" applyAlignment="1">
      <alignment vertical="center"/>
    </xf>
    <xf numFmtId="0" fontId="21" fillId="3" borderId="23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 wrapText="1"/>
    </xf>
    <xf numFmtId="165" fontId="21" fillId="3" borderId="14" xfId="0" applyNumberFormat="1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65" fontId="21" fillId="0" borderId="14" xfId="0" applyNumberFormat="1" applyFont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17" fontId="19" fillId="2" borderId="14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left" vertical="center"/>
    </xf>
    <xf numFmtId="165" fontId="19" fillId="2" borderId="14" xfId="0" applyNumberFormat="1" applyFont="1" applyFill="1" applyBorder="1" applyAlignment="1">
      <alignment vertical="center"/>
    </xf>
    <xf numFmtId="165" fontId="19" fillId="2" borderId="14" xfId="0" applyNumberFormat="1" applyFont="1" applyFill="1" applyBorder="1" applyAlignment="1">
      <alignment horizontal="center" vertical="center"/>
    </xf>
    <xf numFmtId="10" fontId="19" fillId="2" borderId="14" xfId="0" applyNumberFormat="1" applyFont="1" applyFill="1" applyBorder="1" applyAlignment="1">
      <alignment horizontal="center" vertical="center"/>
    </xf>
    <xf numFmtId="168" fontId="19" fillId="2" borderId="14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165" fontId="21" fillId="3" borderId="24" xfId="0" applyNumberFormat="1" applyFont="1" applyFill="1" applyBorder="1" applyAlignment="1">
      <alignment horizontal="center" vertical="center"/>
    </xf>
    <xf numFmtId="10" fontId="21" fillId="3" borderId="24" xfId="0" applyNumberFormat="1" applyFont="1" applyFill="1" applyBorder="1" applyAlignment="1">
      <alignment vertical="center"/>
    </xf>
    <xf numFmtId="165" fontId="19" fillId="0" borderId="0" xfId="0" applyNumberFormat="1" applyFont="1" applyAlignment="1">
      <alignment vertical="center"/>
    </xf>
    <xf numFmtId="0" fontId="0" fillId="7" borderId="1" xfId="0" applyFont="1" applyFill="1" applyBorder="1"/>
    <xf numFmtId="0" fontId="16" fillId="7" borderId="14" xfId="0" applyFont="1" applyFill="1" applyBorder="1" applyAlignment="1">
      <alignment horizontal="center"/>
    </xf>
    <xf numFmtId="17" fontId="1" fillId="7" borderId="26" xfId="0" applyNumberFormat="1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/>
    </xf>
    <xf numFmtId="165" fontId="0" fillId="7" borderId="14" xfId="0" applyNumberFormat="1" applyFont="1" applyFill="1" applyBorder="1"/>
    <xf numFmtId="0" fontId="0" fillId="7" borderId="19" xfId="0" applyFont="1" applyFill="1" applyBorder="1"/>
    <xf numFmtId="168" fontId="1" fillId="7" borderId="26" xfId="0" applyNumberFormat="1" applyFont="1" applyFill="1" applyBorder="1" applyAlignment="1">
      <alignment horizontal="center" vertical="center"/>
    </xf>
    <xf numFmtId="165" fontId="16" fillId="7" borderId="24" xfId="0" applyNumberFormat="1" applyFont="1" applyFill="1" applyBorder="1"/>
    <xf numFmtId="166" fontId="0" fillId="7" borderId="1" xfId="1" applyNumberFormat="1" applyFont="1" applyFill="1" applyBorder="1"/>
    <xf numFmtId="0" fontId="12" fillId="2" borderId="17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2" fillId="2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5" fillId="2" borderId="20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2" fillId="2" borderId="20" xfId="0" applyFont="1" applyFill="1" applyBorder="1" applyAlignment="1">
      <alignment horizontal="center"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165" fontId="2" fillId="2" borderId="9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165" fontId="4" fillId="2" borderId="12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165" fontId="4" fillId="2" borderId="9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7" fontId="1" fillId="2" borderId="5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165" fontId="1" fillId="2" borderId="19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0" fontId="1" fillId="2" borderId="19" xfId="0" applyNumberFormat="1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vertical="center"/>
    </xf>
    <xf numFmtId="164" fontId="0" fillId="2" borderId="19" xfId="0" applyNumberFormat="1" applyFont="1" applyFill="1" applyBorder="1" applyAlignment="1">
      <alignment vertical="center"/>
    </xf>
    <xf numFmtId="165" fontId="0" fillId="2" borderId="19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73" fontId="0" fillId="0" borderId="0" xfId="2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73" fontId="0" fillId="0" borderId="27" xfId="2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75" fontId="2" fillId="0" borderId="0" xfId="0" applyNumberFormat="1" applyFont="1" applyAlignment="1">
      <alignment horizontal="left" vertical="center"/>
    </xf>
    <xf numFmtId="173" fontId="1" fillId="0" borderId="0" xfId="2" applyNumberFormat="1" applyFont="1" applyAlignment="1">
      <alignment vertical="center"/>
    </xf>
    <xf numFmtId="173" fontId="2" fillId="0" borderId="0" xfId="2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vertical="center"/>
    </xf>
    <xf numFmtId="165" fontId="0" fillId="8" borderId="0" xfId="0" applyNumberFormat="1" applyFont="1" applyFill="1" applyAlignment="1">
      <alignment horizontal="center" vertical="center"/>
    </xf>
    <xf numFmtId="168" fontId="0" fillId="8" borderId="0" xfId="0" applyNumberFormat="1" applyFont="1" applyFill="1" applyAlignment="1">
      <alignment horizontal="center" vertical="center"/>
    </xf>
    <xf numFmtId="164" fontId="0" fillId="8" borderId="0" xfId="0" applyNumberFormat="1" applyFont="1" applyFill="1" applyAlignment="1">
      <alignment horizontal="center" vertical="center"/>
    </xf>
    <xf numFmtId="169" fontId="0" fillId="8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Sheet2!$G$1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Sheet2!$C$2:$C$14</c:f>
              <c:numCache>
                <c:formatCode>mmm\-yy</c:formatCode>
                <c:ptCount val="13"/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 formatCode="[$-409]mmm\-yy">
                  <c:v>44561</c:v>
                </c:pt>
              </c:numCache>
            </c:numRef>
          </c:cat>
          <c:val>
            <c:numRef>
              <c:f>Sheet2!$G$2:$G$14</c:f>
              <c:numCache>
                <c:formatCode>_-* #,##0_-;\-* #,##0_-;_-* "-"??_-;_-@</c:formatCode>
                <c:ptCount val="13"/>
                <c:pt idx="1">
                  <c:v>16054600</c:v>
                </c:pt>
                <c:pt idx="2">
                  <c:v>40732000</c:v>
                </c:pt>
                <c:pt idx="3">
                  <c:v>10270000</c:v>
                </c:pt>
                <c:pt idx="4">
                  <c:v>38350000</c:v>
                </c:pt>
                <c:pt idx="5">
                  <c:v>34200000</c:v>
                </c:pt>
                <c:pt idx="6">
                  <c:v>25001500</c:v>
                </c:pt>
                <c:pt idx="7">
                  <c:v>9000000</c:v>
                </c:pt>
                <c:pt idx="8">
                  <c:v>5000000</c:v>
                </c:pt>
                <c:pt idx="9">
                  <c:v>6720000</c:v>
                </c:pt>
                <c:pt idx="10">
                  <c:v>5000000</c:v>
                </c:pt>
                <c:pt idx="11">
                  <c:v>-17020000</c:v>
                </c:pt>
                <c:pt idx="12">
                  <c:v>31160000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UNIT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1">
                        <c:v>44197</c:v>
                      </c:pt>
                      <c:pt idx="2">
                        <c:v>44228</c:v>
                      </c:pt>
                      <c:pt idx="3">
                        <c:v>44256</c:v>
                      </c:pt>
                      <c:pt idx="4">
                        <c:v>44287</c:v>
                      </c:pt>
                      <c:pt idx="5">
                        <c:v>44317</c:v>
                      </c:pt>
                      <c:pt idx="6">
                        <c:v>44348</c:v>
                      </c:pt>
                      <c:pt idx="7">
                        <c:v>44378</c:v>
                      </c:pt>
                      <c:pt idx="8">
                        <c:v>44409</c:v>
                      </c:pt>
                      <c:pt idx="9">
                        <c:v>44440</c:v>
                      </c:pt>
                      <c:pt idx="10">
                        <c:v>44470</c:v>
                      </c:pt>
                      <c:pt idx="11">
                        <c:v>44501</c:v>
                      </c:pt>
                      <c:pt idx="12" formatCode="[$-409]mmm\-yy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">
                        <c:v>2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5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1">
                        <c:v>44197</c:v>
                      </c:pt>
                      <c:pt idx="2">
                        <c:v>44228</c:v>
                      </c:pt>
                      <c:pt idx="3">
                        <c:v>44256</c:v>
                      </c:pt>
                      <c:pt idx="4">
                        <c:v>44287</c:v>
                      </c:pt>
                      <c:pt idx="5">
                        <c:v>44317</c:v>
                      </c:pt>
                      <c:pt idx="6">
                        <c:v>44348</c:v>
                      </c:pt>
                      <c:pt idx="7">
                        <c:v>44378</c:v>
                      </c:pt>
                      <c:pt idx="8">
                        <c:v>44409</c:v>
                      </c:pt>
                      <c:pt idx="9">
                        <c:v>44440</c:v>
                      </c:pt>
                      <c:pt idx="10">
                        <c:v>44470</c:v>
                      </c:pt>
                      <c:pt idx="11">
                        <c:v>44501</c:v>
                      </c:pt>
                      <c:pt idx="12" formatCode="[$-409]mmm\-yy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Sheet2!$E$2:$E$14</c15:sqref>
                        </c15:formulaRef>
                      </c:ext>
                    </c:extLst>
                    <c:numCache>
                      <c:formatCode>_-* #,##0_-;\-* #,##0_-;_-* "-"??_-;_-@</c:formatCode>
                      <c:ptCount val="13"/>
                      <c:pt idx="1">
                        <c:v>181000000</c:v>
                      </c:pt>
                      <c:pt idx="2">
                        <c:v>369500000</c:v>
                      </c:pt>
                      <c:pt idx="3">
                        <c:v>192000000</c:v>
                      </c:pt>
                      <c:pt idx="4">
                        <c:v>758500000</c:v>
                      </c:pt>
                      <c:pt idx="5">
                        <c:v>695800000</c:v>
                      </c:pt>
                      <c:pt idx="6">
                        <c:v>396100000</c:v>
                      </c:pt>
                      <c:pt idx="7">
                        <c:v>77000000</c:v>
                      </c:pt>
                      <c:pt idx="8">
                        <c:v>90000000</c:v>
                      </c:pt>
                      <c:pt idx="9">
                        <c:v>75700000</c:v>
                      </c:pt>
                      <c:pt idx="10">
                        <c:v>98500000</c:v>
                      </c:pt>
                      <c:pt idx="11">
                        <c:v>443300000</c:v>
                      </c:pt>
                      <c:pt idx="12">
                        <c:v>450800000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HPP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1">
                        <c:v>44197</c:v>
                      </c:pt>
                      <c:pt idx="2">
                        <c:v>44228</c:v>
                      </c:pt>
                      <c:pt idx="3">
                        <c:v>44256</c:v>
                      </c:pt>
                      <c:pt idx="4">
                        <c:v>44287</c:v>
                      </c:pt>
                      <c:pt idx="5">
                        <c:v>44317</c:v>
                      </c:pt>
                      <c:pt idx="6">
                        <c:v>44348</c:v>
                      </c:pt>
                      <c:pt idx="7">
                        <c:v>44378</c:v>
                      </c:pt>
                      <c:pt idx="8">
                        <c:v>44409</c:v>
                      </c:pt>
                      <c:pt idx="9">
                        <c:v>44440</c:v>
                      </c:pt>
                      <c:pt idx="10">
                        <c:v>44470</c:v>
                      </c:pt>
                      <c:pt idx="11">
                        <c:v>44501</c:v>
                      </c:pt>
                      <c:pt idx="12" formatCode="[$-409]mmm\-yy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Sheet2!$F$2:$F$14</c15:sqref>
                        </c15:formulaRef>
                      </c:ext>
                    </c:extLst>
                    <c:numCache>
                      <c:formatCode>_-* #,##0_-;\-* #,##0_-;_-* "-"??_-;_-@</c:formatCode>
                      <c:ptCount val="13"/>
                      <c:pt idx="1">
                        <c:v>164945400</c:v>
                      </c:pt>
                      <c:pt idx="2">
                        <c:v>328768000</c:v>
                      </c:pt>
                      <c:pt idx="3">
                        <c:v>181730000</c:v>
                      </c:pt>
                      <c:pt idx="4">
                        <c:v>720150000</c:v>
                      </c:pt>
                      <c:pt idx="5">
                        <c:v>661600000</c:v>
                      </c:pt>
                      <c:pt idx="6">
                        <c:v>371098500</c:v>
                      </c:pt>
                      <c:pt idx="7">
                        <c:v>68000000</c:v>
                      </c:pt>
                      <c:pt idx="8">
                        <c:v>85000000</c:v>
                      </c:pt>
                      <c:pt idx="9">
                        <c:v>68980000</c:v>
                      </c:pt>
                      <c:pt idx="10">
                        <c:v>93500000</c:v>
                      </c:pt>
                      <c:pt idx="11">
                        <c:v>460320000</c:v>
                      </c:pt>
                      <c:pt idx="12">
                        <c:v>419640000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16</xdr:row>
      <xdr:rowOff>90486</xdr:rowOff>
    </xdr:from>
    <xdr:to>
      <xdr:col>6</xdr:col>
      <xdr:colOff>981075</xdr:colOff>
      <xdr:row>35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smaM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STOCK UNIT"/>
      <sheetName val="WZ"/>
      <sheetName val="DZ"/>
      <sheetName val="HZ"/>
      <sheetName val="ZN"/>
      <sheetName val="BM"/>
      <sheetName val="2021"/>
      <sheetName val="LAP.PENJ"/>
      <sheetName val="SumPenj"/>
      <sheetName val="Sheet2"/>
      <sheetName val="Sheet1"/>
      <sheetName val="Ya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0"/>
  <sheetViews>
    <sheetView topLeftCell="A22" zoomScale="85" zoomScaleNormal="85" workbookViewId="0">
      <selection activeCell="C32" sqref="C32"/>
    </sheetView>
  </sheetViews>
  <sheetFormatPr defaultColWidth="14.42578125" defaultRowHeight="15" customHeight="1" x14ac:dyDescent="0.25"/>
  <cols>
    <col min="1" max="1" width="8.7109375" customWidth="1"/>
    <col min="2" max="2" width="13.42578125" customWidth="1"/>
    <col min="3" max="3" width="29.42578125" customWidth="1"/>
    <col min="4" max="4" width="13.28515625" customWidth="1"/>
    <col min="5" max="5" width="14.28515625" customWidth="1"/>
    <col min="6" max="6" width="8.7109375" customWidth="1"/>
    <col min="7" max="7" width="1.28515625" customWidth="1"/>
    <col min="8" max="8" width="14.7109375" customWidth="1"/>
    <col min="10" max="10" width="15" customWidth="1"/>
  </cols>
  <sheetData>
    <row r="1" spans="1:11" ht="15.75" thickBot="1" x14ac:dyDescent="0.3">
      <c r="A1" s="1"/>
      <c r="B1" s="2"/>
      <c r="C1" s="1"/>
      <c r="D1" s="1"/>
      <c r="E1" s="3"/>
      <c r="F1" s="1"/>
      <c r="G1" s="1"/>
      <c r="H1" s="3"/>
      <c r="I1" s="1"/>
      <c r="J1" s="1"/>
      <c r="K1" s="1"/>
    </row>
    <row r="2" spans="1:11" ht="15.75" customHeight="1" x14ac:dyDescent="0.25">
      <c r="A2" s="1"/>
      <c r="B2" s="4">
        <v>44201</v>
      </c>
      <c r="C2" s="5" t="s">
        <v>16</v>
      </c>
      <c r="D2" s="14" t="s">
        <v>0</v>
      </c>
      <c r="E2" s="6">
        <v>73000000</v>
      </c>
      <c r="F2" s="7"/>
      <c r="G2" s="1"/>
      <c r="H2" s="3"/>
      <c r="I2" s="1"/>
      <c r="J2" s="1"/>
      <c r="K2" s="1"/>
    </row>
    <row r="3" spans="1:11" ht="15.75" customHeight="1" x14ac:dyDescent="0.25">
      <c r="A3" s="1"/>
      <c r="B3" s="8"/>
      <c r="C3" s="1" t="s">
        <v>15</v>
      </c>
      <c r="D3" s="1"/>
      <c r="E3" s="3">
        <v>250000</v>
      </c>
      <c r="F3" s="9"/>
      <c r="G3" s="1"/>
      <c r="H3" s="3"/>
      <c r="I3" s="1"/>
      <c r="J3" s="1"/>
      <c r="K3" s="1"/>
    </row>
    <row r="4" spans="1:11" ht="15.75" customHeight="1" x14ac:dyDescent="0.25">
      <c r="A4" s="1"/>
      <c r="B4" s="8"/>
      <c r="C4" s="1" t="s">
        <v>17</v>
      </c>
      <c r="D4" s="1"/>
      <c r="E4" s="3">
        <v>160000</v>
      </c>
      <c r="F4" s="9"/>
      <c r="G4" s="1"/>
      <c r="H4" s="3"/>
      <c r="I4" s="1"/>
      <c r="J4" s="1"/>
      <c r="K4" s="1"/>
    </row>
    <row r="5" spans="1:11" ht="15.75" customHeight="1" x14ac:dyDescent="0.25">
      <c r="A5" s="1"/>
      <c r="B5" s="8"/>
      <c r="C5" s="1" t="s">
        <v>18</v>
      </c>
      <c r="D5" s="1"/>
      <c r="E5" s="3">
        <v>575000</v>
      </c>
      <c r="F5" s="9"/>
      <c r="G5" s="1"/>
      <c r="H5" s="3"/>
      <c r="I5" s="1"/>
      <c r="J5" s="1"/>
      <c r="K5" s="1"/>
    </row>
    <row r="6" spans="1:11" ht="15.75" customHeight="1" x14ac:dyDescent="0.25">
      <c r="A6" s="1"/>
      <c r="B6" s="8"/>
      <c r="C6" s="1" t="s">
        <v>19</v>
      </c>
      <c r="D6" s="1"/>
      <c r="E6" s="3">
        <v>131000</v>
      </c>
      <c r="F6" s="9"/>
      <c r="G6" s="1"/>
      <c r="H6" s="3"/>
      <c r="I6" s="1"/>
      <c r="J6" s="1"/>
      <c r="K6" s="1"/>
    </row>
    <row r="7" spans="1:11" ht="15.75" customHeight="1" x14ac:dyDescent="0.25">
      <c r="A7" s="1"/>
      <c r="B7" s="8"/>
      <c r="C7" s="1" t="s">
        <v>20</v>
      </c>
      <c r="D7" s="1"/>
      <c r="E7" s="3">
        <v>200000</v>
      </c>
      <c r="F7" s="9"/>
      <c r="G7" s="1"/>
      <c r="H7" s="3"/>
      <c r="I7" s="1"/>
      <c r="J7" s="1"/>
      <c r="K7" s="1"/>
    </row>
    <row r="8" spans="1:11" ht="15.75" customHeight="1" x14ac:dyDescent="0.25">
      <c r="A8" s="1"/>
      <c r="B8" s="8"/>
      <c r="C8" s="1" t="s">
        <v>21</v>
      </c>
      <c r="D8" s="1"/>
      <c r="E8" s="3">
        <v>36900</v>
      </c>
      <c r="F8" s="9"/>
      <c r="G8" s="1"/>
      <c r="H8" s="3"/>
      <c r="I8" s="1"/>
      <c r="J8" s="1"/>
      <c r="K8" s="1"/>
    </row>
    <row r="9" spans="1:11" ht="15.75" customHeight="1" x14ac:dyDescent="0.25">
      <c r="A9" s="1"/>
      <c r="B9" s="8"/>
      <c r="C9" s="1" t="s">
        <v>22</v>
      </c>
      <c r="D9" s="1"/>
      <c r="E9" s="3">
        <v>100000</v>
      </c>
      <c r="F9" s="9"/>
      <c r="G9" s="1"/>
      <c r="H9" s="3"/>
      <c r="I9" s="1"/>
      <c r="J9" s="3"/>
      <c r="K9" s="1"/>
    </row>
    <row r="10" spans="1:11" ht="15.75" customHeight="1" x14ac:dyDescent="0.25">
      <c r="A10" s="1"/>
      <c r="B10" s="8"/>
      <c r="C10" s="1" t="s">
        <v>23</v>
      </c>
      <c r="D10" s="1"/>
      <c r="E10" s="3">
        <v>151000</v>
      </c>
      <c r="F10" s="9"/>
      <c r="G10" s="1"/>
      <c r="H10" s="3"/>
      <c r="I10" s="1"/>
      <c r="J10" s="3"/>
      <c r="K10" s="1"/>
    </row>
    <row r="11" spans="1:11" ht="15.75" customHeight="1" x14ac:dyDescent="0.25">
      <c r="A11" s="1"/>
      <c r="B11" s="8"/>
      <c r="C11" s="1" t="s">
        <v>24</v>
      </c>
      <c r="D11" s="1"/>
      <c r="E11" s="3">
        <v>541500</v>
      </c>
      <c r="F11" s="9"/>
      <c r="G11" s="1"/>
      <c r="H11" s="3"/>
      <c r="I11" s="1"/>
      <c r="J11" s="3"/>
      <c r="K11" s="1"/>
    </row>
    <row r="12" spans="1:11" ht="15.75" customHeight="1" x14ac:dyDescent="0.25">
      <c r="A12" s="1"/>
      <c r="B12" s="8"/>
      <c r="C12" s="1" t="s">
        <v>25</v>
      </c>
      <c r="D12" s="1"/>
      <c r="E12" s="3">
        <v>3000000</v>
      </c>
      <c r="F12" s="9"/>
      <c r="G12" s="1"/>
      <c r="H12" s="3"/>
      <c r="I12" s="1"/>
      <c r="J12" s="3"/>
      <c r="K12" s="1"/>
    </row>
    <row r="13" spans="1:11" ht="15.75" customHeight="1" x14ac:dyDescent="0.25">
      <c r="A13" s="1"/>
      <c r="B13" s="8"/>
      <c r="C13" s="1" t="s">
        <v>26</v>
      </c>
      <c r="D13" s="1"/>
      <c r="E13" s="10">
        <f>SUM(E2:E12)</f>
        <v>78145400</v>
      </c>
      <c r="F13" s="9"/>
      <c r="G13" s="1"/>
      <c r="H13" s="3">
        <f>WZ!F54</f>
        <v>0</v>
      </c>
      <c r="I13" s="20">
        <f t="shared" ref="I13:I14" si="0">H13/$E$13</f>
        <v>0</v>
      </c>
      <c r="J13" s="3"/>
      <c r="K13" s="1"/>
    </row>
    <row r="14" spans="1:11" ht="15.75" customHeight="1" x14ac:dyDescent="0.25">
      <c r="A14" s="1"/>
      <c r="B14" s="8"/>
      <c r="C14" s="1"/>
      <c r="D14" s="1"/>
      <c r="E14" s="3"/>
      <c r="F14" s="9"/>
      <c r="G14" s="1"/>
      <c r="H14" s="3">
        <f>E13-H13</f>
        <v>78145400</v>
      </c>
      <c r="I14" s="20">
        <f t="shared" si="0"/>
        <v>1</v>
      </c>
      <c r="J14" s="1"/>
      <c r="K14" s="1"/>
    </row>
    <row r="15" spans="1:11" ht="15.75" customHeight="1" x14ac:dyDescent="0.25">
      <c r="A15" s="1"/>
      <c r="B15" s="8"/>
      <c r="C15" s="1" t="s">
        <v>8</v>
      </c>
      <c r="D15" s="3">
        <f>1000000*0</f>
        <v>0</v>
      </c>
      <c r="E15" s="3">
        <f>D15</f>
        <v>0</v>
      </c>
      <c r="F15" s="9"/>
      <c r="G15" s="1"/>
      <c r="H15" s="3"/>
      <c r="I15" s="1"/>
      <c r="J15" s="1"/>
      <c r="K15" s="1"/>
    </row>
    <row r="16" spans="1:11" ht="15.75" customHeight="1" x14ac:dyDescent="0.25">
      <c r="A16" s="1"/>
      <c r="B16" s="8"/>
      <c r="C16" s="1"/>
      <c r="D16" s="1"/>
      <c r="E16" s="10">
        <f>SUM(E13:E15)</f>
        <v>78145400</v>
      </c>
      <c r="F16" s="9"/>
      <c r="G16" s="1"/>
      <c r="H16" s="3">
        <v>1000000</v>
      </c>
      <c r="I16" s="1" t="s">
        <v>27</v>
      </c>
      <c r="J16" s="1"/>
      <c r="K16" s="1"/>
    </row>
    <row r="17" spans="1:11" ht="15.75" customHeight="1" x14ac:dyDescent="0.25">
      <c r="A17" s="1"/>
      <c r="B17" s="8"/>
      <c r="C17" s="1" t="s">
        <v>5</v>
      </c>
      <c r="D17" s="3"/>
      <c r="E17" s="3"/>
      <c r="F17" s="9"/>
      <c r="G17" s="1"/>
      <c r="H17" s="3">
        <f>E21-H16</f>
        <v>6454600</v>
      </c>
      <c r="I17" s="1" t="s">
        <v>28</v>
      </c>
      <c r="J17" s="1"/>
      <c r="K17" s="1"/>
    </row>
    <row r="18" spans="1:11" ht="15.75" customHeight="1" x14ac:dyDescent="0.25">
      <c r="A18" s="1"/>
      <c r="B18" s="8"/>
      <c r="C18" s="1" t="s">
        <v>10</v>
      </c>
      <c r="D18" s="3">
        <v>86000000</v>
      </c>
      <c r="E18" s="3"/>
      <c r="F18" s="9"/>
      <c r="G18" s="1"/>
      <c r="H18" s="3">
        <f>H17*I13</f>
        <v>0</v>
      </c>
      <c r="I18" s="1" t="s">
        <v>29</v>
      </c>
      <c r="J18" s="1"/>
      <c r="K18" s="1"/>
    </row>
    <row r="19" spans="1:11" ht="15.75" customHeight="1" x14ac:dyDescent="0.25">
      <c r="A19" s="1"/>
      <c r="B19" s="8"/>
      <c r="C19" s="1" t="s">
        <v>12</v>
      </c>
      <c r="D19" s="3">
        <v>-400000</v>
      </c>
      <c r="E19" s="3"/>
      <c r="F19" s="9"/>
      <c r="G19" s="1"/>
      <c r="H19" s="3">
        <f>H17*I14</f>
        <v>6454600</v>
      </c>
      <c r="I19" s="1" t="s">
        <v>30</v>
      </c>
      <c r="J19" s="1"/>
      <c r="K19" s="1"/>
    </row>
    <row r="20" spans="1:11" ht="15.75" customHeight="1" x14ac:dyDescent="0.25">
      <c r="A20" s="1"/>
      <c r="B20" s="8"/>
      <c r="C20" s="1"/>
      <c r="D20" s="1"/>
      <c r="E20" s="10">
        <f>SUM(D17:D19)</f>
        <v>85600000</v>
      </c>
      <c r="F20" s="9"/>
      <c r="G20" s="1"/>
      <c r="H20" s="3"/>
      <c r="I20" s="1"/>
      <c r="J20" s="1"/>
      <c r="K20" s="1"/>
    </row>
    <row r="21" spans="1:11" ht="15.75" customHeight="1" x14ac:dyDescent="0.25">
      <c r="A21" s="1"/>
      <c r="B21" s="11"/>
      <c r="C21" s="12" t="s">
        <v>6</v>
      </c>
      <c r="D21" s="12"/>
      <c r="E21" s="15">
        <f>E20-E16</f>
        <v>7454600</v>
      </c>
      <c r="F21" s="13"/>
      <c r="G21" s="1"/>
      <c r="H21" s="3"/>
      <c r="I21" s="1"/>
      <c r="J21" s="1"/>
      <c r="K21" s="1"/>
    </row>
    <row r="22" spans="1:11" ht="15.75" customHeight="1" x14ac:dyDescent="0.25">
      <c r="A22" s="1"/>
      <c r="B22" s="16"/>
      <c r="C22" s="17"/>
      <c r="D22" s="21" t="s">
        <v>2</v>
      </c>
      <c r="E22" s="22"/>
      <c r="F22" s="18"/>
      <c r="G22" s="3"/>
      <c r="H22" s="3"/>
      <c r="I22" s="1"/>
      <c r="J22" s="1"/>
      <c r="K22" s="1"/>
    </row>
    <row r="23" spans="1:11" ht="15.75" customHeight="1" x14ac:dyDescent="0.25">
      <c r="A23" s="1"/>
      <c r="B23" s="16"/>
      <c r="C23" s="17"/>
      <c r="D23" s="21" t="s">
        <v>3</v>
      </c>
      <c r="E23" s="22">
        <f>E21-E22</f>
        <v>7454600</v>
      </c>
      <c r="F23" s="18"/>
      <c r="G23" s="1"/>
      <c r="H23" s="3"/>
      <c r="I23" s="1"/>
      <c r="J23" s="1"/>
      <c r="K23" s="1"/>
    </row>
    <row r="24" spans="1:11" ht="15.75" customHeight="1" x14ac:dyDescent="0.25">
      <c r="A24" s="1"/>
      <c r="B24" s="19"/>
      <c r="C24" s="1"/>
      <c r="D24" s="1"/>
      <c r="E24" s="1"/>
      <c r="F24" s="1"/>
      <c r="G24" s="1"/>
      <c r="H24" s="3"/>
      <c r="I24" s="1"/>
      <c r="J24" s="1"/>
      <c r="K24" s="1"/>
    </row>
    <row r="25" spans="1:11" ht="15.75" customHeight="1" x14ac:dyDescent="0.25">
      <c r="A25" s="1"/>
      <c r="B25" s="4">
        <v>44202</v>
      </c>
      <c r="C25" s="5" t="s">
        <v>31</v>
      </c>
      <c r="D25" s="14" t="s">
        <v>32</v>
      </c>
      <c r="E25" s="6">
        <v>79000000</v>
      </c>
      <c r="F25" s="7"/>
      <c r="G25" s="1"/>
      <c r="H25" s="3"/>
      <c r="I25" s="1"/>
      <c r="J25" s="1"/>
      <c r="K25" s="1"/>
    </row>
    <row r="26" spans="1:11" ht="15.75" customHeight="1" x14ac:dyDescent="0.25">
      <c r="A26" s="1"/>
      <c r="B26" s="8"/>
      <c r="C26" s="1" t="s">
        <v>15</v>
      </c>
      <c r="D26" s="1"/>
      <c r="E26" s="3">
        <v>250000</v>
      </c>
      <c r="F26" s="9"/>
      <c r="G26" s="1"/>
      <c r="H26" s="3"/>
      <c r="I26" s="1"/>
      <c r="J26" s="1"/>
      <c r="K26" s="1"/>
    </row>
    <row r="27" spans="1:11" ht="15.75" customHeight="1" x14ac:dyDescent="0.25">
      <c r="A27" s="1"/>
      <c r="B27" s="8"/>
      <c r="C27" s="1" t="s">
        <v>33</v>
      </c>
      <c r="D27" s="1"/>
      <c r="E27" s="3">
        <v>51000</v>
      </c>
      <c r="F27" s="9"/>
      <c r="G27" s="1"/>
      <c r="H27" s="3"/>
      <c r="I27" s="1"/>
      <c r="J27" s="1"/>
      <c r="K27" s="1"/>
    </row>
    <row r="28" spans="1:11" ht="15.75" customHeight="1" x14ac:dyDescent="0.25">
      <c r="A28" s="1"/>
      <c r="B28" s="8"/>
      <c r="C28" s="1" t="s">
        <v>34</v>
      </c>
      <c r="D28" s="1"/>
      <c r="E28" s="3">
        <v>500000</v>
      </c>
      <c r="F28" s="9"/>
      <c r="G28" s="1"/>
      <c r="H28" s="3"/>
      <c r="I28" s="1"/>
      <c r="J28" s="1"/>
      <c r="K28" s="1"/>
    </row>
    <row r="29" spans="1:11" ht="15.75" customHeight="1" x14ac:dyDescent="0.25">
      <c r="A29" s="1"/>
      <c r="B29" s="8"/>
      <c r="C29" s="1" t="s">
        <v>35</v>
      </c>
      <c r="D29" s="1"/>
      <c r="E29" s="3">
        <v>0</v>
      </c>
      <c r="F29" s="9"/>
      <c r="G29" s="1"/>
      <c r="H29" s="3"/>
      <c r="I29" s="1"/>
      <c r="J29" s="1"/>
      <c r="K29" s="1"/>
    </row>
    <row r="30" spans="1:11" ht="15.75" customHeight="1" x14ac:dyDescent="0.25">
      <c r="A30" s="1"/>
      <c r="B30" s="8"/>
      <c r="C30" s="1" t="s">
        <v>25</v>
      </c>
      <c r="D30" s="1"/>
      <c r="E30" s="3">
        <v>2922000</v>
      </c>
      <c r="F30" s="9"/>
      <c r="G30" s="1"/>
      <c r="H30" s="3"/>
      <c r="I30" s="1"/>
      <c r="J30" s="1"/>
      <c r="K30" s="1"/>
    </row>
    <row r="31" spans="1:11" ht="15.75" customHeight="1" x14ac:dyDescent="0.25">
      <c r="A31" s="1"/>
      <c r="B31" s="8"/>
      <c r="C31" s="1"/>
      <c r="D31" s="1"/>
      <c r="E31" s="10">
        <f>SUM(E25:E30)</f>
        <v>82723000</v>
      </c>
      <c r="F31" s="9"/>
      <c r="G31" s="1"/>
      <c r="H31" s="3"/>
      <c r="I31" s="1"/>
      <c r="J31" s="1"/>
      <c r="K31" s="1"/>
    </row>
    <row r="32" spans="1:11" ht="15.75" customHeight="1" x14ac:dyDescent="0.25">
      <c r="A32" s="1"/>
      <c r="B32" s="8"/>
      <c r="C32" s="1"/>
      <c r="D32" s="1"/>
      <c r="E32" s="3"/>
      <c r="F32" s="9"/>
      <c r="G32" s="1"/>
      <c r="H32" s="3"/>
      <c r="I32" s="1"/>
      <c r="J32" s="1"/>
      <c r="K32" s="1"/>
    </row>
    <row r="33" spans="1:11" ht="15.75" customHeight="1" x14ac:dyDescent="0.25">
      <c r="A33" s="1"/>
      <c r="B33" s="8"/>
      <c r="C33" s="1" t="s">
        <v>8</v>
      </c>
      <c r="D33" s="3">
        <f>1000000</f>
        <v>1000000</v>
      </c>
      <c r="E33" s="3">
        <f>D33</f>
        <v>1000000</v>
      </c>
      <c r="F33" s="9"/>
      <c r="G33" s="1"/>
      <c r="H33" s="3"/>
      <c r="I33" s="1"/>
      <c r="J33" s="1"/>
      <c r="K33" s="1"/>
    </row>
    <row r="34" spans="1:11" ht="15.75" customHeight="1" x14ac:dyDescent="0.25">
      <c r="A34" s="1"/>
      <c r="B34" s="8"/>
      <c r="C34" s="1"/>
      <c r="D34" s="1"/>
      <c r="E34" s="10">
        <f>SUM(E31:E33)</f>
        <v>83723000</v>
      </c>
      <c r="F34" s="9"/>
      <c r="G34" s="1"/>
      <c r="H34" s="3">
        <v>1000000</v>
      </c>
      <c r="I34" s="3" t="s">
        <v>36</v>
      </c>
      <c r="J34" s="1"/>
      <c r="K34" s="1"/>
    </row>
    <row r="35" spans="1:11" ht="15.75" customHeight="1" x14ac:dyDescent="0.25">
      <c r="A35" s="1"/>
      <c r="B35" s="8"/>
      <c r="C35" s="1" t="s">
        <v>5</v>
      </c>
      <c r="D35" s="3">
        <v>12000000</v>
      </c>
      <c r="E35" s="3"/>
      <c r="F35" s="9"/>
      <c r="G35" s="1"/>
      <c r="H35" s="3">
        <f>E39-H34</f>
        <v>6127000</v>
      </c>
      <c r="I35" s="1" t="s">
        <v>37</v>
      </c>
      <c r="J35" s="1"/>
      <c r="K35" s="1"/>
    </row>
    <row r="36" spans="1:11" ht="15.75" customHeight="1" x14ac:dyDescent="0.25">
      <c r="A36" s="1"/>
      <c r="B36" s="8"/>
      <c r="C36" s="1" t="s">
        <v>10</v>
      </c>
      <c r="D36" s="3">
        <v>80000000</v>
      </c>
      <c r="E36" s="3"/>
      <c r="F36" s="9"/>
      <c r="G36" s="1"/>
      <c r="H36" s="3">
        <f>H35/2</f>
        <v>3063500</v>
      </c>
      <c r="I36" s="1" t="s">
        <v>38</v>
      </c>
      <c r="J36" s="1"/>
      <c r="K36" s="1"/>
    </row>
    <row r="37" spans="1:11" ht="15.75" customHeight="1" x14ac:dyDescent="0.25">
      <c r="A37" s="1"/>
      <c r="B37" s="8"/>
      <c r="C37" s="1" t="s">
        <v>12</v>
      </c>
      <c r="D37" s="3">
        <v>-1150000</v>
      </c>
      <c r="E37" s="3"/>
      <c r="F37" s="9"/>
      <c r="G37" s="1"/>
      <c r="H37" s="3">
        <f>H35-H36</f>
        <v>3063500</v>
      </c>
      <c r="I37" s="1" t="s">
        <v>30</v>
      </c>
      <c r="J37" s="1"/>
      <c r="K37" s="1"/>
    </row>
    <row r="38" spans="1:11" ht="15.75" customHeight="1" x14ac:dyDescent="0.25">
      <c r="A38" s="1"/>
      <c r="B38" s="8"/>
      <c r="C38" s="1"/>
      <c r="D38" s="1"/>
      <c r="E38" s="10">
        <f>SUM(D35:D37)</f>
        <v>90850000</v>
      </c>
      <c r="F38" s="9"/>
      <c r="G38" s="1"/>
      <c r="H38" s="3"/>
      <c r="I38" s="1"/>
      <c r="J38" s="1"/>
      <c r="K38" s="1"/>
    </row>
    <row r="39" spans="1:11" ht="15.75" customHeight="1" x14ac:dyDescent="0.25">
      <c r="A39" s="1"/>
      <c r="B39" s="11"/>
      <c r="C39" s="12" t="s">
        <v>6</v>
      </c>
      <c r="D39" s="12"/>
      <c r="E39" s="15">
        <f>E38-E34</f>
        <v>7127000</v>
      </c>
      <c r="F39" s="13"/>
      <c r="G39" s="1"/>
      <c r="H39" s="3"/>
      <c r="I39" s="1"/>
      <c r="J39" s="1"/>
      <c r="K39" s="1"/>
    </row>
    <row r="40" spans="1:11" ht="15.75" customHeight="1" x14ac:dyDescent="0.25">
      <c r="A40" s="1"/>
      <c r="B40" s="16"/>
      <c r="C40" s="17"/>
      <c r="D40" s="21" t="s">
        <v>2</v>
      </c>
      <c r="E40" s="22">
        <v>2800000</v>
      </c>
      <c r="F40" s="18"/>
      <c r="G40" s="3"/>
      <c r="H40" s="3"/>
      <c r="I40" s="1"/>
      <c r="J40" s="1"/>
      <c r="K40" s="1"/>
    </row>
    <row r="41" spans="1:11" ht="15.75" customHeight="1" x14ac:dyDescent="0.25">
      <c r="A41" s="1"/>
      <c r="B41" s="16"/>
      <c r="C41" s="17"/>
      <c r="D41" s="21" t="s">
        <v>3</v>
      </c>
      <c r="E41" s="22">
        <f>E39-E40</f>
        <v>4327000</v>
      </c>
      <c r="F41" s="18"/>
      <c r="G41" s="1"/>
      <c r="H41" s="3"/>
      <c r="I41" s="1"/>
      <c r="J41" s="1"/>
      <c r="K41" s="1"/>
    </row>
    <row r="42" spans="1:11" ht="15.75" customHeight="1" x14ac:dyDescent="0.25">
      <c r="A42" s="1"/>
      <c r="B42" s="19"/>
      <c r="C42" s="1"/>
      <c r="D42" s="1"/>
      <c r="E42" s="1"/>
      <c r="F42" s="1"/>
      <c r="G42" s="1"/>
      <c r="H42" s="3"/>
      <c r="I42" s="1"/>
      <c r="J42" s="1"/>
      <c r="K42" s="1"/>
    </row>
    <row r="43" spans="1:11" ht="15.75" customHeight="1" x14ac:dyDescent="0.25">
      <c r="A43" s="1"/>
      <c r="B43" s="4">
        <v>44202</v>
      </c>
      <c r="C43" s="5" t="s">
        <v>39</v>
      </c>
      <c r="D43" s="14" t="s">
        <v>7</v>
      </c>
      <c r="E43" s="6">
        <v>79000000</v>
      </c>
      <c r="F43" s="7"/>
      <c r="G43" s="1"/>
      <c r="H43" s="3"/>
      <c r="I43" s="1"/>
      <c r="J43" s="1"/>
      <c r="K43" s="1"/>
    </row>
    <row r="44" spans="1:11" ht="15.75" customHeight="1" x14ac:dyDescent="0.25">
      <c r="A44" s="1"/>
      <c r="B44" s="8"/>
      <c r="C44" s="1" t="s">
        <v>40</v>
      </c>
      <c r="D44" s="1"/>
      <c r="E44" s="3">
        <v>1500000</v>
      </c>
      <c r="F44" s="9"/>
      <c r="G44" s="1"/>
      <c r="H44" s="3"/>
      <c r="I44" s="1"/>
      <c r="J44" s="1"/>
      <c r="K44" s="1"/>
    </row>
    <row r="45" spans="1:11" ht="15.75" customHeight="1" x14ac:dyDescent="0.25">
      <c r="A45" s="1"/>
      <c r="B45" s="8"/>
      <c r="C45" s="1" t="s">
        <v>41</v>
      </c>
      <c r="D45" s="1"/>
      <c r="E45" s="3">
        <v>500000</v>
      </c>
      <c r="F45" s="9"/>
      <c r="G45" s="1"/>
      <c r="H45" s="3"/>
      <c r="I45" s="1"/>
      <c r="J45" s="1"/>
      <c r="K45" s="1"/>
    </row>
    <row r="46" spans="1:11" ht="15.75" customHeight="1" x14ac:dyDescent="0.25">
      <c r="A46" s="1"/>
      <c r="B46" s="8"/>
      <c r="C46" s="1" t="s">
        <v>42</v>
      </c>
      <c r="D46" s="1"/>
      <c r="E46" s="3">
        <v>300000</v>
      </c>
      <c r="F46" s="9"/>
      <c r="G46" s="1"/>
      <c r="H46" s="3"/>
      <c r="I46" s="1"/>
      <c r="J46" s="1"/>
      <c r="K46" s="1"/>
    </row>
    <row r="47" spans="1:11" ht="15.75" customHeight="1" x14ac:dyDescent="0.25">
      <c r="A47" s="1"/>
      <c r="B47" s="8"/>
      <c r="C47" s="1" t="s">
        <v>25</v>
      </c>
      <c r="D47" s="1"/>
      <c r="E47" s="3">
        <v>5500000</v>
      </c>
      <c r="F47" s="9"/>
      <c r="G47" s="1"/>
      <c r="H47" s="3"/>
      <c r="I47" s="1"/>
      <c r="J47" s="1"/>
      <c r="K47" s="1"/>
    </row>
    <row r="48" spans="1:11" ht="15.75" customHeight="1" x14ac:dyDescent="0.25">
      <c r="A48" s="1"/>
      <c r="B48" s="8"/>
      <c r="C48" s="1"/>
      <c r="D48" s="1"/>
      <c r="E48" s="10">
        <f>SUM(E43:E47)</f>
        <v>86800000</v>
      </c>
      <c r="F48" s="9"/>
      <c r="G48" s="1"/>
      <c r="H48" s="3"/>
      <c r="I48" s="1"/>
      <c r="J48" s="1"/>
      <c r="K48" s="1"/>
    </row>
    <row r="49" spans="1:11" ht="15.75" customHeight="1" x14ac:dyDescent="0.25">
      <c r="A49" s="1"/>
      <c r="B49" s="8"/>
      <c r="C49" s="1"/>
      <c r="D49" s="1"/>
      <c r="E49" s="3"/>
      <c r="F49" s="9"/>
      <c r="G49" s="1"/>
      <c r="H49" s="3"/>
      <c r="I49" s="1"/>
      <c r="J49" s="1"/>
      <c r="K49" s="1"/>
    </row>
    <row r="50" spans="1:11" ht="15.75" customHeight="1" x14ac:dyDescent="0.25">
      <c r="A50" s="1"/>
      <c r="B50" s="8"/>
      <c r="C50" s="1" t="s">
        <v>8</v>
      </c>
      <c r="D50" s="3">
        <f>1000000*0</f>
        <v>0</v>
      </c>
      <c r="E50" s="3">
        <f>D50</f>
        <v>0</v>
      </c>
      <c r="F50" s="9"/>
      <c r="G50" s="1"/>
      <c r="H50" s="3"/>
      <c r="I50" s="1"/>
      <c r="J50" s="1"/>
      <c r="K50" s="1"/>
    </row>
    <row r="51" spans="1:11" ht="15.75" customHeight="1" x14ac:dyDescent="0.25">
      <c r="A51" s="1"/>
      <c r="B51" s="8"/>
      <c r="C51" s="1"/>
      <c r="D51" s="1"/>
      <c r="E51" s="10">
        <f>SUM(E48:E50)</f>
        <v>86800000</v>
      </c>
      <c r="F51" s="9"/>
      <c r="G51" s="1"/>
      <c r="H51" s="3"/>
      <c r="I51" s="3"/>
      <c r="J51" s="1"/>
      <c r="K51" s="1"/>
    </row>
    <row r="52" spans="1:11" ht="15.75" customHeight="1" x14ac:dyDescent="0.25">
      <c r="A52" s="1"/>
      <c r="B52" s="8"/>
      <c r="C52" s="1" t="s">
        <v>5</v>
      </c>
      <c r="D52" s="3"/>
      <c r="E52" s="3"/>
      <c r="F52" s="9"/>
      <c r="G52" s="1"/>
      <c r="H52" s="3"/>
      <c r="I52" s="1"/>
      <c r="J52" s="1"/>
      <c r="K52" s="1"/>
    </row>
    <row r="53" spans="1:11" ht="15.75" customHeight="1" x14ac:dyDescent="0.25">
      <c r="A53" s="1"/>
      <c r="B53" s="8"/>
      <c r="C53" s="1" t="s">
        <v>10</v>
      </c>
      <c r="D53" s="3">
        <v>95000000</v>
      </c>
      <c r="E53" s="3"/>
      <c r="F53" s="9"/>
      <c r="G53" s="1"/>
      <c r="H53" s="3"/>
      <c r="I53" s="1"/>
      <c r="J53" s="1"/>
      <c r="K53" s="1"/>
    </row>
    <row r="54" spans="1:11" ht="15.75" customHeight="1" x14ac:dyDescent="0.25">
      <c r="A54" s="1"/>
      <c r="B54" s="8"/>
      <c r="C54" s="1" t="s">
        <v>12</v>
      </c>
      <c r="D54" s="3">
        <v>-1000000</v>
      </c>
      <c r="E54" s="3"/>
      <c r="F54" s="9"/>
      <c r="G54" s="1"/>
      <c r="H54" s="3"/>
      <c r="I54" s="1"/>
      <c r="J54" s="1"/>
      <c r="K54" s="1"/>
    </row>
    <row r="55" spans="1:11" ht="15.75" customHeight="1" x14ac:dyDescent="0.25">
      <c r="A55" s="1"/>
      <c r="B55" s="8"/>
      <c r="C55" s="1"/>
      <c r="D55" s="1"/>
      <c r="E55" s="10">
        <f>SUM(D52:D54)</f>
        <v>94000000</v>
      </c>
      <c r="F55" s="9"/>
      <c r="G55" s="1"/>
      <c r="H55" s="3"/>
      <c r="I55" s="1"/>
      <c r="J55" s="1"/>
      <c r="K55" s="1"/>
    </row>
    <row r="56" spans="1:11" ht="15.75" customHeight="1" x14ac:dyDescent="0.25">
      <c r="A56" s="1"/>
      <c r="B56" s="11"/>
      <c r="C56" s="12" t="s">
        <v>6</v>
      </c>
      <c r="D56" s="12"/>
      <c r="E56" s="15">
        <f>E55-E51</f>
        <v>7200000</v>
      </c>
      <c r="F56" s="13"/>
      <c r="G56" s="1"/>
      <c r="H56" s="3"/>
      <c r="I56" s="1"/>
      <c r="J56" s="1"/>
      <c r="K56" s="1"/>
    </row>
    <row r="57" spans="1:11" ht="15.75" customHeight="1" x14ac:dyDescent="0.25">
      <c r="A57" s="1"/>
      <c r="B57" s="16"/>
      <c r="C57" s="17"/>
      <c r="D57" s="21" t="s">
        <v>2</v>
      </c>
      <c r="E57" s="22">
        <v>2800000</v>
      </c>
      <c r="F57" s="18"/>
      <c r="G57" s="3"/>
      <c r="H57" s="3"/>
      <c r="I57" s="1"/>
      <c r="J57" s="1"/>
      <c r="K57" s="1"/>
    </row>
    <row r="58" spans="1:11" ht="15.75" customHeight="1" x14ac:dyDescent="0.25">
      <c r="A58" s="1"/>
      <c r="B58" s="23"/>
      <c r="C58" s="5"/>
      <c r="D58" s="24"/>
      <c r="E58" s="25"/>
      <c r="F58" s="5"/>
      <c r="G58" s="3"/>
      <c r="H58" s="3"/>
      <c r="I58" s="1"/>
      <c r="J58" s="1"/>
      <c r="K58" s="1"/>
    </row>
    <row r="59" spans="1:11" ht="15.75" customHeight="1" x14ac:dyDescent="0.25">
      <c r="A59" s="1"/>
      <c r="B59" s="26"/>
      <c r="C59" s="12"/>
      <c r="D59" s="27"/>
      <c r="E59" s="28"/>
      <c r="F59" s="12"/>
      <c r="G59" s="3"/>
      <c r="H59" s="3"/>
      <c r="I59" s="1"/>
      <c r="J59" s="1"/>
      <c r="K59" s="1"/>
    </row>
    <row r="60" spans="1:11" ht="15.75" customHeight="1" x14ac:dyDescent="0.25">
      <c r="A60" s="1"/>
      <c r="B60" s="4"/>
      <c r="C60" s="5"/>
      <c r="D60" s="24" t="s">
        <v>3</v>
      </c>
      <c r="E60" s="25">
        <f>E56-E57</f>
        <v>4400000</v>
      </c>
      <c r="F60" s="7"/>
      <c r="G60" s="1"/>
      <c r="H60" s="3"/>
      <c r="I60" s="1"/>
      <c r="J60" s="1"/>
      <c r="K60" s="1"/>
    </row>
    <row r="61" spans="1:11" ht="15.75" customHeight="1" x14ac:dyDescent="0.25">
      <c r="A61" s="1"/>
      <c r="B61" s="8">
        <v>44202</v>
      </c>
      <c r="C61" s="1" t="s">
        <v>16</v>
      </c>
      <c r="D61" s="29" t="s">
        <v>7</v>
      </c>
      <c r="E61" s="3">
        <v>75000000</v>
      </c>
      <c r="F61" s="9"/>
      <c r="G61" s="1"/>
      <c r="H61" s="3"/>
      <c r="I61" s="1"/>
      <c r="J61" s="1"/>
      <c r="K61" s="1"/>
    </row>
    <row r="62" spans="1:11" ht="15.75" customHeight="1" x14ac:dyDescent="0.25">
      <c r="A62" s="1"/>
      <c r="B62" s="8"/>
      <c r="C62" s="1" t="s">
        <v>15</v>
      </c>
      <c r="D62" s="1"/>
      <c r="E62" s="3">
        <v>0</v>
      </c>
      <c r="F62" s="9"/>
      <c r="G62" s="1"/>
      <c r="H62" s="3"/>
      <c r="I62" s="1"/>
      <c r="J62" s="1"/>
      <c r="K62" s="1"/>
    </row>
    <row r="63" spans="1:11" ht="15.75" customHeight="1" x14ac:dyDescent="0.25">
      <c r="A63" s="1"/>
      <c r="B63" s="8"/>
      <c r="C63" s="1" t="s">
        <v>33</v>
      </c>
      <c r="D63" s="1"/>
      <c r="E63" s="3">
        <v>0</v>
      </c>
      <c r="F63" s="9"/>
      <c r="G63" s="1"/>
      <c r="H63" s="3"/>
      <c r="I63" s="1"/>
      <c r="J63" s="1"/>
      <c r="K63" s="1"/>
    </row>
    <row r="64" spans="1:11" ht="15.75" customHeight="1" x14ac:dyDescent="0.25">
      <c r="A64" s="1"/>
      <c r="B64" s="8"/>
      <c r="C64" s="1" t="s">
        <v>43</v>
      </c>
      <c r="D64" s="1"/>
      <c r="E64" s="3">
        <v>300000</v>
      </c>
      <c r="F64" s="9"/>
      <c r="G64" s="1"/>
      <c r="H64" s="3"/>
      <c r="I64" s="1"/>
      <c r="J64" s="1"/>
      <c r="K64" s="1"/>
    </row>
    <row r="65" spans="1:11" ht="15.75" customHeight="1" x14ac:dyDescent="0.25">
      <c r="A65" s="1"/>
      <c r="B65" s="8">
        <v>44232</v>
      </c>
      <c r="C65" s="1" t="s">
        <v>44</v>
      </c>
      <c r="D65" s="1"/>
      <c r="E65" s="3">
        <v>3545000</v>
      </c>
      <c r="F65" s="9"/>
      <c r="G65" s="1"/>
      <c r="H65" s="3" t="e">
        <f>I65/E69</f>
        <v>#REF!</v>
      </c>
      <c r="I65" s="3" t="e">
        <f>WZ!F30</f>
        <v>#REF!</v>
      </c>
      <c r="J65" s="1"/>
      <c r="K65" s="1"/>
    </row>
    <row r="66" spans="1:11" ht="15.75" customHeight="1" x14ac:dyDescent="0.25">
      <c r="A66" s="1"/>
      <c r="B66" s="8"/>
      <c r="C66" s="1"/>
      <c r="D66" s="1"/>
      <c r="E66" s="10">
        <f>SUM(E61:E65)</f>
        <v>78845000</v>
      </c>
      <c r="F66" s="9"/>
      <c r="G66" s="1"/>
      <c r="H66" s="3" t="e">
        <f>I66/E69</f>
        <v>#REF!</v>
      </c>
      <c r="I66" s="3" t="e">
        <f>E66-I65</f>
        <v>#REF!</v>
      </c>
      <c r="J66" s="1"/>
      <c r="K66" s="1"/>
    </row>
    <row r="67" spans="1:11" ht="15.75" customHeight="1" x14ac:dyDescent="0.25">
      <c r="A67" s="1"/>
      <c r="B67" s="8"/>
      <c r="C67" s="1"/>
      <c r="D67" s="1"/>
      <c r="E67" s="3"/>
      <c r="F67" s="9"/>
      <c r="G67" s="1"/>
      <c r="H67" s="3"/>
      <c r="I67" s="10" t="e">
        <f>I65+I66</f>
        <v>#REF!</v>
      </c>
      <c r="J67" s="1"/>
      <c r="K67" s="1"/>
    </row>
    <row r="68" spans="1:11" ht="15.75" customHeight="1" x14ac:dyDescent="0.25">
      <c r="A68" s="1"/>
      <c r="B68" s="8"/>
      <c r="C68" s="1" t="s">
        <v>8</v>
      </c>
      <c r="D68" s="3">
        <f>1000000*0</f>
        <v>0</v>
      </c>
      <c r="E68" s="3">
        <f>D68</f>
        <v>0</v>
      </c>
      <c r="F68" s="9"/>
      <c r="G68" s="1"/>
      <c r="H68" s="3"/>
      <c r="I68" s="1"/>
      <c r="J68" s="1"/>
      <c r="K68" s="1"/>
    </row>
    <row r="69" spans="1:11" ht="15.75" customHeight="1" x14ac:dyDescent="0.25">
      <c r="A69" s="1"/>
      <c r="B69" s="8"/>
      <c r="C69" s="1"/>
      <c r="D69" s="1"/>
      <c r="E69" s="10">
        <f>SUM(E66:E68)</f>
        <v>78845000</v>
      </c>
      <c r="F69" s="9"/>
      <c r="G69" s="1"/>
      <c r="H69" s="3">
        <v>1000000</v>
      </c>
      <c r="I69" s="1" t="s">
        <v>27</v>
      </c>
      <c r="J69" s="1"/>
      <c r="K69" s="30" t="e">
        <f>H69/I67</f>
        <v>#REF!</v>
      </c>
    </row>
    <row r="70" spans="1:11" ht="15.75" customHeight="1" x14ac:dyDescent="0.25">
      <c r="A70" s="1"/>
      <c r="B70" s="8"/>
      <c r="C70" s="1" t="s">
        <v>5</v>
      </c>
      <c r="D70" s="3"/>
      <c r="E70" s="3"/>
      <c r="F70" s="9"/>
      <c r="G70" s="1"/>
      <c r="H70" s="10">
        <f>E74-H69</f>
        <v>5155000</v>
      </c>
      <c r="I70" s="1" t="s">
        <v>28</v>
      </c>
      <c r="J70" s="1"/>
      <c r="K70" s="1"/>
    </row>
    <row r="71" spans="1:11" ht="15.75" customHeight="1" x14ac:dyDescent="0.25">
      <c r="A71" s="1"/>
      <c r="B71" s="8"/>
      <c r="C71" s="1" t="s">
        <v>10</v>
      </c>
      <c r="D71" s="3">
        <v>85000000</v>
      </c>
      <c r="E71" s="3"/>
      <c r="F71" s="9"/>
      <c r="G71" s="1"/>
      <c r="H71" s="3" t="e">
        <f>H70*H65</f>
        <v>#REF!</v>
      </c>
      <c r="I71" s="1" t="s">
        <v>29</v>
      </c>
      <c r="J71" s="20" t="e">
        <f>H71/H70</f>
        <v>#REF!</v>
      </c>
      <c r="K71" s="30" t="e">
        <f t="shared" ref="K71:K72" si="1">H71/I65</f>
        <v>#REF!</v>
      </c>
    </row>
    <row r="72" spans="1:11" ht="15.75" customHeight="1" x14ac:dyDescent="0.25">
      <c r="A72" s="1"/>
      <c r="B72" s="8"/>
      <c r="C72" s="1" t="s">
        <v>12</v>
      </c>
      <c r="D72" s="3"/>
      <c r="E72" s="3"/>
      <c r="F72" s="9"/>
      <c r="G72" s="1"/>
      <c r="H72" s="3" t="e">
        <f>H70-H71</f>
        <v>#REF!</v>
      </c>
      <c r="I72" s="1" t="s">
        <v>30</v>
      </c>
      <c r="J72" s="20" t="e">
        <f>H72/H70</f>
        <v>#REF!</v>
      </c>
      <c r="K72" s="30" t="e">
        <f t="shared" si="1"/>
        <v>#REF!</v>
      </c>
    </row>
    <row r="73" spans="1:11" ht="15.75" customHeight="1" x14ac:dyDescent="0.25">
      <c r="A73" s="1"/>
      <c r="B73" s="8"/>
      <c r="C73" s="1"/>
      <c r="D73" s="1"/>
      <c r="E73" s="10">
        <f>SUM(D70:D72)</f>
        <v>85000000</v>
      </c>
      <c r="F73" s="9"/>
      <c r="G73" s="1"/>
      <c r="H73" s="3"/>
      <c r="I73" s="1"/>
      <c r="J73" s="1"/>
      <c r="K73" s="1"/>
    </row>
    <row r="74" spans="1:11" ht="15.75" customHeight="1" x14ac:dyDescent="0.25">
      <c r="A74" s="1"/>
      <c r="B74" s="11"/>
      <c r="C74" s="12" t="s">
        <v>6</v>
      </c>
      <c r="D74" s="12"/>
      <c r="E74" s="15">
        <f>E73-E69</f>
        <v>6155000</v>
      </c>
      <c r="F74" s="13"/>
      <c r="G74" s="1"/>
      <c r="H74" s="3"/>
      <c r="I74" s="1"/>
      <c r="J74" s="1"/>
      <c r="K74" s="1"/>
    </row>
    <row r="75" spans="1:11" ht="15.75" customHeight="1" x14ac:dyDescent="0.25">
      <c r="A75" s="1"/>
      <c r="B75" s="16"/>
      <c r="C75" s="17"/>
      <c r="D75" s="21" t="s">
        <v>2</v>
      </c>
      <c r="E75" s="22">
        <v>2800000</v>
      </c>
      <c r="F75" s="18"/>
      <c r="G75" s="3"/>
      <c r="H75" s="3"/>
      <c r="I75" s="1"/>
      <c r="J75" s="1"/>
      <c r="K75" s="1"/>
    </row>
    <row r="76" spans="1:11" ht="15.75" customHeight="1" x14ac:dyDescent="0.25">
      <c r="A76" s="1"/>
      <c r="B76" s="16"/>
      <c r="C76" s="17"/>
      <c r="D76" s="21" t="s">
        <v>3</v>
      </c>
      <c r="E76" s="22">
        <f>E74-E75</f>
        <v>3355000</v>
      </c>
      <c r="F76" s="18"/>
      <c r="G76" s="1"/>
      <c r="H76" s="3"/>
      <c r="I76" s="1"/>
      <c r="J76" s="1"/>
      <c r="K76" s="1"/>
    </row>
    <row r="77" spans="1:11" ht="15.75" customHeight="1" x14ac:dyDescent="0.25">
      <c r="A77" s="1"/>
      <c r="B77" s="19"/>
      <c r="C77" s="1"/>
      <c r="D77" s="1"/>
      <c r="E77" s="1"/>
      <c r="F77" s="1"/>
      <c r="G77" s="1"/>
      <c r="H77" s="3"/>
      <c r="I77" s="1"/>
      <c r="J77" s="1"/>
      <c r="K77" s="1"/>
    </row>
    <row r="78" spans="1:11" ht="15.75" customHeight="1" x14ac:dyDescent="0.25">
      <c r="A78" s="1"/>
      <c r="B78" s="19"/>
      <c r="C78" s="1"/>
      <c r="D78" s="1"/>
      <c r="E78" s="1"/>
      <c r="F78" s="1"/>
      <c r="G78" s="1"/>
      <c r="H78" s="3"/>
      <c r="I78" s="1"/>
      <c r="J78" s="1"/>
      <c r="K78" s="1"/>
    </row>
    <row r="79" spans="1:11" ht="15.75" customHeight="1" x14ac:dyDescent="0.25">
      <c r="A79" s="1"/>
      <c r="B79" s="4">
        <v>44213</v>
      </c>
      <c r="C79" s="5" t="s">
        <v>45</v>
      </c>
      <c r="D79" s="14" t="s">
        <v>0</v>
      </c>
      <c r="E79" s="6">
        <v>34500000</v>
      </c>
      <c r="F79" s="7"/>
      <c r="G79" s="1"/>
      <c r="H79" s="3"/>
      <c r="I79" s="1"/>
      <c r="J79" s="1"/>
      <c r="K79" s="1"/>
    </row>
    <row r="80" spans="1:11" ht="15.75" customHeight="1" x14ac:dyDescent="0.25">
      <c r="A80" s="1"/>
      <c r="B80" s="8"/>
      <c r="C80" s="1" t="s">
        <v>40</v>
      </c>
      <c r="D80" s="1"/>
      <c r="E80" s="3">
        <v>1500000</v>
      </c>
      <c r="F80" s="9"/>
      <c r="G80" s="1"/>
      <c r="H80" s="3"/>
      <c r="I80" s="1"/>
      <c r="J80" s="1"/>
      <c r="K80" s="1"/>
    </row>
    <row r="81" spans="1:11" ht="15.75" customHeight="1" x14ac:dyDescent="0.25">
      <c r="A81" s="1"/>
      <c r="B81" s="8"/>
      <c r="C81" s="1" t="s">
        <v>41</v>
      </c>
      <c r="D81" s="1"/>
      <c r="E81" s="3">
        <v>300000</v>
      </c>
      <c r="F81" s="9"/>
      <c r="G81" s="1"/>
      <c r="H81" s="3"/>
      <c r="I81" s="1"/>
      <c r="J81" s="1"/>
      <c r="K81" s="1"/>
    </row>
    <row r="82" spans="1:11" ht="15.75" customHeight="1" x14ac:dyDescent="0.25">
      <c r="A82" s="1"/>
      <c r="B82" s="8"/>
      <c r="C82" s="1" t="s">
        <v>42</v>
      </c>
      <c r="D82" s="1"/>
      <c r="E82" s="3">
        <v>0</v>
      </c>
      <c r="F82" s="9"/>
      <c r="G82" s="1"/>
      <c r="H82" s="3"/>
      <c r="I82" s="1"/>
      <c r="J82" s="1"/>
      <c r="K82" s="1"/>
    </row>
    <row r="83" spans="1:11" ht="15.75" customHeight="1" x14ac:dyDescent="0.25">
      <c r="A83" s="1"/>
      <c r="B83" s="8"/>
      <c r="C83" s="1" t="s">
        <v>25</v>
      </c>
      <c r="D83" s="1"/>
      <c r="E83" s="3">
        <v>0</v>
      </c>
      <c r="F83" s="9"/>
      <c r="G83" s="1"/>
      <c r="H83" s="3"/>
      <c r="I83" s="1"/>
      <c r="J83" s="1"/>
      <c r="K83" s="1"/>
    </row>
    <row r="84" spans="1:11" ht="15.75" customHeight="1" x14ac:dyDescent="0.25">
      <c r="A84" s="1"/>
      <c r="B84" s="8"/>
      <c r="C84" s="1"/>
      <c r="D84" s="1"/>
      <c r="E84" s="10">
        <f>SUM(E79:E83)</f>
        <v>36300000</v>
      </c>
      <c r="F84" s="9"/>
      <c r="G84" s="1"/>
      <c r="H84" s="3"/>
      <c r="I84" s="1"/>
      <c r="J84" s="1"/>
      <c r="K84" s="1"/>
    </row>
    <row r="85" spans="1:11" ht="15.75" customHeight="1" x14ac:dyDescent="0.25">
      <c r="A85" s="1"/>
      <c r="B85" s="8"/>
      <c r="C85" s="1"/>
      <c r="D85" s="1"/>
      <c r="E85" s="3"/>
      <c r="F85" s="9"/>
      <c r="G85" s="1"/>
      <c r="H85" s="3"/>
      <c r="I85" s="1"/>
      <c r="J85" s="1"/>
      <c r="K85" s="1"/>
    </row>
    <row r="86" spans="1:11" ht="15.75" customHeight="1" x14ac:dyDescent="0.25">
      <c r="A86" s="1"/>
      <c r="B86" s="8"/>
      <c r="C86" s="1" t="s">
        <v>8</v>
      </c>
      <c r="D86" s="3">
        <f>1000000*0</f>
        <v>0</v>
      </c>
      <c r="E86" s="3">
        <f>D86</f>
        <v>0</v>
      </c>
      <c r="F86" s="9"/>
      <c r="G86" s="1"/>
      <c r="H86" s="3"/>
      <c r="I86" s="1"/>
      <c r="J86" s="1"/>
      <c r="K86" s="1"/>
    </row>
    <row r="87" spans="1:11" ht="15.75" customHeight="1" x14ac:dyDescent="0.25">
      <c r="A87" s="1"/>
      <c r="B87" s="8"/>
      <c r="C87" s="1"/>
      <c r="D87" s="1"/>
      <c r="E87" s="10">
        <f>SUM(E84:E86)</f>
        <v>36300000</v>
      </c>
      <c r="F87" s="9"/>
      <c r="G87" s="1"/>
      <c r="H87" s="3"/>
      <c r="I87" s="3"/>
      <c r="J87" s="1"/>
      <c r="K87" s="1"/>
    </row>
    <row r="88" spans="1:11" ht="15.75" customHeight="1" x14ac:dyDescent="0.25">
      <c r="A88" s="1"/>
      <c r="B88" s="8"/>
      <c r="C88" s="1" t="s">
        <v>5</v>
      </c>
      <c r="D88" s="3"/>
      <c r="E88" s="3"/>
      <c r="F88" s="9"/>
      <c r="G88" s="1"/>
      <c r="H88" s="3"/>
      <c r="I88" s="1"/>
      <c r="J88" s="1"/>
      <c r="K88" s="1"/>
    </row>
    <row r="89" spans="1:11" ht="15.75" customHeight="1" x14ac:dyDescent="0.25">
      <c r="A89" s="1"/>
      <c r="B89" s="8"/>
      <c r="C89" s="1" t="s">
        <v>10</v>
      </c>
      <c r="D89" s="3">
        <v>43000000</v>
      </c>
      <c r="E89" s="3"/>
      <c r="F89" s="9"/>
      <c r="G89" s="1"/>
      <c r="H89" s="3"/>
      <c r="I89" s="1"/>
      <c r="J89" s="1"/>
      <c r="K89" s="1"/>
    </row>
    <row r="90" spans="1:11" ht="15.75" customHeight="1" x14ac:dyDescent="0.25">
      <c r="A90" s="1"/>
      <c r="B90" s="8"/>
      <c r="C90" s="1" t="s">
        <v>12</v>
      </c>
      <c r="D90" s="3">
        <v>0</v>
      </c>
      <c r="E90" s="3"/>
      <c r="F90" s="9"/>
      <c r="G90" s="1"/>
      <c r="H90" s="3"/>
      <c r="I90" s="1"/>
      <c r="J90" s="1"/>
      <c r="K90" s="1"/>
    </row>
    <row r="91" spans="1:11" ht="15.75" customHeight="1" x14ac:dyDescent="0.25">
      <c r="A91" s="1"/>
      <c r="B91" s="8"/>
      <c r="C91" s="1"/>
      <c r="D91" s="1"/>
      <c r="E91" s="10">
        <f>SUM(D88:D90)</f>
        <v>43000000</v>
      </c>
      <c r="F91" s="9"/>
      <c r="G91" s="1"/>
      <c r="H91" s="3"/>
      <c r="I91" s="1"/>
      <c r="J91" s="1"/>
      <c r="K91" s="1"/>
    </row>
    <row r="92" spans="1:11" ht="15.75" customHeight="1" x14ac:dyDescent="0.25">
      <c r="A92" s="1"/>
      <c r="B92" s="11"/>
      <c r="C92" s="12" t="s">
        <v>6</v>
      </c>
      <c r="D92" s="12"/>
      <c r="E92" s="15">
        <f>E91-E87</f>
        <v>6700000</v>
      </c>
      <c r="F92" s="13"/>
      <c r="G92" s="1"/>
      <c r="H92" s="3"/>
      <c r="I92" s="1"/>
      <c r="J92" s="1"/>
      <c r="K92" s="1"/>
    </row>
    <row r="93" spans="1:11" ht="15.75" customHeight="1" x14ac:dyDescent="0.25">
      <c r="A93" s="1"/>
      <c r="B93" s="16"/>
      <c r="C93" s="17"/>
      <c r="D93" s="21" t="s">
        <v>2</v>
      </c>
      <c r="E93" s="22">
        <v>2800000</v>
      </c>
      <c r="F93" s="18"/>
      <c r="G93" s="3"/>
      <c r="H93" s="3"/>
      <c r="I93" s="1"/>
      <c r="J93" s="1"/>
      <c r="K93" s="1"/>
    </row>
    <row r="94" spans="1:11" ht="15.75" customHeight="1" x14ac:dyDescent="0.25">
      <c r="A94" s="1"/>
      <c r="B94" s="19"/>
      <c r="C94" s="1"/>
      <c r="D94" s="1"/>
      <c r="E94" s="1"/>
      <c r="F94" s="1"/>
      <c r="G94" s="1"/>
      <c r="H94" s="3"/>
      <c r="I94" s="1"/>
      <c r="J94" s="1"/>
      <c r="K94" s="1"/>
    </row>
    <row r="95" spans="1:11" ht="15.75" customHeight="1" x14ac:dyDescent="0.25">
      <c r="A95" s="1"/>
      <c r="B95" s="19"/>
      <c r="C95" s="1"/>
      <c r="D95" s="1"/>
      <c r="E95" s="1"/>
      <c r="F95" s="1"/>
      <c r="G95" s="1"/>
      <c r="H95" s="3"/>
      <c r="I95" s="1"/>
      <c r="J95" s="1"/>
      <c r="K95" s="1"/>
    </row>
    <row r="96" spans="1:11" ht="15.75" customHeight="1" x14ac:dyDescent="0.25">
      <c r="A96" s="1"/>
      <c r="B96" s="4">
        <v>44237</v>
      </c>
      <c r="C96" s="5" t="s">
        <v>46</v>
      </c>
      <c r="D96" s="14" t="s">
        <v>13</v>
      </c>
      <c r="E96" s="6">
        <v>69000000</v>
      </c>
      <c r="F96" s="7"/>
      <c r="G96" s="1"/>
      <c r="H96" s="3"/>
      <c r="I96" s="1"/>
      <c r="J96" s="1"/>
      <c r="K96" s="1"/>
    </row>
    <row r="97" spans="1:11" ht="15.75" customHeight="1" x14ac:dyDescent="0.25">
      <c r="A97" s="1"/>
      <c r="B97" s="8"/>
      <c r="C97" s="1" t="s">
        <v>47</v>
      </c>
      <c r="D97" s="1"/>
      <c r="E97" s="3">
        <v>500000</v>
      </c>
      <c r="F97" s="9"/>
      <c r="G97" s="1"/>
      <c r="H97" s="3"/>
      <c r="I97" s="1"/>
      <c r="J97" s="1"/>
      <c r="K97" s="1"/>
    </row>
    <row r="98" spans="1:11" ht="15.75" customHeight="1" x14ac:dyDescent="0.25">
      <c r="A98" s="1"/>
      <c r="B98" s="8"/>
      <c r="C98" s="1" t="s">
        <v>40</v>
      </c>
      <c r="D98" s="1"/>
      <c r="E98" s="3">
        <v>1000000</v>
      </c>
      <c r="F98" s="9"/>
      <c r="G98" s="1"/>
      <c r="H98" s="3"/>
      <c r="I98" s="1"/>
      <c r="J98" s="1"/>
      <c r="K98" s="1"/>
    </row>
    <row r="99" spans="1:11" ht="15.75" customHeight="1" x14ac:dyDescent="0.25">
      <c r="A99" s="1"/>
      <c r="B99" s="8"/>
      <c r="C99" s="1" t="s">
        <v>42</v>
      </c>
      <c r="D99" s="1"/>
      <c r="E99" s="3">
        <v>150000</v>
      </c>
      <c r="F99" s="9"/>
      <c r="G99" s="1"/>
      <c r="H99" s="3"/>
      <c r="I99" s="1"/>
      <c r="J99" s="1"/>
      <c r="K99" s="1"/>
    </row>
    <row r="100" spans="1:11" ht="15.75" customHeight="1" x14ac:dyDescent="0.25">
      <c r="A100" s="1"/>
      <c r="B100" s="8"/>
      <c r="C100" s="1" t="s">
        <v>48</v>
      </c>
      <c r="D100" s="1"/>
      <c r="E100" s="3">
        <v>500000</v>
      </c>
      <c r="F100" s="9"/>
      <c r="G100" s="1"/>
      <c r="H100" s="3"/>
      <c r="I100" s="1"/>
      <c r="J100" s="1"/>
      <c r="K100" s="1"/>
    </row>
    <row r="101" spans="1:11" ht="15.75" customHeight="1" x14ac:dyDescent="0.25">
      <c r="A101" s="1"/>
      <c r="B101" s="8"/>
      <c r="C101" s="1"/>
      <c r="D101" s="1"/>
      <c r="E101" s="10">
        <f>SUM(E96:E100)</f>
        <v>71150000</v>
      </c>
      <c r="F101" s="9"/>
      <c r="G101" s="1"/>
      <c r="H101" s="3"/>
      <c r="I101" s="1"/>
      <c r="J101" s="1"/>
      <c r="K101" s="1"/>
    </row>
    <row r="102" spans="1:11" ht="15.75" customHeight="1" x14ac:dyDescent="0.25">
      <c r="A102" s="1"/>
      <c r="B102" s="8"/>
      <c r="C102" s="1"/>
      <c r="D102" s="1"/>
      <c r="E102" s="3"/>
      <c r="F102" s="9"/>
      <c r="G102" s="1"/>
      <c r="H102" s="3"/>
      <c r="I102" s="1"/>
      <c r="J102" s="1"/>
      <c r="K102" s="1"/>
    </row>
    <row r="103" spans="1:11" ht="15.75" customHeight="1" x14ac:dyDescent="0.25">
      <c r="A103" s="1"/>
      <c r="B103" s="8"/>
      <c r="C103" s="1" t="s">
        <v>8</v>
      </c>
      <c r="D103" s="3">
        <f>1000000*0</f>
        <v>0</v>
      </c>
      <c r="E103" s="3">
        <f>D103</f>
        <v>0</v>
      </c>
      <c r="F103" s="9"/>
      <c r="G103" s="1"/>
      <c r="H103" s="3"/>
      <c r="I103" s="1"/>
      <c r="J103" s="1"/>
      <c r="K103" s="1"/>
    </row>
    <row r="104" spans="1:11" ht="15.75" customHeight="1" x14ac:dyDescent="0.25">
      <c r="A104" s="1"/>
      <c r="B104" s="8"/>
      <c r="C104" s="1"/>
      <c r="D104" s="1"/>
      <c r="E104" s="10">
        <f>SUM(E101:E103)</f>
        <v>71150000</v>
      </c>
      <c r="F104" s="9"/>
      <c r="G104" s="1"/>
      <c r="H104" s="3"/>
      <c r="I104" s="3"/>
      <c r="J104" s="1"/>
      <c r="K104" s="1"/>
    </row>
    <row r="105" spans="1:11" ht="15.75" customHeight="1" x14ac:dyDescent="0.25">
      <c r="A105" s="1"/>
      <c r="B105" s="8"/>
      <c r="C105" s="1" t="s">
        <v>5</v>
      </c>
      <c r="D105" s="3"/>
      <c r="E105" s="3"/>
      <c r="F105" s="9"/>
      <c r="G105" s="1"/>
      <c r="H105" s="3"/>
      <c r="I105" s="1"/>
      <c r="J105" s="1"/>
      <c r="K105" s="1"/>
    </row>
    <row r="106" spans="1:11" ht="15.75" customHeight="1" x14ac:dyDescent="0.25">
      <c r="A106" s="1"/>
      <c r="B106" s="8"/>
      <c r="C106" s="1" t="s">
        <v>10</v>
      </c>
      <c r="D106" s="3">
        <v>82000000</v>
      </c>
      <c r="E106" s="3"/>
      <c r="F106" s="9"/>
      <c r="G106" s="1"/>
      <c r="H106" s="3"/>
      <c r="I106" s="1"/>
      <c r="J106" s="1"/>
      <c r="K106" s="1"/>
    </row>
    <row r="107" spans="1:11" ht="15.75" customHeight="1" x14ac:dyDescent="0.25">
      <c r="A107" s="1"/>
      <c r="B107" s="8"/>
      <c r="C107" s="1" t="s">
        <v>12</v>
      </c>
      <c r="D107" s="3">
        <v>0</v>
      </c>
      <c r="E107" s="3"/>
      <c r="F107" s="9"/>
      <c r="G107" s="1"/>
      <c r="H107" s="3"/>
      <c r="I107" s="1"/>
      <c r="J107" s="1"/>
      <c r="K107" s="1"/>
    </row>
    <row r="108" spans="1:11" ht="15.75" customHeight="1" x14ac:dyDescent="0.25">
      <c r="A108" s="1"/>
      <c r="B108" s="8"/>
      <c r="C108" s="1"/>
      <c r="D108" s="1"/>
      <c r="E108" s="10">
        <f>SUM(D105:D107)</f>
        <v>82000000</v>
      </c>
      <c r="F108" s="9"/>
      <c r="G108" s="1"/>
      <c r="H108" s="3"/>
      <c r="I108" s="1"/>
      <c r="J108" s="1"/>
      <c r="K108" s="1"/>
    </row>
    <row r="109" spans="1:11" ht="15.75" customHeight="1" x14ac:dyDescent="0.25">
      <c r="A109" s="1"/>
      <c r="B109" s="11"/>
      <c r="C109" s="12" t="s">
        <v>6</v>
      </c>
      <c r="D109" s="12"/>
      <c r="E109" s="15">
        <f>E108-E104</f>
        <v>10850000</v>
      </c>
      <c r="F109" s="13"/>
      <c r="G109" s="1"/>
      <c r="H109" s="3"/>
      <c r="I109" s="1"/>
      <c r="J109" s="1"/>
      <c r="K109" s="1"/>
    </row>
    <row r="110" spans="1:11" ht="15.75" customHeight="1" x14ac:dyDescent="0.25">
      <c r="A110" s="1"/>
      <c r="B110" s="16"/>
      <c r="C110" s="17"/>
      <c r="D110" s="21" t="s">
        <v>2</v>
      </c>
      <c r="E110" s="22">
        <v>2800000</v>
      </c>
      <c r="F110" s="18"/>
      <c r="G110" s="3"/>
      <c r="H110" s="3"/>
      <c r="I110" s="1"/>
      <c r="J110" s="1"/>
      <c r="K110" s="1"/>
    </row>
    <row r="111" spans="1:11" ht="15.75" customHeight="1" x14ac:dyDescent="0.25">
      <c r="A111" s="1"/>
      <c r="B111" s="19"/>
      <c r="C111" s="1"/>
      <c r="D111" s="1"/>
      <c r="E111" s="1"/>
      <c r="F111" s="1"/>
      <c r="G111" s="1"/>
      <c r="H111" s="3"/>
      <c r="I111" s="1"/>
      <c r="J111" s="1"/>
      <c r="K111" s="1"/>
    </row>
    <row r="112" spans="1:11" ht="15.75" customHeight="1" x14ac:dyDescent="0.25">
      <c r="A112" s="1"/>
      <c r="B112" s="19"/>
      <c r="C112" s="1"/>
      <c r="D112" s="1"/>
      <c r="E112" s="1"/>
      <c r="F112" s="1"/>
      <c r="G112" s="1"/>
      <c r="H112" s="3"/>
      <c r="I112" s="1"/>
      <c r="J112" s="1"/>
      <c r="K112" s="1"/>
    </row>
    <row r="113" spans="1:11" ht="15.75" customHeight="1" x14ac:dyDescent="0.25">
      <c r="A113" s="1"/>
      <c r="B113" s="4">
        <v>44237</v>
      </c>
      <c r="C113" s="5" t="s">
        <v>49</v>
      </c>
      <c r="D113" s="14" t="s">
        <v>7</v>
      </c>
      <c r="E113" s="6">
        <v>57350000</v>
      </c>
      <c r="F113" s="7"/>
      <c r="G113" s="1"/>
      <c r="H113" s="3"/>
      <c r="I113" s="1"/>
      <c r="J113" s="1"/>
      <c r="K113" s="1"/>
    </row>
    <row r="114" spans="1:11" ht="15.75" customHeight="1" x14ac:dyDescent="0.25">
      <c r="A114" s="1"/>
      <c r="B114" s="8"/>
      <c r="C114" s="1" t="s">
        <v>47</v>
      </c>
      <c r="D114" s="1"/>
      <c r="E114" s="3"/>
      <c r="F114" s="9"/>
      <c r="G114" s="1"/>
      <c r="H114" s="3"/>
      <c r="I114" s="1"/>
      <c r="J114" s="1"/>
      <c r="K114" s="1"/>
    </row>
    <row r="115" spans="1:11" ht="15.75" customHeight="1" x14ac:dyDescent="0.25">
      <c r="A115" s="1"/>
      <c r="B115" s="8"/>
      <c r="C115" s="1" t="s">
        <v>40</v>
      </c>
      <c r="D115" s="1"/>
      <c r="E115" s="3">
        <v>900000</v>
      </c>
      <c r="F115" s="9"/>
      <c r="G115" s="1"/>
      <c r="H115" s="3"/>
      <c r="I115" s="1"/>
      <c r="J115" s="1"/>
      <c r="K115" s="1"/>
    </row>
    <row r="116" spans="1:11" ht="15.75" customHeight="1" x14ac:dyDescent="0.25">
      <c r="A116" s="1"/>
      <c r="B116" s="8"/>
      <c r="C116" s="1" t="s">
        <v>42</v>
      </c>
      <c r="D116" s="1"/>
      <c r="E116" s="3"/>
      <c r="F116" s="9"/>
      <c r="G116" s="1"/>
      <c r="H116" s="3"/>
      <c r="I116" s="1"/>
      <c r="J116" s="1"/>
      <c r="K116" s="1"/>
    </row>
    <row r="117" spans="1:11" ht="15.75" customHeight="1" x14ac:dyDescent="0.25">
      <c r="A117" s="1"/>
      <c r="B117" s="8"/>
      <c r="C117" s="1" t="s">
        <v>48</v>
      </c>
      <c r="D117" s="1"/>
      <c r="E117" s="3"/>
      <c r="F117" s="9"/>
      <c r="G117" s="1"/>
      <c r="H117" s="3"/>
      <c r="I117" s="1"/>
      <c r="J117" s="1"/>
      <c r="K117" s="1"/>
    </row>
    <row r="118" spans="1:11" ht="15.75" customHeight="1" x14ac:dyDescent="0.25">
      <c r="A118" s="1"/>
      <c r="B118" s="8"/>
      <c r="C118" s="1"/>
      <c r="D118" s="1"/>
      <c r="E118" s="10">
        <f>SUM(E113:E117)</f>
        <v>58250000</v>
      </c>
      <c r="F118" s="9"/>
      <c r="G118" s="1"/>
      <c r="H118" s="3"/>
      <c r="I118" s="1"/>
      <c r="J118" s="1"/>
      <c r="K118" s="1"/>
    </row>
    <row r="119" spans="1:11" ht="15.75" customHeight="1" x14ac:dyDescent="0.25">
      <c r="A119" s="1"/>
      <c r="B119" s="8"/>
      <c r="C119" s="1"/>
      <c r="D119" s="1"/>
      <c r="E119" s="3"/>
      <c r="F119" s="9"/>
      <c r="G119" s="1"/>
      <c r="H119" s="3"/>
      <c r="I119" s="1"/>
      <c r="J119" s="1"/>
      <c r="K119" s="1"/>
    </row>
    <row r="120" spans="1:11" ht="15.75" customHeight="1" x14ac:dyDescent="0.25">
      <c r="A120" s="1"/>
      <c r="B120" s="8"/>
      <c r="C120" s="1" t="s">
        <v>8</v>
      </c>
      <c r="D120" s="3">
        <f>1000000*0</f>
        <v>0</v>
      </c>
      <c r="E120" s="3">
        <f>D120</f>
        <v>0</v>
      </c>
      <c r="F120" s="9"/>
      <c r="G120" s="1"/>
      <c r="H120" s="3"/>
      <c r="I120" s="1"/>
      <c r="J120" s="1"/>
      <c r="K120" s="1"/>
    </row>
    <row r="121" spans="1:11" ht="15.75" customHeight="1" x14ac:dyDescent="0.25">
      <c r="A121" s="1"/>
      <c r="B121" s="8"/>
      <c r="C121" s="1"/>
      <c r="D121" s="1"/>
      <c r="E121" s="10">
        <f>SUM(E118:E120)</f>
        <v>58250000</v>
      </c>
      <c r="F121" s="9"/>
      <c r="G121" s="1"/>
      <c r="H121" s="3"/>
      <c r="I121" s="3"/>
      <c r="J121" s="1"/>
      <c r="K121" s="1"/>
    </row>
    <row r="122" spans="1:11" ht="15.75" customHeight="1" x14ac:dyDescent="0.25">
      <c r="A122" s="1"/>
      <c r="B122" s="8"/>
      <c r="C122" s="1" t="s">
        <v>5</v>
      </c>
      <c r="D122" s="3"/>
      <c r="E122" s="3"/>
      <c r="F122" s="9"/>
      <c r="G122" s="1"/>
      <c r="H122" s="3"/>
      <c r="I122" s="1"/>
      <c r="J122" s="1"/>
      <c r="K122" s="1"/>
    </row>
    <row r="123" spans="1:11" ht="15.75" customHeight="1" x14ac:dyDescent="0.25">
      <c r="A123" s="1"/>
      <c r="B123" s="8"/>
      <c r="C123" s="1" t="s">
        <v>10</v>
      </c>
      <c r="D123" s="3">
        <v>68000000</v>
      </c>
      <c r="E123" s="3"/>
      <c r="F123" s="9"/>
      <c r="G123" s="1"/>
      <c r="H123" s="3"/>
      <c r="I123" s="1"/>
      <c r="J123" s="1"/>
      <c r="K123" s="1"/>
    </row>
    <row r="124" spans="1:11" ht="15.75" customHeight="1" x14ac:dyDescent="0.25">
      <c r="A124" s="1"/>
      <c r="B124" s="8"/>
      <c r="C124" s="1" t="s">
        <v>12</v>
      </c>
      <c r="D124" s="3">
        <v>-500000</v>
      </c>
      <c r="E124" s="3"/>
      <c r="F124" s="9"/>
      <c r="G124" s="1"/>
      <c r="H124" s="3"/>
      <c r="I124" s="1"/>
      <c r="J124" s="1"/>
      <c r="K124" s="1"/>
    </row>
    <row r="125" spans="1:11" ht="15.75" customHeight="1" x14ac:dyDescent="0.25">
      <c r="A125" s="1"/>
      <c r="B125" s="8"/>
      <c r="C125" s="1"/>
      <c r="D125" s="1"/>
      <c r="E125" s="10">
        <f>SUM(D122:D124)</f>
        <v>67500000</v>
      </c>
      <c r="F125" s="9"/>
      <c r="G125" s="1"/>
      <c r="H125" s="3"/>
      <c r="I125" s="1"/>
      <c r="J125" s="1"/>
      <c r="K125" s="1"/>
    </row>
    <row r="126" spans="1:11" ht="15.75" customHeight="1" x14ac:dyDescent="0.25">
      <c r="A126" s="1"/>
      <c r="B126" s="11"/>
      <c r="C126" s="12" t="s">
        <v>6</v>
      </c>
      <c r="D126" s="12"/>
      <c r="E126" s="15">
        <f>E125-E121</f>
        <v>9250000</v>
      </c>
      <c r="F126" s="13"/>
      <c r="G126" s="1"/>
      <c r="H126" s="3"/>
      <c r="I126" s="1"/>
      <c r="J126" s="1"/>
      <c r="K126" s="1"/>
    </row>
    <row r="127" spans="1:11" ht="15.75" customHeight="1" x14ac:dyDescent="0.25">
      <c r="A127" s="1"/>
      <c r="B127" s="16"/>
      <c r="C127" s="17"/>
      <c r="D127" s="21" t="s">
        <v>2</v>
      </c>
      <c r="E127" s="22">
        <v>2800000</v>
      </c>
      <c r="F127" s="18"/>
      <c r="G127" s="3"/>
      <c r="H127" s="3"/>
      <c r="I127" s="1"/>
      <c r="J127" s="1"/>
      <c r="K127" s="1"/>
    </row>
    <row r="128" spans="1:11" ht="15.75" customHeight="1" x14ac:dyDescent="0.25">
      <c r="A128" s="1"/>
      <c r="B128" s="19"/>
      <c r="C128" s="1"/>
      <c r="D128" s="1"/>
      <c r="E128" s="1"/>
      <c r="F128" s="1"/>
      <c r="G128" s="1"/>
      <c r="H128" s="3"/>
      <c r="I128" s="1"/>
      <c r="J128" s="1"/>
      <c r="K128" s="1"/>
    </row>
    <row r="129" spans="1:11" ht="15.75" customHeight="1" x14ac:dyDescent="0.25">
      <c r="A129" s="1"/>
      <c r="B129" s="19"/>
      <c r="C129" s="1"/>
      <c r="D129" s="1"/>
      <c r="E129" s="1"/>
      <c r="F129" s="1"/>
      <c r="G129" s="1"/>
      <c r="H129" s="3"/>
      <c r="I129" s="1"/>
      <c r="J129" s="1"/>
      <c r="K129" s="1"/>
    </row>
    <row r="130" spans="1:11" ht="15.75" customHeight="1" x14ac:dyDescent="0.25">
      <c r="A130" s="1"/>
      <c r="B130" s="4">
        <v>44237</v>
      </c>
      <c r="C130" s="5" t="s">
        <v>49</v>
      </c>
      <c r="D130" s="14" t="s">
        <v>7</v>
      </c>
      <c r="E130" s="6">
        <v>57350000</v>
      </c>
      <c r="F130" s="7"/>
      <c r="G130" s="1"/>
      <c r="H130" s="3"/>
      <c r="I130" s="1"/>
      <c r="J130" s="1"/>
      <c r="K130" s="1"/>
    </row>
    <row r="131" spans="1:11" ht="15.75" customHeight="1" x14ac:dyDescent="0.25">
      <c r="A131" s="1"/>
      <c r="B131" s="8"/>
      <c r="C131" s="1" t="s">
        <v>47</v>
      </c>
      <c r="D131" s="1"/>
      <c r="E131" s="3"/>
      <c r="F131" s="9"/>
      <c r="G131" s="1"/>
      <c r="H131" s="3"/>
      <c r="I131" s="1"/>
      <c r="J131" s="1"/>
      <c r="K131" s="1"/>
    </row>
    <row r="132" spans="1:11" ht="15.75" customHeight="1" x14ac:dyDescent="0.25">
      <c r="A132" s="1"/>
      <c r="B132" s="8"/>
      <c r="C132" s="1" t="s">
        <v>40</v>
      </c>
      <c r="D132" s="1"/>
      <c r="E132" s="3">
        <v>900000</v>
      </c>
      <c r="F132" s="9"/>
      <c r="G132" s="1"/>
      <c r="H132" s="3"/>
      <c r="I132" s="1"/>
      <c r="J132" s="1"/>
      <c r="K132" s="1"/>
    </row>
    <row r="133" spans="1:11" ht="15.75" customHeight="1" x14ac:dyDescent="0.25">
      <c r="A133" s="1"/>
      <c r="B133" s="8"/>
      <c r="C133" s="1" t="s">
        <v>42</v>
      </c>
      <c r="D133" s="1"/>
      <c r="E133" s="3"/>
      <c r="F133" s="9"/>
      <c r="G133" s="1"/>
      <c r="H133" s="3"/>
      <c r="I133" s="1"/>
      <c r="J133" s="1"/>
      <c r="K133" s="1"/>
    </row>
    <row r="134" spans="1:11" ht="15.75" customHeight="1" x14ac:dyDescent="0.25">
      <c r="A134" s="1"/>
      <c r="B134" s="8"/>
      <c r="C134" s="1" t="s">
        <v>48</v>
      </c>
      <c r="D134" s="1"/>
      <c r="E134" s="3"/>
      <c r="F134" s="9"/>
      <c r="G134" s="1"/>
      <c r="H134" s="3"/>
      <c r="I134" s="1"/>
      <c r="J134" s="1"/>
      <c r="K134" s="1"/>
    </row>
    <row r="135" spans="1:11" ht="15.75" customHeight="1" x14ac:dyDescent="0.25">
      <c r="A135" s="1"/>
      <c r="B135" s="8"/>
      <c r="C135" s="1"/>
      <c r="D135" s="1"/>
      <c r="E135" s="10">
        <f>SUM(E130:E134)</f>
        <v>58250000</v>
      </c>
      <c r="F135" s="9"/>
      <c r="G135" s="1"/>
      <c r="H135" s="3"/>
      <c r="I135" s="1"/>
      <c r="J135" s="1"/>
      <c r="K135" s="1"/>
    </row>
    <row r="136" spans="1:11" ht="15.75" customHeight="1" x14ac:dyDescent="0.25">
      <c r="A136" s="1"/>
      <c r="B136" s="8"/>
      <c r="C136" s="1"/>
      <c r="D136" s="1"/>
      <c r="E136" s="3"/>
      <c r="F136" s="9"/>
      <c r="G136" s="1"/>
      <c r="H136" s="3"/>
      <c r="I136" s="1"/>
      <c r="J136" s="1"/>
      <c r="K136" s="1"/>
    </row>
    <row r="137" spans="1:11" ht="15.75" customHeight="1" x14ac:dyDescent="0.25">
      <c r="A137" s="1"/>
      <c r="B137" s="8"/>
      <c r="C137" s="1" t="s">
        <v>8</v>
      </c>
      <c r="D137" s="3">
        <f>1000000*0</f>
        <v>0</v>
      </c>
      <c r="E137" s="3">
        <f>D137</f>
        <v>0</v>
      </c>
      <c r="F137" s="9"/>
      <c r="G137" s="1"/>
      <c r="H137" s="3"/>
      <c r="I137" s="1"/>
      <c r="J137" s="1"/>
      <c r="K137" s="1"/>
    </row>
    <row r="138" spans="1:11" ht="15.75" customHeight="1" x14ac:dyDescent="0.25">
      <c r="A138" s="1"/>
      <c r="B138" s="8"/>
      <c r="C138" s="1"/>
      <c r="D138" s="1"/>
      <c r="E138" s="10">
        <f>SUM(E135:E137)</f>
        <v>58250000</v>
      </c>
      <c r="F138" s="9"/>
      <c r="G138" s="1"/>
      <c r="H138" s="3"/>
      <c r="I138" s="1"/>
      <c r="J138" s="1"/>
      <c r="K138" s="1"/>
    </row>
    <row r="139" spans="1:11" ht="15.75" customHeight="1" x14ac:dyDescent="0.25">
      <c r="A139" s="1"/>
      <c r="B139" s="8"/>
      <c r="C139" s="1" t="s">
        <v>5</v>
      </c>
      <c r="D139" s="3"/>
      <c r="E139" s="3"/>
      <c r="F139" s="9"/>
      <c r="G139" s="1"/>
      <c r="H139" s="3"/>
      <c r="I139" s="1"/>
      <c r="J139" s="1"/>
      <c r="K139" s="1"/>
    </row>
    <row r="140" spans="1:11" ht="15.75" customHeight="1" x14ac:dyDescent="0.25">
      <c r="A140" s="1"/>
      <c r="B140" s="8"/>
      <c r="C140" s="1" t="s">
        <v>10</v>
      </c>
      <c r="D140" s="3">
        <v>68000000</v>
      </c>
      <c r="E140" s="3"/>
      <c r="F140" s="9"/>
      <c r="G140" s="1"/>
      <c r="H140" s="3"/>
      <c r="I140" s="1"/>
      <c r="J140" s="1"/>
      <c r="K140" s="1"/>
    </row>
    <row r="141" spans="1:11" ht="15.75" customHeight="1" x14ac:dyDescent="0.25">
      <c r="A141" s="1"/>
      <c r="B141" s="8"/>
      <c r="C141" s="1" t="s">
        <v>12</v>
      </c>
      <c r="D141" s="3">
        <v>-500000</v>
      </c>
      <c r="E141" s="3"/>
      <c r="F141" s="9"/>
      <c r="G141" s="1"/>
      <c r="H141" s="3"/>
      <c r="I141" s="1"/>
      <c r="J141" s="1"/>
      <c r="K141" s="1"/>
    </row>
    <row r="142" spans="1:11" ht="15.75" customHeight="1" x14ac:dyDescent="0.25">
      <c r="A142" s="1"/>
      <c r="B142" s="8"/>
      <c r="C142" s="1"/>
      <c r="D142" s="1"/>
      <c r="E142" s="10">
        <f>SUM(D139:D141)</f>
        <v>67500000</v>
      </c>
      <c r="F142" s="9"/>
      <c r="G142" s="1"/>
      <c r="H142" s="3"/>
      <c r="I142" s="1"/>
      <c r="J142" s="1"/>
      <c r="K142" s="1"/>
    </row>
    <row r="143" spans="1:11" ht="15.75" customHeight="1" x14ac:dyDescent="0.25">
      <c r="A143" s="1"/>
      <c r="B143" s="11"/>
      <c r="C143" s="12" t="s">
        <v>6</v>
      </c>
      <c r="D143" s="12"/>
      <c r="E143" s="15">
        <f>E142-E138</f>
        <v>9250000</v>
      </c>
      <c r="F143" s="13"/>
      <c r="G143" s="1"/>
      <c r="H143" s="3"/>
      <c r="I143" s="1"/>
      <c r="J143" s="1"/>
      <c r="K143" s="1"/>
    </row>
    <row r="144" spans="1:11" ht="15.75" customHeight="1" x14ac:dyDescent="0.25">
      <c r="A144" s="1"/>
      <c r="B144" s="16"/>
      <c r="C144" s="17"/>
      <c r="D144" s="21" t="s">
        <v>2</v>
      </c>
      <c r="E144" s="22">
        <v>2800000</v>
      </c>
      <c r="F144" s="18"/>
      <c r="G144" s="3"/>
      <c r="H144" s="3"/>
      <c r="I144" s="1"/>
      <c r="J144" s="1"/>
      <c r="K144" s="1"/>
    </row>
    <row r="145" spans="1:11" ht="15.75" customHeight="1" x14ac:dyDescent="0.25">
      <c r="A145" s="1"/>
      <c r="B145" s="19"/>
      <c r="C145" s="1"/>
      <c r="D145" s="1"/>
      <c r="E145" s="1"/>
      <c r="F145" s="1"/>
      <c r="G145" s="1"/>
      <c r="H145" s="3"/>
      <c r="I145" s="1"/>
      <c r="J145" s="1"/>
      <c r="K145" s="1"/>
    </row>
    <row r="146" spans="1:11" ht="15.75" customHeight="1" x14ac:dyDescent="0.25">
      <c r="A146" s="1"/>
      <c r="B146" s="4">
        <v>44242</v>
      </c>
      <c r="C146" s="5" t="s">
        <v>50</v>
      </c>
      <c r="D146" s="14" t="s">
        <v>7</v>
      </c>
      <c r="E146" s="6">
        <v>98000000</v>
      </c>
      <c r="F146" s="7"/>
      <c r="G146" s="1"/>
      <c r="H146" s="3"/>
      <c r="I146" s="1"/>
      <c r="J146" s="1"/>
      <c r="K146" s="1"/>
    </row>
    <row r="147" spans="1:11" ht="15.75" customHeight="1" x14ac:dyDescent="0.25">
      <c r="A147" s="1"/>
      <c r="B147" s="8"/>
      <c r="C147" s="1" t="s">
        <v>47</v>
      </c>
      <c r="D147" s="1"/>
      <c r="E147" s="3">
        <v>500000</v>
      </c>
      <c r="F147" s="9"/>
      <c r="G147" s="1"/>
      <c r="H147" s="3"/>
      <c r="I147" s="1"/>
      <c r="J147" s="1"/>
      <c r="K147" s="1"/>
    </row>
    <row r="148" spans="1:11" ht="15.75" customHeight="1" x14ac:dyDescent="0.25">
      <c r="A148" s="1"/>
      <c r="B148" s="8"/>
      <c r="C148" s="1" t="s">
        <v>51</v>
      </c>
      <c r="D148" s="1"/>
      <c r="E148" s="3">
        <v>500000</v>
      </c>
      <c r="F148" s="9"/>
      <c r="G148" s="1"/>
      <c r="H148" s="3"/>
      <c r="I148" s="1"/>
      <c r="J148" s="1"/>
      <c r="K148" s="1"/>
    </row>
    <row r="149" spans="1:11" ht="15.75" customHeight="1" x14ac:dyDescent="0.25">
      <c r="A149" s="1"/>
      <c r="B149" s="8"/>
      <c r="C149" s="1" t="s">
        <v>52</v>
      </c>
      <c r="D149" s="1"/>
      <c r="E149" s="3">
        <f>300000</f>
        <v>300000</v>
      </c>
      <c r="F149" s="9"/>
      <c r="G149" s="1"/>
      <c r="H149" s="3"/>
      <c r="I149" s="1"/>
      <c r="J149" s="1"/>
      <c r="K149" s="1"/>
    </row>
    <row r="150" spans="1:11" ht="15.75" customHeight="1" x14ac:dyDescent="0.25">
      <c r="A150" s="1"/>
      <c r="B150" s="8"/>
      <c r="C150" s="1" t="s">
        <v>48</v>
      </c>
      <c r="D150" s="1"/>
      <c r="E150" s="3">
        <v>300000</v>
      </c>
      <c r="F150" s="9"/>
      <c r="G150" s="1"/>
      <c r="H150" s="3"/>
      <c r="I150" s="1"/>
      <c r="J150" s="1"/>
      <c r="K150" s="1"/>
    </row>
    <row r="151" spans="1:11" ht="15.75" customHeight="1" x14ac:dyDescent="0.25">
      <c r="A151" s="1"/>
      <c r="B151" s="8"/>
      <c r="C151" s="1"/>
      <c r="D151" s="1"/>
      <c r="E151" s="10">
        <f>SUM(E146:E150)</f>
        <v>99600000</v>
      </c>
      <c r="F151" s="9"/>
      <c r="G151" s="1"/>
      <c r="H151" s="3" t="e">
        <f>WZ!F34</f>
        <v>#REF!</v>
      </c>
      <c r="I151" s="20" t="e">
        <f>H151/E151</f>
        <v>#REF!</v>
      </c>
      <c r="J151" s="1" t="s">
        <v>53</v>
      </c>
      <c r="K151" s="1"/>
    </row>
    <row r="152" spans="1:11" ht="15.75" customHeight="1" x14ac:dyDescent="0.25">
      <c r="A152" s="1"/>
      <c r="B152" s="8"/>
      <c r="C152" s="1"/>
      <c r="D152" s="1"/>
      <c r="E152" s="3"/>
      <c r="F152" s="9"/>
      <c r="G152" s="1"/>
      <c r="H152" s="3" t="e">
        <f>E151-H151</f>
        <v>#REF!</v>
      </c>
      <c r="I152" s="20" t="e">
        <f>H152/E151</f>
        <v>#REF!</v>
      </c>
      <c r="J152" s="1" t="s">
        <v>53</v>
      </c>
      <c r="K152" s="1"/>
    </row>
    <row r="153" spans="1:11" ht="15.75" customHeight="1" x14ac:dyDescent="0.25">
      <c r="A153" s="1"/>
      <c r="B153" s="8"/>
      <c r="C153" s="1" t="s">
        <v>8</v>
      </c>
      <c r="D153" s="3">
        <f>1000000*0</f>
        <v>0</v>
      </c>
      <c r="E153" s="3">
        <f>D153</f>
        <v>0</v>
      </c>
      <c r="F153" s="9"/>
      <c r="G153" s="1"/>
      <c r="H153" s="3"/>
      <c r="I153" s="1"/>
      <c r="J153" s="1"/>
      <c r="K153" s="1"/>
    </row>
    <row r="154" spans="1:11" ht="15.75" customHeight="1" x14ac:dyDescent="0.25">
      <c r="A154" s="1"/>
      <c r="B154" s="8"/>
      <c r="C154" s="1"/>
      <c r="D154" s="1"/>
      <c r="E154" s="10">
        <f>SUM(E151:E153)</f>
        <v>99600000</v>
      </c>
      <c r="F154" s="9"/>
      <c r="G154" s="1"/>
      <c r="H154" s="3">
        <v>1000000</v>
      </c>
      <c r="I154" s="1" t="s">
        <v>54</v>
      </c>
      <c r="J154" s="31"/>
      <c r="K154" s="1"/>
    </row>
    <row r="155" spans="1:11" ht="15.75" customHeight="1" x14ac:dyDescent="0.25">
      <c r="A155" s="1"/>
      <c r="B155" s="8"/>
      <c r="C155" s="1" t="s">
        <v>5</v>
      </c>
      <c r="D155" s="3"/>
      <c r="E155" s="3"/>
      <c r="F155" s="9"/>
      <c r="G155" s="1"/>
      <c r="H155" s="3">
        <f>E159-H154</f>
        <v>4400000</v>
      </c>
      <c r="I155" s="1" t="s">
        <v>55</v>
      </c>
      <c r="J155" s="31"/>
      <c r="K155" s="1"/>
    </row>
    <row r="156" spans="1:11" ht="15.75" customHeight="1" x14ac:dyDescent="0.25">
      <c r="A156" s="1"/>
      <c r="B156" s="8">
        <v>44291</v>
      </c>
      <c r="C156" s="1" t="s">
        <v>10</v>
      </c>
      <c r="D156" s="3">
        <v>105000000</v>
      </c>
      <c r="E156" s="3"/>
      <c r="F156" s="9"/>
      <c r="G156" s="1"/>
      <c r="H156" s="3" t="e">
        <f>H155*I151</f>
        <v>#REF!</v>
      </c>
      <c r="I156" s="1" t="s">
        <v>29</v>
      </c>
      <c r="J156" s="31"/>
      <c r="K156" s="1"/>
    </row>
    <row r="157" spans="1:11" ht="15.75" customHeight="1" x14ac:dyDescent="0.25">
      <c r="A157" s="1"/>
      <c r="B157" s="8"/>
      <c r="C157" s="1" t="s">
        <v>12</v>
      </c>
      <c r="D157" s="3">
        <v>0</v>
      </c>
      <c r="E157" s="3"/>
      <c r="F157" s="9"/>
      <c r="G157" s="1"/>
      <c r="H157" s="3" t="e">
        <f>H155-H156</f>
        <v>#REF!</v>
      </c>
      <c r="I157" s="1" t="s">
        <v>30</v>
      </c>
      <c r="J157" s="31"/>
      <c r="K157" s="1"/>
    </row>
    <row r="158" spans="1:11" ht="15.75" customHeight="1" x14ac:dyDescent="0.25">
      <c r="A158" s="1"/>
      <c r="B158" s="8"/>
      <c r="C158" s="1"/>
      <c r="D158" s="1"/>
      <c r="E158" s="10">
        <f>SUM(D155:D157)</f>
        <v>105000000</v>
      </c>
      <c r="F158" s="9"/>
      <c r="G158" s="1"/>
      <c r="H158" s="3"/>
      <c r="I158" s="1"/>
      <c r="J158" s="1"/>
      <c r="K158" s="1"/>
    </row>
    <row r="159" spans="1:11" ht="15.75" customHeight="1" x14ac:dyDescent="0.25">
      <c r="A159" s="1"/>
      <c r="B159" s="11"/>
      <c r="C159" s="12" t="s">
        <v>6</v>
      </c>
      <c r="D159" s="12"/>
      <c r="E159" s="15">
        <f>E158-E154</f>
        <v>5400000</v>
      </c>
      <c r="F159" s="13"/>
      <c r="G159" s="1"/>
      <c r="H159" s="3"/>
      <c r="I159" s="1"/>
      <c r="J159" s="1"/>
      <c r="K159" s="1"/>
    </row>
    <row r="160" spans="1:11" ht="15.75" customHeight="1" x14ac:dyDescent="0.25">
      <c r="A160" s="1"/>
      <c r="B160" s="16"/>
      <c r="C160" s="17"/>
      <c r="D160" s="21" t="s">
        <v>2</v>
      </c>
      <c r="E160" s="22">
        <v>2800000</v>
      </c>
      <c r="F160" s="18"/>
      <c r="G160" s="3"/>
      <c r="H160" s="3"/>
      <c r="I160" s="1"/>
      <c r="J160" s="1"/>
      <c r="K160" s="1"/>
    </row>
    <row r="161" spans="1:11" ht="15.75" customHeight="1" x14ac:dyDescent="0.25">
      <c r="A161" s="1"/>
      <c r="B161" s="19"/>
      <c r="C161" s="1"/>
      <c r="D161" s="1"/>
      <c r="E161" s="1"/>
      <c r="F161" s="1"/>
      <c r="G161" s="1"/>
      <c r="H161" s="3"/>
      <c r="I161" s="1"/>
      <c r="J161" s="1"/>
      <c r="K161" s="1"/>
    </row>
    <row r="162" spans="1:11" ht="15.75" customHeight="1" x14ac:dyDescent="0.25">
      <c r="A162" s="1"/>
      <c r="B162" s="4">
        <v>44258</v>
      </c>
      <c r="C162" s="5" t="s">
        <v>56</v>
      </c>
      <c r="D162" s="14" t="s">
        <v>4</v>
      </c>
      <c r="E162" s="6">
        <v>97000000</v>
      </c>
      <c r="F162" s="7"/>
      <c r="G162" s="1"/>
      <c r="H162" s="3"/>
      <c r="I162" s="1"/>
      <c r="J162" s="1"/>
      <c r="K162" s="1"/>
    </row>
    <row r="163" spans="1:11" ht="15.75" customHeight="1" x14ac:dyDescent="0.25">
      <c r="A163" s="1"/>
      <c r="B163" s="8"/>
      <c r="C163" s="32" t="s">
        <v>57</v>
      </c>
      <c r="D163" s="1"/>
      <c r="E163" s="3">
        <v>1000000</v>
      </c>
      <c r="F163" s="9"/>
      <c r="G163" s="1"/>
      <c r="H163" s="3"/>
      <c r="I163" s="1"/>
      <c r="J163" s="1"/>
      <c r="K163" s="1"/>
    </row>
    <row r="164" spans="1:11" ht="15.75" customHeight="1" x14ac:dyDescent="0.25">
      <c r="A164" s="1"/>
      <c r="B164" s="8"/>
      <c r="C164" s="1" t="s">
        <v>58</v>
      </c>
      <c r="D164" s="1"/>
      <c r="E164" s="3">
        <v>500000</v>
      </c>
      <c r="F164" s="9"/>
      <c r="G164" s="1"/>
      <c r="H164" s="3"/>
      <c r="I164" s="1"/>
      <c r="J164" s="1"/>
      <c r="K164" s="1"/>
    </row>
    <row r="165" spans="1:11" ht="15.75" customHeight="1" x14ac:dyDescent="0.25">
      <c r="A165" s="1"/>
      <c r="B165" s="8"/>
      <c r="C165" s="1" t="s">
        <v>59</v>
      </c>
      <c r="D165" s="1"/>
      <c r="E165" s="3">
        <v>500000</v>
      </c>
      <c r="F165" s="9"/>
      <c r="G165" s="1"/>
      <c r="H165" s="3"/>
      <c r="I165" s="1"/>
      <c r="J165" s="1"/>
      <c r="K165" s="1"/>
    </row>
    <row r="166" spans="1:11" ht="15.75" customHeight="1" x14ac:dyDescent="0.25">
      <c r="A166" s="1"/>
      <c r="B166" s="8"/>
      <c r="C166" s="1"/>
      <c r="D166" s="1"/>
      <c r="E166" s="10">
        <f>SUM(E162:E165)</f>
        <v>99000000</v>
      </c>
      <c r="F166" s="9"/>
      <c r="G166" s="1"/>
      <c r="H166" s="3">
        <f>E166/2</f>
        <v>49500000</v>
      </c>
      <c r="I166" s="20">
        <f>H166/E166</f>
        <v>0.5</v>
      </c>
      <c r="J166" s="1" t="s">
        <v>53</v>
      </c>
      <c r="K166" s="1"/>
    </row>
    <row r="167" spans="1:11" ht="15.75" customHeight="1" x14ac:dyDescent="0.25">
      <c r="A167" s="1"/>
      <c r="B167" s="8"/>
      <c r="C167" s="1"/>
      <c r="D167" s="1"/>
      <c r="E167" s="3"/>
      <c r="F167" s="9"/>
      <c r="G167" s="1"/>
      <c r="H167" s="3">
        <f>E166-H166</f>
        <v>49500000</v>
      </c>
      <c r="I167" s="20">
        <f>H167/E166</f>
        <v>0.5</v>
      </c>
      <c r="J167" s="1" t="s">
        <v>53</v>
      </c>
      <c r="K167" s="1"/>
    </row>
    <row r="168" spans="1:11" ht="15.75" customHeight="1" x14ac:dyDescent="0.25">
      <c r="A168" s="1"/>
      <c r="B168" s="8"/>
      <c r="C168" s="1" t="s">
        <v>8</v>
      </c>
      <c r="D168" s="3">
        <f>1000000*0</f>
        <v>0</v>
      </c>
      <c r="E168" s="3">
        <f>D168</f>
        <v>0</v>
      </c>
      <c r="F168" s="9"/>
      <c r="G168" s="1"/>
      <c r="H168" s="3"/>
      <c r="I168" s="1"/>
      <c r="J168" s="1"/>
      <c r="K168" s="1"/>
    </row>
    <row r="169" spans="1:11" ht="15.75" customHeight="1" x14ac:dyDescent="0.25">
      <c r="A169" s="1"/>
      <c r="B169" s="8"/>
      <c r="C169" s="1"/>
      <c r="D169" s="1"/>
      <c r="E169" s="10">
        <f>SUM(E166:E168)</f>
        <v>99000000</v>
      </c>
      <c r="F169" s="9"/>
      <c r="G169" s="1"/>
      <c r="H169" s="3">
        <v>1000000</v>
      </c>
      <c r="I169" s="1" t="s">
        <v>54</v>
      </c>
      <c r="J169" s="31"/>
      <c r="K169" s="1"/>
    </row>
    <row r="170" spans="1:11" ht="15.75" customHeight="1" x14ac:dyDescent="0.25">
      <c r="A170" s="1"/>
      <c r="B170" s="8"/>
      <c r="C170" s="1" t="s">
        <v>5</v>
      </c>
      <c r="D170" s="3"/>
      <c r="E170" s="3"/>
      <c r="F170" s="9"/>
      <c r="G170" s="1"/>
      <c r="H170" s="3">
        <f>E174-H169</f>
        <v>4000000</v>
      </c>
      <c r="I170" s="1" t="s">
        <v>55</v>
      </c>
      <c r="J170" s="31"/>
      <c r="K170" s="1"/>
    </row>
    <row r="171" spans="1:11" ht="15.75" customHeight="1" x14ac:dyDescent="0.25">
      <c r="A171" s="1"/>
      <c r="B171" s="8">
        <v>44266</v>
      </c>
      <c r="C171" s="1" t="s">
        <v>10</v>
      </c>
      <c r="D171" s="3">
        <v>104000000</v>
      </c>
      <c r="E171" s="3"/>
      <c r="F171" s="9"/>
      <c r="G171" s="1"/>
      <c r="H171" s="3">
        <f>H170*I166</f>
        <v>2000000</v>
      </c>
      <c r="I171" s="1" t="s">
        <v>38</v>
      </c>
      <c r="J171" s="31"/>
      <c r="K171" s="1"/>
    </row>
    <row r="172" spans="1:11" ht="15.75" customHeight="1" x14ac:dyDescent="0.25">
      <c r="A172" s="1"/>
      <c r="B172" s="8"/>
      <c r="C172" s="1" t="s">
        <v>12</v>
      </c>
      <c r="D172" s="3">
        <v>0</v>
      </c>
      <c r="E172" s="3"/>
      <c r="F172" s="9"/>
      <c r="G172" s="1"/>
      <c r="H172" s="3">
        <f>H170-H171</f>
        <v>2000000</v>
      </c>
      <c r="I172" s="1" t="s">
        <v>30</v>
      </c>
      <c r="J172" s="31"/>
      <c r="K172" s="1"/>
    </row>
    <row r="173" spans="1:11" ht="15.75" customHeight="1" x14ac:dyDescent="0.25">
      <c r="A173" s="1"/>
      <c r="B173" s="8"/>
      <c r="C173" s="1"/>
      <c r="D173" s="1"/>
      <c r="E173" s="10">
        <f>SUM(D170:D172)</f>
        <v>104000000</v>
      </c>
      <c r="F173" s="9"/>
      <c r="G173" s="1"/>
      <c r="H173" s="3"/>
      <c r="I173" s="1"/>
      <c r="J173" s="1"/>
      <c r="K173" s="1"/>
    </row>
    <row r="174" spans="1:11" ht="15.75" customHeight="1" x14ac:dyDescent="0.25">
      <c r="A174" s="1"/>
      <c r="B174" s="11"/>
      <c r="C174" s="12" t="s">
        <v>6</v>
      </c>
      <c r="D174" s="12"/>
      <c r="E174" s="15">
        <f>E173-E169</f>
        <v>5000000</v>
      </c>
      <c r="F174" s="13"/>
      <c r="G174" s="1"/>
      <c r="H174" s="3"/>
      <c r="I174" s="1"/>
      <c r="J174" s="1"/>
      <c r="K174" s="1"/>
    </row>
    <row r="175" spans="1:11" ht="15.75" customHeight="1" x14ac:dyDescent="0.25">
      <c r="A175" s="1"/>
      <c r="B175" s="16"/>
      <c r="C175" s="17"/>
      <c r="D175" s="21" t="s">
        <v>2</v>
      </c>
      <c r="E175" s="22">
        <v>2800000</v>
      </c>
      <c r="F175" s="18"/>
      <c r="G175" s="3"/>
      <c r="H175" s="3"/>
      <c r="I175" s="1"/>
      <c r="J175" s="1"/>
      <c r="K175" s="1"/>
    </row>
    <row r="176" spans="1:11" ht="15.75" customHeight="1" x14ac:dyDescent="0.25">
      <c r="A176" s="1"/>
      <c r="B176" s="19"/>
      <c r="C176" s="1"/>
      <c r="D176" s="1"/>
      <c r="E176" s="1"/>
      <c r="F176" s="1"/>
      <c r="G176" s="1"/>
      <c r="H176" s="3"/>
      <c r="I176" s="1"/>
      <c r="J176" s="1"/>
      <c r="K176" s="1"/>
    </row>
    <row r="177" spans="1:11" ht="15.75" customHeight="1" x14ac:dyDescent="0.25">
      <c r="A177" s="1"/>
      <c r="B177" s="19"/>
      <c r="C177" s="1"/>
      <c r="D177" s="1"/>
      <c r="E177" s="1"/>
      <c r="F177" s="1"/>
      <c r="G177" s="1"/>
      <c r="H177" s="3"/>
      <c r="I177" s="1"/>
      <c r="J177" s="1"/>
      <c r="K177" s="1"/>
    </row>
    <row r="178" spans="1:11" ht="15.75" customHeight="1" x14ac:dyDescent="0.25">
      <c r="A178" s="1"/>
      <c r="B178" s="4">
        <v>44268</v>
      </c>
      <c r="C178" s="5" t="s">
        <v>60</v>
      </c>
      <c r="D178" s="14" t="s">
        <v>7</v>
      </c>
      <c r="E178" s="6">
        <v>79000000</v>
      </c>
      <c r="F178" s="7"/>
      <c r="G178" s="1"/>
      <c r="H178" s="3"/>
      <c r="I178" s="1"/>
      <c r="J178" s="1"/>
      <c r="K178" s="1"/>
    </row>
    <row r="179" spans="1:11" ht="15.75" customHeight="1" x14ac:dyDescent="0.25">
      <c r="A179" s="1"/>
      <c r="B179" s="8"/>
      <c r="C179" s="32" t="s">
        <v>57</v>
      </c>
      <c r="D179" s="1"/>
      <c r="E179" s="3">
        <v>1000000</v>
      </c>
      <c r="F179" s="9"/>
      <c r="G179" s="1"/>
      <c r="H179" s="3"/>
      <c r="I179" s="1"/>
      <c r="J179" s="1"/>
      <c r="K179" s="1"/>
    </row>
    <row r="180" spans="1:11" ht="15.75" customHeight="1" x14ac:dyDescent="0.25">
      <c r="A180" s="1"/>
      <c r="B180" s="8"/>
      <c r="C180" s="1" t="s">
        <v>58</v>
      </c>
      <c r="D180" s="1"/>
      <c r="E180" s="3">
        <v>500000</v>
      </c>
      <c r="F180" s="9"/>
      <c r="G180" s="1"/>
      <c r="H180" s="3"/>
      <c r="I180" s="1"/>
      <c r="J180" s="1"/>
      <c r="K180" s="1"/>
    </row>
    <row r="181" spans="1:11" ht="15.75" customHeight="1" x14ac:dyDescent="0.25">
      <c r="A181" s="1"/>
      <c r="B181" s="8"/>
      <c r="C181" s="1" t="s">
        <v>61</v>
      </c>
      <c r="D181" s="1"/>
      <c r="E181" s="3">
        <v>250000</v>
      </c>
      <c r="F181" s="9"/>
      <c r="G181" s="1"/>
      <c r="H181" s="3"/>
      <c r="I181" s="1"/>
      <c r="J181" s="1"/>
      <c r="K181" s="1"/>
    </row>
    <row r="182" spans="1:11" ht="15.75" customHeight="1" x14ac:dyDescent="0.25">
      <c r="A182" s="1"/>
      <c r="B182" s="8"/>
      <c r="C182" s="1" t="s">
        <v>62</v>
      </c>
      <c r="D182" s="1"/>
      <c r="E182" s="3">
        <v>1500000</v>
      </c>
      <c r="F182" s="9"/>
      <c r="G182" s="1"/>
      <c r="H182" s="3"/>
      <c r="I182" s="1"/>
      <c r="J182" s="1"/>
      <c r="K182" s="1"/>
    </row>
    <row r="183" spans="1:11" ht="15.75" customHeight="1" x14ac:dyDescent="0.25">
      <c r="A183" s="1"/>
      <c r="B183" s="8"/>
      <c r="C183" s="1" t="s">
        <v>63</v>
      </c>
      <c r="D183" s="1"/>
      <c r="E183" s="3">
        <v>180000</v>
      </c>
      <c r="F183" s="9"/>
      <c r="G183" s="1"/>
      <c r="H183" s="3"/>
      <c r="I183" s="1"/>
      <c r="J183" s="1"/>
      <c r="K183" s="1"/>
    </row>
    <row r="184" spans="1:11" ht="15.75" customHeight="1" x14ac:dyDescent="0.25">
      <c r="A184" s="1"/>
      <c r="B184" s="8"/>
      <c r="C184" s="1" t="s">
        <v>52</v>
      </c>
      <c r="D184" s="1"/>
      <c r="E184" s="3">
        <v>300000</v>
      </c>
      <c r="F184" s="9"/>
      <c r="G184" s="1"/>
      <c r="H184" s="3"/>
      <c r="I184" s="1"/>
      <c r="J184" s="1"/>
      <c r="K184" s="1"/>
    </row>
    <row r="185" spans="1:11" ht="15.75" customHeight="1" x14ac:dyDescent="0.25">
      <c r="A185" s="1"/>
      <c r="B185" s="8"/>
      <c r="C185" s="1"/>
      <c r="D185" s="1"/>
      <c r="E185" s="10">
        <f>SUM(E178:E184)</f>
        <v>82730000</v>
      </c>
      <c r="F185" s="9"/>
      <c r="G185" s="1"/>
      <c r="H185" s="3">
        <f>E185/2</f>
        <v>41365000</v>
      </c>
      <c r="I185" s="20">
        <f>H185/E185</f>
        <v>0.5</v>
      </c>
      <c r="J185" s="1" t="s">
        <v>53</v>
      </c>
      <c r="K185" s="1"/>
    </row>
    <row r="186" spans="1:11" ht="15.75" customHeight="1" x14ac:dyDescent="0.25">
      <c r="A186" s="1"/>
      <c r="B186" s="8"/>
      <c r="C186" s="1"/>
      <c r="D186" s="1"/>
      <c r="E186" s="3"/>
      <c r="F186" s="9"/>
      <c r="G186" s="1"/>
      <c r="H186" s="3">
        <f>E185-H185</f>
        <v>41365000</v>
      </c>
      <c r="I186" s="20">
        <f>H186/E185</f>
        <v>0.5</v>
      </c>
      <c r="J186" s="1" t="s">
        <v>53</v>
      </c>
      <c r="K186" s="1"/>
    </row>
    <row r="187" spans="1:11" ht="15.75" customHeight="1" x14ac:dyDescent="0.25">
      <c r="A187" s="1"/>
      <c r="B187" s="8"/>
      <c r="C187" s="1" t="s">
        <v>8</v>
      </c>
      <c r="D187" s="3">
        <f>1000000*0</f>
        <v>0</v>
      </c>
      <c r="E187" s="3">
        <f>D187</f>
        <v>0</v>
      </c>
      <c r="F187" s="9"/>
      <c r="G187" s="1"/>
      <c r="H187" s="3"/>
      <c r="I187" s="1"/>
      <c r="J187" s="1"/>
      <c r="K187" s="1"/>
    </row>
    <row r="188" spans="1:11" ht="15.75" customHeight="1" x14ac:dyDescent="0.25">
      <c r="A188" s="1"/>
      <c r="B188" s="8"/>
      <c r="C188" s="1"/>
      <c r="D188" s="1"/>
      <c r="E188" s="10">
        <f>SUM(E185:E187)</f>
        <v>82730000</v>
      </c>
      <c r="F188" s="9"/>
      <c r="G188" s="1"/>
      <c r="H188" s="3">
        <v>1000000</v>
      </c>
      <c r="I188" s="1" t="s">
        <v>54</v>
      </c>
      <c r="J188" s="31"/>
      <c r="K188" s="1"/>
    </row>
    <row r="189" spans="1:11" ht="15.75" customHeight="1" x14ac:dyDescent="0.25">
      <c r="A189" s="1"/>
      <c r="B189" s="8"/>
      <c r="C189" s="1" t="s">
        <v>5</v>
      </c>
      <c r="D189" s="3"/>
      <c r="E189" s="3"/>
      <c r="F189" s="9"/>
      <c r="G189" s="1"/>
      <c r="H189" s="3">
        <f>E193-H188</f>
        <v>4270000</v>
      </c>
      <c r="I189" s="1" t="s">
        <v>55</v>
      </c>
      <c r="J189" s="31"/>
      <c r="K189" s="1"/>
    </row>
    <row r="190" spans="1:11" ht="15.75" customHeight="1" x14ac:dyDescent="0.25">
      <c r="A190" s="1"/>
      <c r="B190" s="8">
        <v>44280</v>
      </c>
      <c r="C190" s="1" t="s">
        <v>10</v>
      </c>
      <c r="D190" s="3">
        <v>88000000</v>
      </c>
      <c r="E190" s="3"/>
      <c r="F190" s="9"/>
      <c r="G190" s="1"/>
      <c r="H190" s="3">
        <f>H189*I185</f>
        <v>2135000</v>
      </c>
      <c r="I190" s="1" t="s">
        <v>38</v>
      </c>
      <c r="J190" s="31"/>
      <c r="K190" s="1"/>
    </row>
    <row r="191" spans="1:11" ht="15.75" customHeight="1" x14ac:dyDescent="0.25">
      <c r="A191" s="1"/>
      <c r="B191" s="8"/>
      <c r="C191" s="1" t="s">
        <v>12</v>
      </c>
      <c r="D191" s="3">
        <v>0</v>
      </c>
      <c r="E191" s="3"/>
      <c r="F191" s="9"/>
      <c r="G191" s="1"/>
      <c r="H191" s="3">
        <f>H189-H190</f>
        <v>2135000</v>
      </c>
      <c r="I191" s="1" t="s">
        <v>30</v>
      </c>
      <c r="J191" s="31"/>
      <c r="K191" s="1"/>
    </row>
    <row r="192" spans="1:11" ht="15.75" customHeight="1" x14ac:dyDescent="0.25">
      <c r="A192" s="1"/>
      <c r="B192" s="8"/>
      <c r="C192" s="1"/>
      <c r="D192" s="1"/>
      <c r="E192" s="10">
        <f>SUM(D189:D191)</f>
        <v>88000000</v>
      </c>
      <c r="F192" s="9"/>
      <c r="G192" s="1"/>
      <c r="H192" s="3"/>
      <c r="I192" s="1"/>
      <c r="J192" s="1"/>
      <c r="K192" s="1"/>
    </row>
    <row r="193" spans="1:11" ht="15.75" customHeight="1" x14ac:dyDescent="0.25">
      <c r="A193" s="1"/>
      <c r="B193" s="11"/>
      <c r="C193" s="12" t="s">
        <v>6</v>
      </c>
      <c r="D193" s="12"/>
      <c r="E193" s="15">
        <f>E192-E188</f>
        <v>5270000</v>
      </c>
      <c r="F193" s="13"/>
      <c r="G193" s="1"/>
      <c r="H193" s="3"/>
      <c r="I193" s="1"/>
      <c r="J193" s="1"/>
      <c r="K193" s="1"/>
    </row>
    <row r="194" spans="1:11" ht="15.75" customHeight="1" x14ac:dyDescent="0.25">
      <c r="A194" s="1"/>
      <c r="B194" s="16"/>
      <c r="C194" s="17"/>
      <c r="D194" s="21" t="s">
        <v>2</v>
      </c>
      <c r="E194" s="22">
        <v>2800000</v>
      </c>
      <c r="F194" s="18"/>
      <c r="G194" s="3"/>
      <c r="H194" s="3"/>
      <c r="I194" s="1"/>
      <c r="J194" s="1"/>
      <c r="K194" s="1"/>
    </row>
    <row r="195" spans="1:11" ht="15.75" customHeight="1" x14ac:dyDescent="0.25">
      <c r="A195" s="1"/>
      <c r="B195" s="19"/>
      <c r="C195" s="1"/>
      <c r="D195" s="1"/>
      <c r="E195" s="1"/>
      <c r="F195" s="1"/>
      <c r="G195" s="1"/>
      <c r="H195" s="3"/>
      <c r="I195" s="1"/>
      <c r="J195" s="1"/>
      <c r="K195" s="1"/>
    </row>
    <row r="196" spans="1:11" ht="15.75" customHeight="1" x14ac:dyDescent="0.25">
      <c r="A196" s="1"/>
      <c r="B196" s="4">
        <v>44285</v>
      </c>
      <c r="C196" s="5" t="s">
        <v>64</v>
      </c>
      <c r="D196" s="14" t="s">
        <v>0</v>
      </c>
      <c r="E196" s="6">
        <v>107000000</v>
      </c>
      <c r="F196" s="7"/>
      <c r="G196" s="1"/>
      <c r="H196" s="3"/>
      <c r="I196" s="1"/>
      <c r="J196" s="1"/>
      <c r="K196" s="1"/>
    </row>
    <row r="197" spans="1:11" ht="15.75" customHeight="1" x14ac:dyDescent="0.25">
      <c r="A197" s="1"/>
      <c r="B197" s="8"/>
      <c r="C197" s="32" t="s">
        <v>65</v>
      </c>
      <c r="D197" s="1"/>
      <c r="E197" s="3">
        <v>2000000</v>
      </c>
      <c r="F197" s="9"/>
      <c r="G197" s="1"/>
      <c r="H197" s="3"/>
      <c r="I197" s="1"/>
      <c r="J197" s="1"/>
      <c r="K197" s="1"/>
    </row>
    <row r="198" spans="1:11" ht="15.75" customHeight="1" x14ac:dyDescent="0.25">
      <c r="A198" s="1"/>
      <c r="B198" s="8"/>
      <c r="C198" s="1" t="s">
        <v>51</v>
      </c>
      <c r="D198" s="1"/>
      <c r="E198" s="3">
        <v>500000</v>
      </c>
      <c r="F198" s="9"/>
      <c r="G198" s="1"/>
      <c r="H198" s="3"/>
      <c r="I198" s="1"/>
      <c r="J198" s="1"/>
      <c r="K198" s="1"/>
    </row>
    <row r="199" spans="1:11" ht="15.75" customHeight="1" x14ac:dyDescent="0.25">
      <c r="A199" s="1"/>
      <c r="B199" s="8"/>
      <c r="C199" s="1" t="s">
        <v>61</v>
      </c>
      <c r="D199" s="1"/>
      <c r="E199" s="3">
        <v>0</v>
      </c>
      <c r="F199" s="9"/>
      <c r="G199" s="1"/>
      <c r="H199" s="3"/>
      <c r="I199" s="1"/>
      <c r="J199" s="1"/>
      <c r="K199" s="1"/>
    </row>
    <row r="200" spans="1:11" ht="15.75" customHeight="1" x14ac:dyDescent="0.25">
      <c r="A200" s="1"/>
      <c r="B200" s="8"/>
      <c r="C200" s="1" t="s">
        <v>62</v>
      </c>
      <c r="D200" s="1"/>
      <c r="E200" s="3">
        <v>500000</v>
      </c>
      <c r="F200" s="9"/>
      <c r="G200" s="1"/>
      <c r="H200" s="3"/>
      <c r="I200" s="1"/>
      <c r="J200" s="1"/>
      <c r="K200" s="1"/>
    </row>
    <row r="201" spans="1:11" ht="15.75" customHeight="1" x14ac:dyDescent="0.25">
      <c r="A201" s="1"/>
      <c r="B201" s="8"/>
      <c r="C201" s="1" t="s">
        <v>63</v>
      </c>
      <c r="D201" s="1"/>
      <c r="E201" s="3">
        <v>0</v>
      </c>
      <c r="F201" s="9"/>
      <c r="G201" s="1"/>
      <c r="H201" s="3"/>
      <c r="I201" s="1"/>
      <c r="J201" s="1"/>
      <c r="K201" s="1"/>
    </row>
    <row r="202" spans="1:11" ht="15.75" customHeight="1" x14ac:dyDescent="0.25">
      <c r="A202" s="1"/>
      <c r="B202" s="8"/>
      <c r="C202" s="1" t="s">
        <v>52</v>
      </c>
      <c r="D202" s="1"/>
      <c r="E202" s="3">
        <v>300000</v>
      </c>
      <c r="F202" s="9"/>
      <c r="G202" s="1"/>
      <c r="H202" s="3"/>
      <c r="I202" s="1"/>
      <c r="J202" s="1"/>
      <c r="K202" s="1"/>
    </row>
    <row r="203" spans="1:11" ht="15.75" customHeight="1" x14ac:dyDescent="0.25">
      <c r="A203" s="1"/>
      <c r="B203" s="8"/>
      <c r="C203" s="1"/>
      <c r="D203" s="1"/>
      <c r="E203" s="10">
        <f>SUM(E196:E202)</f>
        <v>110300000</v>
      </c>
      <c r="F203" s="9"/>
      <c r="G203" s="1"/>
      <c r="H203" s="3">
        <f>E203/2</f>
        <v>55150000</v>
      </c>
      <c r="I203" s="20">
        <f>H203/E203</f>
        <v>0.5</v>
      </c>
      <c r="J203" s="1" t="s">
        <v>53</v>
      </c>
      <c r="K203" s="1"/>
    </row>
    <row r="204" spans="1:11" ht="15.75" customHeight="1" x14ac:dyDescent="0.25">
      <c r="A204" s="1"/>
      <c r="B204" s="8"/>
      <c r="C204" s="1"/>
      <c r="D204" s="1"/>
      <c r="E204" s="3"/>
      <c r="F204" s="9"/>
      <c r="G204" s="1"/>
      <c r="H204" s="3">
        <f>E203-H203</f>
        <v>55150000</v>
      </c>
      <c r="I204" s="20">
        <f>H204/E203</f>
        <v>0.5</v>
      </c>
      <c r="J204" s="1" t="s">
        <v>53</v>
      </c>
      <c r="K204" s="1"/>
    </row>
    <row r="205" spans="1:11" ht="15.75" customHeight="1" x14ac:dyDescent="0.25">
      <c r="A205" s="1"/>
      <c r="B205" s="8"/>
      <c r="C205" s="1" t="s">
        <v>8</v>
      </c>
      <c r="D205" s="3">
        <f>1000000*0</f>
        <v>0</v>
      </c>
      <c r="E205" s="3">
        <f>D205</f>
        <v>0</v>
      </c>
      <c r="F205" s="9"/>
      <c r="G205" s="1"/>
      <c r="H205" s="3"/>
      <c r="I205" s="1"/>
      <c r="J205" s="1"/>
      <c r="K205" s="1"/>
    </row>
    <row r="206" spans="1:11" ht="15.75" customHeight="1" x14ac:dyDescent="0.25">
      <c r="A206" s="1"/>
      <c r="B206" s="8"/>
      <c r="C206" s="1"/>
      <c r="D206" s="1"/>
      <c r="E206" s="10">
        <f>SUM(E203:E205)</f>
        <v>110300000</v>
      </c>
      <c r="F206" s="9"/>
      <c r="G206" s="1"/>
      <c r="H206" s="3">
        <v>1000000</v>
      </c>
      <c r="I206" s="1" t="s">
        <v>54</v>
      </c>
      <c r="J206" s="31"/>
      <c r="K206" s="1"/>
    </row>
    <row r="207" spans="1:11" ht="15.75" customHeight="1" x14ac:dyDescent="0.25">
      <c r="A207" s="1"/>
      <c r="B207" s="8"/>
      <c r="C207" s="1" t="s">
        <v>5</v>
      </c>
      <c r="D207" s="3"/>
      <c r="E207" s="3"/>
      <c r="F207" s="9"/>
      <c r="G207" s="1"/>
      <c r="H207" s="3">
        <f>E211-H206</f>
        <v>3200000</v>
      </c>
      <c r="I207" s="1" t="s">
        <v>55</v>
      </c>
      <c r="J207" s="31"/>
      <c r="K207" s="1"/>
    </row>
    <row r="208" spans="1:11" ht="15.75" customHeight="1" x14ac:dyDescent="0.25">
      <c r="A208" s="1"/>
      <c r="B208" s="8">
        <v>44321</v>
      </c>
      <c r="C208" s="1" t="s">
        <v>10</v>
      </c>
      <c r="D208" s="3">
        <v>115000000</v>
      </c>
      <c r="E208" s="3"/>
      <c r="F208" s="9"/>
      <c r="G208" s="1"/>
      <c r="H208" s="3">
        <f>H207*I203</f>
        <v>1600000</v>
      </c>
      <c r="I208" s="1" t="s">
        <v>38</v>
      </c>
      <c r="J208" s="31"/>
      <c r="K208" s="1"/>
    </row>
    <row r="209" spans="1:11" ht="15.75" customHeight="1" x14ac:dyDescent="0.25">
      <c r="A209" s="1"/>
      <c r="B209" s="8"/>
      <c r="C209" s="1" t="s">
        <v>12</v>
      </c>
      <c r="D209" s="3">
        <v>-500000</v>
      </c>
      <c r="E209" s="3"/>
      <c r="F209" s="9"/>
      <c r="G209" s="1"/>
      <c r="H209" s="3">
        <f>H207-H208</f>
        <v>1600000</v>
      </c>
      <c r="I209" s="1" t="s">
        <v>30</v>
      </c>
      <c r="J209" s="31"/>
      <c r="K209" s="1"/>
    </row>
    <row r="210" spans="1:11" ht="15.75" customHeight="1" x14ac:dyDescent="0.25">
      <c r="A210" s="1"/>
      <c r="B210" s="8"/>
      <c r="C210" s="1"/>
      <c r="D210" s="1"/>
      <c r="E210" s="10">
        <f>SUM(D207:D209)</f>
        <v>114500000</v>
      </c>
      <c r="F210" s="9"/>
      <c r="G210" s="1"/>
      <c r="H210" s="3"/>
      <c r="I210" s="1"/>
      <c r="J210" s="1"/>
      <c r="K210" s="1"/>
    </row>
    <row r="211" spans="1:11" ht="15.75" customHeight="1" x14ac:dyDescent="0.25">
      <c r="A211" s="1"/>
      <c r="B211" s="11"/>
      <c r="C211" s="12" t="s">
        <v>6</v>
      </c>
      <c r="D211" s="12"/>
      <c r="E211" s="15">
        <f>E210-E206</f>
        <v>4200000</v>
      </c>
      <c r="F211" s="13"/>
      <c r="G211" s="1"/>
      <c r="H211" s="3"/>
      <c r="I211" s="1"/>
      <c r="J211" s="1"/>
      <c r="K211" s="1"/>
    </row>
    <row r="212" spans="1:11" ht="15.75" customHeight="1" x14ac:dyDescent="0.25">
      <c r="A212" s="1"/>
      <c r="B212" s="16"/>
      <c r="C212" s="17"/>
      <c r="D212" s="21" t="s">
        <v>2</v>
      </c>
      <c r="E212" s="22">
        <v>2800000</v>
      </c>
      <c r="F212" s="18"/>
      <c r="G212" s="3"/>
      <c r="H212" s="3"/>
      <c r="I212" s="1"/>
      <c r="J212" s="1"/>
      <c r="K212" s="1"/>
    </row>
    <row r="213" spans="1:11" ht="15.75" customHeight="1" x14ac:dyDescent="0.25">
      <c r="A213" s="1"/>
      <c r="B213" s="19"/>
      <c r="C213" s="1"/>
      <c r="D213" s="1"/>
      <c r="E213" s="1"/>
      <c r="F213" s="1"/>
      <c r="G213" s="1"/>
      <c r="H213" s="3"/>
      <c r="I213" s="1"/>
      <c r="J213" s="1"/>
      <c r="K213" s="1"/>
    </row>
    <row r="214" spans="1:11" ht="15.75" customHeight="1" x14ac:dyDescent="0.25">
      <c r="A214" s="1"/>
      <c r="B214" s="4">
        <v>44301</v>
      </c>
      <c r="C214" s="5" t="s">
        <v>66</v>
      </c>
      <c r="D214" s="14" t="s">
        <v>13</v>
      </c>
      <c r="E214" s="6">
        <v>64000000</v>
      </c>
      <c r="F214" s="7"/>
      <c r="G214" s="1"/>
      <c r="H214" s="3"/>
      <c r="I214" s="1"/>
      <c r="J214" s="1"/>
      <c r="K214" s="1"/>
    </row>
    <row r="215" spans="1:11" ht="15.75" customHeight="1" x14ac:dyDescent="0.25">
      <c r="A215" s="1"/>
      <c r="B215" s="8"/>
      <c r="C215" s="32" t="s">
        <v>67</v>
      </c>
      <c r="D215" s="1"/>
      <c r="E215" s="3">
        <v>1000000</v>
      </c>
      <c r="F215" s="9"/>
      <c r="G215" s="1"/>
      <c r="H215" s="3"/>
      <c r="I215" s="1"/>
      <c r="J215" s="1"/>
      <c r="K215" s="1"/>
    </row>
    <row r="216" spans="1:11" ht="15.75" customHeight="1" x14ac:dyDescent="0.25">
      <c r="A216" s="1"/>
      <c r="B216" s="8"/>
      <c r="C216" s="1" t="s">
        <v>51</v>
      </c>
      <c r="D216" s="1"/>
      <c r="E216" s="3">
        <v>500000</v>
      </c>
      <c r="F216" s="9"/>
      <c r="G216" s="1"/>
      <c r="H216" s="3"/>
      <c r="I216" s="1"/>
      <c r="J216" s="1"/>
      <c r="K216" s="1"/>
    </row>
    <row r="217" spans="1:11" ht="15.75" customHeight="1" x14ac:dyDescent="0.25">
      <c r="A217" s="1"/>
      <c r="B217" s="8"/>
      <c r="C217" s="1" t="s">
        <v>68</v>
      </c>
      <c r="D217" s="1"/>
      <c r="E217" s="3">
        <v>350000</v>
      </c>
      <c r="F217" s="9"/>
      <c r="G217" s="1"/>
      <c r="H217" s="3"/>
      <c r="I217" s="1"/>
      <c r="J217" s="1"/>
      <c r="K217" s="1"/>
    </row>
    <row r="218" spans="1:11" ht="15.75" customHeight="1" x14ac:dyDescent="0.25">
      <c r="A218" s="1"/>
      <c r="B218" s="8"/>
      <c r="C218" s="1" t="s">
        <v>62</v>
      </c>
      <c r="D218" s="1"/>
      <c r="E218" s="3">
        <v>1700000</v>
      </c>
      <c r="F218" s="9"/>
      <c r="G218" s="1"/>
      <c r="H218" s="3"/>
      <c r="I218" s="1"/>
      <c r="J218" s="1"/>
      <c r="K218" s="1"/>
    </row>
    <row r="219" spans="1:11" ht="15.75" customHeight="1" x14ac:dyDescent="0.25">
      <c r="A219" s="1"/>
      <c r="B219" s="8"/>
      <c r="C219" s="1" t="s">
        <v>69</v>
      </c>
      <c r="D219" s="1"/>
      <c r="E219" s="3">
        <f>850000*0</f>
        <v>0</v>
      </c>
      <c r="F219" s="9"/>
      <c r="G219" s="1"/>
      <c r="H219" s="3"/>
      <c r="I219" s="1"/>
      <c r="J219" s="1"/>
      <c r="K219" s="1"/>
    </row>
    <row r="220" spans="1:11" ht="15.75" customHeight="1" x14ac:dyDescent="0.25">
      <c r="A220" s="1"/>
      <c r="B220" s="8"/>
      <c r="C220" s="1" t="s">
        <v>52</v>
      </c>
      <c r="D220" s="1"/>
      <c r="E220" s="3">
        <v>500000</v>
      </c>
      <c r="F220" s="9"/>
      <c r="G220" s="1"/>
      <c r="H220" s="3"/>
      <c r="I220" s="1"/>
      <c r="J220" s="1"/>
      <c r="K220" s="1"/>
    </row>
    <row r="221" spans="1:11" ht="15.75" customHeight="1" x14ac:dyDescent="0.25">
      <c r="A221" s="1"/>
      <c r="B221" s="8"/>
      <c r="C221" s="1"/>
      <c r="D221" s="1"/>
      <c r="E221" s="10">
        <f>SUM(E214:E220)</f>
        <v>68050000</v>
      </c>
      <c r="F221" s="9"/>
      <c r="G221" s="1"/>
      <c r="H221" s="3">
        <f>E221/2</f>
        <v>34025000</v>
      </c>
      <c r="I221" s="20">
        <f>H221/E221</f>
        <v>0.5</v>
      </c>
      <c r="J221" s="1" t="s">
        <v>53</v>
      </c>
      <c r="K221" s="1"/>
    </row>
    <row r="222" spans="1:11" ht="15.75" customHeight="1" x14ac:dyDescent="0.25">
      <c r="A222" s="1"/>
      <c r="B222" s="8"/>
      <c r="C222" s="1"/>
      <c r="D222" s="1"/>
      <c r="E222" s="3"/>
      <c r="F222" s="9"/>
      <c r="G222" s="1"/>
      <c r="H222" s="3">
        <f>E221-H221</f>
        <v>34025000</v>
      </c>
      <c r="I222" s="20">
        <f>H222/E221</f>
        <v>0.5</v>
      </c>
      <c r="J222" s="1" t="s">
        <v>53</v>
      </c>
      <c r="K222" s="1"/>
    </row>
    <row r="223" spans="1:11" ht="15.75" customHeight="1" x14ac:dyDescent="0.25">
      <c r="A223" s="1"/>
      <c r="B223" s="8"/>
      <c r="C223" s="1" t="s">
        <v>8</v>
      </c>
      <c r="D223" s="3">
        <f>1000000*0</f>
        <v>0</v>
      </c>
      <c r="E223" s="3">
        <f>D223</f>
        <v>0</v>
      </c>
      <c r="F223" s="9"/>
      <c r="G223" s="1"/>
      <c r="H223" s="3"/>
      <c r="I223" s="1"/>
      <c r="J223" s="1"/>
      <c r="K223" s="1"/>
    </row>
    <row r="224" spans="1:11" ht="15.75" customHeight="1" x14ac:dyDescent="0.25">
      <c r="A224" s="1"/>
      <c r="B224" s="8"/>
      <c r="C224" s="1"/>
      <c r="D224" s="1"/>
      <c r="E224" s="10">
        <f>SUM(E221:E223)</f>
        <v>68050000</v>
      </c>
      <c r="F224" s="9"/>
      <c r="G224" s="1"/>
      <c r="H224" s="3">
        <v>1000000</v>
      </c>
      <c r="I224" s="1" t="s">
        <v>54</v>
      </c>
      <c r="J224" s="31"/>
      <c r="K224" s="1"/>
    </row>
    <row r="225" spans="1:11" ht="15.75" customHeight="1" x14ac:dyDescent="0.25">
      <c r="A225" s="1"/>
      <c r="B225" s="8"/>
      <c r="C225" s="1" t="s">
        <v>5</v>
      </c>
      <c r="D225" s="3"/>
      <c r="E225" s="3"/>
      <c r="F225" s="9"/>
      <c r="G225" s="1"/>
      <c r="H225" s="3">
        <f>E229-H224</f>
        <v>8450000</v>
      </c>
      <c r="I225" s="1" t="s">
        <v>55</v>
      </c>
      <c r="J225" s="31"/>
      <c r="K225" s="1"/>
    </row>
    <row r="226" spans="1:11" ht="15.75" customHeight="1" x14ac:dyDescent="0.25">
      <c r="A226" s="1"/>
      <c r="B226" s="8">
        <v>44306</v>
      </c>
      <c r="C226" s="1" t="s">
        <v>10</v>
      </c>
      <c r="D226" s="3">
        <v>78000000</v>
      </c>
      <c r="E226" s="3"/>
      <c r="F226" s="9"/>
      <c r="G226" s="1"/>
      <c r="H226" s="3">
        <f>H225*I221</f>
        <v>4225000</v>
      </c>
      <c r="I226" s="1" t="s">
        <v>29</v>
      </c>
      <c r="J226" s="31"/>
      <c r="K226" s="1"/>
    </row>
    <row r="227" spans="1:11" ht="15.75" customHeight="1" x14ac:dyDescent="0.25">
      <c r="A227" s="1"/>
      <c r="B227" s="8"/>
      <c r="C227" s="1" t="s">
        <v>12</v>
      </c>
      <c r="D227" s="3">
        <v>-500000</v>
      </c>
      <c r="E227" s="3"/>
      <c r="F227" s="9"/>
      <c r="G227" s="1"/>
      <c r="H227" s="3">
        <f>H225-H226</f>
        <v>4225000</v>
      </c>
      <c r="I227" s="1" t="s">
        <v>30</v>
      </c>
      <c r="J227" s="31"/>
      <c r="K227" s="1"/>
    </row>
    <row r="228" spans="1:11" ht="15.75" customHeight="1" x14ac:dyDescent="0.25">
      <c r="A228" s="1"/>
      <c r="B228" s="8"/>
      <c r="C228" s="1"/>
      <c r="D228" s="1"/>
      <c r="E228" s="10">
        <f>SUM(D225:D227)</f>
        <v>77500000</v>
      </c>
      <c r="F228" s="9"/>
      <c r="G228" s="1"/>
      <c r="H228" s="3"/>
      <c r="I228" s="1"/>
      <c r="J228" s="1"/>
      <c r="K228" s="1"/>
    </row>
    <row r="229" spans="1:11" ht="15.75" customHeight="1" x14ac:dyDescent="0.25">
      <c r="A229" s="1"/>
      <c r="B229" s="11"/>
      <c r="C229" s="12" t="s">
        <v>6</v>
      </c>
      <c r="D229" s="12"/>
      <c r="E229" s="15">
        <f>E228-E224</f>
        <v>9450000</v>
      </c>
      <c r="F229" s="13"/>
      <c r="G229" s="1"/>
      <c r="H229" s="3"/>
      <c r="I229" s="1"/>
      <c r="J229" s="1"/>
      <c r="K229" s="1"/>
    </row>
    <row r="230" spans="1:11" ht="15.75" customHeight="1" x14ac:dyDescent="0.25">
      <c r="A230" s="1"/>
      <c r="B230" s="16"/>
      <c r="C230" s="17"/>
      <c r="D230" s="21" t="s">
        <v>2</v>
      </c>
      <c r="E230" s="22">
        <v>2800000</v>
      </c>
      <c r="F230" s="18"/>
      <c r="G230" s="3"/>
      <c r="H230" s="3"/>
      <c r="I230" s="1"/>
      <c r="J230" s="1"/>
      <c r="K230" s="1"/>
    </row>
    <row r="231" spans="1:11" ht="15.75" customHeight="1" x14ac:dyDescent="0.25">
      <c r="A231" s="1"/>
      <c r="B231" s="19"/>
      <c r="C231" s="1"/>
      <c r="D231" s="1"/>
      <c r="E231" s="1"/>
      <c r="F231" s="1"/>
      <c r="G231" s="1"/>
      <c r="H231" s="3"/>
      <c r="I231" s="1"/>
      <c r="J231" s="1"/>
      <c r="K231" s="1"/>
    </row>
    <row r="232" spans="1:11" ht="15.75" customHeight="1" x14ac:dyDescent="0.25">
      <c r="A232" s="1"/>
      <c r="B232" s="4">
        <v>44311</v>
      </c>
      <c r="C232" s="5" t="s">
        <v>70</v>
      </c>
      <c r="D232" s="14" t="s">
        <v>0</v>
      </c>
      <c r="E232" s="6">
        <v>67500000</v>
      </c>
      <c r="F232" s="7"/>
      <c r="G232" s="1"/>
      <c r="H232" s="3"/>
      <c r="I232" s="1"/>
      <c r="J232" s="1"/>
      <c r="K232" s="1"/>
    </row>
    <row r="233" spans="1:11" ht="15.75" customHeight="1" x14ac:dyDescent="0.25">
      <c r="A233" s="1"/>
      <c r="B233" s="8"/>
      <c r="C233" s="32" t="s">
        <v>67</v>
      </c>
      <c r="D233" s="1"/>
      <c r="E233" s="3">
        <v>1200000</v>
      </c>
      <c r="F233" s="9"/>
      <c r="G233" s="1"/>
      <c r="H233" s="3"/>
      <c r="I233" s="1"/>
      <c r="J233" s="1"/>
      <c r="K233" s="1"/>
    </row>
    <row r="234" spans="1:11" ht="15.75" customHeight="1" x14ac:dyDescent="0.25">
      <c r="A234" s="1"/>
      <c r="B234" s="8"/>
      <c r="C234" s="1" t="s">
        <v>51</v>
      </c>
      <c r="D234" s="1"/>
      <c r="E234" s="3">
        <v>300000</v>
      </c>
      <c r="F234" s="9"/>
      <c r="G234" s="1"/>
      <c r="H234" s="3"/>
      <c r="I234" s="1"/>
      <c r="J234" s="1"/>
      <c r="K234" s="1"/>
    </row>
    <row r="235" spans="1:11" ht="15.75" customHeight="1" x14ac:dyDescent="0.25">
      <c r="A235" s="1"/>
      <c r="B235" s="8"/>
      <c r="C235" s="1" t="s">
        <v>68</v>
      </c>
      <c r="D235" s="1"/>
      <c r="E235" s="3">
        <v>0</v>
      </c>
      <c r="F235" s="9"/>
      <c r="G235" s="1"/>
      <c r="H235" s="3"/>
      <c r="I235" s="1"/>
      <c r="J235" s="1"/>
      <c r="K235" s="1"/>
    </row>
    <row r="236" spans="1:11" ht="15.75" customHeight="1" x14ac:dyDescent="0.25">
      <c r="A236" s="1"/>
      <c r="B236" s="8"/>
      <c r="C236" s="1" t="s">
        <v>62</v>
      </c>
      <c r="D236" s="1"/>
      <c r="E236" s="3">
        <v>0</v>
      </c>
      <c r="F236" s="9"/>
      <c r="G236" s="1"/>
      <c r="H236" s="3"/>
      <c r="I236" s="1"/>
      <c r="J236" s="1"/>
      <c r="K236" s="1"/>
    </row>
    <row r="237" spans="1:11" ht="15.75" customHeight="1" x14ac:dyDescent="0.25">
      <c r="A237" s="1"/>
      <c r="B237" s="8"/>
      <c r="C237" s="1" t="s">
        <v>69</v>
      </c>
      <c r="D237" s="1"/>
      <c r="E237" s="3">
        <f>850000*0</f>
        <v>0</v>
      </c>
      <c r="F237" s="9"/>
      <c r="G237" s="1"/>
      <c r="H237" s="3"/>
      <c r="I237" s="1"/>
      <c r="J237" s="1"/>
      <c r="K237" s="1"/>
    </row>
    <row r="238" spans="1:11" ht="15.75" customHeight="1" x14ac:dyDescent="0.25">
      <c r="A238" s="1"/>
      <c r="B238" s="8"/>
      <c r="C238" s="1" t="s">
        <v>52</v>
      </c>
      <c r="D238" s="1"/>
      <c r="E238" s="3">
        <v>300000</v>
      </c>
      <c r="F238" s="9"/>
      <c r="G238" s="1"/>
      <c r="H238" s="3"/>
      <c r="I238" s="1"/>
      <c r="J238" s="1"/>
      <c r="K238" s="1"/>
    </row>
    <row r="239" spans="1:11" ht="15.75" customHeight="1" x14ac:dyDescent="0.25">
      <c r="A239" s="1"/>
      <c r="B239" s="8"/>
      <c r="C239" s="1"/>
      <c r="D239" s="1"/>
      <c r="E239" s="10">
        <f>SUM(E232:E238)</f>
        <v>69300000</v>
      </c>
      <c r="F239" s="9"/>
      <c r="G239" s="1"/>
      <c r="H239" s="3">
        <f>E239/2</f>
        <v>34650000</v>
      </c>
      <c r="I239" s="20">
        <f>H239/E239</f>
        <v>0.5</v>
      </c>
      <c r="J239" s="1" t="s">
        <v>53</v>
      </c>
      <c r="K239" s="1"/>
    </row>
    <row r="240" spans="1:11" ht="15.75" customHeight="1" x14ac:dyDescent="0.25">
      <c r="A240" s="1"/>
      <c r="B240" s="8"/>
      <c r="C240" s="1"/>
      <c r="D240" s="1"/>
      <c r="E240" s="3"/>
      <c r="F240" s="9"/>
      <c r="G240" s="1"/>
      <c r="H240" s="3">
        <f>E239-H239</f>
        <v>34650000</v>
      </c>
      <c r="I240" s="20">
        <f>H240/E239</f>
        <v>0.5</v>
      </c>
      <c r="J240" s="1" t="s">
        <v>53</v>
      </c>
      <c r="K240" s="1"/>
    </row>
    <row r="241" spans="1:11" ht="15.75" customHeight="1" x14ac:dyDescent="0.25">
      <c r="A241" s="1"/>
      <c r="B241" s="8"/>
      <c r="C241" s="1" t="s">
        <v>8</v>
      </c>
      <c r="D241" s="3">
        <f>1000000*0</f>
        <v>0</v>
      </c>
      <c r="E241" s="3">
        <f>D241</f>
        <v>0</v>
      </c>
      <c r="F241" s="9"/>
      <c r="G241" s="1"/>
      <c r="H241" s="3"/>
      <c r="I241" s="1"/>
      <c r="J241" s="1"/>
      <c r="K241" s="1"/>
    </row>
    <row r="242" spans="1:11" ht="15.75" customHeight="1" x14ac:dyDescent="0.25">
      <c r="A242" s="1"/>
      <c r="B242" s="8"/>
      <c r="C242" s="1"/>
      <c r="D242" s="1"/>
      <c r="E242" s="10">
        <f>SUM(E239:E241)</f>
        <v>69300000</v>
      </c>
      <c r="F242" s="9"/>
      <c r="G242" s="1"/>
      <c r="H242" s="3">
        <v>1000000</v>
      </c>
      <c r="I242" s="1" t="s">
        <v>54</v>
      </c>
      <c r="J242" s="31"/>
      <c r="K242" s="1"/>
    </row>
    <row r="243" spans="1:11" ht="15.75" customHeight="1" x14ac:dyDescent="0.25">
      <c r="A243" s="1"/>
      <c r="B243" s="8"/>
      <c r="C243" s="1" t="s">
        <v>5</v>
      </c>
      <c r="D243" s="3"/>
      <c r="E243" s="3"/>
      <c r="F243" s="9"/>
      <c r="G243" s="1"/>
      <c r="H243" s="3">
        <f>E247-H242</f>
        <v>6500000</v>
      </c>
      <c r="I243" s="1" t="s">
        <v>55</v>
      </c>
      <c r="J243" s="31"/>
      <c r="K243" s="1"/>
    </row>
    <row r="244" spans="1:11" ht="15.75" customHeight="1" x14ac:dyDescent="0.25">
      <c r="A244" s="1"/>
      <c r="B244" s="8">
        <v>44318</v>
      </c>
      <c r="C244" s="1" t="s">
        <v>10</v>
      </c>
      <c r="D244" s="3">
        <v>77800000</v>
      </c>
      <c r="E244" s="3"/>
      <c r="F244" s="9"/>
      <c r="G244" s="1"/>
      <c r="H244" s="3">
        <f>H243*I239</f>
        <v>3250000</v>
      </c>
      <c r="I244" s="1" t="s">
        <v>29</v>
      </c>
      <c r="J244" s="31"/>
      <c r="K244" s="1"/>
    </row>
    <row r="245" spans="1:11" ht="15.75" customHeight="1" x14ac:dyDescent="0.25">
      <c r="A245" s="1"/>
      <c r="B245" s="8"/>
      <c r="C245" s="1" t="s">
        <v>12</v>
      </c>
      <c r="D245" s="3">
        <v>-1000000</v>
      </c>
      <c r="E245" s="3"/>
      <c r="F245" s="9"/>
      <c r="G245" s="1"/>
      <c r="H245" s="3">
        <f>H243-H244</f>
        <v>3250000</v>
      </c>
      <c r="I245" s="1" t="s">
        <v>30</v>
      </c>
      <c r="J245" s="31"/>
      <c r="K245" s="1"/>
    </row>
    <row r="246" spans="1:11" ht="15.75" customHeight="1" x14ac:dyDescent="0.25">
      <c r="A246" s="1"/>
      <c r="B246" s="8"/>
      <c r="C246" s="1"/>
      <c r="D246" s="1"/>
      <c r="E246" s="10">
        <f>SUM(D243:D245)</f>
        <v>76800000</v>
      </c>
      <c r="F246" s="9"/>
      <c r="G246" s="1"/>
      <c r="H246" s="3"/>
      <c r="I246" s="1"/>
      <c r="J246" s="1"/>
      <c r="K246" s="1"/>
    </row>
    <row r="247" spans="1:11" ht="15.75" customHeight="1" x14ac:dyDescent="0.25">
      <c r="A247" s="1"/>
      <c r="B247" s="11"/>
      <c r="C247" s="12" t="s">
        <v>6</v>
      </c>
      <c r="D247" s="12"/>
      <c r="E247" s="15">
        <f>E246-E242</f>
        <v>7500000</v>
      </c>
      <c r="F247" s="13"/>
      <c r="G247" s="1"/>
      <c r="H247" s="3"/>
      <c r="I247" s="1"/>
      <c r="J247" s="1"/>
      <c r="K247" s="1"/>
    </row>
    <row r="248" spans="1:11" ht="15.75" customHeight="1" x14ac:dyDescent="0.25">
      <c r="A248" s="1"/>
      <c r="B248" s="16"/>
      <c r="C248" s="17"/>
      <c r="D248" s="21" t="s">
        <v>2</v>
      </c>
      <c r="E248" s="22">
        <v>2800000</v>
      </c>
      <c r="F248" s="18"/>
      <c r="G248" s="3"/>
      <c r="H248" s="3"/>
      <c r="I248" s="1"/>
      <c r="J248" s="1"/>
      <c r="K248" s="1"/>
    </row>
    <row r="249" spans="1:11" ht="15.75" customHeight="1" x14ac:dyDescent="0.25">
      <c r="A249" s="1"/>
      <c r="B249" s="19"/>
      <c r="C249" s="1"/>
      <c r="D249" s="1"/>
      <c r="E249" s="1"/>
      <c r="F249" s="1"/>
      <c r="G249" s="1"/>
      <c r="H249" s="3"/>
      <c r="I249" s="1"/>
      <c r="J249" s="1"/>
      <c r="K249" s="1"/>
    </row>
    <row r="250" spans="1:11" ht="15.75" customHeight="1" x14ac:dyDescent="0.25">
      <c r="A250" s="1"/>
      <c r="B250" s="4">
        <v>44327</v>
      </c>
      <c r="C250" s="5" t="s">
        <v>71</v>
      </c>
      <c r="D250" s="14" t="s">
        <v>7</v>
      </c>
      <c r="E250" s="6">
        <v>49000000</v>
      </c>
      <c r="F250" s="7"/>
      <c r="G250" s="1"/>
      <c r="H250" s="3"/>
      <c r="I250" s="1"/>
      <c r="J250" s="1"/>
      <c r="K250" s="1"/>
    </row>
    <row r="251" spans="1:11" ht="15.75" customHeight="1" x14ac:dyDescent="0.25">
      <c r="A251" s="1"/>
      <c r="B251" s="8"/>
      <c r="C251" s="32" t="s">
        <v>67</v>
      </c>
      <c r="D251" s="1"/>
      <c r="E251" s="3">
        <v>1000000</v>
      </c>
      <c r="F251" s="9"/>
      <c r="G251" s="1"/>
      <c r="H251" s="3"/>
      <c r="I251" s="1"/>
      <c r="J251" s="1"/>
      <c r="K251" s="1"/>
    </row>
    <row r="252" spans="1:11" ht="15.75" customHeight="1" x14ac:dyDescent="0.25">
      <c r="A252" s="1"/>
      <c r="B252" s="8"/>
      <c r="C252" s="1" t="s">
        <v>51</v>
      </c>
      <c r="D252" s="1"/>
      <c r="E252" s="3">
        <v>0</v>
      </c>
      <c r="F252" s="9"/>
      <c r="G252" s="1"/>
      <c r="H252" s="3"/>
      <c r="I252" s="1"/>
      <c r="J252" s="1"/>
      <c r="K252" s="1"/>
    </row>
    <row r="253" spans="1:11" ht="15.75" customHeight="1" x14ac:dyDescent="0.25">
      <c r="A253" s="1"/>
      <c r="B253" s="8"/>
      <c r="C253" s="1" t="s">
        <v>72</v>
      </c>
      <c r="D253" s="1"/>
      <c r="E253" s="3">
        <v>500000</v>
      </c>
      <c r="F253" s="9"/>
      <c r="G253" s="1"/>
      <c r="H253" s="3"/>
      <c r="I253" s="1"/>
      <c r="J253" s="1"/>
      <c r="K253" s="1"/>
    </row>
    <row r="254" spans="1:11" ht="15.75" customHeight="1" x14ac:dyDescent="0.25">
      <c r="A254" s="1"/>
      <c r="B254" s="8"/>
      <c r="C254" s="1" t="s">
        <v>62</v>
      </c>
      <c r="D254" s="1"/>
      <c r="E254" s="3">
        <v>0</v>
      </c>
      <c r="F254" s="9"/>
      <c r="G254" s="1"/>
      <c r="H254" s="3"/>
      <c r="I254" s="1"/>
      <c r="J254" s="1"/>
      <c r="K254" s="1"/>
    </row>
    <row r="255" spans="1:11" ht="15.75" customHeight="1" x14ac:dyDescent="0.25">
      <c r="A255" s="1"/>
      <c r="B255" s="8"/>
      <c r="C255" s="1" t="s">
        <v>69</v>
      </c>
      <c r="D255" s="1"/>
      <c r="E255" s="3">
        <f>850000*0</f>
        <v>0</v>
      </c>
      <c r="F255" s="9"/>
      <c r="G255" s="1"/>
      <c r="H255" s="3"/>
      <c r="I255" s="1"/>
      <c r="J255" s="1"/>
      <c r="K255" s="1"/>
    </row>
    <row r="256" spans="1:11" ht="15.75" customHeight="1" x14ac:dyDescent="0.25">
      <c r="A256" s="1"/>
      <c r="B256" s="8"/>
      <c r="C256" s="1" t="s">
        <v>52</v>
      </c>
      <c r="D256" s="1"/>
      <c r="E256" s="3">
        <v>0</v>
      </c>
      <c r="F256" s="9"/>
      <c r="G256" s="1"/>
      <c r="H256" s="3"/>
      <c r="I256" s="1"/>
      <c r="J256" s="1"/>
      <c r="K256" s="1"/>
    </row>
    <row r="257" spans="1:11" ht="15.75" customHeight="1" x14ac:dyDescent="0.25">
      <c r="A257" s="1"/>
      <c r="B257" s="8"/>
      <c r="C257" s="1"/>
      <c r="D257" s="1"/>
      <c r="E257" s="10">
        <f>SUM(E250:E256)</f>
        <v>50500000</v>
      </c>
      <c r="F257" s="9"/>
      <c r="G257" s="1"/>
      <c r="H257" s="3">
        <f>E257/2</f>
        <v>25250000</v>
      </c>
      <c r="I257" s="20">
        <f>H257/E257</f>
        <v>0.5</v>
      </c>
      <c r="J257" s="1" t="s">
        <v>53</v>
      </c>
      <c r="K257" s="1"/>
    </row>
    <row r="258" spans="1:11" ht="15.75" customHeight="1" x14ac:dyDescent="0.25">
      <c r="A258" s="1"/>
      <c r="B258" s="8"/>
      <c r="C258" s="1"/>
      <c r="D258" s="1"/>
      <c r="E258" s="3"/>
      <c r="F258" s="9"/>
      <c r="G258" s="1"/>
      <c r="H258" s="3">
        <f>E257-H257</f>
        <v>25250000</v>
      </c>
      <c r="I258" s="20">
        <f>H258/E257</f>
        <v>0.5</v>
      </c>
      <c r="J258" s="1" t="s">
        <v>53</v>
      </c>
      <c r="K258" s="1"/>
    </row>
    <row r="259" spans="1:11" ht="15.75" customHeight="1" x14ac:dyDescent="0.25">
      <c r="A259" s="1"/>
      <c r="B259" s="8"/>
      <c r="C259" s="1" t="s">
        <v>8</v>
      </c>
      <c r="D259" s="3">
        <f>1000000*0</f>
        <v>0</v>
      </c>
      <c r="E259" s="3">
        <f>D259</f>
        <v>0</v>
      </c>
      <c r="F259" s="9"/>
      <c r="G259" s="1"/>
      <c r="H259" s="3"/>
      <c r="I259" s="1"/>
      <c r="J259" s="1"/>
      <c r="K259" s="1"/>
    </row>
    <row r="260" spans="1:11" ht="15.75" customHeight="1" x14ac:dyDescent="0.25">
      <c r="A260" s="1"/>
      <c r="B260" s="8"/>
      <c r="C260" s="1"/>
      <c r="D260" s="1"/>
      <c r="E260" s="10">
        <f>SUM(E257:E259)</f>
        <v>50500000</v>
      </c>
      <c r="F260" s="9"/>
      <c r="G260" s="1"/>
      <c r="H260" s="3">
        <v>1000000</v>
      </c>
      <c r="I260" s="1" t="s">
        <v>54</v>
      </c>
      <c r="J260" s="31"/>
      <c r="K260" s="1"/>
    </row>
    <row r="261" spans="1:11" ht="15.75" customHeight="1" x14ac:dyDescent="0.25">
      <c r="A261" s="1"/>
      <c r="B261" s="8"/>
      <c r="C261" s="1" t="s">
        <v>5</v>
      </c>
      <c r="D261" s="3"/>
      <c r="E261" s="3"/>
      <c r="F261" s="9"/>
      <c r="G261" s="1"/>
      <c r="H261" s="3">
        <f>E265-H260</f>
        <v>4500000</v>
      </c>
      <c r="I261" s="1" t="s">
        <v>55</v>
      </c>
      <c r="J261" s="31"/>
      <c r="K261" s="1"/>
    </row>
    <row r="262" spans="1:11" ht="15.75" customHeight="1" x14ac:dyDescent="0.25">
      <c r="A262" s="1"/>
      <c r="B262" s="8">
        <v>44332</v>
      </c>
      <c r="C262" s="1" t="s">
        <v>10</v>
      </c>
      <c r="D262" s="3">
        <v>56000000</v>
      </c>
      <c r="E262" s="3"/>
      <c r="F262" s="9"/>
      <c r="G262" s="1"/>
      <c r="H262" s="3">
        <f>H261*I257</f>
        <v>2250000</v>
      </c>
      <c r="I262" s="1" t="s">
        <v>29</v>
      </c>
      <c r="J262" s="31"/>
      <c r="K262" s="1"/>
    </row>
    <row r="263" spans="1:11" ht="15.75" customHeight="1" x14ac:dyDescent="0.25">
      <c r="A263" s="1"/>
      <c r="B263" s="8"/>
      <c r="C263" s="1" t="s">
        <v>12</v>
      </c>
      <c r="D263" s="3">
        <v>0</v>
      </c>
      <c r="E263" s="3"/>
      <c r="F263" s="9"/>
      <c r="G263" s="1"/>
      <c r="H263" s="3">
        <f>H261-H262</f>
        <v>2250000</v>
      </c>
      <c r="I263" s="1" t="s">
        <v>30</v>
      </c>
      <c r="J263" s="31"/>
      <c r="K263" s="1"/>
    </row>
    <row r="264" spans="1:11" ht="15.75" customHeight="1" x14ac:dyDescent="0.25">
      <c r="A264" s="1"/>
      <c r="B264" s="8"/>
      <c r="C264" s="1"/>
      <c r="D264" s="1"/>
      <c r="E264" s="10">
        <f>SUM(D261:D263)</f>
        <v>56000000</v>
      </c>
      <c r="F264" s="9"/>
      <c r="G264" s="1"/>
      <c r="H264" s="3"/>
      <c r="I264" s="1"/>
      <c r="J264" s="1"/>
      <c r="K264" s="1"/>
    </row>
    <row r="265" spans="1:11" ht="15.75" customHeight="1" x14ac:dyDescent="0.25">
      <c r="A265" s="1"/>
      <c r="B265" s="11"/>
      <c r="C265" s="12" t="s">
        <v>6</v>
      </c>
      <c r="D265" s="12"/>
      <c r="E265" s="15">
        <f>E264-E260</f>
        <v>5500000</v>
      </c>
      <c r="F265" s="13"/>
      <c r="G265" s="1"/>
      <c r="H265" s="3"/>
      <c r="I265" s="1"/>
      <c r="J265" s="1"/>
      <c r="K265" s="1"/>
    </row>
    <row r="266" spans="1:11" ht="15.75" customHeight="1" x14ac:dyDescent="0.25">
      <c r="A266" s="1"/>
      <c r="B266" s="16"/>
      <c r="C266" s="17"/>
      <c r="D266" s="21" t="s">
        <v>2</v>
      </c>
      <c r="E266" s="22">
        <v>2800000</v>
      </c>
      <c r="F266" s="18"/>
      <c r="G266" s="3"/>
      <c r="H266" s="3"/>
      <c r="I266" s="1"/>
      <c r="J266" s="1"/>
      <c r="K266" s="1"/>
    </row>
    <row r="267" spans="1:11" ht="15.75" customHeight="1" x14ac:dyDescent="0.25">
      <c r="A267" s="1"/>
      <c r="B267" s="19"/>
      <c r="C267" s="1"/>
      <c r="D267" s="1"/>
      <c r="E267" s="1"/>
      <c r="F267" s="1"/>
      <c r="G267" s="1"/>
      <c r="H267" s="3"/>
      <c r="I267" s="1"/>
      <c r="J267" s="1"/>
      <c r="K267" s="1"/>
    </row>
    <row r="268" spans="1:11" ht="15.75" customHeight="1" x14ac:dyDescent="0.25">
      <c r="A268" s="1"/>
      <c r="B268" s="4">
        <v>44325</v>
      </c>
      <c r="C268" s="5" t="s">
        <v>73</v>
      </c>
      <c r="D268" s="14" t="s">
        <v>13</v>
      </c>
      <c r="E268" s="6">
        <v>116500000</v>
      </c>
      <c r="F268" s="7"/>
      <c r="G268" s="1"/>
      <c r="H268" s="3"/>
      <c r="I268" s="1"/>
      <c r="J268" s="1"/>
      <c r="K268" s="1"/>
    </row>
    <row r="269" spans="1:11" ht="15.75" customHeight="1" x14ac:dyDescent="0.25">
      <c r="A269" s="1"/>
      <c r="B269" s="8"/>
      <c r="C269" s="32" t="s">
        <v>67</v>
      </c>
      <c r="D269" s="1"/>
      <c r="E269" s="3">
        <v>0</v>
      </c>
      <c r="F269" s="9"/>
      <c r="G269" s="1"/>
      <c r="H269" s="3"/>
      <c r="I269" s="1"/>
      <c r="J269" s="1"/>
      <c r="K269" s="1"/>
    </row>
    <row r="270" spans="1:11" ht="15.75" customHeight="1" x14ac:dyDescent="0.25">
      <c r="A270" s="1"/>
      <c r="B270" s="8"/>
      <c r="C270" s="1" t="s">
        <v>51</v>
      </c>
      <c r="D270" s="1"/>
      <c r="E270" s="3">
        <v>0</v>
      </c>
      <c r="F270" s="9"/>
      <c r="G270" s="1"/>
      <c r="H270" s="3"/>
      <c r="I270" s="1"/>
      <c r="J270" s="1"/>
      <c r="K270" s="1"/>
    </row>
    <row r="271" spans="1:11" ht="15.75" customHeight="1" x14ac:dyDescent="0.25">
      <c r="A271" s="1"/>
      <c r="B271" s="8"/>
      <c r="C271" s="1" t="s">
        <v>72</v>
      </c>
      <c r="D271" s="1"/>
      <c r="E271" s="3">
        <v>0</v>
      </c>
      <c r="F271" s="9"/>
      <c r="G271" s="1"/>
      <c r="H271" s="3"/>
      <c r="I271" s="1"/>
      <c r="J271" s="1"/>
      <c r="K271" s="1"/>
    </row>
    <row r="272" spans="1:11" ht="15.75" customHeight="1" x14ac:dyDescent="0.25">
      <c r="A272" s="1"/>
      <c r="B272" s="8"/>
      <c r="C272" s="1" t="s">
        <v>62</v>
      </c>
      <c r="D272" s="1"/>
      <c r="E272" s="3">
        <v>0</v>
      </c>
      <c r="F272" s="9"/>
      <c r="G272" s="1"/>
      <c r="H272" s="3"/>
      <c r="I272" s="1"/>
      <c r="J272" s="1"/>
      <c r="K272" s="1"/>
    </row>
    <row r="273" spans="1:11" ht="15.75" customHeight="1" x14ac:dyDescent="0.25">
      <c r="A273" s="1"/>
      <c r="B273" s="8"/>
      <c r="C273" s="1" t="s">
        <v>69</v>
      </c>
      <c r="D273" s="1"/>
      <c r="E273" s="3">
        <f>850000*0</f>
        <v>0</v>
      </c>
      <c r="F273" s="9"/>
      <c r="G273" s="1"/>
      <c r="H273" s="3"/>
      <c r="I273" s="1"/>
      <c r="J273" s="1"/>
      <c r="K273" s="1"/>
    </row>
    <row r="274" spans="1:11" ht="15.75" customHeight="1" x14ac:dyDescent="0.25">
      <c r="A274" s="1"/>
      <c r="B274" s="8"/>
      <c r="C274" s="1" t="s">
        <v>52</v>
      </c>
      <c r="D274" s="1"/>
      <c r="E274" s="3">
        <v>0</v>
      </c>
      <c r="F274" s="9"/>
      <c r="G274" s="1"/>
      <c r="H274" s="3"/>
      <c r="I274" s="1"/>
      <c r="J274" s="1"/>
      <c r="K274" s="1"/>
    </row>
    <row r="275" spans="1:11" ht="15.75" customHeight="1" x14ac:dyDescent="0.25">
      <c r="A275" s="1"/>
      <c r="B275" s="8"/>
      <c r="C275" s="1"/>
      <c r="D275" s="1"/>
      <c r="E275" s="10">
        <f>SUM(E268:E274)</f>
        <v>116500000</v>
      </c>
      <c r="F275" s="9"/>
      <c r="G275" s="1"/>
      <c r="H275" s="3">
        <f>E275/2</f>
        <v>58250000</v>
      </c>
      <c r="I275" s="20">
        <f>H275/E275</f>
        <v>0.5</v>
      </c>
      <c r="J275" s="1" t="s">
        <v>53</v>
      </c>
      <c r="K275" s="1"/>
    </row>
    <row r="276" spans="1:11" ht="15.75" customHeight="1" x14ac:dyDescent="0.25">
      <c r="A276" s="1"/>
      <c r="B276" s="8"/>
      <c r="C276" s="1"/>
      <c r="D276" s="1"/>
      <c r="E276" s="3"/>
      <c r="F276" s="9"/>
      <c r="G276" s="1"/>
      <c r="H276" s="3">
        <f>E275-H275</f>
        <v>58250000</v>
      </c>
      <c r="I276" s="20">
        <f>H276/E275</f>
        <v>0.5</v>
      </c>
      <c r="J276" s="1" t="s">
        <v>53</v>
      </c>
      <c r="K276" s="1"/>
    </row>
    <row r="277" spans="1:11" ht="15.75" customHeight="1" x14ac:dyDescent="0.25">
      <c r="A277" s="1"/>
      <c r="B277" s="8"/>
      <c r="C277" s="1" t="s">
        <v>8</v>
      </c>
      <c r="D277" s="3">
        <f>1000000*0</f>
        <v>0</v>
      </c>
      <c r="E277" s="3">
        <f>D277</f>
        <v>0</v>
      </c>
      <c r="F277" s="9"/>
      <c r="G277" s="1"/>
      <c r="H277" s="3"/>
      <c r="I277" s="1"/>
      <c r="J277" s="1"/>
      <c r="K277" s="1"/>
    </row>
    <row r="278" spans="1:11" ht="15.75" customHeight="1" x14ac:dyDescent="0.25">
      <c r="A278" s="1"/>
      <c r="B278" s="8"/>
      <c r="C278" s="1"/>
      <c r="D278" s="1"/>
      <c r="E278" s="10">
        <f>SUM(E275:E277)</f>
        <v>116500000</v>
      </c>
      <c r="F278" s="9"/>
      <c r="G278" s="1"/>
      <c r="H278" s="3">
        <f>1000000*0</f>
        <v>0</v>
      </c>
      <c r="I278" s="1" t="s">
        <v>54</v>
      </c>
      <c r="J278" s="31"/>
      <c r="K278" s="1"/>
    </row>
    <row r="279" spans="1:11" ht="15.75" customHeight="1" x14ac:dyDescent="0.25">
      <c r="A279" s="1"/>
      <c r="B279" s="8"/>
      <c r="C279" s="1" t="s">
        <v>5</v>
      </c>
      <c r="D279" s="3"/>
      <c r="E279" s="3"/>
      <c r="F279" s="9"/>
      <c r="G279" s="1"/>
      <c r="H279" s="3">
        <f>E283-H278</f>
        <v>3500000</v>
      </c>
      <c r="I279" s="1" t="s">
        <v>55</v>
      </c>
      <c r="J279" s="31"/>
      <c r="K279" s="1"/>
    </row>
    <row r="280" spans="1:11" ht="15.75" customHeight="1" x14ac:dyDescent="0.25">
      <c r="A280" s="1"/>
      <c r="B280" s="8">
        <v>44342</v>
      </c>
      <c r="C280" s="1" t="s">
        <v>10</v>
      </c>
      <c r="D280" s="3">
        <v>120000000</v>
      </c>
      <c r="E280" s="3"/>
      <c r="F280" s="9"/>
      <c r="G280" s="1"/>
      <c r="H280" s="3">
        <f>H279*I275</f>
        <v>1750000</v>
      </c>
      <c r="I280" s="1" t="s">
        <v>38</v>
      </c>
      <c r="J280" s="31"/>
      <c r="K280" s="1"/>
    </row>
    <row r="281" spans="1:11" ht="15.75" customHeight="1" x14ac:dyDescent="0.25">
      <c r="A281" s="1"/>
      <c r="B281" s="8"/>
      <c r="C281" s="1" t="s">
        <v>12</v>
      </c>
      <c r="D281" s="3">
        <v>0</v>
      </c>
      <c r="E281" s="3"/>
      <c r="F281" s="9"/>
      <c r="G281" s="1"/>
      <c r="H281" s="3">
        <f>H279-H280</f>
        <v>1750000</v>
      </c>
      <c r="I281" s="1" t="s">
        <v>30</v>
      </c>
      <c r="J281" s="31"/>
      <c r="K281" s="1"/>
    </row>
    <row r="282" spans="1:11" ht="15.75" customHeight="1" x14ac:dyDescent="0.25">
      <c r="A282" s="1"/>
      <c r="B282" s="8"/>
      <c r="C282" s="1"/>
      <c r="D282" s="1"/>
      <c r="E282" s="10">
        <f>SUM(D279:D281)</f>
        <v>120000000</v>
      </c>
      <c r="F282" s="9"/>
      <c r="G282" s="1"/>
      <c r="H282" s="3"/>
      <c r="I282" s="1"/>
      <c r="J282" s="1"/>
      <c r="K282" s="1"/>
    </row>
    <row r="283" spans="1:11" ht="15.75" customHeight="1" x14ac:dyDescent="0.25">
      <c r="A283" s="1"/>
      <c r="B283" s="11"/>
      <c r="C283" s="12" t="s">
        <v>6</v>
      </c>
      <c r="D283" s="12"/>
      <c r="E283" s="15">
        <f>E282-E278</f>
        <v>3500000</v>
      </c>
      <c r="F283" s="13"/>
      <c r="G283" s="1"/>
      <c r="H283" s="3"/>
      <c r="I283" s="1"/>
      <c r="J283" s="1"/>
      <c r="K283" s="1"/>
    </row>
    <row r="284" spans="1:11" ht="15.75" customHeight="1" x14ac:dyDescent="0.25">
      <c r="A284" s="1"/>
      <c r="B284" s="16"/>
      <c r="C284" s="17"/>
      <c r="D284" s="21" t="s">
        <v>2</v>
      </c>
      <c r="E284" s="22">
        <v>2800000</v>
      </c>
      <c r="F284" s="18"/>
      <c r="G284" s="3"/>
      <c r="H284" s="3"/>
      <c r="I284" s="1"/>
      <c r="J284" s="1"/>
      <c r="K284" s="1"/>
    </row>
    <row r="285" spans="1:11" ht="15.75" customHeight="1" x14ac:dyDescent="0.25">
      <c r="A285" s="1"/>
      <c r="B285" s="19"/>
      <c r="C285" s="1"/>
      <c r="D285" s="1"/>
      <c r="E285" s="1"/>
      <c r="F285" s="1"/>
      <c r="G285" s="1"/>
      <c r="H285" s="3"/>
      <c r="I285" s="1"/>
      <c r="J285" s="1"/>
      <c r="K285" s="1"/>
    </row>
    <row r="286" spans="1:11" ht="15.75" customHeight="1" x14ac:dyDescent="0.25">
      <c r="A286" s="1"/>
      <c r="B286" s="4">
        <v>44326</v>
      </c>
      <c r="C286" s="5" t="s">
        <v>73</v>
      </c>
      <c r="D286" s="14" t="s">
        <v>74</v>
      </c>
      <c r="E286" s="6">
        <v>110000000</v>
      </c>
      <c r="F286" s="7"/>
      <c r="G286" s="1"/>
      <c r="H286" s="3"/>
      <c r="I286" s="1"/>
      <c r="J286" s="1"/>
      <c r="K286" s="1"/>
    </row>
    <row r="287" spans="1:11" ht="15.75" customHeight="1" x14ac:dyDescent="0.25">
      <c r="A287" s="1"/>
      <c r="B287" s="8"/>
      <c r="C287" s="32" t="s">
        <v>67</v>
      </c>
      <c r="D287" s="1"/>
      <c r="E287" s="3">
        <v>0</v>
      </c>
      <c r="F287" s="9"/>
      <c r="G287" s="1"/>
      <c r="H287" s="3"/>
      <c r="I287" s="1"/>
      <c r="J287" s="1"/>
      <c r="K287" s="1"/>
    </row>
    <row r="288" spans="1:11" ht="15.75" customHeight="1" x14ac:dyDescent="0.25">
      <c r="A288" s="1"/>
      <c r="B288" s="8"/>
      <c r="C288" s="1" t="s">
        <v>51</v>
      </c>
      <c r="D288" s="1"/>
      <c r="E288" s="3">
        <v>0</v>
      </c>
      <c r="F288" s="9"/>
      <c r="G288" s="1"/>
      <c r="H288" s="3"/>
      <c r="I288" s="1"/>
      <c r="J288" s="1"/>
      <c r="K288" s="1"/>
    </row>
    <row r="289" spans="1:11" ht="15.75" customHeight="1" x14ac:dyDescent="0.25">
      <c r="A289" s="1"/>
      <c r="B289" s="8"/>
      <c r="C289" s="1" t="s">
        <v>72</v>
      </c>
      <c r="D289" s="1"/>
      <c r="E289" s="3">
        <v>0</v>
      </c>
      <c r="F289" s="9"/>
      <c r="G289" s="1"/>
      <c r="H289" s="3"/>
      <c r="I289" s="1"/>
      <c r="J289" s="1"/>
      <c r="K289" s="1"/>
    </row>
    <row r="290" spans="1:11" ht="15.75" customHeight="1" x14ac:dyDescent="0.25">
      <c r="A290" s="1"/>
      <c r="B290" s="8"/>
      <c r="C290" s="1" t="s">
        <v>62</v>
      </c>
      <c r="D290" s="1"/>
      <c r="E290" s="3">
        <v>0</v>
      </c>
      <c r="F290" s="9"/>
      <c r="G290" s="1"/>
      <c r="H290" s="3"/>
      <c r="I290" s="1"/>
      <c r="J290" s="1"/>
      <c r="K290" s="1"/>
    </row>
    <row r="291" spans="1:11" ht="15.75" customHeight="1" x14ac:dyDescent="0.25">
      <c r="A291" s="1"/>
      <c r="B291" s="8"/>
      <c r="C291" s="1" t="s">
        <v>69</v>
      </c>
      <c r="D291" s="1"/>
      <c r="E291" s="3">
        <f>850000*0</f>
        <v>0</v>
      </c>
      <c r="F291" s="9"/>
      <c r="G291" s="1"/>
      <c r="H291" s="3"/>
      <c r="I291" s="1"/>
      <c r="J291" s="1"/>
      <c r="K291" s="1"/>
    </row>
    <row r="292" spans="1:11" ht="15.75" customHeight="1" x14ac:dyDescent="0.25">
      <c r="A292" s="1"/>
      <c r="B292" s="8"/>
      <c r="C292" s="1" t="s">
        <v>52</v>
      </c>
      <c r="D292" s="1"/>
      <c r="E292" s="3">
        <v>0</v>
      </c>
      <c r="F292" s="9"/>
      <c r="G292" s="1"/>
      <c r="H292" s="3"/>
      <c r="I292" s="1"/>
      <c r="J292" s="1"/>
      <c r="K292" s="1"/>
    </row>
    <row r="293" spans="1:11" ht="15.75" customHeight="1" x14ac:dyDescent="0.25">
      <c r="A293" s="1"/>
      <c r="B293" s="8"/>
      <c r="C293" s="1"/>
      <c r="D293" s="1"/>
      <c r="E293" s="10">
        <f>SUM(E286:E292)</f>
        <v>110000000</v>
      </c>
      <c r="F293" s="9"/>
      <c r="G293" s="1"/>
      <c r="H293" s="3">
        <f>E293/2</f>
        <v>55000000</v>
      </c>
      <c r="I293" s="20">
        <f>H293/E293</f>
        <v>0.5</v>
      </c>
      <c r="J293" s="1" t="s">
        <v>53</v>
      </c>
      <c r="K293" s="1"/>
    </row>
    <row r="294" spans="1:11" ht="15.75" customHeight="1" x14ac:dyDescent="0.25">
      <c r="A294" s="1"/>
      <c r="B294" s="8"/>
      <c r="C294" s="1"/>
      <c r="D294" s="1"/>
      <c r="E294" s="3"/>
      <c r="F294" s="9"/>
      <c r="G294" s="1"/>
      <c r="H294" s="3">
        <f>E293-H293</f>
        <v>55000000</v>
      </c>
      <c r="I294" s="20">
        <f>H294/E293</f>
        <v>0.5</v>
      </c>
      <c r="J294" s="1" t="s">
        <v>53</v>
      </c>
      <c r="K294" s="1"/>
    </row>
    <row r="295" spans="1:11" ht="15.75" customHeight="1" x14ac:dyDescent="0.25">
      <c r="A295" s="1"/>
      <c r="B295" s="8"/>
      <c r="C295" s="1" t="s">
        <v>8</v>
      </c>
      <c r="D295" s="3">
        <f>1000000*0</f>
        <v>0</v>
      </c>
      <c r="E295" s="3">
        <f>D295</f>
        <v>0</v>
      </c>
      <c r="F295" s="9"/>
      <c r="G295" s="1"/>
      <c r="H295" s="3"/>
      <c r="I295" s="1"/>
      <c r="J295" s="1"/>
      <c r="K295" s="1"/>
    </row>
    <row r="296" spans="1:11" ht="15.75" customHeight="1" x14ac:dyDescent="0.25">
      <c r="A296" s="1"/>
      <c r="B296" s="8"/>
      <c r="C296" s="1"/>
      <c r="D296" s="1"/>
      <c r="E296" s="10">
        <f>SUM(E293:E295)</f>
        <v>110000000</v>
      </c>
      <c r="F296" s="9"/>
      <c r="G296" s="1"/>
      <c r="H296" s="3">
        <f>1000000</f>
        <v>1000000</v>
      </c>
      <c r="I296" s="1" t="s">
        <v>54</v>
      </c>
      <c r="J296" s="31"/>
      <c r="K296" s="1"/>
    </row>
    <row r="297" spans="1:11" ht="15.75" customHeight="1" x14ac:dyDescent="0.25">
      <c r="A297" s="1"/>
      <c r="B297" s="8"/>
      <c r="C297" s="1" t="s">
        <v>5</v>
      </c>
      <c r="D297" s="3"/>
      <c r="E297" s="3"/>
      <c r="F297" s="9"/>
      <c r="G297" s="1"/>
      <c r="H297" s="3">
        <f>E301-H296</f>
        <v>2000000</v>
      </c>
      <c r="I297" s="1" t="s">
        <v>55</v>
      </c>
      <c r="J297" s="31"/>
      <c r="K297" s="1"/>
    </row>
    <row r="298" spans="1:11" ht="15.75" customHeight="1" x14ac:dyDescent="0.25">
      <c r="A298" s="1"/>
      <c r="B298" s="8">
        <v>44342</v>
      </c>
      <c r="C298" s="1" t="s">
        <v>10</v>
      </c>
      <c r="D298" s="3">
        <v>113000000</v>
      </c>
      <c r="E298" s="3"/>
      <c r="F298" s="9"/>
      <c r="G298" s="1"/>
      <c r="H298" s="3">
        <v>0</v>
      </c>
      <c r="I298" s="1" t="s">
        <v>29</v>
      </c>
      <c r="J298" s="31"/>
      <c r="K298" s="1"/>
    </row>
    <row r="299" spans="1:11" ht="15.75" customHeight="1" x14ac:dyDescent="0.25">
      <c r="A299" s="1"/>
      <c r="B299" s="8"/>
      <c r="C299" s="1" t="s">
        <v>12</v>
      </c>
      <c r="D299" s="3">
        <v>0</v>
      </c>
      <c r="E299" s="3"/>
      <c r="F299" s="9"/>
      <c r="G299" s="1"/>
      <c r="H299" s="3">
        <f>H297-H298</f>
        <v>2000000</v>
      </c>
      <c r="I299" s="1" t="s">
        <v>30</v>
      </c>
      <c r="J299" s="31"/>
      <c r="K299" s="1"/>
    </row>
    <row r="300" spans="1:11" ht="15.75" customHeight="1" x14ac:dyDescent="0.25">
      <c r="A300" s="1"/>
      <c r="B300" s="8"/>
      <c r="C300" s="1"/>
      <c r="D300" s="1"/>
      <c r="E300" s="10">
        <f>SUM(D297:D299)</f>
        <v>113000000</v>
      </c>
      <c r="F300" s="9"/>
      <c r="G300" s="1"/>
      <c r="H300" s="3"/>
      <c r="I300" s="1"/>
      <c r="J300" s="1"/>
      <c r="K300" s="1"/>
    </row>
    <row r="301" spans="1:11" ht="15.75" customHeight="1" x14ac:dyDescent="0.25">
      <c r="A301" s="1"/>
      <c r="B301" s="11"/>
      <c r="C301" s="12" t="s">
        <v>6</v>
      </c>
      <c r="D301" s="12"/>
      <c r="E301" s="15">
        <f>E300-E296</f>
        <v>3000000</v>
      </c>
      <c r="F301" s="13"/>
      <c r="G301" s="1"/>
      <c r="H301" s="3"/>
      <c r="I301" s="1"/>
      <c r="J301" s="1"/>
      <c r="K301" s="1"/>
    </row>
    <row r="302" spans="1:11" ht="15.75" customHeight="1" x14ac:dyDescent="0.25">
      <c r="A302" s="1"/>
      <c r="B302" s="16"/>
      <c r="C302" s="17"/>
      <c r="D302" s="21" t="s">
        <v>2</v>
      </c>
      <c r="E302" s="22">
        <v>2800000</v>
      </c>
      <c r="F302" s="18"/>
      <c r="G302" s="3"/>
      <c r="H302" s="3"/>
      <c r="I302" s="1"/>
      <c r="J302" s="1"/>
      <c r="K302" s="1"/>
    </row>
    <row r="303" spans="1:11" ht="15.75" customHeight="1" x14ac:dyDescent="0.25">
      <c r="A303" s="1"/>
      <c r="B303" s="19"/>
      <c r="C303" s="1"/>
      <c r="D303" s="1"/>
      <c r="E303" s="1"/>
      <c r="F303" s="1"/>
      <c r="G303" s="1"/>
      <c r="H303" s="3"/>
      <c r="I303" s="1"/>
      <c r="J303" s="1"/>
      <c r="K303" s="1"/>
    </row>
    <row r="304" spans="1:11" ht="15.75" customHeight="1" x14ac:dyDescent="0.25">
      <c r="A304" s="1"/>
      <c r="B304" s="4">
        <v>44341</v>
      </c>
      <c r="C304" s="5" t="s">
        <v>75</v>
      </c>
      <c r="D304" s="14" t="s">
        <v>13</v>
      </c>
      <c r="E304" s="6">
        <v>62000000</v>
      </c>
      <c r="F304" s="7"/>
      <c r="G304" s="1"/>
      <c r="H304" s="3"/>
      <c r="I304" s="1"/>
      <c r="J304" s="1"/>
      <c r="K304" s="1"/>
    </row>
    <row r="305" spans="1:11" ht="15.75" customHeight="1" x14ac:dyDescent="0.25">
      <c r="A305" s="1"/>
      <c r="B305" s="8"/>
      <c r="C305" s="32" t="s">
        <v>67</v>
      </c>
      <c r="D305" s="1"/>
      <c r="E305" s="3">
        <v>0</v>
      </c>
      <c r="F305" s="9"/>
      <c r="G305" s="1"/>
      <c r="H305" s="3"/>
      <c r="I305" s="1"/>
      <c r="J305" s="1"/>
      <c r="K305" s="1"/>
    </row>
    <row r="306" spans="1:11" ht="15.75" customHeight="1" x14ac:dyDescent="0.25">
      <c r="A306" s="1"/>
      <c r="B306" s="8"/>
      <c r="C306" s="1" t="s">
        <v>51</v>
      </c>
      <c r="D306" s="1"/>
      <c r="E306" s="3">
        <v>295500</v>
      </c>
      <c r="F306" s="9"/>
      <c r="G306" s="1"/>
      <c r="H306" s="3"/>
      <c r="I306" s="1"/>
      <c r="J306" s="1"/>
      <c r="K306" s="1"/>
    </row>
    <row r="307" spans="1:11" ht="15.75" customHeight="1" x14ac:dyDescent="0.25">
      <c r="A307" s="1"/>
      <c r="B307" s="8"/>
      <c r="C307" s="1" t="s">
        <v>72</v>
      </c>
      <c r="D307" s="1"/>
      <c r="E307" s="3">
        <v>0</v>
      </c>
      <c r="F307" s="9"/>
      <c r="G307" s="1"/>
      <c r="H307" s="3"/>
      <c r="I307" s="1"/>
      <c r="J307" s="1"/>
      <c r="K307" s="1"/>
    </row>
    <row r="308" spans="1:11" ht="15.75" customHeight="1" x14ac:dyDescent="0.25">
      <c r="A308" s="1"/>
      <c r="B308" s="8"/>
      <c r="C308" s="1" t="s">
        <v>62</v>
      </c>
      <c r="D308" s="1"/>
      <c r="E308" s="3">
        <v>700000</v>
      </c>
      <c r="F308" s="9"/>
      <c r="G308" s="1"/>
      <c r="H308" s="3"/>
      <c r="I308" s="1"/>
      <c r="J308" s="1"/>
      <c r="K308" s="1"/>
    </row>
    <row r="309" spans="1:11" ht="15.75" customHeight="1" x14ac:dyDescent="0.25">
      <c r="A309" s="1"/>
      <c r="B309" s="8"/>
      <c r="C309" s="1" t="s">
        <v>69</v>
      </c>
      <c r="D309" s="1"/>
      <c r="E309" s="3">
        <v>104500</v>
      </c>
      <c r="F309" s="9"/>
      <c r="G309" s="1"/>
      <c r="H309" s="3"/>
      <c r="I309" s="1"/>
      <c r="J309" s="1"/>
      <c r="K309" s="1"/>
    </row>
    <row r="310" spans="1:11" ht="15.75" customHeight="1" x14ac:dyDescent="0.25">
      <c r="A310" s="1"/>
      <c r="B310" s="8"/>
      <c r="C310" s="1" t="s">
        <v>52</v>
      </c>
      <c r="D310" s="1"/>
      <c r="E310" s="3">
        <v>0</v>
      </c>
      <c r="F310" s="9"/>
      <c r="G310" s="1"/>
      <c r="H310" s="3"/>
      <c r="I310" s="1"/>
      <c r="J310" s="1"/>
      <c r="K310" s="1"/>
    </row>
    <row r="311" spans="1:11" ht="15.75" customHeight="1" x14ac:dyDescent="0.25">
      <c r="A311" s="1"/>
      <c r="B311" s="8"/>
      <c r="C311" s="1"/>
      <c r="D311" s="1"/>
      <c r="E311" s="10">
        <f>SUM(E304:E310)</f>
        <v>63100000</v>
      </c>
      <c r="F311" s="9"/>
      <c r="G311" s="1"/>
      <c r="H311" s="3">
        <f>E311/2</f>
        <v>31550000</v>
      </c>
      <c r="I311" s="20">
        <f>H311/E311</f>
        <v>0.5</v>
      </c>
      <c r="J311" s="1" t="s">
        <v>53</v>
      </c>
      <c r="K311" s="1"/>
    </row>
    <row r="312" spans="1:11" ht="15.75" customHeight="1" x14ac:dyDescent="0.25">
      <c r="A312" s="1"/>
      <c r="B312" s="8"/>
      <c r="C312" s="1"/>
      <c r="D312" s="1"/>
      <c r="E312" s="3"/>
      <c r="F312" s="9"/>
      <c r="G312" s="1"/>
      <c r="H312" s="3">
        <f>E311-H311</f>
        <v>31550000</v>
      </c>
      <c r="I312" s="20">
        <f>H312/E311</f>
        <v>0.5</v>
      </c>
      <c r="J312" s="1" t="s">
        <v>53</v>
      </c>
      <c r="K312" s="1"/>
    </row>
    <row r="313" spans="1:11" ht="15.75" customHeight="1" x14ac:dyDescent="0.25">
      <c r="A313" s="1"/>
      <c r="B313" s="8"/>
      <c r="C313" s="1" t="s">
        <v>8</v>
      </c>
      <c r="D313" s="3">
        <f>1000000*0</f>
        <v>0</v>
      </c>
      <c r="E313" s="3">
        <f>D313</f>
        <v>0</v>
      </c>
      <c r="F313" s="9"/>
      <c r="G313" s="1"/>
      <c r="H313" s="3"/>
      <c r="I313" s="1"/>
      <c r="J313" s="1"/>
      <c r="K313" s="1"/>
    </row>
    <row r="314" spans="1:11" ht="15.75" customHeight="1" x14ac:dyDescent="0.25">
      <c r="A314" s="1"/>
      <c r="B314" s="8"/>
      <c r="C314" s="1"/>
      <c r="D314" s="1"/>
      <c r="E314" s="10">
        <f>SUM(E311:E313)</f>
        <v>63100000</v>
      </c>
      <c r="F314" s="9"/>
      <c r="G314" s="1"/>
      <c r="H314" s="3">
        <f>1000000</f>
        <v>1000000</v>
      </c>
      <c r="I314" s="1" t="s">
        <v>54</v>
      </c>
      <c r="J314" s="31"/>
      <c r="K314" s="1"/>
    </row>
    <row r="315" spans="1:11" ht="15.75" customHeight="1" x14ac:dyDescent="0.25">
      <c r="A315" s="1"/>
      <c r="B315" s="8"/>
      <c r="C315" s="1" t="s">
        <v>5</v>
      </c>
      <c r="D315" s="3"/>
      <c r="E315" s="3"/>
      <c r="F315" s="9"/>
      <c r="G315" s="1"/>
      <c r="H315" s="3">
        <f>E319-H314</f>
        <v>4000000</v>
      </c>
      <c r="I315" s="1" t="s">
        <v>55</v>
      </c>
      <c r="J315" s="31"/>
      <c r="K315" s="1"/>
    </row>
    <row r="316" spans="1:11" ht="15.75" customHeight="1" x14ac:dyDescent="0.25">
      <c r="A316" s="1"/>
      <c r="B316" s="8">
        <v>44352</v>
      </c>
      <c r="C316" s="1" t="s">
        <v>10</v>
      </c>
      <c r="D316" s="3">
        <v>68600000</v>
      </c>
      <c r="E316" s="3"/>
      <c r="F316" s="9"/>
      <c r="G316" s="1"/>
      <c r="H316" s="3">
        <f>H315/2</f>
        <v>2000000</v>
      </c>
      <c r="I316" s="1" t="s">
        <v>29</v>
      </c>
      <c r="J316" s="31"/>
      <c r="K316" s="1"/>
    </row>
    <row r="317" spans="1:11" ht="15.75" customHeight="1" x14ac:dyDescent="0.25">
      <c r="A317" s="1"/>
      <c r="B317" s="8"/>
      <c r="C317" s="1" t="s">
        <v>12</v>
      </c>
      <c r="D317" s="3">
        <v>-500000</v>
      </c>
      <c r="E317" s="3"/>
      <c r="F317" s="9"/>
      <c r="G317" s="1"/>
      <c r="H317" s="3">
        <f>H315-H316</f>
        <v>2000000</v>
      </c>
      <c r="I317" s="1" t="s">
        <v>30</v>
      </c>
      <c r="J317" s="31"/>
      <c r="K317" s="1"/>
    </row>
    <row r="318" spans="1:11" ht="15.75" customHeight="1" x14ac:dyDescent="0.25">
      <c r="A318" s="1"/>
      <c r="B318" s="8"/>
      <c r="C318" s="1"/>
      <c r="D318" s="1"/>
      <c r="E318" s="10">
        <f>SUM(D315:D317)</f>
        <v>68100000</v>
      </c>
      <c r="F318" s="9"/>
      <c r="G318" s="1"/>
      <c r="H318" s="3"/>
      <c r="I318" s="1"/>
      <c r="J318" s="1"/>
      <c r="K318" s="1"/>
    </row>
    <row r="319" spans="1:11" ht="15.75" customHeight="1" x14ac:dyDescent="0.25">
      <c r="A319" s="1"/>
      <c r="B319" s="11"/>
      <c r="C319" s="12" t="s">
        <v>6</v>
      </c>
      <c r="D319" s="12"/>
      <c r="E319" s="15">
        <f>E318-E314</f>
        <v>5000000</v>
      </c>
      <c r="F319" s="13"/>
      <c r="G319" s="1"/>
      <c r="H319" s="3"/>
      <c r="I319" s="1"/>
      <c r="J319" s="1"/>
      <c r="K319" s="1"/>
    </row>
    <row r="320" spans="1:11" ht="15.75" customHeight="1" x14ac:dyDescent="0.25">
      <c r="A320" s="1"/>
      <c r="B320" s="16"/>
      <c r="C320" s="17"/>
      <c r="D320" s="21" t="s">
        <v>2</v>
      </c>
      <c r="E320" s="22">
        <v>2800000</v>
      </c>
      <c r="F320" s="18"/>
      <c r="G320" s="3"/>
      <c r="H320" s="3"/>
      <c r="I320" s="1"/>
      <c r="J320" s="1"/>
      <c r="K320" s="1"/>
    </row>
    <row r="321" spans="1:11" ht="15.75" customHeight="1" x14ac:dyDescent="0.25">
      <c r="A321" s="1"/>
      <c r="B321" s="19"/>
      <c r="C321" s="1"/>
      <c r="D321" s="1"/>
      <c r="E321" s="1"/>
      <c r="F321" s="1"/>
      <c r="G321" s="1"/>
      <c r="H321" s="3"/>
      <c r="I321" s="1"/>
      <c r="J321" s="1"/>
      <c r="K321" s="1"/>
    </row>
    <row r="322" spans="1:11" ht="15.75" customHeight="1" x14ac:dyDescent="0.25">
      <c r="A322" s="1"/>
      <c r="B322" s="4">
        <v>44348</v>
      </c>
      <c r="C322" s="5" t="s">
        <v>76</v>
      </c>
      <c r="D322" s="14" t="s">
        <v>13</v>
      </c>
      <c r="E322" s="33">
        <v>72500000</v>
      </c>
      <c r="F322" s="7"/>
      <c r="G322" s="1"/>
      <c r="H322" s="3"/>
      <c r="I322" s="1"/>
      <c r="J322" s="1"/>
      <c r="K322" s="1"/>
    </row>
    <row r="323" spans="1:11" ht="15.75" customHeight="1" x14ac:dyDescent="0.25">
      <c r="A323" s="1"/>
      <c r="B323" s="8"/>
      <c r="C323" s="32" t="s">
        <v>67</v>
      </c>
      <c r="D323" s="1"/>
      <c r="E323" s="3">
        <v>0</v>
      </c>
      <c r="F323" s="9"/>
      <c r="G323" s="1"/>
      <c r="H323" s="3"/>
      <c r="I323" s="1"/>
      <c r="J323" s="1"/>
      <c r="K323" s="1"/>
    </row>
    <row r="324" spans="1:11" ht="15.75" customHeight="1" x14ac:dyDescent="0.25">
      <c r="A324" s="1"/>
      <c r="B324" s="8"/>
      <c r="C324" s="1" t="s">
        <v>51</v>
      </c>
      <c r="D324" s="1"/>
      <c r="E324" s="3">
        <v>300000</v>
      </c>
      <c r="F324" s="9"/>
      <c r="G324" s="1"/>
      <c r="H324" s="3"/>
      <c r="I324" s="1"/>
      <c r="J324" s="1"/>
      <c r="K324" s="1"/>
    </row>
    <row r="325" spans="1:11" ht="15.75" customHeight="1" x14ac:dyDescent="0.25">
      <c r="A325" s="1"/>
      <c r="B325" s="8"/>
      <c r="C325" s="1" t="s">
        <v>72</v>
      </c>
      <c r="D325" s="1"/>
      <c r="E325" s="3">
        <v>0</v>
      </c>
      <c r="F325" s="9"/>
      <c r="G325" s="1"/>
      <c r="H325" s="3"/>
      <c r="I325" s="1"/>
      <c r="J325" s="1"/>
      <c r="K325" s="1"/>
    </row>
    <row r="326" spans="1:11" ht="15.75" customHeight="1" x14ac:dyDescent="0.25">
      <c r="A326" s="1"/>
      <c r="B326" s="8"/>
      <c r="C326" s="1" t="s">
        <v>77</v>
      </c>
      <c r="D326" s="1"/>
      <c r="E326" s="3">
        <v>300000</v>
      </c>
      <c r="F326" s="9"/>
      <c r="G326" s="1"/>
      <c r="H326" s="3"/>
      <c r="I326" s="1"/>
      <c r="J326" s="1"/>
      <c r="K326" s="1"/>
    </row>
    <row r="327" spans="1:11" ht="15.75" customHeight="1" x14ac:dyDescent="0.25">
      <c r="A327" s="1"/>
      <c r="B327" s="8"/>
      <c r="C327" s="1" t="s">
        <v>78</v>
      </c>
      <c r="D327" s="1"/>
      <c r="E327" s="3">
        <v>500000</v>
      </c>
      <c r="F327" s="9"/>
      <c r="G327" s="1"/>
      <c r="H327" s="3"/>
      <c r="I327" s="1"/>
      <c r="J327" s="1"/>
      <c r="K327" s="1"/>
    </row>
    <row r="328" spans="1:11" ht="15.75" customHeight="1" x14ac:dyDescent="0.25">
      <c r="A328" s="1"/>
      <c r="B328" s="8"/>
      <c r="C328" s="1" t="s">
        <v>52</v>
      </c>
      <c r="D328" s="1"/>
      <c r="E328" s="3">
        <v>0</v>
      </c>
      <c r="F328" s="9"/>
      <c r="G328" s="1"/>
      <c r="H328" s="3"/>
      <c r="I328" s="1"/>
      <c r="J328" s="1"/>
      <c r="K328" s="1"/>
    </row>
    <row r="329" spans="1:11" ht="15.75" customHeight="1" x14ac:dyDescent="0.25">
      <c r="A329" s="1"/>
      <c r="B329" s="8"/>
      <c r="C329" s="1"/>
      <c r="D329" s="1"/>
      <c r="E329" s="10">
        <f>SUM(E322:E328)</f>
        <v>73600000</v>
      </c>
      <c r="F329" s="9"/>
      <c r="G329" s="1"/>
      <c r="H329" s="3">
        <f>E329/2</f>
        <v>36800000</v>
      </c>
      <c r="I329" s="20">
        <f>H329/E329</f>
        <v>0.5</v>
      </c>
      <c r="J329" s="1" t="s">
        <v>53</v>
      </c>
      <c r="K329" s="1"/>
    </row>
    <row r="330" spans="1:11" ht="15.75" customHeight="1" x14ac:dyDescent="0.25">
      <c r="A330" s="1"/>
      <c r="B330" s="8"/>
      <c r="C330" s="1"/>
      <c r="D330" s="1"/>
      <c r="E330" s="3"/>
      <c r="F330" s="9"/>
      <c r="G330" s="1"/>
      <c r="H330" s="3">
        <f>E329-H329</f>
        <v>36800000</v>
      </c>
      <c r="I330" s="20">
        <f>H330/E329</f>
        <v>0.5</v>
      </c>
      <c r="J330" s="1" t="s">
        <v>53</v>
      </c>
      <c r="K330" s="1"/>
    </row>
    <row r="331" spans="1:11" ht="15.75" customHeight="1" x14ac:dyDescent="0.25">
      <c r="A331" s="1"/>
      <c r="B331" s="8"/>
      <c r="C331" s="1" t="s">
        <v>8</v>
      </c>
      <c r="D331" s="3">
        <f>1000000*0</f>
        <v>0</v>
      </c>
      <c r="E331" s="3">
        <f>D331</f>
        <v>0</v>
      </c>
      <c r="F331" s="9"/>
      <c r="G331" s="1"/>
      <c r="H331" s="3"/>
      <c r="I331" s="1"/>
      <c r="J331" s="1"/>
      <c r="K331" s="1"/>
    </row>
    <row r="332" spans="1:11" ht="15.75" customHeight="1" x14ac:dyDescent="0.25">
      <c r="A332" s="1"/>
      <c r="B332" s="8"/>
      <c r="C332" s="1"/>
      <c r="D332" s="1"/>
      <c r="E332" s="10">
        <f>SUM(E329:E331)</f>
        <v>73600000</v>
      </c>
      <c r="F332" s="9"/>
      <c r="G332" s="1"/>
      <c r="H332" s="3">
        <f>1000000</f>
        <v>1000000</v>
      </c>
      <c r="I332" s="1" t="s">
        <v>54</v>
      </c>
      <c r="J332" s="31"/>
      <c r="K332" s="1"/>
    </row>
    <row r="333" spans="1:11" ht="15.75" customHeight="1" x14ac:dyDescent="0.25">
      <c r="A333" s="1"/>
      <c r="B333" s="8"/>
      <c r="C333" s="1" t="s">
        <v>5</v>
      </c>
      <c r="D333" s="34">
        <v>11000000</v>
      </c>
      <c r="E333" s="3"/>
      <c r="F333" s="9"/>
      <c r="G333" s="1"/>
      <c r="H333" s="3">
        <f>E337-H332</f>
        <v>9400000</v>
      </c>
      <c r="I333" s="1" t="s">
        <v>55</v>
      </c>
      <c r="J333" s="31"/>
      <c r="K333" s="1"/>
    </row>
    <row r="334" spans="1:11" ht="15.75" customHeight="1" x14ac:dyDescent="0.25">
      <c r="A334" s="1"/>
      <c r="B334" s="8"/>
      <c r="C334" s="1" t="s">
        <v>10</v>
      </c>
      <c r="D334" s="3">
        <v>74000000</v>
      </c>
      <c r="E334" s="3"/>
      <c r="F334" s="9"/>
      <c r="G334" s="1"/>
      <c r="H334" s="3">
        <v>0</v>
      </c>
      <c r="I334" s="1"/>
      <c r="J334" s="31"/>
      <c r="K334" s="1"/>
    </row>
    <row r="335" spans="1:11" ht="15.75" customHeight="1" x14ac:dyDescent="0.25">
      <c r="A335" s="1"/>
      <c r="B335" s="8"/>
      <c r="C335" s="1" t="s">
        <v>12</v>
      </c>
      <c r="D335" s="3">
        <v>-1000000</v>
      </c>
      <c r="E335" s="3"/>
      <c r="F335" s="9"/>
      <c r="G335" s="1"/>
      <c r="H335" s="3">
        <f>H333-H334</f>
        <v>9400000</v>
      </c>
      <c r="I335" s="1" t="s">
        <v>30</v>
      </c>
      <c r="J335" s="31"/>
      <c r="K335" s="1"/>
    </row>
    <row r="336" spans="1:11" ht="15.75" customHeight="1" x14ac:dyDescent="0.25">
      <c r="A336" s="1"/>
      <c r="B336" s="8"/>
      <c r="C336" s="1"/>
      <c r="D336" s="1"/>
      <c r="E336" s="10">
        <f>SUM(D333:D335)</f>
        <v>84000000</v>
      </c>
      <c r="F336" s="9"/>
      <c r="G336" s="1"/>
      <c r="H336" s="3"/>
      <c r="I336" s="1"/>
      <c r="J336" s="1"/>
      <c r="K336" s="1"/>
    </row>
    <row r="337" spans="1:11" ht="15.75" customHeight="1" x14ac:dyDescent="0.25">
      <c r="A337" s="1"/>
      <c r="B337" s="11"/>
      <c r="C337" s="12" t="s">
        <v>6</v>
      </c>
      <c r="D337" s="12"/>
      <c r="E337" s="15">
        <f>E336-E332</f>
        <v>10400000</v>
      </c>
      <c r="F337" s="13"/>
      <c r="G337" s="1"/>
      <c r="H337" s="3"/>
      <c r="I337" s="1"/>
      <c r="J337" s="1"/>
      <c r="K337" s="1"/>
    </row>
    <row r="338" spans="1:11" ht="15.75" customHeight="1" x14ac:dyDescent="0.25">
      <c r="A338" s="1"/>
      <c r="B338" s="16"/>
      <c r="C338" s="17"/>
      <c r="D338" s="21" t="s">
        <v>2</v>
      </c>
      <c r="E338" s="22">
        <v>2800000</v>
      </c>
      <c r="F338" s="18"/>
      <c r="G338" s="3"/>
      <c r="H338" s="3"/>
      <c r="I338" s="1"/>
      <c r="J338" s="1"/>
      <c r="K338" s="1"/>
    </row>
    <row r="339" spans="1:11" ht="15.75" customHeight="1" x14ac:dyDescent="0.25">
      <c r="A339" s="1"/>
      <c r="B339" s="19"/>
      <c r="C339" s="1"/>
      <c r="D339" s="1"/>
      <c r="E339" s="1"/>
      <c r="F339" s="1"/>
      <c r="G339" s="1"/>
      <c r="H339" s="3"/>
      <c r="I339" s="1"/>
      <c r="J339" s="1"/>
      <c r="K339" s="1"/>
    </row>
    <row r="340" spans="1:11" ht="15.75" customHeight="1" x14ac:dyDescent="0.25">
      <c r="A340" s="1"/>
      <c r="B340" s="4">
        <v>44342</v>
      </c>
      <c r="C340" s="5" t="s">
        <v>79</v>
      </c>
      <c r="D340" s="14" t="s">
        <v>13</v>
      </c>
      <c r="E340" s="33">
        <v>60000000</v>
      </c>
      <c r="F340" s="7"/>
      <c r="G340" s="1"/>
      <c r="H340" s="3"/>
      <c r="I340" s="1"/>
      <c r="J340" s="1"/>
      <c r="K340" s="1"/>
    </row>
    <row r="341" spans="1:11" ht="15.75" customHeight="1" x14ac:dyDescent="0.25">
      <c r="A341" s="1"/>
      <c r="B341" s="8"/>
      <c r="C341" s="32" t="s">
        <v>67</v>
      </c>
      <c r="D341" s="1"/>
      <c r="E341" s="3">
        <v>0</v>
      </c>
      <c r="F341" s="9"/>
      <c r="G341" s="1"/>
      <c r="H341" s="3"/>
      <c r="I341" s="1"/>
      <c r="J341" s="1"/>
      <c r="K341" s="1"/>
    </row>
    <row r="342" spans="1:11" ht="15.75" customHeight="1" x14ac:dyDescent="0.25">
      <c r="A342" s="1"/>
      <c r="B342" s="8"/>
      <c r="C342" s="1" t="s">
        <v>51</v>
      </c>
      <c r="D342" s="1"/>
      <c r="E342" s="3">
        <v>300000</v>
      </c>
      <c r="F342" s="9"/>
      <c r="G342" s="1"/>
      <c r="H342" s="3"/>
      <c r="I342" s="1"/>
      <c r="J342" s="1"/>
      <c r="K342" s="1"/>
    </row>
    <row r="343" spans="1:11" ht="15.75" customHeight="1" x14ac:dyDescent="0.25">
      <c r="A343" s="1"/>
      <c r="B343" s="8"/>
      <c r="C343" s="1" t="s">
        <v>72</v>
      </c>
      <c r="D343" s="1"/>
      <c r="E343" s="3">
        <v>500000</v>
      </c>
      <c r="F343" s="9"/>
      <c r="G343" s="1"/>
      <c r="H343" s="3"/>
      <c r="I343" s="1"/>
      <c r="J343" s="1"/>
      <c r="K343" s="1"/>
    </row>
    <row r="344" spans="1:11" ht="15.75" customHeight="1" x14ac:dyDescent="0.25">
      <c r="A344" s="1"/>
      <c r="B344" s="8"/>
      <c r="C344" s="1" t="s">
        <v>80</v>
      </c>
      <c r="D344" s="1"/>
      <c r="E344" s="3">
        <v>258500</v>
      </c>
      <c r="F344" s="9"/>
      <c r="G344" s="1"/>
      <c r="H344" s="3"/>
      <c r="I344" s="1"/>
      <c r="J344" s="1"/>
      <c r="K344" s="1"/>
    </row>
    <row r="345" spans="1:11" ht="15.75" customHeight="1" x14ac:dyDescent="0.25">
      <c r="A345" s="1"/>
      <c r="B345" s="8"/>
      <c r="C345" s="1" t="s">
        <v>81</v>
      </c>
      <c r="D345" s="1"/>
      <c r="E345" s="3">
        <f>540000+300000</f>
        <v>840000</v>
      </c>
      <c r="F345" s="9"/>
      <c r="G345" s="1"/>
      <c r="H345" s="3"/>
      <c r="I345" s="1"/>
      <c r="J345" s="1"/>
      <c r="K345" s="1"/>
    </row>
    <row r="346" spans="1:11" ht="15.75" customHeight="1" x14ac:dyDescent="0.25">
      <c r="A346" s="1"/>
      <c r="B346" s="8"/>
      <c r="C346" s="1" t="s">
        <v>52</v>
      </c>
      <c r="D346" s="1"/>
      <c r="E346" s="3">
        <v>2000000</v>
      </c>
      <c r="F346" s="9"/>
      <c r="G346" s="1"/>
      <c r="H346" s="3"/>
      <c r="I346" s="1"/>
      <c r="J346" s="1"/>
      <c r="K346" s="1"/>
    </row>
    <row r="347" spans="1:11" ht="15.75" customHeight="1" x14ac:dyDescent="0.25">
      <c r="A347" s="1"/>
      <c r="B347" s="8"/>
      <c r="C347" s="1"/>
      <c r="D347" s="1"/>
      <c r="E347" s="10">
        <f>SUM(E340:E346)</f>
        <v>63898500</v>
      </c>
      <c r="F347" s="9"/>
      <c r="G347" s="1"/>
      <c r="H347" s="3">
        <f>E347/2</f>
        <v>31949250</v>
      </c>
      <c r="I347" s="20">
        <f>H347/E347</f>
        <v>0.5</v>
      </c>
      <c r="J347" s="1" t="s">
        <v>53</v>
      </c>
      <c r="K347" s="1"/>
    </row>
    <row r="348" spans="1:11" ht="15.75" customHeight="1" x14ac:dyDescent="0.25">
      <c r="A348" s="1"/>
      <c r="B348" s="8"/>
      <c r="C348" s="1"/>
      <c r="D348" s="1"/>
      <c r="E348" s="3"/>
      <c r="F348" s="9"/>
      <c r="G348" s="1"/>
      <c r="H348" s="3">
        <f>E347-H347</f>
        <v>31949250</v>
      </c>
      <c r="I348" s="20">
        <f>H348/E347</f>
        <v>0.5</v>
      </c>
      <c r="J348" s="1" t="s">
        <v>53</v>
      </c>
      <c r="K348" s="1"/>
    </row>
    <row r="349" spans="1:11" ht="15.75" customHeight="1" x14ac:dyDescent="0.25">
      <c r="A349" s="1"/>
      <c r="B349" s="8"/>
      <c r="C349" s="1" t="s">
        <v>8</v>
      </c>
      <c r="D349" s="3">
        <f>1000000*0</f>
        <v>0</v>
      </c>
      <c r="E349" s="3">
        <f>D349</f>
        <v>0</v>
      </c>
      <c r="F349" s="9"/>
      <c r="G349" s="1"/>
      <c r="H349" s="3"/>
      <c r="I349" s="1"/>
      <c r="J349" s="1"/>
      <c r="K349" s="1"/>
    </row>
    <row r="350" spans="1:11" ht="15.75" customHeight="1" x14ac:dyDescent="0.25">
      <c r="A350" s="1"/>
      <c r="B350" s="8"/>
      <c r="C350" s="1"/>
      <c r="D350" s="1"/>
      <c r="E350" s="10">
        <f>SUM(E347:E349)</f>
        <v>63898500</v>
      </c>
      <c r="F350" s="9"/>
      <c r="G350" s="1"/>
      <c r="H350" s="3">
        <f>1000000</f>
        <v>1000000</v>
      </c>
      <c r="I350" s="1" t="s">
        <v>54</v>
      </c>
      <c r="J350" s="31"/>
      <c r="K350" s="1"/>
    </row>
    <row r="351" spans="1:11" ht="15.75" customHeight="1" x14ac:dyDescent="0.25">
      <c r="A351" s="1"/>
      <c r="B351" s="8">
        <v>44390</v>
      </c>
      <c r="C351" s="1" t="s">
        <v>5</v>
      </c>
      <c r="D351" s="34">
        <v>60000000</v>
      </c>
      <c r="E351" s="3"/>
      <c r="F351" s="9"/>
      <c r="G351" s="1"/>
      <c r="H351" s="3">
        <f>E355-H350</f>
        <v>2101500</v>
      </c>
      <c r="I351" s="1" t="s">
        <v>55</v>
      </c>
      <c r="J351" s="31"/>
      <c r="K351" s="1"/>
    </row>
    <row r="352" spans="1:11" ht="15.75" customHeight="1" x14ac:dyDescent="0.25">
      <c r="A352" s="1"/>
      <c r="B352" s="8"/>
      <c r="C352" s="1" t="s">
        <v>10</v>
      </c>
      <c r="D352" s="3">
        <v>7000000</v>
      </c>
      <c r="E352" s="3"/>
      <c r="F352" s="9"/>
      <c r="G352" s="1"/>
      <c r="H352" s="3">
        <f>H351/2</f>
        <v>1050750</v>
      </c>
      <c r="I352" s="1" t="s">
        <v>29</v>
      </c>
      <c r="J352" s="31"/>
      <c r="K352" s="1"/>
    </row>
    <row r="353" spans="1:11" ht="15.75" customHeight="1" x14ac:dyDescent="0.25">
      <c r="A353" s="1"/>
      <c r="B353" s="8"/>
      <c r="C353" s="1" t="s">
        <v>12</v>
      </c>
      <c r="D353" s="3"/>
      <c r="E353" s="3"/>
      <c r="F353" s="9"/>
      <c r="G353" s="1"/>
      <c r="H353" s="3">
        <f>H351-H352</f>
        <v>1050750</v>
      </c>
      <c r="I353" s="1" t="s">
        <v>30</v>
      </c>
      <c r="J353" s="31"/>
      <c r="K353" s="1"/>
    </row>
    <row r="354" spans="1:11" ht="15.75" customHeight="1" x14ac:dyDescent="0.25">
      <c r="A354" s="1"/>
      <c r="B354" s="8"/>
      <c r="C354" s="1"/>
      <c r="D354" s="1"/>
      <c r="E354" s="10">
        <f>SUM(D351:D353)</f>
        <v>67000000</v>
      </c>
      <c r="F354" s="9"/>
      <c r="G354" s="1"/>
      <c r="H354" s="3"/>
      <c r="I354" s="1"/>
      <c r="J354" s="1"/>
      <c r="K354" s="1"/>
    </row>
    <row r="355" spans="1:11" ht="15.75" customHeight="1" x14ac:dyDescent="0.25">
      <c r="A355" s="1"/>
      <c r="B355" s="11"/>
      <c r="C355" s="12" t="s">
        <v>6</v>
      </c>
      <c r="D355" s="12"/>
      <c r="E355" s="15">
        <f>E354-E350</f>
        <v>3101500</v>
      </c>
      <c r="F355" s="13"/>
      <c r="G355" s="1"/>
      <c r="H355" s="3"/>
      <c r="I355" s="1"/>
      <c r="J355" s="1"/>
      <c r="K355" s="1"/>
    </row>
    <row r="356" spans="1:11" ht="15.75" customHeight="1" x14ac:dyDescent="0.25">
      <c r="A356" s="1"/>
      <c r="B356" s="16"/>
      <c r="C356" s="17"/>
      <c r="D356" s="21" t="s">
        <v>2</v>
      </c>
      <c r="E356" s="22">
        <v>2800000</v>
      </c>
      <c r="F356" s="18"/>
      <c r="G356" s="3"/>
      <c r="H356" s="3"/>
      <c r="I356" s="1"/>
      <c r="J356" s="1"/>
      <c r="K356" s="1"/>
    </row>
    <row r="357" spans="1:11" ht="15.75" customHeight="1" x14ac:dyDescent="0.25">
      <c r="A357" s="1"/>
      <c r="B357" s="19"/>
      <c r="C357" s="1"/>
      <c r="D357" s="1"/>
      <c r="E357" s="1"/>
      <c r="F357" s="1"/>
      <c r="G357" s="1"/>
      <c r="H357" s="3"/>
      <c r="I357" s="1"/>
      <c r="J357" s="1"/>
      <c r="K357" s="1"/>
    </row>
    <row r="358" spans="1:11" ht="15.75" customHeight="1" x14ac:dyDescent="0.25">
      <c r="A358" s="1"/>
      <c r="B358" s="4">
        <v>44342</v>
      </c>
      <c r="C358" s="5" t="s">
        <v>82</v>
      </c>
      <c r="D358" s="14" t="s">
        <v>7</v>
      </c>
      <c r="E358" s="33">
        <v>67000000</v>
      </c>
      <c r="F358" s="7"/>
      <c r="G358" s="1"/>
      <c r="H358" s="3"/>
      <c r="I358" s="1"/>
      <c r="J358" s="1"/>
      <c r="K358" s="1"/>
    </row>
    <row r="359" spans="1:11" ht="15.75" customHeight="1" x14ac:dyDescent="0.25">
      <c r="A359" s="1"/>
      <c r="B359" s="8"/>
      <c r="C359" s="32" t="s">
        <v>67</v>
      </c>
      <c r="D359" s="1"/>
      <c r="E359" s="3">
        <v>0</v>
      </c>
      <c r="F359" s="9"/>
      <c r="G359" s="1"/>
      <c r="H359" s="3"/>
      <c r="I359" s="1"/>
      <c r="J359" s="1"/>
      <c r="K359" s="1"/>
    </row>
    <row r="360" spans="1:11" ht="15.75" customHeight="1" x14ac:dyDescent="0.25">
      <c r="A360" s="1"/>
      <c r="B360" s="8"/>
      <c r="C360" s="1" t="s">
        <v>51</v>
      </c>
      <c r="D360" s="1"/>
      <c r="E360" s="3">
        <v>300000</v>
      </c>
      <c r="F360" s="9"/>
      <c r="G360" s="1"/>
      <c r="H360" s="3"/>
      <c r="I360" s="1"/>
      <c r="J360" s="1"/>
      <c r="K360" s="1"/>
    </row>
    <row r="361" spans="1:11" ht="15.75" customHeight="1" x14ac:dyDescent="0.25">
      <c r="A361" s="1"/>
      <c r="B361" s="8"/>
      <c r="C361" s="1" t="s">
        <v>72</v>
      </c>
      <c r="D361" s="1"/>
      <c r="E361" s="3">
        <v>300000</v>
      </c>
      <c r="F361" s="9"/>
      <c r="G361" s="1"/>
      <c r="H361" s="3"/>
      <c r="I361" s="1"/>
      <c r="J361" s="1"/>
      <c r="K361" s="1"/>
    </row>
    <row r="362" spans="1:11" ht="15.75" customHeight="1" x14ac:dyDescent="0.25">
      <c r="A362" s="1"/>
      <c r="B362" s="8"/>
      <c r="C362" s="1" t="s">
        <v>69</v>
      </c>
      <c r="D362" s="1"/>
      <c r="E362" s="3">
        <v>230000</v>
      </c>
      <c r="F362" s="9"/>
      <c r="G362" s="1"/>
      <c r="H362" s="3"/>
      <c r="I362" s="1"/>
      <c r="J362" s="1"/>
      <c r="K362" s="1"/>
    </row>
    <row r="363" spans="1:11" ht="15.75" customHeight="1" x14ac:dyDescent="0.25">
      <c r="A363" s="1"/>
      <c r="B363" s="8"/>
      <c r="C363" s="1" t="s">
        <v>83</v>
      </c>
      <c r="D363" s="1"/>
      <c r="E363" s="3">
        <v>600000</v>
      </c>
      <c r="F363" s="9"/>
      <c r="G363" s="1"/>
      <c r="H363" s="3"/>
      <c r="I363" s="1"/>
      <c r="J363" s="1"/>
      <c r="K363" s="1"/>
    </row>
    <row r="364" spans="1:11" ht="15.75" customHeight="1" x14ac:dyDescent="0.25">
      <c r="A364" s="1"/>
      <c r="B364" s="8"/>
      <c r="C364" s="1" t="s">
        <v>84</v>
      </c>
      <c r="D364" s="1"/>
      <c r="E364" s="3">
        <v>100000</v>
      </c>
      <c r="F364" s="9"/>
      <c r="G364" s="1"/>
      <c r="H364" s="3"/>
      <c r="I364" s="1"/>
      <c r="J364" s="1"/>
      <c r="K364" s="1"/>
    </row>
    <row r="365" spans="1:11" ht="15.75" customHeight="1" x14ac:dyDescent="0.25">
      <c r="A365" s="1"/>
      <c r="B365" s="8"/>
      <c r="C365" s="1" t="s">
        <v>85</v>
      </c>
      <c r="D365" s="1"/>
      <c r="E365" s="3">
        <v>200000</v>
      </c>
      <c r="F365" s="9"/>
      <c r="G365" s="1"/>
      <c r="H365" s="3"/>
      <c r="I365" s="1"/>
      <c r="J365" s="1"/>
      <c r="K365" s="1"/>
    </row>
    <row r="366" spans="1:11" ht="15.75" customHeight="1" x14ac:dyDescent="0.25">
      <c r="A366" s="1"/>
      <c r="B366" s="8"/>
      <c r="C366" s="1" t="s">
        <v>86</v>
      </c>
      <c r="D366" s="1"/>
      <c r="E366" s="3">
        <v>250000</v>
      </c>
      <c r="F366" s="9"/>
      <c r="G366" s="1"/>
      <c r="H366" s="3"/>
      <c r="I366" s="1"/>
      <c r="J366" s="1"/>
      <c r="K366" s="1"/>
    </row>
    <row r="367" spans="1:11" ht="15.75" customHeight="1" x14ac:dyDescent="0.25">
      <c r="A367" s="1"/>
      <c r="B367" s="8"/>
      <c r="C367" s="1"/>
      <c r="D367" s="1"/>
      <c r="E367" s="10">
        <f>SUM(E358:E366)</f>
        <v>68980000</v>
      </c>
      <c r="F367" s="9"/>
      <c r="G367" s="1"/>
      <c r="H367" s="3">
        <f>E367/2</f>
        <v>34490000</v>
      </c>
      <c r="I367" s="20">
        <f>H367/E367</f>
        <v>0.5</v>
      </c>
      <c r="J367" s="1" t="s">
        <v>53</v>
      </c>
      <c r="K367" s="1"/>
    </row>
    <row r="368" spans="1:11" ht="15.75" customHeight="1" x14ac:dyDescent="0.25">
      <c r="A368" s="1"/>
      <c r="B368" s="8"/>
      <c r="C368" s="1"/>
      <c r="D368" s="1"/>
      <c r="E368" s="3"/>
      <c r="F368" s="9"/>
      <c r="G368" s="1"/>
      <c r="H368" s="3">
        <f>E367-H367</f>
        <v>34490000</v>
      </c>
      <c r="I368" s="20">
        <f>H368/E367</f>
        <v>0.5</v>
      </c>
      <c r="J368" s="1" t="s">
        <v>53</v>
      </c>
      <c r="K368" s="1"/>
    </row>
    <row r="369" spans="1:11" ht="15.75" customHeight="1" x14ac:dyDescent="0.25">
      <c r="A369" s="1"/>
      <c r="B369" s="8"/>
      <c r="C369" s="1" t="s">
        <v>8</v>
      </c>
      <c r="D369" s="3">
        <f>1000000*0</f>
        <v>0</v>
      </c>
      <c r="E369" s="3">
        <f>D369</f>
        <v>0</v>
      </c>
      <c r="F369" s="9"/>
      <c r="G369" s="1"/>
      <c r="H369" s="3"/>
      <c r="I369" s="1"/>
      <c r="J369" s="1"/>
      <c r="K369" s="1"/>
    </row>
    <row r="370" spans="1:11" ht="15.75" customHeight="1" x14ac:dyDescent="0.25">
      <c r="A370" s="1"/>
      <c r="B370" s="8"/>
      <c r="C370" s="1"/>
      <c r="D370" s="1"/>
      <c r="E370" s="10">
        <f>SUM(E367:E369)</f>
        <v>68980000</v>
      </c>
      <c r="F370" s="9"/>
      <c r="G370" s="1"/>
      <c r="H370" s="3">
        <f>1000000</f>
        <v>1000000</v>
      </c>
      <c r="I370" s="1" t="s">
        <v>54</v>
      </c>
      <c r="J370" s="31"/>
      <c r="K370" s="1"/>
    </row>
    <row r="371" spans="1:11" ht="15.75" customHeight="1" x14ac:dyDescent="0.25">
      <c r="A371" s="1"/>
      <c r="B371" s="8"/>
      <c r="C371" s="1" t="s">
        <v>5</v>
      </c>
      <c r="D371" s="34">
        <v>12000000</v>
      </c>
      <c r="E371" s="3"/>
      <c r="F371" s="9"/>
      <c r="G371" s="1"/>
      <c r="H371" s="3">
        <f>E375-H370</f>
        <v>5720000</v>
      </c>
      <c r="I371" s="1" t="s">
        <v>55</v>
      </c>
      <c r="J371" s="31"/>
      <c r="K371" s="1"/>
    </row>
    <row r="372" spans="1:11" ht="15.75" customHeight="1" x14ac:dyDescent="0.25">
      <c r="A372" s="1"/>
      <c r="B372" s="8">
        <v>44459</v>
      </c>
      <c r="C372" s="1" t="s">
        <v>10</v>
      </c>
      <c r="D372" s="3">
        <v>65000000</v>
      </c>
      <c r="E372" s="3"/>
      <c r="F372" s="9"/>
      <c r="G372" s="1"/>
      <c r="H372" s="3">
        <f>H371/2</f>
        <v>2860000</v>
      </c>
      <c r="I372" s="1" t="s">
        <v>38</v>
      </c>
      <c r="J372" s="31"/>
      <c r="K372" s="1"/>
    </row>
    <row r="373" spans="1:11" ht="15.75" customHeight="1" x14ac:dyDescent="0.25">
      <c r="A373" s="1"/>
      <c r="B373" s="8"/>
      <c r="C373" s="1" t="s">
        <v>12</v>
      </c>
      <c r="D373" s="3">
        <v>-1300000</v>
      </c>
      <c r="E373" s="3"/>
      <c r="F373" s="9"/>
      <c r="G373" s="1"/>
      <c r="H373" s="3">
        <f>H371-H372</f>
        <v>2860000</v>
      </c>
      <c r="I373" s="1" t="s">
        <v>30</v>
      </c>
      <c r="J373" s="31"/>
      <c r="K373" s="1"/>
    </row>
    <row r="374" spans="1:11" ht="15.75" customHeight="1" x14ac:dyDescent="0.25">
      <c r="A374" s="1"/>
      <c r="B374" s="8"/>
      <c r="C374" s="1"/>
      <c r="D374" s="1"/>
      <c r="E374" s="10">
        <f>SUM(D371:D373)</f>
        <v>75700000</v>
      </c>
      <c r="F374" s="9"/>
      <c r="G374" s="1"/>
      <c r="H374" s="3"/>
      <c r="I374" s="1"/>
      <c r="J374" s="1"/>
      <c r="K374" s="1"/>
    </row>
    <row r="375" spans="1:11" ht="15.75" customHeight="1" x14ac:dyDescent="0.25">
      <c r="A375" s="1"/>
      <c r="B375" s="11"/>
      <c r="C375" s="12" t="s">
        <v>6</v>
      </c>
      <c r="D375" s="12"/>
      <c r="E375" s="15">
        <f>E374-E370</f>
        <v>6720000</v>
      </c>
      <c r="F375" s="13"/>
      <c r="G375" s="1"/>
      <c r="H375" s="3"/>
      <c r="I375" s="1"/>
      <c r="J375" s="1"/>
      <c r="K375" s="1"/>
    </row>
    <row r="376" spans="1:11" ht="15.75" customHeight="1" x14ac:dyDescent="0.25">
      <c r="A376" s="1"/>
      <c r="B376" s="16"/>
      <c r="C376" s="17"/>
      <c r="D376" s="21" t="s">
        <v>2</v>
      </c>
      <c r="E376" s="22">
        <v>2800000</v>
      </c>
      <c r="F376" s="18"/>
      <c r="G376" s="3"/>
      <c r="H376" s="3"/>
      <c r="I376" s="1"/>
      <c r="J376" s="1"/>
      <c r="K376" s="1"/>
    </row>
    <row r="377" spans="1:11" ht="15.75" customHeight="1" x14ac:dyDescent="0.25">
      <c r="A377" s="1"/>
      <c r="B377" s="19"/>
      <c r="C377" s="1"/>
      <c r="D377" s="1"/>
      <c r="E377" s="1"/>
      <c r="F377" s="1"/>
      <c r="G377" s="1"/>
      <c r="H377" s="3"/>
      <c r="I377" s="1"/>
      <c r="J377" s="1"/>
      <c r="K377" s="1"/>
    </row>
    <row r="378" spans="1:11" ht="15.75" customHeight="1" x14ac:dyDescent="0.25">
      <c r="A378" s="1"/>
      <c r="B378" s="4">
        <v>44348</v>
      </c>
      <c r="C378" s="5" t="s">
        <v>87</v>
      </c>
      <c r="D378" s="14" t="s">
        <v>0</v>
      </c>
      <c r="E378" s="33">
        <v>63000000</v>
      </c>
      <c r="F378" s="7"/>
      <c r="G378" s="1"/>
      <c r="H378" s="3"/>
      <c r="I378" s="1"/>
      <c r="J378" s="1"/>
      <c r="K378" s="1"/>
    </row>
    <row r="379" spans="1:11" ht="15.75" customHeight="1" x14ac:dyDescent="0.25">
      <c r="A379" s="1"/>
      <c r="B379" s="8"/>
      <c r="C379" s="32" t="s">
        <v>67</v>
      </c>
      <c r="D379" s="1"/>
      <c r="E379" s="3">
        <v>0</v>
      </c>
      <c r="F379" s="9"/>
      <c r="G379" s="1"/>
      <c r="H379" s="3"/>
      <c r="I379" s="1"/>
      <c r="J379" s="1"/>
      <c r="K379" s="1"/>
    </row>
    <row r="380" spans="1:11" ht="15.75" customHeight="1" x14ac:dyDescent="0.25">
      <c r="A380" s="1"/>
      <c r="B380" s="8"/>
      <c r="C380" s="1" t="s">
        <v>51</v>
      </c>
      <c r="D380" s="1"/>
      <c r="E380" s="3">
        <v>300000</v>
      </c>
      <c r="F380" s="9"/>
      <c r="G380" s="1"/>
      <c r="H380" s="3"/>
      <c r="I380" s="1"/>
      <c r="J380" s="1"/>
      <c r="K380" s="1"/>
    </row>
    <row r="381" spans="1:11" ht="15.75" customHeight="1" x14ac:dyDescent="0.25">
      <c r="A381" s="1"/>
      <c r="B381" s="8"/>
      <c r="C381" s="1" t="s">
        <v>72</v>
      </c>
      <c r="D381" s="1"/>
      <c r="E381" s="3">
        <v>500000</v>
      </c>
      <c r="F381" s="9"/>
      <c r="G381" s="1"/>
      <c r="H381" s="3"/>
      <c r="I381" s="1"/>
      <c r="J381" s="1"/>
      <c r="K381" s="1"/>
    </row>
    <row r="382" spans="1:11" ht="15.75" customHeight="1" x14ac:dyDescent="0.25">
      <c r="A382" s="1"/>
      <c r="B382" s="8"/>
      <c r="C382" s="1" t="s">
        <v>77</v>
      </c>
      <c r="D382" s="1"/>
      <c r="E382" s="3">
        <v>0</v>
      </c>
      <c r="F382" s="9"/>
      <c r="G382" s="1"/>
      <c r="H382" s="3"/>
      <c r="I382" s="1"/>
      <c r="J382" s="1"/>
      <c r="K382" s="1"/>
    </row>
    <row r="383" spans="1:11" ht="15.75" customHeight="1" x14ac:dyDescent="0.25">
      <c r="A383" s="1"/>
      <c r="B383" s="8"/>
      <c r="C383" s="1" t="s">
        <v>78</v>
      </c>
      <c r="D383" s="1"/>
      <c r="E383" s="3">
        <v>0</v>
      </c>
      <c r="F383" s="9"/>
      <c r="G383" s="1"/>
      <c r="H383" s="3"/>
      <c r="I383" s="1"/>
      <c r="J383" s="1"/>
      <c r="K383" s="1"/>
    </row>
    <row r="384" spans="1:11" ht="15.75" customHeight="1" x14ac:dyDescent="0.25">
      <c r="A384" s="1"/>
      <c r="B384" s="8"/>
      <c r="C384" s="1" t="s">
        <v>52</v>
      </c>
      <c r="D384" s="1"/>
      <c r="E384" s="3">
        <v>700000</v>
      </c>
      <c r="F384" s="9"/>
      <c r="G384" s="1"/>
      <c r="H384" s="3"/>
      <c r="I384" s="1"/>
      <c r="J384" s="1"/>
      <c r="K384" s="1"/>
    </row>
    <row r="385" spans="1:11" ht="15.75" customHeight="1" x14ac:dyDescent="0.25">
      <c r="A385" s="1"/>
      <c r="B385" s="8"/>
      <c r="C385" s="1"/>
      <c r="D385" s="1"/>
      <c r="E385" s="10">
        <f>SUM(E378:E384)</f>
        <v>64500000</v>
      </c>
      <c r="F385" s="9"/>
      <c r="G385" s="1"/>
      <c r="H385" s="3">
        <f>E385/2</f>
        <v>32250000</v>
      </c>
      <c r="I385" s="20">
        <f>H385/E385</f>
        <v>0.5</v>
      </c>
      <c r="J385" s="1" t="s">
        <v>53</v>
      </c>
      <c r="K385" s="1"/>
    </row>
    <row r="386" spans="1:11" ht="15.75" customHeight="1" x14ac:dyDescent="0.25">
      <c r="A386" s="1"/>
      <c r="B386" s="8"/>
      <c r="C386" s="1"/>
      <c r="D386" s="1"/>
      <c r="E386" s="3"/>
      <c r="F386" s="9"/>
      <c r="G386" s="1"/>
      <c r="H386" s="3">
        <f>E385-H385</f>
        <v>32250000</v>
      </c>
      <c r="I386" s="20">
        <f>H386/E385</f>
        <v>0.5</v>
      </c>
      <c r="J386" s="1" t="s">
        <v>53</v>
      </c>
      <c r="K386" s="1"/>
    </row>
    <row r="387" spans="1:11" ht="15.75" customHeight="1" x14ac:dyDescent="0.25">
      <c r="A387" s="1"/>
      <c r="B387" s="8"/>
      <c r="C387" s="1" t="s">
        <v>8</v>
      </c>
      <c r="D387" s="3">
        <f>1000000*0</f>
        <v>0</v>
      </c>
      <c r="E387" s="3">
        <f>D387</f>
        <v>0</v>
      </c>
      <c r="F387" s="9"/>
      <c r="G387" s="1"/>
      <c r="H387" s="3"/>
      <c r="I387" s="1"/>
      <c r="J387" s="1"/>
      <c r="K387" s="1"/>
    </row>
    <row r="388" spans="1:11" ht="15.75" customHeight="1" x14ac:dyDescent="0.25">
      <c r="A388" s="1"/>
      <c r="B388" s="8"/>
      <c r="C388" s="1"/>
      <c r="D388" s="1"/>
      <c r="E388" s="10">
        <f>SUM(E385:E387)</f>
        <v>64500000</v>
      </c>
      <c r="F388" s="9"/>
      <c r="G388" s="1"/>
      <c r="H388" s="35">
        <f>1000000</f>
        <v>1000000</v>
      </c>
      <c r="I388" s="36" t="s">
        <v>54</v>
      </c>
      <c r="J388" s="31"/>
      <c r="K388" s="1"/>
    </row>
    <row r="389" spans="1:11" ht="15.75" customHeight="1" x14ac:dyDescent="0.25">
      <c r="A389" s="1"/>
      <c r="B389" s="8"/>
      <c r="C389" s="1" t="s">
        <v>5</v>
      </c>
      <c r="D389" s="34">
        <v>0</v>
      </c>
      <c r="E389" s="3"/>
      <c r="F389" s="9"/>
      <c r="G389" s="1"/>
      <c r="H389" s="35">
        <f>E393-H388</f>
        <v>-65500000</v>
      </c>
      <c r="I389" s="36" t="s">
        <v>55</v>
      </c>
      <c r="J389" s="31"/>
      <c r="K389" s="1"/>
    </row>
    <row r="390" spans="1:11" ht="15.75" customHeight="1" x14ac:dyDescent="0.25">
      <c r="A390" s="1"/>
      <c r="B390" s="8"/>
      <c r="C390" s="1" t="s">
        <v>10</v>
      </c>
      <c r="D390" s="3">
        <v>0</v>
      </c>
      <c r="E390" s="3"/>
      <c r="F390" s="9"/>
      <c r="G390" s="1"/>
      <c r="H390" s="35">
        <v>0</v>
      </c>
      <c r="I390" s="36" t="s">
        <v>38</v>
      </c>
      <c r="J390" s="31"/>
      <c r="K390" s="1"/>
    </row>
    <row r="391" spans="1:11" ht="15.75" customHeight="1" x14ac:dyDescent="0.25">
      <c r="A391" s="1"/>
      <c r="B391" s="8"/>
      <c r="C391" s="1" t="s">
        <v>12</v>
      </c>
      <c r="D391" s="3">
        <v>0</v>
      </c>
      <c r="E391" s="3"/>
      <c r="F391" s="9"/>
      <c r="G391" s="1"/>
      <c r="H391" s="35">
        <f>H389-H390</f>
        <v>-65500000</v>
      </c>
      <c r="I391" s="36" t="s">
        <v>30</v>
      </c>
      <c r="J391" s="31"/>
      <c r="K391" s="1"/>
    </row>
    <row r="392" spans="1:11" ht="15.75" customHeight="1" x14ac:dyDescent="0.25">
      <c r="A392" s="1"/>
      <c r="B392" s="8"/>
      <c r="C392" s="1"/>
      <c r="D392" s="1"/>
      <c r="E392" s="10">
        <f>SUM(D389:D391)</f>
        <v>0</v>
      </c>
      <c r="F392" s="9"/>
      <c r="G392" s="1"/>
      <c r="H392" s="35"/>
      <c r="I392" s="36"/>
      <c r="J392" s="1"/>
      <c r="K392" s="1"/>
    </row>
    <row r="393" spans="1:11" ht="15.75" customHeight="1" x14ac:dyDescent="0.25">
      <c r="A393" s="1"/>
      <c r="B393" s="11"/>
      <c r="C393" s="12" t="s">
        <v>6</v>
      </c>
      <c r="D393" s="12"/>
      <c r="E393" s="15">
        <f>E392-E388</f>
        <v>-64500000</v>
      </c>
      <c r="F393" s="13"/>
      <c r="G393" s="1"/>
      <c r="H393" s="3"/>
      <c r="I393" s="1"/>
      <c r="J393" s="1"/>
      <c r="K393" s="1"/>
    </row>
    <row r="394" spans="1:11" ht="15.75" customHeight="1" x14ac:dyDescent="0.25">
      <c r="A394" s="1"/>
      <c r="B394" s="16"/>
      <c r="C394" s="17"/>
      <c r="D394" s="21" t="s">
        <v>2</v>
      </c>
      <c r="E394" s="22">
        <v>2800000</v>
      </c>
      <c r="F394" s="18"/>
      <c r="G394" s="3"/>
      <c r="H394" s="3"/>
      <c r="I394" s="1"/>
      <c r="J394" s="1"/>
      <c r="K394" s="1"/>
    </row>
    <row r="395" spans="1:11" ht="15.75" customHeight="1" x14ac:dyDescent="0.25">
      <c r="A395" s="1"/>
      <c r="B395" s="19"/>
      <c r="C395" s="1"/>
      <c r="D395" s="1"/>
      <c r="E395" s="1"/>
      <c r="F395" s="1"/>
      <c r="G395" s="1"/>
      <c r="H395" s="3"/>
      <c r="I395" s="1"/>
      <c r="J395" s="1"/>
      <c r="K395" s="1"/>
    </row>
    <row r="396" spans="1:11" ht="15.75" customHeight="1" x14ac:dyDescent="0.25">
      <c r="A396" s="1"/>
      <c r="B396" s="4">
        <v>44346</v>
      </c>
      <c r="C396" s="5" t="s">
        <v>88</v>
      </c>
      <c r="D396" s="14" t="s">
        <v>74</v>
      </c>
      <c r="E396" s="33">
        <v>84000000</v>
      </c>
      <c r="F396" s="7"/>
      <c r="G396" s="1"/>
      <c r="H396" s="3"/>
      <c r="I396" s="1"/>
      <c r="J396" s="1"/>
      <c r="K396" s="1"/>
    </row>
    <row r="397" spans="1:11" ht="15.75" customHeight="1" x14ac:dyDescent="0.25">
      <c r="A397" s="1"/>
      <c r="B397" s="8"/>
      <c r="C397" s="32" t="s">
        <v>67</v>
      </c>
      <c r="D397" s="1"/>
      <c r="E397" s="3">
        <v>0</v>
      </c>
      <c r="F397" s="9"/>
      <c r="G397" s="1"/>
      <c r="H397" s="3"/>
      <c r="I397" s="1"/>
      <c r="J397" s="1"/>
      <c r="K397" s="1"/>
    </row>
    <row r="398" spans="1:11" ht="15.75" customHeight="1" x14ac:dyDescent="0.25">
      <c r="A398" s="1"/>
      <c r="B398" s="8"/>
      <c r="C398" s="1" t="s">
        <v>51</v>
      </c>
      <c r="D398" s="1"/>
      <c r="E398" s="3">
        <v>300000</v>
      </c>
      <c r="F398" s="9"/>
      <c r="G398" s="1"/>
      <c r="H398" s="3"/>
      <c r="I398" s="1"/>
      <c r="J398" s="1"/>
      <c r="K398" s="1"/>
    </row>
    <row r="399" spans="1:11" ht="15.75" customHeight="1" x14ac:dyDescent="0.25">
      <c r="A399" s="1"/>
      <c r="B399" s="8"/>
      <c r="C399" s="1" t="s">
        <v>72</v>
      </c>
      <c r="D399" s="1"/>
      <c r="E399" s="3">
        <v>0</v>
      </c>
      <c r="F399" s="9"/>
      <c r="G399" s="1"/>
      <c r="H399" s="3"/>
      <c r="I399" s="1"/>
      <c r="J399" s="1"/>
      <c r="K399" s="1"/>
    </row>
    <row r="400" spans="1:11" ht="15.75" customHeight="1" x14ac:dyDescent="0.25">
      <c r="A400" s="1"/>
      <c r="B400" s="8"/>
      <c r="C400" s="1" t="s">
        <v>77</v>
      </c>
      <c r="D400" s="1"/>
      <c r="E400" s="3">
        <v>0</v>
      </c>
      <c r="F400" s="9"/>
      <c r="G400" s="1"/>
      <c r="H400" s="3"/>
      <c r="I400" s="1"/>
      <c r="J400" s="1"/>
      <c r="K400" s="1"/>
    </row>
    <row r="401" spans="1:11" ht="15.75" customHeight="1" x14ac:dyDescent="0.25">
      <c r="A401" s="1"/>
      <c r="B401" s="8"/>
      <c r="C401" s="1" t="s">
        <v>78</v>
      </c>
      <c r="D401" s="1"/>
      <c r="E401" s="3">
        <v>0</v>
      </c>
      <c r="F401" s="9"/>
      <c r="G401" s="1"/>
      <c r="H401" s="3"/>
      <c r="I401" s="1"/>
      <c r="J401" s="1"/>
      <c r="K401" s="1"/>
    </row>
    <row r="402" spans="1:11" ht="15.75" customHeight="1" x14ac:dyDescent="0.25">
      <c r="A402" s="1"/>
      <c r="B402" s="8"/>
      <c r="C402" s="1" t="s">
        <v>52</v>
      </c>
      <c r="D402" s="1"/>
      <c r="E402" s="3">
        <v>700000</v>
      </c>
      <c r="F402" s="9"/>
      <c r="G402" s="1"/>
      <c r="H402" s="3"/>
      <c r="I402" s="1"/>
      <c r="J402" s="1"/>
      <c r="K402" s="1"/>
    </row>
    <row r="403" spans="1:11" ht="15.75" customHeight="1" x14ac:dyDescent="0.25">
      <c r="A403" s="1"/>
      <c r="B403" s="8"/>
      <c r="C403" s="1"/>
      <c r="D403" s="1"/>
      <c r="E403" s="10">
        <f>SUM(E396:E402)</f>
        <v>85000000</v>
      </c>
      <c r="F403" s="9"/>
      <c r="G403" s="1"/>
      <c r="H403" s="3">
        <f>E403/2</f>
        <v>42500000</v>
      </c>
      <c r="I403" s="20">
        <f>H403/E403</f>
        <v>0.5</v>
      </c>
      <c r="J403" s="1" t="s">
        <v>53</v>
      </c>
      <c r="K403" s="1"/>
    </row>
    <row r="404" spans="1:11" ht="15.75" customHeight="1" x14ac:dyDescent="0.25">
      <c r="A404" s="1"/>
      <c r="B404" s="8"/>
      <c r="C404" s="1"/>
      <c r="D404" s="1"/>
      <c r="E404" s="3"/>
      <c r="F404" s="9"/>
      <c r="G404" s="1"/>
      <c r="H404" s="3">
        <f>E403-H403</f>
        <v>42500000</v>
      </c>
      <c r="I404" s="20">
        <f>H404/E403</f>
        <v>0.5</v>
      </c>
      <c r="J404" s="1" t="s">
        <v>53</v>
      </c>
      <c r="K404" s="1"/>
    </row>
    <row r="405" spans="1:11" ht="15.75" customHeight="1" x14ac:dyDescent="0.25">
      <c r="A405" s="1"/>
      <c r="B405" s="8"/>
      <c r="C405" s="1" t="s">
        <v>8</v>
      </c>
      <c r="D405" s="3">
        <f>1000000*0</f>
        <v>0</v>
      </c>
      <c r="E405" s="3">
        <f>D405</f>
        <v>0</v>
      </c>
      <c r="F405" s="9"/>
      <c r="G405" s="1"/>
      <c r="H405" s="3"/>
      <c r="I405" s="1"/>
      <c r="J405" s="1"/>
      <c r="K405" s="1"/>
    </row>
    <row r="406" spans="1:11" ht="15.75" customHeight="1" x14ac:dyDescent="0.25">
      <c r="A406" s="1"/>
      <c r="B406" s="8"/>
      <c r="C406" s="1"/>
      <c r="D406" s="1"/>
      <c r="E406" s="10">
        <f>SUM(E403:E405)</f>
        <v>85000000</v>
      </c>
      <c r="F406" s="9"/>
      <c r="G406" s="1"/>
      <c r="H406" s="3">
        <f>1000000</f>
        <v>1000000</v>
      </c>
      <c r="I406" s="1" t="s">
        <v>54</v>
      </c>
      <c r="J406" s="31"/>
      <c r="K406" s="1"/>
    </row>
    <row r="407" spans="1:11" ht="15.75" customHeight="1" x14ac:dyDescent="0.25">
      <c r="A407" s="1"/>
      <c r="B407" s="37">
        <v>44436</v>
      </c>
      <c r="C407" s="1" t="s">
        <v>5</v>
      </c>
      <c r="D407" s="34">
        <v>10000000</v>
      </c>
      <c r="E407" s="3"/>
      <c r="F407" s="9"/>
      <c r="G407" s="1"/>
      <c r="H407" s="3">
        <f>E411-H406</f>
        <v>4000000</v>
      </c>
      <c r="I407" s="1" t="s">
        <v>55</v>
      </c>
      <c r="J407" s="31"/>
      <c r="K407" s="1"/>
    </row>
    <row r="408" spans="1:11" ht="15.75" customHeight="1" x14ac:dyDescent="0.25">
      <c r="A408" s="1"/>
      <c r="B408" s="8">
        <v>44444</v>
      </c>
      <c r="C408" s="1" t="s">
        <v>10</v>
      </c>
      <c r="D408" s="3">
        <v>81000000</v>
      </c>
      <c r="E408" s="3"/>
      <c r="F408" s="9"/>
      <c r="G408" s="1"/>
      <c r="H408" s="3">
        <v>0</v>
      </c>
      <c r="I408" s="1" t="s">
        <v>38</v>
      </c>
      <c r="J408" s="31"/>
      <c r="K408" s="1"/>
    </row>
    <row r="409" spans="1:11" ht="15.75" customHeight="1" x14ac:dyDescent="0.25">
      <c r="A409" s="1"/>
      <c r="B409" s="8"/>
      <c r="C409" s="1" t="s">
        <v>12</v>
      </c>
      <c r="D409" s="3">
        <v>-1000000</v>
      </c>
      <c r="E409" s="3"/>
      <c r="F409" s="9"/>
      <c r="G409" s="1"/>
      <c r="H409" s="3">
        <f>H407-H408</f>
        <v>4000000</v>
      </c>
      <c r="I409" s="1" t="s">
        <v>30</v>
      </c>
      <c r="J409" s="31"/>
      <c r="K409" s="1"/>
    </row>
    <row r="410" spans="1:11" ht="15.75" customHeight="1" x14ac:dyDescent="0.25">
      <c r="A410" s="1"/>
      <c r="B410" s="8"/>
      <c r="C410" s="1"/>
      <c r="D410" s="1"/>
      <c r="E410" s="10">
        <f>SUM(D407:D409)</f>
        <v>90000000</v>
      </c>
      <c r="F410" s="9"/>
      <c r="G410" s="1"/>
      <c r="H410" s="3"/>
      <c r="I410" s="1"/>
      <c r="J410" s="1"/>
      <c r="K410" s="1"/>
    </row>
    <row r="411" spans="1:11" ht="15.75" customHeight="1" x14ac:dyDescent="0.25">
      <c r="A411" s="1"/>
      <c r="B411" s="11"/>
      <c r="C411" s="12" t="s">
        <v>6</v>
      </c>
      <c r="D411" s="12"/>
      <c r="E411" s="15">
        <f>E410-E406</f>
        <v>5000000</v>
      </c>
      <c r="F411" s="13"/>
      <c r="G411" s="1"/>
      <c r="H411" s="3"/>
      <c r="I411" s="1"/>
      <c r="J411" s="1"/>
      <c r="K411" s="1"/>
    </row>
    <row r="412" spans="1:11" ht="15.75" customHeight="1" x14ac:dyDescent="0.25">
      <c r="A412" s="1"/>
      <c r="B412" s="16"/>
      <c r="C412" s="17"/>
      <c r="D412" s="21" t="s">
        <v>2</v>
      </c>
      <c r="E412" s="22">
        <v>2800000</v>
      </c>
      <c r="F412" s="18"/>
      <c r="G412" s="3"/>
      <c r="H412" s="3"/>
      <c r="I412" s="1"/>
      <c r="J412" s="1"/>
      <c r="K412" s="1"/>
    </row>
    <row r="413" spans="1:11" ht="15.75" customHeight="1" x14ac:dyDescent="0.25">
      <c r="A413" s="1"/>
      <c r="B413" s="19"/>
      <c r="C413" s="1"/>
      <c r="D413" s="1"/>
      <c r="E413" s="1"/>
      <c r="F413" s="1"/>
      <c r="G413" s="1"/>
      <c r="H413" s="3"/>
      <c r="I413" s="1"/>
      <c r="J413" s="1"/>
      <c r="K413" s="1"/>
    </row>
    <row r="414" spans="1:11" ht="15.75" customHeight="1" x14ac:dyDescent="0.25">
      <c r="A414" s="1"/>
      <c r="B414" s="4">
        <v>44360</v>
      </c>
      <c r="C414" s="5" t="s">
        <v>89</v>
      </c>
      <c r="D414" s="14" t="s">
        <v>74</v>
      </c>
      <c r="E414" s="33">
        <v>58000000</v>
      </c>
      <c r="F414" s="7"/>
      <c r="G414" s="1"/>
      <c r="H414" s="3"/>
      <c r="I414" s="1"/>
      <c r="J414" s="1"/>
      <c r="K414" s="1"/>
    </row>
    <row r="415" spans="1:11" ht="15.75" customHeight="1" x14ac:dyDescent="0.25">
      <c r="A415" s="1"/>
      <c r="B415" s="8"/>
      <c r="C415" s="32" t="s">
        <v>67</v>
      </c>
      <c r="D415" s="1"/>
      <c r="E415" s="3">
        <v>0</v>
      </c>
      <c r="F415" s="9"/>
      <c r="G415" s="1"/>
      <c r="H415" s="3"/>
      <c r="I415" s="1"/>
      <c r="J415" s="1"/>
      <c r="K415" s="1"/>
    </row>
    <row r="416" spans="1:11" ht="15.75" customHeight="1" x14ac:dyDescent="0.25">
      <c r="A416" s="1"/>
      <c r="B416" s="8"/>
      <c r="C416" s="1" t="s">
        <v>51</v>
      </c>
      <c r="D416" s="1"/>
      <c r="E416" s="3">
        <v>0</v>
      </c>
      <c r="F416" s="9"/>
      <c r="G416" s="1"/>
      <c r="H416" s="3"/>
      <c r="I416" s="1"/>
      <c r="J416" s="1"/>
      <c r="K416" s="1"/>
    </row>
    <row r="417" spans="1:11" ht="15.75" customHeight="1" x14ac:dyDescent="0.25">
      <c r="A417" s="1"/>
      <c r="B417" s="8"/>
      <c r="C417" s="1" t="s">
        <v>72</v>
      </c>
      <c r="D417" s="1"/>
      <c r="E417" s="3">
        <v>0</v>
      </c>
      <c r="F417" s="9"/>
      <c r="G417" s="1"/>
      <c r="H417" s="3"/>
      <c r="I417" s="1"/>
      <c r="J417" s="1"/>
      <c r="K417" s="1"/>
    </row>
    <row r="418" spans="1:11" ht="15.75" customHeight="1" x14ac:dyDescent="0.25">
      <c r="A418" s="1"/>
      <c r="B418" s="8"/>
      <c r="C418" s="1" t="s">
        <v>77</v>
      </c>
      <c r="D418" s="1"/>
      <c r="E418" s="3">
        <v>1000000</v>
      </c>
      <c r="F418" s="9"/>
      <c r="G418" s="1"/>
      <c r="H418" s="3"/>
      <c r="I418" s="1"/>
      <c r="J418" s="1"/>
      <c r="K418" s="1"/>
    </row>
    <row r="419" spans="1:11" ht="15.75" customHeight="1" x14ac:dyDescent="0.25">
      <c r="A419" s="1"/>
      <c r="B419" s="8"/>
      <c r="C419" s="1" t="s">
        <v>90</v>
      </c>
      <c r="D419" s="1"/>
      <c r="E419" s="3">
        <v>500000</v>
      </c>
      <c r="F419" s="9"/>
      <c r="G419" s="1"/>
      <c r="H419" s="3"/>
      <c r="I419" s="1"/>
      <c r="J419" s="1"/>
      <c r="K419" s="1"/>
    </row>
    <row r="420" spans="1:11" ht="15.75" customHeight="1" x14ac:dyDescent="0.25">
      <c r="A420" s="1"/>
      <c r="B420" s="8"/>
      <c r="C420" s="1" t="s">
        <v>52</v>
      </c>
      <c r="D420" s="1"/>
      <c r="E420" s="3">
        <v>1000000</v>
      </c>
      <c r="F420" s="9"/>
      <c r="G420" s="1"/>
      <c r="H420" s="3"/>
      <c r="I420" s="1"/>
      <c r="J420" s="1"/>
      <c r="K420" s="1"/>
    </row>
    <row r="421" spans="1:11" ht="15.75" customHeight="1" x14ac:dyDescent="0.25">
      <c r="A421" s="1"/>
      <c r="B421" s="8"/>
      <c r="C421" s="1"/>
      <c r="D421" s="1"/>
      <c r="E421" s="10">
        <f>SUM(E414:E420)</f>
        <v>60500000</v>
      </c>
      <c r="F421" s="9"/>
      <c r="G421" s="1"/>
      <c r="H421" s="3">
        <f>E421/2</f>
        <v>30250000</v>
      </c>
      <c r="I421" s="20">
        <f>H421/E421</f>
        <v>0.5</v>
      </c>
      <c r="J421" s="1" t="s">
        <v>53</v>
      </c>
      <c r="K421" s="1"/>
    </row>
    <row r="422" spans="1:11" ht="15.75" customHeight="1" x14ac:dyDescent="0.25">
      <c r="A422" s="1"/>
      <c r="B422" s="8"/>
      <c r="C422" s="1"/>
      <c r="D422" s="1"/>
      <c r="E422" s="3"/>
      <c r="F422" s="9"/>
      <c r="G422" s="1"/>
      <c r="H422" s="3">
        <f>E421-H421</f>
        <v>30250000</v>
      </c>
      <c r="I422" s="20">
        <f>H422/E421</f>
        <v>0.5</v>
      </c>
      <c r="J422" s="1" t="s">
        <v>53</v>
      </c>
      <c r="K422" s="1"/>
    </row>
    <row r="423" spans="1:11" ht="15.75" customHeight="1" x14ac:dyDescent="0.25">
      <c r="A423" s="1"/>
      <c r="B423" s="8"/>
      <c r="C423" s="1" t="s">
        <v>8</v>
      </c>
      <c r="D423" s="3">
        <f>1000000*0</f>
        <v>0</v>
      </c>
      <c r="E423" s="3">
        <f>D423</f>
        <v>0</v>
      </c>
      <c r="F423" s="9"/>
      <c r="G423" s="1"/>
      <c r="H423" s="3"/>
      <c r="I423" s="1"/>
      <c r="J423" s="1"/>
      <c r="K423" s="1"/>
    </row>
    <row r="424" spans="1:11" ht="15.75" customHeight="1" x14ac:dyDescent="0.25">
      <c r="A424" s="1"/>
      <c r="B424" s="8"/>
      <c r="C424" s="1"/>
      <c r="D424" s="1"/>
      <c r="E424" s="10">
        <f>SUM(E421:E423)</f>
        <v>60500000</v>
      </c>
      <c r="F424" s="9"/>
      <c r="G424" s="1"/>
      <c r="H424" s="3">
        <f>1000000</f>
        <v>1000000</v>
      </c>
      <c r="I424" s="1" t="s">
        <v>54</v>
      </c>
      <c r="J424" s="31"/>
      <c r="K424" s="1"/>
    </row>
    <row r="425" spans="1:11" ht="15.75" customHeight="1" x14ac:dyDescent="0.25">
      <c r="A425" s="1"/>
      <c r="B425" s="8"/>
      <c r="C425" s="1" t="s">
        <v>5</v>
      </c>
      <c r="D425" s="34">
        <v>0</v>
      </c>
      <c r="E425" s="3"/>
      <c r="F425" s="9"/>
      <c r="G425" s="1"/>
      <c r="H425" s="3">
        <f>E429-H424</f>
        <v>3000000</v>
      </c>
      <c r="I425" s="1" t="s">
        <v>55</v>
      </c>
      <c r="J425" s="31"/>
      <c r="K425" s="1"/>
    </row>
    <row r="426" spans="1:11" ht="15.75" customHeight="1" x14ac:dyDescent="0.25">
      <c r="A426" s="1"/>
      <c r="B426" s="8">
        <v>44372</v>
      </c>
      <c r="C426" s="1" t="s">
        <v>10</v>
      </c>
      <c r="D426" s="3">
        <v>64500000</v>
      </c>
      <c r="E426" s="3"/>
      <c r="F426" s="9"/>
      <c r="G426" s="1"/>
      <c r="H426" s="3">
        <v>0</v>
      </c>
      <c r="I426" s="1" t="s">
        <v>38</v>
      </c>
      <c r="J426" s="31"/>
      <c r="K426" s="1"/>
    </row>
    <row r="427" spans="1:11" ht="15.75" customHeight="1" x14ac:dyDescent="0.25">
      <c r="A427" s="1"/>
      <c r="B427" s="8"/>
      <c r="C427" s="1" t="s">
        <v>12</v>
      </c>
      <c r="D427" s="3">
        <v>0</v>
      </c>
      <c r="E427" s="3"/>
      <c r="F427" s="9"/>
      <c r="G427" s="1"/>
      <c r="H427" s="3">
        <f>H425-H426</f>
        <v>3000000</v>
      </c>
      <c r="I427" s="1" t="s">
        <v>30</v>
      </c>
      <c r="J427" s="31"/>
      <c r="K427" s="1"/>
    </row>
    <row r="428" spans="1:11" ht="15.75" customHeight="1" x14ac:dyDescent="0.25">
      <c r="A428" s="1"/>
      <c r="B428" s="8"/>
      <c r="C428" s="1"/>
      <c r="D428" s="1"/>
      <c r="E428" s="10">
        <f>SUM(D425:D427)</f>
        <v>64500000</v>
      </c>
      <c r="F428" s="9"/>
      <c r="G428" s="1"/>
      <c r="H428" s="3"/>
      <c r="I428" s="1"/>
      <c r="J428" s="1"/>
      <c r="K428" s="1"/>
    </row>
    <row r="429" spans="1:11" ht="15.75" customHeight="1" x14ac:dyDescent="0.25">
      <c r="A429" s="1"/>
      <c r="B429" s="11"/>
      <c r="C429" s="12" t="s">
        <v>6</v>
      </c>
      <c r="D429" s="12"/>
      <c r="E429" s="15">
        <f>E428-E424</f>
        <v>4000000</v>
      </c>
      <c r="F429" s="13"/>
      <c r="G429" s="1"/>
      <c r="H429" s="3"/>
      <c r="I429" s="1"/>
      <c r="J429" s="1"/>
      <c r="K429" s="1"/>
    </row>
    <row r="430" spans="1:11" ht="15.75" customHeight="1" x14ac:dyDescent="0.25">
      <c r="A430" s="1"/>
      <c r="B430" s="16"/>
      <c r="C430" s="17"/>
      <c r="D430" s="21" t="s">
        <v>2</v>
      </c>
      <c r="E430" s="22">
        <v>2800000</v>
      </c>
      <c r="F430" s="18"/>
      <c r="G430" s="3"/>
      <c r="H430" s="3"/>
      <c r="I430" s="1"/>
      <c r="J430" s="1"/>
      <c r="K430" s="1"/>
    </row>
    <row r="431" spans="1:11" ht="15.75" customHeight="1" x14ac:dyDescent="0.25">
      <c r="A431" s="1"/>
      <c r="B431" s="19"/>
      <c r="C431" s="1"/>
      <c r="D431" s="1"/>
      <c r="E431" s="1"/>
      <c r="F431" s="1"/>
      <c r="G431" s="1"/>
      <c r="H431" s="3"/>
      <c r="I431" s="1"/>
      <c r="J431" s="1"/>
      <c r="K431" s="1"/>
    </row>
    <row r="432" spans="1:11" ht="15.75" customHeight="1" x14ac:dyDescent="0.25">
      <c r="A432" s="1"/>
      <c r="B432" s="4">
        <v>44370</v>
      </c>
      <c r="C432" s="5" t="s">
        <v>91</v>
      </c>
      <c r="D432" s="14" t="s">
        <v>0</v>
      </c>
      <c r="E432" s="33">
        <v>59000000</v>
      </c>
      <c r="F432" s="7"/>
      <c r="G432" s="1"/>
      <c r="H432" s="3"/>
      <c r="I432" s="1"/>
      <c r="J432" s="1"/>
      <c r="K432" s="1"/>
    </row>
    <row r="433" spans="1:11" ht="15.75" customHeight="1" x14ac:dyDescent="0.25">
      <c r="A433" s="1"/>
      <c r="B433" s="8"/>
      <c r="C433" s="32" t="s">
        <v>67</v>
      </c>
      <c r="D433" s="1"/>
      <c r="E433" s="3">
        <v>500000</v>
      </c>
      <c r="F433" s="9"/>
      <c r="G433" s="1"/>
      <c r="H433" s="3"/>
      <c r="I433" s="1"/>
      <c r="J433" s="1"/>
      <c r="K433" s="1"/>
    </row>
    <row r="434" spans="1:11" ht="15.75" customHeight="1" x14ac:dyDescent="0.25">
      <c r="A434" s="1"/>
      <c r="B434" s="8"/>
      <c r="C434" s="1" t="s">
        <v>51</v>
      </c>
      <c r="D434" s="1"/>
      <c r="E434" s="3">
        <v>300000</v>
      </c>
      <c r="F434" s="9"/>
      <c r="G434" s="1"/>
      <c r="H434" s="3"/>
      <c r="I434" s="1"/>
      <c r="J434" s="1"/>
      <c r="K434" s="1"/>
    </row>
    <row r="435" spans="1:11" ht="15.75" customHeight="1" x14ac:dyDescent="0.25">
      <c r="A435" s="1"/>
      <c r="B435" s="8"/>
      <c r="C435" s="1" t="s">
        <v>72</v>
      </c>
      <c r="D435" s="1"/>
      <c r="E435" s="3">
        <v>0</v>
      </c>
      <c r="F435" s="9"/>
      <c r="G435" s="1"/>
      <c r="H435" s="3"/>
      <c r="I435" s="1"/>
      <c r="J435" s="1"/>
      <c r="K435" s="1"/>
    </row>
    <row r="436" spans="1:11" ht="15.75" customHeight="1" x14ac:dyDescent="0.25">
      <c r="A436" s="1"/>
      <c r="B436" s="8"/>
      <c r="C436" s="1" t="s">
        <v>77</v>
      </c>
      <c r="D436" s="1"/>
      <c r="E436" s="3">
        <v>0</v>
      </c>
      <c r="F436" s="9"/>
      <c r="G436" s="1"/>
      <c r="H436" s="3"/>
      <c r="I436" s="1"/>
      <c r="J436" s="1"/>
      <c r="K436" s="1"/>
    </row>
    <row r="437" spans="1:11" ht="15.75" customHeight="1" x14ac:dyDescent="0.25">
      <c r="A437" s="1"/>
      <c r="B437" s="8"/>
      <c r="C437" s="1" t="s">
        <v>92</v>
      </c>
      <c r="D437" s="1"/>
      <c r="E437" s="3">
        <v>0</v>
      </c>
      <c r="F437" s="9"/>
      <c r="G437" s="1"/>
      <c r="H437" s="3"/>
      <c r="I437" s="1"/>
      <c r="J437" s="1"/>
      <c r="K437" s="1"/>
    </row>
    <row r="438" spans="1:11" ht="15.75" customHeight="1" x14ac:dyDescent="0.25">
      <c r="A438" s="1"/>
      <c r="B438" s="8"/>
      <c r="C438" s="1" t="s">
        <v>52</v>
      </c>
      <c r="D438" s="1"/>
      <c r="E438" s="3">
        <v>140000</v>
      </c>
      <c r="F438" s="9"/>
      <c r="G438" s="1"/>
      <c r="H438" s="3"/>
      <c r="I438" s="1"/>
      <c r="J438" s="1"/>
      <c r="K438" s="1"/>
    </row>
    <row r="439" spans="1:11" ht="15.75" customHeight="1" x14ac:dyDescent="0.25">
      <c r="A439" s="1"/>
      <c r="B439" s="8"/>
      <c r="C439" s="1"/>
      <c r="D439" s="1"/>
      <c r="E439" s="10">
        <f>SUM(E432:E438)</f>
        <v>59940000</v>
      </c>
      <c r="F439" s="9"/>
      <c r="G439" s="1"/>
      <c r="H439" s="3">
        <f>E439/2</f>
        <v>29970000</v>
      </c>
      <c r="I439" s="20">
        <f>H439/E439</f>
        <v>0.5</v>
      </c>
      <c r="J439" s="1" t="s">
        <v>53</v>
      </c>
      <c r="K439" s="1"/>
    </row>
    <row r="440" spans="1:11" ht="15.75" customHeight="1" x14ac:dyDescent="0.25">
      <c r="A440" s="1"/>
      <c r="B440" s="8"/>
      <c r="C440" s="1"/>
      <c r="D440" s="1"/>
      <c r="E440" s="3"/>
      <c r="F440" s="9"/>
      <c r="G440" s="1"/>
      <c r="H440" s="3">
        <f>E439-H439</f>
        <v>29970000</v>
      </c>
      <c r="I440" s="20">
        <f>H440/E439</f>
        <v>0.5</v>
      </c>
      <c r="J440" s="1" t="s">
        <v>53</v>
      </c>
      <c r="K440" s="1"/>
    </row>
    <row r="441" spans="1:11" ht="15.75" customHeight="1" x14ac:dyDescent="0.25">
      <c r="A441" s="1"/>
      <c r="B441" s="8"/>
      <c r="C441" s="1" t="s">
        <v>8</v>
      </c>
      <c r="D441" s="3">
        <f>1000000*0</f>
        <v>0</v>
      </c>
      <c r="E441" s="3">
        <f>D441</f>
        <v>0</v>
      </c>
      <c r="F441" s="9"/>
      <c r="G441" s="1"/>
      <c r="H441" s="3"/>
      <c r="I441" s="1"/>
      <c r="J441" s="1"/>
      <c r="K441" s="1"/>
    </row>
    <row r="442" spans="1:11" ht="15.75" customHeight="1" x14ac:dyDescent="0.25">
      <c r="A442" s="1"/>
      <c r="B442" s="8"/>
      <c r="C442" s="1"/>
      <c r="D442" s="1"/>
      <c r="E442" s="10">
        <f>SUM(E439:E441)</f>
        <v>59940000</v>
      </c>
      <c r="F442" s="9"/>
      <c r="G442" s="1"/>
      <c r="H442" s="3">
        <f>1000000</f>
        <v>1000000</v>
      </c>
      <c r="I442" s="1" t="s">
        <v>54</v>
      </c>
      <c r="J442" s="31"/>
      <c r="K442" s="1"/>
    </row>
    <row r="443" spans="1:11" ht="15.75" customHeight="1" x14ac:dyDescent="0.25">
      <c r="A443" s="1"/>
      <c r="B443" s="8"/>
      <c r="C443" s="1" t="s">
        <v>5</v>
      </c>
      <c r="D443" s="34">
        <v>0</v>
      </c>
      <c r="E443" s="3"/>
      <c r="F443" s="9"/>
      <c r="G443" s="1"/>
      <c r="H443" s="3">
        <f>E447-H442</f>
        <v>2560000</v>
      </c>
      <c r="I443" s="1" t="s">
        <v>55</v>
      </c>
      <c r="J443" s="31"/>
      <c r="K443" s="1"/>
    </row>
    <row r="444" spans="1:11" ht="15.75" customHeight="1" x14ac:dyDescent="0.25">
      <c r="A444" s="1"/>
      <c r="B444" s="8"/>
      <c r="C444" s="1" t="s">
        <v>10</v>
      </c>
      <c r="D444" s="3">
        <v>64000000</v>
      </c>
      <c r="E444" s="3"/>
      <c r="F444" s="9"/>
      <c r="G444" s="1"/>
      <c r="H444" s="3">
        <v>0</v>
      </c>
      <c r="I444" s="1" t="s">
        <v>38</v>
      </c>
      <c r="J444" s="31"/>
      <c r="K444" s="1"/>
    </row>
    <row r="445" spans="1:11" ht="15.75" customHeight="1" x14ac:dyDescent="0.25">
      <c r="A445" s="1"/>
      <c r="B445" s="8"/>
      <c r="C445" s="1" t="s">
        <v>12</v>
      </c>
      <c r="D445" s="3">
        <v>-500000</v>
      </c>
      <c r="E445" s="3"/>
      <c r="F445" s="9"/>
      <c r="G445" s="1"/>
      <c r="H445" s="3">
        <f>H443-H444</f>
        <v>2560000</v>
      </c>
      <c r="I445" s="1" t="s">
        <v>30</v>
      </c>
      <c r="J445" s="31"/>
      <c r="K445" s="1"/>
    </row>
    <row r="446" spans="1:11" ht="15.75" customHeight="1" x14ac:dyDescent="0.25">
      <c r="A446" s="1"/>
      <c r="B446" s="8"/>
      <c r="C446" s="1"/>
      <c r="D446" s="1"/>
      <c r="E446" s="10">
        <f>SUM(D443:D445)</f>
        <v>63500000</v>
      </c>
      <c r="F446" s="9"/>
      <c r="G446" s="1"/>
      <c r="H446" s="3"/>
      <c r="I446" s="1"/>
      <c r="J446" s="1"/>
      <c r="K446" s="1"/>
    </row>
    <row r="447" spans="1:11" ht="15.75" customHeight="1" x14ac:dyDescent="0.25">
      <c r="A447" s="1"/>
      <c r="B447" s="11"/>
      <c r="C447" s="12" t="s">
        <v>6</v>
      </c>
      <c r="D447" s="12"/>
      <c r="E447" s="15">
        <f>E446-E442</f>
        <v>3560000</v>
      </c>
      <c r="F447" s="13"/>
      <c r="G447" s="1"/>
      <c r="H447" s="3"/>
      <c r="I447" s="1"/>
      <c r="J447" s="1"/>
      <c r="K447" s="1"/>
    </row>
    <row r="448" spans="1:11" ht="15.75" customHeight="1" x14ac:dyDescent="0.25">
      <c r="A448" s="1"/>
      <c r="B448" s="16"/>
      <c r="C448" s="17"/>
      <c r="D448" s="21" t="s">
        <v>2</v>
      </c>
      <c r="E448" s="22">
        <v>2800000</v>
      </c>
      <c r="F448" s="18"/>
      <c r="G448" s="3"/>
      <c r="H448" s="3"/>
      <c r="I448" s="1"/>
      <c r="J448" s="1"/>
      <c r="K448" s="1"/>
    </row>
    <row r="449" spans="1:15" ht="15.75" customHeight="1" x14ac:dyDescent="0.25">
      <c r="A449" s="1"/>
      <c r="B449" s="19"/>
      <c r="C449" s="1"/>
      <c r="D449" s="1"/>
      <c r="E449" s="1"/>
      <c r="F449" s="1"/>
      <c r="G449" s="1"/>
      <c r="H449" s="3"/>
      <c r="I449" s="1"/>
      <c r="J449" s="1"/>
      <c r="K449" s="1"/>
    </row>
    <row r="450" spans="1:15" ht="15.75" customHeight="1" x14ac:dyDescent="0.25">
      <c r="A450" s="1"/>
      <c r="B450" s="4">
        <v>44370</v>
      </c>
      <c r="C450" s="5" t="s">
        <v>93</v>
      </c>
      <c r="D450" s="14" t="s">
        <v>11</v>
      </c>
      <c r="E450" s="33">
        <v>72000000</v>
      </c>
      <c r="F450" s="7"/>
      <c r="G450" s="1"/>
      <c r="H450" s="3"/>
      <c r="I450" s="1"/>
      <c r="J450" s="1"/>
      <c r="K450" s="1"/>
      <c r="M450" s="38"/>
      <c r="O450" s="39"/>
    </row>
    <row r="451" spans="1:15" ht="15.75" customHeight="1" x14ac:dyDescent="0.25">
      <c r="A451" s="1"/>
      <c r="B451" s="8"/>
      <c r="C451" s="1" t="s">
        <v>14</v>
      </c>
      <c r="D451" s="29"/>
      <c r="E451" s="34">
        <v>2000000</v>
      </c>
      <c r="F451" s="9"/>
      <c r="G451" s="1"/>
      <c r="H451" s="3"/>
      <c r="I451" s="1"/>
      <c r="J451" s="1"/>
      <c r="K451" s="1"/>
      <c r="M451" s="38"/>
      <c r="O451" s="39"/>
    </row>
    <row r="452" spans="1:15" ht="15.75" customHeight="1" x14ac:dyDescent="0.25">
      <c r="A452" s="1"/>
      <c r="B452" s="8"/>
      <c r="C452" s="32" t="s">
        <v>94</v>
      </c>
      <c r="D452" s="1"/>
      <c r="E452" s="3">
        <v>500000</v>
      </c>
      <c r="F452" s="9"/>
      <c r="G452" s="1"/>
      <c r="H452" s="3"/>
      <c r="I452" s="1"/>
      <c r="J452" s="1"/>
      <c r="K452" s="1"/>
      <c r="M452" s="38"/>
      <c r="O452" s="39"/>
    </row>
    <row r="453" spans="1:15" ht="15.75" customHeight="1" x14ac:dyDescent="0.25">
      <c r="A453" s="1"/>
      <c r="B453" s="8"/>
      <c r="C453" s="1" t="s">
        <v>95</v>
      </c>
      <c r="D453" s="1"/>
      <c r="E453" s="3">
        <v>210000</v>
      </c>
      <c r="F453" s="9"/>
      <c r="G453" s="1"/>
      <c r="H453" s="3"/>
      <c r="I453" s="1"/>
      <c r="J453" s="1"/>
      <c r="K453" s="1"/>
      <c r="M453" s="38"/>
      <c r="O453" s="39"/>
    </row>
    <row r="454" spans="1:15" ht="15.75" customHeight="1" x14ac:dyDescent="0.25">
      <c r="A454" s="1"/>
      <c r="B454" s="8"/>
      <c r="C454" s="1" t="s">
        <v>96</v>
      </c>
      <c r="D454" s="1"/>
      <c r="E454" s="3">
        <v>84000</v>
      </c>
      <c r="F454" s="9"/>
      <c r="G454" s="1"/>
      <c r="H454" s="3"/>
      <c r="I454" s="1"/>
      <c r="J454" s="1"/>
      <c r="K454" s="1"/>
      <c r="M454" s="38"/>
      <c r="O454" s="39"/>
    </row>
    <row r="455" spans="1:15" ht="15.75" customHeight="1" x14ac:dyDescent="0.25">
      <c r="A455" s="1"/>
      <c r="B455" s="8"/>
      <c r="C455" s="1" t="s">
        <v>97</v>
      </c>
      <c r="D455" s="1"/>
      <c r="E455" s="3">
        <v>250000</v>
      </c>
      <c r="F455" s="9"/>
      <c r="G455" s="1"/>
      <c r="H455" s="3"/>
      <c r="I455" s="1"/>
      <c r="J455" s="1"/>
      <c r="K455" s="1"/>
      <c r="M455" s="38"/>
      <c r="O455" s="39"/>
    </row>
    <row r="456" spans="1:15" ht="15.75" customHeight="1" x14ac:dyDescent="0.25">
      <c r="A456" s="1"/>
      <c r="B456" s="8"/>
      <c r="C456" s="1" t="s">
        <v>98</v>
      </c>
      <c r="D456" s="1"/>
      <c r="E456" s="3">
        <v>25000</v>
      </c>
      <c r="F456" s="9"/>
      <c r="G456" s="1"/>
      <c r="H456" s="3"/>
      <c r="I456" s="1"/>
      <c r="J456" s="1"/>
      <c r="K456" s="1"/>
      <c r="M456" s="38"/>
      <c r="O456" s="39"/>
    </row>
    <row r="457" spans="1:15" ht="15.75" customHeight="1" x14ac:dyDescent="0.25">
      <c r="A457" s="1"/>
      <c r="B457" s="8"/>
      <c r="C457" s="1" t="s">
        <v>99</v>
      </c>
      <c r="D457" s="1"/>
      <c r="E457" s="3">
        <v>25000</v>
      </c>
      <c r="F457" s="9"/>
      <c r="G457" s="1"/>
      <c r="H457" s="3"/>
      <c r="I457" s="1"/>
      <c r="J457" s="1"/>
      <c r="K457" s="1"/>
      <c r="M457" s="38"/>
      <c r="O457" s="39"/>
    </row>
    <row r="458" spans="1:15" ht="15.75" customHeight="1" x14ac:dyDescent="0.25">
      <c r="A458" s="1"/>
      <c r="B458" s="8"/>
      <c r="C458" s="1" t="s">
        <v>100</v>
      </c>
      <c r="D458" s="1"/>
      <c r="E458" s="3">
        <v>200000</v>
      </c>
      <c r="F458" s="9"/>
      <c r="G458" s="1"/>
      <c r="H458" s="3"/>
      <c r="I458" s="1"/>
      <c r="J458" s="1"/>
      <c r="K458" s="1"/>
      <c r="M458" s="38"/>
      <c r="O458" s="39"/>
    </row>
    <row r="459" spans="1:15" ht="15.75" customHeight="1" x14ac:dyDescent="0.25">
      <c r="A459" s="1"/>
      <c r="B459" s="8"/>
      <c r="C459" s="1" t="s">
        <v>101</v>
      </c>
      <c r="D459" s="1"/>
      <c r="E459" s="3">
        <v>500000</v>
      </c>
      <c r="F459" s="9"/>
      <c r="G459" s="1"/>
      <c r="H459" s="3"/>
      <c r="I459" s="1"/>
      <c r="J459" s="1"/>
      <c r="K459" s="1"/>
      <c r="M459" s="38"/>
      <c r="O459" s="39"/>
    </row>
    <row r="460" spans="1:15" ht="15.75" customHeight="1" x14ac:dyDescent="0.25">
      <c r="A460" s="1"/>
      <c r="B460" s="8"/>
      <c r="C460" s="1" t="s">
        <v>102</v>
      </c>
      <c r="D460" s="1"/>
      <c r="E460" s="3">
        <v>250000</v>
      </c>
      <c r="F460" s="9"/>
      <c r="G460" s="1"/>
      <c r="H460" s="3"/>
      <c r="I460" s="1"/>
      <c r="J460" s="1"/>
      <c r="K460" s="1"/>
      <c r="M460" s="38"/>
      <c r="O460" s="39"/>
    </row>
    <row r="461" spans="1:15" ht="15.75" customHeight="1" x14ac:dyDescent="0.25">
      <c r="A461" s="1"/>
      <c r="B461" s="8"/>
      <c r="C461" s="1" t="s">
        <v>103</v>
      </c>
      <c r="D461" s="1"/>
      <c r="E461" s="3">
        <v>250000</v>
      </c>
      <c r="F461" s="9"/>
      <c r="G461" s="1"/>
      <c r="H461" s="3"/>
      <c r="I461" s="1"/>
      <c r="J461" s="1"/>
      <c r="K461" s="1"/>
      <c r="M461" s="38"/>
      <c r="O461" s="39"/>
    </row>
    <row r="462" spans="1:15" ht="15.75" customHeight="1" x14ac:dyDescent="0.25">
      <c r="A462" s="1"/>
      <c r="B462" s="8"/>
      <c r="C462" s="1" t="s">
        <v>83</v>
      </c>
      <c r="D462" s="1"/>
      <c r="E462" s="3">
        <v>600000</v>
      </c>
      <c r="F462" s="9"/>
      <c r="G462" s="1"/>
      <c r="H462" s="3"/>
      <c r="I462" s="1"/>
      <c r="J462" s="1"/>
      <c r="K462" s="1"/>
    </row>
    <row r="463" spans="1:15" ht="15.75" customHeight="1" x14ac:dyDescent="0.25">
      <c r="A463" s="1"/>
      <c r="B463" s="8"/>
      <c r="C463" s="1"/>
      <c r="D463" s="1"/>
      <c r="E463" s="10">
        <f>SUM(E450:E462)</f>
        <v>76894000</v>
      </c>
      <c r="F463" s="9"/>
      <c r="G463" s="1"/>
      <c r="H463" s="3" t="e">
        <f>WZ!F48</f>
        <v>#REF!</v>
      </c>
      <c r="I463" s="20" t="e">
        <f>H463/E463</f>
        <v>#REF!</v>
      </c>
      <c r="J463" s="1" t="s">
        <v>53</v>
      </c>
      <c r="K463" s="1"/>
    </row>
    <row r="464" spans="1:15" ht="15.75" customHeight="1" x14ac:dyDescent="0.25">
      <c r="A464" s="1"/>
      <c r="B464" s="8"/>
      <c r="C464" s="1"/>
      <c r="D464" s="1"/>
      <c r="E464" s="3"/>
      <c r="F464" s="9"/>
      <c r="G464" s="1"/>
      <c r="H464" s="3" t="e">
        <f>E463-H463</f>
        <v>#REF!</v>
      </c>
      <c r="I464" s="20" t="e">
        <f>H464/E463</f>
        <v>#REF!</v>
      </c>
      <c r="J464" s="1" t="s">
        <v>53</v>
      </c>
      <c r="K464" s="1"/>
    </row>
    <row r="465" spans="1:15" ht="15.75" customHeight="1" x14ac:dyDescent="0.25">
      <c r="A465" s="1"/>
      <c r="B465" s="8"/>
      <c r="C465" s="1" t="s">
        <v>8</v>
      </c>
      <c r="D465" s="3">
        <f>1000000*0</f>
        <v>0</v>
      </c>
      <c r="E465" s="3">
        <f>D465</f>
        <v>0</v>
      </c>
      <c r="F465" s="9"/>
      <c r="G465" s="1"/>
      <c r="H465" s="3"/>
      <c r="I465" s="1"/>
      <c r="J465" s="1"/>
      <c r="K465" s="1"/>
    </row>
    <row r="466" spans="1:15" ht="15.75" customHeight="1" x14ac:dyDescent="0.25">
      <c r="A466" s="1"/>
      <c r="B466" s="8"/>
      <c r="C466" s="1"/>
      <c r="D466" s="1"/>
      <c r="E466" s="10">
        <f>SUM(E463:E465)</f>
        <v>76894000</v>
      </c>
      <c r="F466" s="9"/>
      <c r="G466" s="1"/>
      <c r="H466" s="3">
        <f>1000000</f>
        <v>1000000</v>
      </c>
      <c r="I466" s="1" t="s">
        <v>54</v>
      </c>
      <c r="J466" s="31"/>
      <c r="K466" s="1"/>
    </row>
    <row r="467" spans="1:15" ht="15.75" customHeight="1" x14ac:dyDescent="0.25">
      <c r="A467" s="1"/>
      <c r="B467" s="8"/>
      <c r="C467" s="1" t="s">
        <v>5</v>
      </c>
      <c r="D467" s="34">
        <f>12000000*0</f>
        <v>0</v>
      </c>
      <c r="E467" s="3"/>
      <c r="F467" s="9"/>
      <c r="G467" s="1"/>
      <c r="H467" s="3">
        <f>E471-H466</f>
        <v>1406000</v>
      </c>
      <c r="I467" s="1" t="s">
        <v>55</v>
      </c>
      <c r="J467" s="31"/>
      <c r="K467" s="1"/>
    </row>
    <row r="468" spans="1:15" ht="15.75" customHeight="1" x14ac:dyDescent="0.25">
      <c r="A468" s="1"/>
      <c r="B468" s="8">
        <v>44508</v>
      </c>
      <c r="C468" s="1" t="s">
        <v>10</v>
      </c>
      <c r="D468" s="3">
        <v>79300000</v>
      </c>
      <c r="E468" s="3"/>
      <c r="F468" s="9"/>
      <c r="G468" s="1"/>
      <c r="H468" s="3" t="e">
        <f>H467*I463</f>
        <v>#REF!</v>
      </c>
      <c r="I468" s="1" t="s">
        <v>29</v>
      </c>
      <c r="J468" s="31"/>
      <c r="K468" s="1"/>
    </row>
    <row r="469" spans="1:15" ht="15.75" customHeight="1" x14ac:dyDescent="0.25">
      <c r="A469" s="1"/>
      <c r="B469" s="8"/>
      <c r="C469" s="1" t="s">
        <v>12</v>
      </c>
      <c r="D469" s="3">
        <f>-2000000*0</f>
        <v>0</v>
      </c>
      <c r="E469" s="3"/>
      <c r="F469" s="9"/>
      <c r="G469" s="1"/>
      <c r="H469" s="3" t="e">
        <f>H467-H468</f>
        <v>#REF!</v>
      </c>
      <c r="I469" s="1" t="s">
        <v>30</v>
      </c>
      <c r="J469" s="31"/>
      <c r="K469" s="1"/>
    </row>
    <row r="470" spans="1:15" ht="15.75" customHeight="1" x14ac:dyDescent="0.25">
      <c r="A470" s="1"/>
      <c r="B470" s="8"/>
      <c r="C470" s="1"/>
      <c r="D470" s="1"/>
      <c r="E470" s="10">
        <f>SUM(D467:D469)</f>
        <v>79300000</v>
      </c>
      <c r="F470" s="9"/>
      <c r="G470" s="1"/>
      <c r="H470" s="3"/>
      <c r="I470" s="1"/>
      <c r="J470" s="1"/>
      <c r="K470" s="1"/>
    </row>
    <row r="471" spans="1:15" ht="15.75" customHeight="1" x14ac:dyDescent="0.25">
      <c r="A471" s="1"/>
      <c r="B471" s="11"/>
      <c r="C471" s="12" t="s">
        <v>6</v>
      </c>
      <c r="D471" s="12"/>
      <c r="E471" s="15">
        <f>E470-E466</f>
        <v>2406000</v>
      </c>
      <c r="F471" s="13"/>
      <c r="G471" s="1"/>
      <c r="H471" s="3"/>
      <c r="I471" s="1"/>
      <c r="J471" s="1"/>
      <c r="K471" s="1"/>
    </row>
    <row r="472" spans="1:15" ht="15.75" customHeight="1" x14ac:dyDescent="0.25">
      <c r="A472" s="1"/>
      <c r="B472" s="16"/>
      <c r="C472" s="17"/>
      <c r="D472" s="21" t="s">
        <v>2</v>
      </c>
      <c r="E472" s="22">
        <v>2800000</v>
      </c>
      <c r="F472" s="18"/>
      <c r="G472" s="3"/>
      <c r="H472" s="3"/>
      <c r="I472" s="1"/>
      <c r="J472" s="1"/>
      <c r="K472" s="1"/>
    </row>
    <row r="473" spans="1:15" ht="15.75" customHeight="1" x14ac:dyDescent="0.25">
      <c r="A473" s="1"/>
      <c r="B473" s="19"/>
      <c r="C473" s="1"/>
      <c r="D473" s="1"/>
      <c r="E473" s="1"/>
      <c r="F473" s="1"/>
      <c r="G473" s="1"/>
      <c r="H473" s="3"/>
      <c r="I473" s="1"/>
      <c r="J473" s="1"/>
      <c r="K473" s="1"/>
    </row>
    <row r="474" spans="1:15" ht="15.75" customHeight="1" x14ac:dyDescent="0.25">
      <c r="A474" s="1"/>
      <c r="B474" s="19"/>
      <c r="C474" s="1"/>
      <c r="D474" s="1"/>
      <c r="E474" s="1"/>
      <c r="F474" s="1"/>
      <c r="G474" s="1"/>
      <c r="H474" s="3"/>
      <c r="I474" s="1"/>
      <c r="J474" s="1"/>
      <c r="K474" s="1"/>
    </row>
    <row r="475" spans="1:15" ht="15.75" customHeight="1" x14ac:dyDescent="0.25">
      <c r="A475" s="1"/>
      <c r="B475" s="4">
        <v>44464</v>
      </c>
      <c r="C475" s="5" t="s">
        <v>104</v>
      </c>
      <c r="D475" s="14" t="s">
        <v>0</v>
      </c>
      <c r="E475" s="33">
        <v>42500000</v>
      </c>
      <c r="F475" s="7"/>
      <c r="G475" s="1"/>
      <c r="H475" s="3"/>
      <c r="I475" s="1"/>
      <c r="J475" s="1"/>
      <c r="K475" s="1"/>
      <c r="M475" s="38"/>
      <c r="O475" s="39"/>
    </row>
    <row r="476" spans="1:15" ht="15.75" customHeight="1" x14ac:dyDescent="0.25">
      <c r="A476" s="1"/>
      <c r="B476" s="8"/>
      <c r="C476" s="1" t="s">
        <v>14</v>
      </c>
      <c r="D476" s="29"/>
      <c r="E476" s="34">
        <v>1000000</v>
      </c>
      <c r="F476" s="9"/>
      <c r="G476" s="1"/>
      <c r="H476" s="3"/>
      <c r="I476" s="1"/>
      <c r="J476" s="1"/>
      <c r="K476" s="1"/>
      <c r="M476" s="38"/>
      <c r="O476" s="39"/>
    </row>
    <row r="477" spans="1:15" ht="15.75" customHeight="1" x14ac:dyDescent="0.25">
      <c r="A477" s="1"/>
      <c r="B477" s="8"/>
      <c r="C477" s="32" t="s">
        <v>94</v>
      </c>
      <c r="D477" s="1"/>
      <c r="E477" s="3"/>
      <c r="F477" s="9"/>
      <c r="G477" s="1"/>
      <c r="H477" s="3"/>
      <c r="I477" s="1"/>
      <c r="J477" s="1"/>
      <c r="K477" s="1"/>
      <c r="M477" s="38"/>
      <c r="O477" s="39"/>
    </row>
    <row r="478" spans="1:15" ht="15.75" customHeight="1" x14ac:dyDescent="0.25">
      <c r="A478" s="1"/>
      <c r="B478" s="8"/>
      <c r="C478" s="1" t="s">
        <v>95</v>
      </c>
      <c r="D478" s="1"/>
      <c r="E478" s="3"/>
      <c r="F478" s="9"/>
      <c r="G478" s="1"/>
      <c r="H478" s="3"/>
      <c r="I478" s="1"/>
      <c r="J478" s="1"/>
      <c r="K478" s="1"/>
      <c r="M478" s="38"/>
      <c r="O478" s="39"/>
    </row>
    <row r="479" spans="1:15" ht="15.75" customHeight="1" x14ac:dyDescent="0.25">
      <c r="A479" s="1"/>
      <c r="B479" s="8"/>
      <c r="C479" s="1" t="s">
        <v>9</v>
      </c>
      <c r="D479" s="1"/>
      <c r="E479" s="3">
        <v>250000</v>
      </c>
      <c r="F479" s="9"/>
      <c r="G479" s="1"/>
      <c r="H479" s="3"/>
      <c r="I479" s="1"/>
      <c r="J479" s="1"/>
      <c r="K479" s="1"/>
      <c r="M479" s="38"/>
      <c r="O479" s="39"/>
    </row>
    <row r="480" spans="1:15" ht="15.75" customHeight="1" x14ac:dyDescent="0.25">
      <c r="A480" s="1"/>
      <c r="B480" s="8"/>
      <c r="C480" s="1" t="s">
        <v>97</v>
      </c>
      <c r="D480" s="1"/>
      <c r="E480" s="3">
        <v>200000</v>
      </c>
      <c r="F480" s="9"/>
      <c r="G480" s="1"/>
      <c r="H480" s="3"/>
      <c r="I480" s="1"/>
      <c r="J480" s="1"/>
      <c r="K480" s="1"/>
      <c r="M480" s="38"/>
      <c r="O480" s="39"/>
    </row>
    <row r="481" spans="1:15" ht="15.75" customHeight="1" x14ac:dyDescent="0.25">
      <c r="A481" s="1"/>
      <c r="B481" s="8"/>
      <c r="C481" s="1" t="s">
        <v>101</v>
      </c>
      <c r="D481" s="1"/>
      <c r="E481" s="3"/>
      <c r="F481" s="9"/>
      <c r="G481" s="1"/>
      <c r="H481" s="3"/>
      <c r="I481" s="1"/>
      <c r="J481" s="1"/>
      <c r="K481" s="1"/>
      <c r="M481" s="38"/>
      <c r="O481" s="39"/>
    </row>
    <row r="482" spans="1:15" ht="15.75" customHeight="1" x14ac:dyDescent="0.25">
      <c r="A482" s="1"/>
      <c r="B482" s="8"/>
      <c r="C482" s="1" t="s">
        <v>102</v>
      </c>
      <c r="D482" s="1"/>
      <c r="E482" s="3"/>
      <c r="F482" s="9"/>
      <c r="G482" s="1"/>
      <c r="H482" s="3"/>
      <c r="I482" s="1"/>
      <c r="J482" s="1"/>
      <c r="K482" s="1"/>
      <c r="M482" s="38"/>
      <c r="O482" s="39"/>
    </row>
    <row r="483" spans="1:15" ht="15.75" customHeight="1" x14ac:dyDescent="0.25">
      <c r="A483" s="1"/>
      <c r="B483" s="8"/>
      <c r="C483" s="1" t="s">
        <v>103</v>
      </c>
      <c r="D483" s="1"/>
      <c r="E483" s="3"/>
      <c r="F483" s="9"/>
      <c r="G483" s="1"/>
      <c r="H483" s="3"/>
      <c r="I483" s="1"/>
      <c r="J483" s="1"/>
      <c r="K483" s="1"/>
      <c r="M483" s="38"/>
      <c r="O483" s="39"/>
    </row>
    <row r="484" spans="1:15" ht="15.75" customHeight="1" x14ac:dyDescent="0.25">
      <c r="A484" s="1"/>
      <c r="B484" s="8"/>
      <c r="C484" s="1" t="s">
        <v>83</v>
      </c>
      <c r="D484" s="1"/>
      <c r="E484" s="3">
        <v>700000</v>
      </c>
      <c r="F484" s="9"/>
      <c r="G484" s="1"/>
      <c r="H484" s="3"/>
      <c r="I484" s="1"/>
      <c r="J484" s="1"/>
      <c r="K484" s="1"/>
    </row>
    <row r="485" spans="1:15" ht="15.75" customHeight="1" x14ac:dyDescent="0.25">
      <c r="A485" s="1"/>
      <c r="B485" s="8"/>
      <c r="C485" s="1"/>
      <c r="D485" s="1"/>
      <c r="E485" s="10">
        <f>SUM(E475:E484)</f>
        <v>44650000</v>
      </c>
      <c r="F485" s="9"/>
      <c r="G485" s="1"/>
      <c r="H485" s="3">
        <f>WZ!F75</f>
        <v>0</v>
      </c>
      <c r="I485" s="20">
        <f>H485/E485</f>
        <v>0</v>
      </c>
      <c r="J485" s="1" t="s">
        <v>53</v>
      </c>
      <c r="K485" s="1"/>
    </row>
    <row r="486" spans="1:15" ht="15.75" customHeight="1" x14ac:dyDescent="0.25">
      <c r="A486" s="1"/>
      <c r="B486" s="8"/>
      <c r="C486" s="1"/>
      <c r="D486" s="1"/>
      <c r="E486" s="3"/>
      <c r="F486" s="9"/>
      <c r="G486" s="1"/>
      <c r="H486" s="3">
        <f>E485-H485</f>
        <v>44650000</v>
      </c>
      <c r="I486" s="20">
        <f>H486/E485</f>
        <v>1</v>
      </c>
      <c r="J486" s="1" t="s">
        <v>53</v>
      </c>
      <c r="K486" s="1"/>
    </row>
    <row r="487" spans="1:15" ht="15.75" customHeight="1" x14ac:dyDescent="0.25">
      <c r="A487" s="1"/>
      <c r="B487" s="8"/>
      <c r="C487" s="1" t="s">
        <v>8</v>
      </c>
      <c r="D487" s="3">
        <f>1000000*0</f>
        <v>0</v>
      </c>
      <c r="E487" s="3">
        <f>D487</f>
        <v>0</v>
      </c>
      <c r="F487" s="9"/>
      <c r="G487" s="1"/>
      <c r="H487" s="3"/>
      <c r="I487" s="1"/>
      <c r="J487" s="1"/>
      <c r="K487" s="1"/>
    </row>
    <row r="488" spans="1:15" ht="15.75" customHeight="1" x14ac:dyDescent="0.25">
      <c r="A488" s="1"/>
      <c r="B488" s="8"/>
      <c r="C488" s="1"/>
      <c r="D488" s="1"/>
      <c r="E488" s="10">
        <f>SUM(E485:E487)</f>
        <v>44650000</v>
      </c>
      <c r="F488" s="9"/>
      <c r="G488" s="1"/>
      <c r="H488" s="3">
        <f>1000000</f>
        <v>1000000</v>
      </c>
      <c r="I488" s="1" t="s">
        <v>54</v>
      </c>
      <c r="J488" s="31"/>
      <c r="K488" s="1"/>
    </row>
    <row r="489" spans="1:15" ht="15.75" customHeight="1" x14ac:dyDescent="0.25">
      <c r="A489" s="1"/>
      <c r="B489" s="8"/>
      <c r="C489" s="1" t="s">
        <v>5</v>
      </c>
      <c r="D489" s="34">
        <f>12000000*0</f>
        <v>0</v>
      </c>
      <c r="E489" s="3"/>
      <c r="F489" s="9"/>
      <c r="G489" s="1"/>
      <c r="H489" s="3">
        <f>E493-H488</f>
        <v>4350000</v>
      </c>
      <c r="I489" s="1" t="s">
        <v>55</v>
      </c>
      <c r="J489" s="31"/>
      <c r="K489" s="1"/>
    </row>
    <row r="490" spans="1:15" ht="15.75" customHeight="1" x14ac:dyDescent="0.25">
      <c r="A490" s="1"/>
      <c r="B490" s="8">
        <v>44504</v>
      </c>
      <c r="C490" s="1" t="s">
        <v>10</v>
      </c>
      <c r="D490" s="3">
        <v>53000000</v>
      </c>
      <c r="E490" s="3"/>
      <c r="F490" s="9"/>
      <c r="G490" s="1"/>
      <c r="H490" s="3">
        <f>H489*I485</f>
        <v>0</v>
      </c>
      <c r="I490" s="1" t="s">
        <v>29</v>
      </c>
      <c r="J490" s="31"/>
      <c r="K490" s="1"/>
    </row>
    <row r="491" spans="1:15" ht="15.75" customHeight="1" x14ac:dyDescent="0.25">
      <c r="A491" s="1"/>
      <c r="B491" s="8"/>
      <c r="C491" s="1" t="s">
        <v>12</v>
      </c>
      <c r="D491" s="3">
        <v>-3000000</v>
      </c>
      <c r="E491" s="3"/>
      <c r="F491" s="9"/>
      <c r="G491" s="1"/>
      <c r="H491" s="3">
        <f>H489-H490</f>
        <v>4350000</v>
      </c>
      <c r="I491" s="1" t="s">
        <v>30</v>
      </c>
      <c r="J491" s="31"/>
      <c r="K491" s="1"/>
    </row>
    <row r="492" spans="1:15" ht="15.75" customHeight="1" x14ac:dyDescent="0.25">
      <c r="A492" s="1"/>
      <c r="B492" s="8"/>
      <c r="C492" s="1"/>
      <c r="D492" s="1"/>
      <c r="E492" s="10">
        <f>SUM(D489:D491)</f>
        <v>50000000</v>
      </c>
      <c r="F492" s="9"/>
      <c r="G492" s="1"/>
      <c r="H492" s="3"/>
      <c r="I492" s="1"/>
      <c r="J492" s="1"/>
      <c r="K492" s="1"/>
    </row>
    <row r="493" spans="1:15" ht="15.75" customHeight="1" x14ac:dyDescent="0.25">
      <c r="A493" s="1"/>
      <c r="B493" s="11"/>
      <c r="C493" s="12" t="s">
        <v>6</v>
      </c>
      <c r="D493" s="12"/>
      <c r="E493" s="15">
        <f>E492-E488</f>
        <v>5350000</v>
      </c>
      <c r="F493" s="13"/>
      <c r="G493" s="1"/>
      <c r="H493" s="3"/>
      <c r="I493" s="1"/>
      <c r="J493" s="1"/>
      <c r="K493" s="1"/>
    </row>
    <row r="494" spans="1:15" ht="15.75" customHeight="1" x14ac:dyDescent="0.25">
      <c r="A494" s="1"/>
      <c r="B494" s="16"/>
      <c r="C494" s="17"/>
      <c r="D494" s="21" t="s">
        <v>2</v>
      </c>
      <c r="E494" s="22">
        <v>2800000</v>
      </c>
      <c r="F494" s="18"/>
      <c r="G494" s="3"/>
      <c r="H494" s="3"/>
      <c r="I494" s="1"/>
      <c r="J494" s="1"/>
      <c r="K494" s="1"/>
    </row>
    <row r="495" spans="1:15" ht="15.75" customHeight="1" x14ac:dyDescent="0.25">
      <c r="A495" s="1"/>
      <c r="B495" s="19"/>
      <c r="C495" s="1"/>
      <c r="D495" s="1"/>
      <c r="E495" s="1"/>
      <c r="F495" s="1"/>
      <c r="G495" s="1"/>
      <c r="H495" s="3"/>
      <c r="I495" s="1"/>
      <c r="J495" s="1"/>
      <c r="K495" s="1"/>
    </row>
    <row r="496" spans="1:15" ht="15.75" customHeight="1" x14ac:dyDescent="0.25">
      <c r="A496" s="1"/>
      <c r="B496" s="4">
        <v>44467</v>
      </c>
      <c r="C496" s="5" t="s">
        <v>105</v>
      </c>
      <c r="D496" s="14" t="s">
        <v>106</v>
      </c>
      <c r="E496" s="33">
        <v>59500000</v>
      </c>
      <c r="F496" s="7"/>
      <c r="G496" s="1"/>
      <c r="H496" s="3"/>
      <c r="I496" s="1"/>
      <c r="J496" s="1"/>
      <c r="K496" s="1"/>
      <c r="M496" s="38"/>
      <c r="O496" s="39"/>
    </row>
    <row r="497" spans="1:15" ht="15.75" customHeight="1" x14ac:dyDescent="0.25">
      <c r="A497" s="1"/>
      <c r="B497" s="8"/>
      <c r="C497" s="1" t="s">
        <v>14</v>
      </c>
      <c r="D497" s="29"/>
      <c r="E497" s="34">
        <v>1000000</v>
      </c>
      <c r="F497" s="9"/>
      <c r="G497" s="1"/>
      <c r="H497" s="3"/>
      <c r="I497" s="1"/>
      <c r="J497" s="1"/>
      <c r="K497" s="1"/>
      <c r="M497" s="38"/>
      <c r="O497" s="39"/>
    </row>
    <row r="498" spans="1:15" ht="15.75" customHeight="1" x14ac:dyDescent="0.25">
      <c r="A498" s="1"/>
      <c r="B498" s="8"/>
      <c r="C498" s="32" t="s">
        <v>107</v>
      </c>
      <c r="D498" s="1"/>
      <c r="E498" s="3">
        <v>2506000</v>
      </c>
      <c r="F498" s="9"/>
      <c r="G498" s="1"/>
      <c r="H498" s="3"/>
      <c r="I498" s="1"/>
      <c r="J498" s="1"/>
      <c r="K498" s="1"/>
      <c r="M498" s="38"/>
      <c r="O498" s="39"/>
    </row>
    <row r="499" spans="1:15" ht="15.75" customHeight="1" x14ac:dyDescent="0.25">
      <c r="A499" s="1"/>
      <c r="B499" s="8"/>
      <c r="C499" s="1" t="s">
        <v>108</v>
      </c>
      <c r="D499" s="1"/>
      <c r="E499" s="3">
        <v>250000</v>
      </c>
      <c r="F499" s="9"/>
      <c r="G499" s="1"/>
      <c r="H499" s="3"/>
      <c r="I499" s="1"/>
      <c r="J499" s="1"/>
      <c r="K499" s="1"/>
      <c r="M499" s="38"/>
      <c r="O499" s="39"/>
    </row>
    <row r="500" spans="1:15" ht="15.75" customHeight="1" x14ac:dyDescent="0.25">
      <c r="A500" s="1"/>
      <c r="B500" s="8"/>
      <c r="C500" s="1" t="s">
        <v>109</v>
      </c>
      <c r="D500" s="1"/>
      <c r="E500" s="3">
        <v>125000</v>
      </c>
      <c r="F500" s="9"/>
      <c r="G500" s="1"/>
      <c r="H500" s="3"/>
      <c r="I500" s="1"/>
      <c r="J500" s="1"/>
      <c r="K500" s="1"/>
      <c r="M500" s="38"/>
      <c r="O500" s="39"/>
    </row>
    <row r="501" spans="1:15" ht="15.75" customHeight="1" x14ac:dyDescent="0.25">
      <c r="A501" s="1"/>
      <c r="B501" s="8"/>
      <c r="C501" s="1" t="s">
        <v>97</v>
      </c>
      <c r="D501" s="1"/>
      <c r="E501" s="3">
        <v>250000</v>
      </c>
      <c r="F501" s="9"/>
      <c r="G501" s="1"/>
      <c r="H501" s="3"/>
      <c r="I501" s="1"/>
      <c r="J501" s="1"/>
      <c r="K501" s="1"/>
      <c r="M501" s="38"/>
      <c r="O501" s="39"/>
    </row>
    <row r="502" spans="1:15" ht="15.75" customHeight="1" x14ac:dyDescent="0.25">
      <c r="A502" s="1"/>
      <c r="B502" s="8"/>
      <c r="C502" s="1" t="s">
        <v>110</v>
      </c>
      <c r="D502" s="1"/>
      <c r="E502" s="3">
        <v>300000</v>
      </c>
      <c r="F502" s="9"/>
      <c r="G502" s="1"/>
      <c r="H502" s="3"/>
      <c r="I502" s="1"/>
      <c r="J502" s="1"/>
      <c r="K502" s="1"/>
      <c r="M502" s="38"/>
      <c r="O502" s="39"/>
    </row>
    <row r="503" spans="1:15" ht="15.75" customHeight="1" x14ac:dyDescent="0.25">
      <c r="A503" s="1"/>
      <c r="B503" s="8"/>
      <c r="C503" s="1" t="s">
        <v>111</v>
      </c>
      <c r="D503" s="1"/>
      <c r="E503" s="3">
        <v>625000</v>
      </c>
      <c r="F503" s="9"/>
      <c r="G503" s="1"/>
      <c r="H503" s="3"/>
      <c r="I503" s="1"/>
      <c r="J503" s="1"/>
      <c r="K503" s="1"/>
      <c r="M503" s="38"/>
      <c r="O503" s="39"/>
    </row>
    <row r="504" spans="1:15" ht="15.75" customHeight="1" x14ac:dyDescent="0.25">
      <c r="A504" s="1"/>
      <c r="B504" s="8"/>
      <c r="C504" s="1" t="s">
        <v>112</v>
      </c>
      <c r="D504" s="1"/>
      <c r="E504" s="3">
        <v>20000</v>
      </c>
      <c r="F504" s="9"/>
      <c r="G504" s="1"/>
      <c r="H504" s="3"/>
      <c r="I504" s="1"/>
      <c r="J504" s="1"/>
      <c r="K504" s="1"/>
      <c r="M504" s="38"/>
      <c r="O504" s="39"/>
    </row>
    <row r="505" spans="1:15" ht="15.75" customHeight="1" x14ac:dyDescent="0.25">
      <c r="A505" s="1"/>
      <c r="B505" s="8"/>
      <c r="C505" s="1" t="s">
        <v>83</v>
      </c>
      <c r="D505" s="1"/>
      <c r="E505" s="3">
        <v>700000</v>
      </c>
      <c r="F505" s="9"/>
      <c r="G505" s="1"/>
      <c r="H505" s="3"/>
      <c r="I505" s="1"/>
      <c r="J505" s="1"/>
      <c r="K505" s="1"/>
    </row>
    <row r="506" spans="1:15" ht="15.75" customHeight="1" x14ac:dyDescent="0.25">
      <c r="A506" s="1"/>
      <c r="B506" s="8"/>
      <c r="C506" s="1"/>
      <c r="D506" s="1"/>
      <c r="E506" s="10">
        <f>SUM(E496:E505)</f>
        <v>65276000</v>
      </c>
      <c r="F506" s="9"/>
      <c r="G506" s="1"/>
      <c r="H506" s="3">
        <f>E506/2</f>
        <v>32638000</v>
      </c>
      <c r="I506" s="20">
        <f>H506/E506</f>
        <v>0.5</v>
      </c>
      <c r="J506" s="1" t="s">
        <v>53</v>
      </c>
      <c r="K506" s="1"/>
    </row>
    <row r="507" spans="1:15" ht="15.75" customHeight="1" x14ac:dyDescent="0.25">
      <c r="A507" s="1"/>
      <c r="B507" s="8"/>
      <c r="C507" s="1"/>
      <c r="D507" s="1"/>
      <c r="E507" s="3"/>
      <c r="F507" s="9"/>
      <c r="G507" s="1"/>
      <c r="H507" s="3">
        <f>E506-H506</f>
        <v>32638000</v>
      </c>
      <c r="I507" s="20">
        <f>H507/E506</f>
        <v>0.5</v>
      </c>
      <c r="J507" s="1" t="s">
        <v>53</v>
      </c>
      <c r="K507" s="1"/>
    </row>
    <row r="508" spans="1:15" ht="15.75" customHeight="1" x14ac:dyDescent="0.25">
      <c r="A508" s="1"/>
      <c r="B508" s="8"/>
      <c r="C508" s="1" t="s">
        <v>8</v>
      </c>
      <c r="D508" s="3">
        <f>1000000*0</f>
        <v>0</v>
      </c>
      <c r="E508" s="3">
        <f>D508</f>
        <v>0</v>
      </c>
      <c r="F508" s="9"/>
      <c r="G508" s="1"/>
      <c r="H508" s="3"/>
      <c r="I508" s="1"/>
      <c r="J508" s="1"/>
      <c r="K508" s="1"/>
    </row>
    <row r="509" spans="1:15" ht="15.75" customHeight="1" x14ac:dyDescent="0.25">
      <c r="A509" s="1"/>
      <c r="B509" s="8"/>
      <c r="C509" s="1"/>
      <c r="D509" s="1"/>
      <c r="E509" s="10">
        <f>SUM(E506:E508)</f>
        <v>65276000</v>
      </c>
      <c r="F509" s="9"/>
      <c r="G509" s="1"/>
      <c r="H509" s="3">
        <f>1000000</f>
        <v>1000000</v>
      </c>
      <c r="I509" s="1" t="s">
        <v>54</v>
      </c>
      <c r="J509" s="31"/>
      <c r="K509" s="1"/>
    </row>
    <row r="510" spans="1:15" ht="15.75" customHeight="1" x14ac:dyDescent="0.25">
      <c r="A510" s="1"/>
      <c r="B510" s="8"/>
      <c r="C510" s="1" t="s">
        <v>5</v>
      </c>
      <c r="D510" s="34">
        <f>12000000*0</f>
        <v>0</v>
      </c>
      <c r="E510" s="3"/>
      <c r="F510" s="9"/>
      <c r="G510" s="1"/>
      <c r="H510" s="3">
        <f>E514-H509</f>
        <v>2724000</v>
      </c>
      <c r="I510" s="1" t="s">
        <v>55</v>
      </c>
      <c r="J510" s="31"/>
      <c r="K510" s="1"/>
    </row>
    <row r="511" spans="1:15" ht="15.75" customHeight="1" x14ac:dyDescent="0.25">
      <c r="A511" s="1"/>
      <c r="B511" s="8">
        <v>44506</v>
      </c>
      <c r="C511" s="1" t="s">
        <v>10</v>
      </c>
      <c r="D511" s="3">
        <v>69000000</v>
      </c>
      <c r="E511" s="3"/>
      <c r="F511" s="9"/>
      <c r="G511" s="1"/>
      <c r="H511" s="3">
        <f>H510/2</f>
        <v>1362000</v>
      </c>
      <c r="I511" s="1" t="s">
        <v>113</v>
      </c>
      <c r="J511" s="31"/>
      <c r="K511" s="1"/>
    </row>
    <row r="512" spans="1:15" ht="15.75" customHeight="1" x14ac:dyDescent="0.25">
      <c r="A512" s="1"/>
      <c r="B512" s="8"/>
      <c r="C512" s="1" t="s">
        <v>12</v>
      </c>
      <c r="D512" s="3">
        <f>-2000000*0</f>
        <v>0</v>
      </c>
      <c r="E512" s="3"/>
      <c r="F512" s="9"/>
      <c r="G512" s="1"/>
      <c r="H512" s="3">
        <f>H510-H511</f>
        <v>1362000</v>
      </c>
      <c r="I512" s="1" t="s">
        <v>30</v>
      </c>
      <c r="J512" s="31"/>
      <c r="K512" s="1"/>
    </row>
    <row r="513" spans="1:15" ht="15.75" customHeight="1" x14ac:dyDescent="0.25">
      <c r="A513" s="1"/>
      <c r="B513" s="8"/>
      <c r="C513" s="1"/>
      <c r="D513" s="1"/>
      <c r="E513" s="10">
        <f>SUM(D510:D512)</f>
        <v>69000000</v>
      </c>
      <c r="F513" s="9"/>
      <c r="G513" s="1"/>
      <c r="H513" s="3"/>
      <c r="I513" s="1"/>
      <c r="J513" s="1"/>
      <c r="K513" s="1"/>
    </row>
    <row r="514" spans="1:15" ht="15.75" customHeight="1" x14ac:dyDescent="0.25">
      <c r="A514" s="1"/>
      <c r="B514" s="11"/>
      <c r="C514" s="12" t="s">
        <v>6</v>
      </c>
      <c r="D514" s="12"/>
      <c r="E514" s="15">
        <f>E513-E509</f>
        <v>3724000</v>
      </c>
      <c r="F514" s="13"/>
      <c r="G514" s="1"/>
      <c r="H514" s="3"/>
      <c r="I514" s="1"/>
      <c r="J514" s="1"/>
      <c r="K514" s="1"/>
    </row>
    <row r="515" spans="1:15" ht="15.75" customHeight="1" x14ac:dyDescent="0.25">
      <c r="A515" s="1"/>
      <c r="B515" s="16"/>
      <c r="C515" s="17"/>
      <c r="D515" s="21" t="s">
        <v>2</v>
      </c>
      <c r="E515" s="22">
        <v>2800000</v>
      </c>
      <c r="F515" s="18"/>
      <c r="G515" s="3"/>
      <c r="H515" s="3"/>
      <c r="I515" s="1"/>
      <c r="J515" s="1"/>
      <c r="K515" s="1"/>
    </row>
    <row r="516" spans="1:15" ht="15.75" customHeight="1" thickBot="1" x14ac:dyDescent="0.3">
      <c r="A516" s="1"/>
      <c r="B516" s="19"/>
      <c r="C516" s="1"/>
      <c r="D516" s="1"/>
      <c r="E516" s="1"/>
      <c r="F516" s="1"/>
      <c r="G516" s="1"/>
      <c r="H516" s="3"/>
      <c r="I516" s="1"/>
      <c r="J516" s="1"/>
      <c r="K516" s="1"/>
    </row>
    <row r="517" spans="1:15" ht="15.75" customHeight="1" x14ac:dyDescent="0.25">
      <c r="A517" s="143"/>
      <c r="B517" s="4">
        <v>44512</v>
      </c>
      <c r="C517" s="5" t="s">
        <v>383</v>
      </c>
      <c r="D517" s="14" t="s">
        <v>384</v>
      </c>
      <c r="E517" s="33">
        <v>92000000</v>
      </c>
      <c r="F517" s="7"/>
      <c r="G517" s="143"/>
      <c r="H517" s="144"/>
      <c r="I517" s="143"/>
      <c r="J517" s="143"/>
      <c r="K517" s="143"/>
      <c r="M517" s="38"/>
      <c r="O517" s="39"/>
    </row>
    <row r="518" spans="1:15" ht="15.75" customHeight="1" x14ac:dyDescent="0.25">
      <c r="A518" s="143"/>
      <c r="B518" s="8"/>
      <c r="C518" s="143" t="s">
        <v>14</v>
      </c>
      <c r="D518" s="145"/>
      <c r="E518" s="146">
        <v>1000000</v>
      </c>
      <c r="F518" s="9"/>
      <c r="G518" s="143"/>
      <c r="H518" s="144"/>
      <c r="I518" s="143"/>
      <c r="J518" s="143"/>
      <c r="K518" s="143"/>
      <c r="M518" s="38"/>
      <c r="O518" s="39"/>
    </row>
    <row r="519" spans="1:15" ht="15.75" customHeight="1" x14ac:dyDescent="0.25">
      <c r="A519" s="143"/>
      <c r="B519" s="8"/>
      <c r="C519" s="143" t="s">
        <v>368</v>
      </c>
      <c r="D519" s="143"/>
      <c r="E519" s="144">
        <v>500000</v>
      </c>
      <c r="F519" s="9"/>
      <c r="G519" s="143"/>
      <c r="H519" s="144"/>
      <c r="I519" s="143"/>
      <c r="J519" s="143"/>
      <c r="K519" s="143"/>
      <c r="M519" s="38"/>
      <c r="O519" s="39"/>
    </row>
    <row r="520" spans="1:15" ht="15.75" customHeight="1" x14ac:dyDescent="0.25">
      <c r="A520" s="143"/>
      <c r="B520" s="8"/>
      <c r="C520" s="143" t="s">
        <v>385</v>
      </c>
      <c r="D520" s="143"/>
      <c r="E520" s="144">
        <v>300000</v>
      </c>
      <c r="F520" s="9"/>
      <c r="G520" s="143"/>
      <c r="H520" s="144"/>
      <c r="I520" s="143"/>
      <c r="J520" s="143"/>
      <c r="K520" s="143"/>
      <c r="M520" s="38"/>
      <c r="O520" s="39"/>
    </row>
    <row r="521" spans="1:15" ht="15.75" customHeight="1" x14ac:dyDescent="0.25">
      <c r="A521" s="143"/>
      <c r="B521" s="8"/>
      <c r="C521" s="143" t="s">
        <v>386</v>
      </c>
      <c r="D521" s="143"/>
      <c r="E521" s="144">
        <v>100000</v>
      </c>
      <c r="F521" s="9"/>
      <c r="G521" s="143"/>
      <c r="H521" s="144"/>
      <c r="I521" s="143"/>
      <c r="J521" s="143"/>
      <c r="K521" s="143"/>
      <c r="M521" s="38"/>
      <c r="O521" s="39"/>
    </row>
    <row r="522" spans="1:15" ht="15.75" customHeight="1" x14ac:dyDescent="0.25">
      <c r="A522" s="143"/>
      <c r="B522" s="8"/>
      <c r="C522" s="143" t="s">
        <v>387</v>
      </c>
      <c r="D522" s="143"/>
      <c r="E522" s="144">
        <v>200000</v>
      </c>
      <c r="F522" s="9"/>
      <c r="G522" s="143"/>
      <c r="H522" s="144"/>
      <c r="I522" s="143"/>
      <c r="J522" s="143"/>
      <c r="K522" s="143"/>
      <c r="M522" s="38"/>
      <c r="O522" s="39"/>
    </row>
    <row r="523" spans="1:15" ht="15.75" customHeight="1" x14ac:dyDescent="0.25">
      <c r="A523" s="143"/>
      <c r="B523" s="8"/>
      <c r="C523" s="143" t="s">
        <v>388</v>
      </c>
      <c r="D523" s="143"/>
      <c r="E523" s="144">
        <v>550000</v>
      </c>
      <c r="F523" s="9"/>
      <c r="G523" s="143"/>
      <c r="H523" s="144"/>
      <c r="I523" s="143"/>
      <c r="J523" s="143"/>
      <c r="K523" s="143"/>
      <c r="M523" s="38"/>
      <c r="O523" s="39"/>
    </row>
    <row r="524" spans="1:15" ht="15.75" customHeight="1" x14ac:dyDescent="0.25">
      <c r="A524" s="143"/>
      <c r="B524" s="8"/>
      <c r="C524" s="143" t="s">
        <v>111</v>
      </c>
      <c r="D524" s="143"/>
      <c r="E524" s="144">
        <v>0</v>
      </c>
      <c r="F524" s="9"/>
      <c r="G524" s="143"/>
      <c r="H524" s="144"/>
      <c r="I524" s="143"/>
      <c r="J524" s="143"/>
      <c r="K524" s="143"/>
      <c r="M524" s="38"/>
      <c r="O524" s="39"/>
    </row>
    <row r="525" spans="1:15" ht="15.75" customHeight="1" x14ac:dyDescent="0.25">
      <c r="A525" s="143"/>
      <c r="B525" s="8"/>
      <c r="C525" s="143" t="s">
        <v>112</v>
      </c>
      <c r="D525" s="143"/>
      <c r="E525" s="144">
        <v>0</v>
      </c>
      <c r="F525" s="9"/>
      <c r="G525" s="143"/>
      <c r="H525" s="144"/>
      <c r="I525" s="143"/>
      <c r="J525" s="143"/>
      <c r="K525" s="143"/>
      <c r="M525" s="38"/>
      <c r="O525" s="39"/>
    </row>
    <row r="526" spans="1:15" ht="15.75" customHeight="1" x14ac:dyDescent="0.25">
      <c r="A526" s="143"/>
      <c r="B526" s="8"/>
      <c r="C526" s="143" t="s">
        <v>83</v>
      </c>
      <c r="D526" s="143"/>
      <c r="E526" s="144">
        <v>0</v>
      </c>
      <c r="F526" s="9"/>
      <c r="G526" s="143"/>
      <c r="H526" s="144"/>
      <c r="I526" s="143"/>
      <c r="J526" s="143"/>
      <c r="K526" s="143"/>
    </row>
    <row r="527" spans="1:15" ht="15.75" customHeight="1" thickBot="1" x14ac:dyDescent="0.3">
      <c r="A527" s="143"/>
      <c r="B527" s="8"/>
      <c r="C527" s="143"/>
      <c r="D527" s="143"/>
      <c r="E527" s="10">
        <f>SUM(E517:E526)</f>
        <v>94650000</v>
      </c>
      <c r="F527" s="9"/>
      <c r="G527" s="143"/>
      <c r="H527" s="144">
        <f>E527/2</f>
        <v>47325000</v>
      </c>
      <c r="I527" s="147">
        <f>H527/E527</f>
        <v>0.5</v>
      </c>
      <c r="J527" s="143" t="s">
        <v>53</v>
      </c>
      <c r="K527" s="143"/>
    </row>
    <row r="528" spans="1:15" ht="15.75" customHeight="1" thickTop="1" x14ac:dyDescent="0.25">
      <c r="A528" s="143"/>
      <c r="B528" s="8"/>
      <c r="C528" s="143"/>
      <c r="D528" s="143"/>
      <c r="E528" s="144"/>
      <c r="F528" s="9"/>
      <c r="G528" s="143"/>
      <c r="H528" s="144">
        <f>E527-H527</f>
        <v>47325000</v>
      </c>
      <c r="I528" s="147">
        <f>H528/E527</f>
        <v>0.5</v>
      </c>
      <c r="J528" s="143" t="s">
        <v>53</v>
      </c>
      <c r="K528" s="143"/>
    </row>
    <row r="529" spans="1:15" ht="15.75" customHeight="1" x14ac:dyDescent="0.25">
      <c r="A529" s="143"/>
      <c r="B529" s="8"/>
      <c r="C529" s="143" t="s">
        <v>8</v>
      </c>
      <c r="D529" s="144">
        <f>1000000*0</f>
        <v>0</v>
      </c>
      <c r="E529" s="144">
        <f>D529</f>
        <v>0</v>
      </c>
      <c r="F529" s="9"/>
      <c r="G529" s="143"/>
      <c r="H529" s="144"/>
      <c r="I529" s="143"/>
      <c r="J529" s="143"/>
      <c r="K529" s="143"/>
    </row>
    <row r="530" spans="1:15" ht="15.75" customHeight="1" thickBot="1" x14ac:dyDescent="0.3">
      <c r="A530" s="143"/>
      <c r="B530" s="8"/>
      <c r="C530" s="143"/>
      <c r="D530" s="143"/>
      <c r="E530" s="10">
        <f>SUM(E527:E529)</f>
        <v>94650000</v>
      </c>
      <c r="F530" s="9"/>
      <c r="G530" s="143"/>
      <c r="H530" s="144">
        <f>1000000</f>
        <v>1000000</v>
      </c>
      <c r="I530" s="143" t="s">
        <v>54</v>
      </c>
      <c r="J530" s="148"/>
      <c r="K530" s="143"/>
    </row>
    <row r="531" spans="1:15" ht="15.75" customHeight="1" thickTop="1" x14ac:dyDescent="0.25">
      <c r="A531" s="143"/>
      <c r="B531" s="8"/>
      <c r="C531" s="143" t="s">
        <v>5</v>
      </c>
      <c r="D531" s="146">
        <f>12000000*0</f>
        <v>0</v>
      </c>
      <c r="E531" s="144"/>
      <c r="F531" s="9"/>
      <c r="G531" s="143"/>
      <c r="H531" s="144">
        <f>E535-H530</f>
        <v>3850000</v>
      </c>
      <c r="I531" s="143" t="s">
        <v>55</v>
      </c>
      <c r="J531" s="148"/>
      <c r="K531" s="143"/>
    </row>
    <row r="532" spans="1:15" ht="15.75" customHeight="1" x14ac:dyDescent="0.25">
      <c r="A532" s="143"/>
      <c r="B532" s="8"/>
      <c r="C532" s="143" t="s">
        <v>10</v>
      </c>
      <c r="D532" s="144">
        <v>100000000</v>
      </c>
      <c r="E532" s="144"/>
      <c r="F532" s="9"/>
      <c r="G532" s="143"/>
      <c r="H532" s="144">
        <f>H531/2</f>
        <v>1925000</v>
      </c>
      <c r="I532" s="143" t="s">
        <v>113</v>
      </c>
      <c r="J532" s="148"/>
      <c r="K532" s="143"/>
    </row>
    <row r="533" spans="1:15" ht="15.75" customHeight="1" x14ac:dyDescent="0.25">
      <c r="A533" s="143"/>
      <c r="B533" s="8"/>
      <c r="C533" s="143" t="s">
        <v>12</v>
      </c>
      <c r="D533" s="144">
        <v>-500000</v>
      </c>
      <c r="E533" s="144"/>
      <c r="F533" s="9"/>
      <c r="G533" s="143"/>
      <c r="H533" s="144">
        <f>H531-H532</f>
        <v>1925000</v>
      </c>
      <c r="I533" s="143" t="s">
        <v>30</v>
      </c>
      <c r="J533" s="148"/>
      <c r="K533" s="143"/>
    </row>
    <row r="534" spans="1:15" ht="15.75" customHeight="1" thickBot="1" x14ac:dyDescent="0.3">
      <c r="A534" s="143"/>
      <c r="B534" s="8"/>
      <c r="C534" s="143"/>
      <c r="D534" s="143"/>
      <c r="E534" s="10">
        <f>SUM(D531:D533)</f>
        <v>99500000</v>
      </c>
      <c r="F534" s="9"/>
      <c r="G534" s="143"/>
      <c r="H534" s="144"/>
      <c r="I534" s="143"/>
      <c r="J534" s="143"/>
      <c r="K534" s="143"/>
    </row>
    <row r="535" spans="1:15" ht="15.75" customHeight="1" thickTop="1" thickBot="1" x14ac:dyDescent="0.3">
      <c r="A535" s="143"/>
      <c r="B535" s="11"/>
      <c r="C535" s="12" t="s">
        <v>6</v>
      </c>
      <c r="D535" s="12"/>
      <c r="E535" s="15">
        <f>E534-E530</f>
        <v>4850000</v>
      </c>
      <c r="F535" s="13"/>
      <c r="G535" s="143"/>
      <c r="H535" s="144"/>
      <c r="I535" s="143"/>
      <c r="J535" s="143"/>
      <c r="K535" s="143"/>
    </row>
    <row r="536" spans="1:15" ht="15.75" customHeight="1" thickBot="1" x14ac:dyDescent="0.3">
      <c r="A536" s="143"/>
      <c r="B536" s="16"/>
      <c r="C536" s="17"/>
      <c r="D536" s="21" t="s">
        <v>2</v>
      </c>
      <c r="E536" s="22">
        <v>2800000</v>
      </c>
      <c r="F536" s="18"/>
      <c r="G536" s="144"/>
      <c r="H536" s="144"/>
      <c r="I536" s="143"/>
      <c r="J536" s="143"/>
      <c r="K536" s="143"/>
    </row>
    <row r="537" spans="1:15" ht="15.75" customHeight="1" thickBot="1" x14ac:dyDescent="0.3">
      <c r="A537" s="148"/>
      <c r="B537" s="149"/>
      <c r="C537" s="148"/>
      <c r="D537" s="148"/>
      <c r="E537" s="148"/>
      <c r="F537" s="148"/>
      <c r="G537" s="148"/>
      <c r="H537" s="150"/>
      <c r="I537" s="148"/>
      <c r="J537" s="148"/>
      <c r="K537" s="148"/>
    </row>
    <row r="538" spans="1:15" ht="15.75" customHeight="1" x14ac:dyDescent="0.25">
      <c r="A538" s="143"/>
      <c r="B538" s="4">
        <v>44511</v>
      </c>
      <c r="C538" s="5" t="s">
        <v>389</v>
      </c>
      <c r="D538" s="14" t="s">
        <v>32</v>
      </c>
      <c r="E538" s="33">
        <v>91000000</v>
      </c>
      <c r="F538" s="7"/>
      <c r="G538" s="143"/>
      <c r="H538" s="144"/>
      <c r="I538" s="143"/>
      <c r="J538" s="143"/>
      <c r="K538" s="143"/>
      <c r="M538" s="38"/>
      <c r="O538" s="39"/>
    </row>
    <row r="539" spans="1:15" ht="15.75" customHeight="1" x14ac:dyDescent="0.25">
      <c r="A539" s="143"/>
      <c r="B539" s="8"/>
      <c r="C539" s="143" t="s">
        <v>14</v>
      </c>
      <c r="D539" s="145"/>
      <c r="E539" s="146">
        <v>0</v>
      </c>
      <c r="F539" s="9"/>
      <c r="G539" s="143"/>
      <c r="H539" s="144"/>
      <c r="I539" s="143"/>
      <c r="J539" s="143"/>
      <c r="K539" s="143"/>
      <c r="M539" s="38"/>
      <c r="O539" s="39"/>
    </row>
    <row r="540" spans="1:15" ht="15.75" customHeight="1" x14ac:dyDescent="0.25">
      <c r="A540" s="143"/>
      <c r="B540" s="8"/>
      <c r="C540" s="143" t="s">
        <v>390</v>
      </c>
      <c r="D540" s="143"/>
      <c r="E540" s="144">
        <v>500000</v>
      </c>
      <c r="F540" s="9"/>
      <c r="G540" s="143"/>
      <c r="H540" s="144"/>
      <c r="I540" s="143"/>
      <c r="J540" s="143"/>
      <c r="K540" s="143"/>
      <c r="M540" s="38"/>
      <c r="O540" s="39"/>
    </row>
    <row r="541" spans="1:15" ht="15.75" customHeight="1" x14ac:dyDescent="0.25">
      <c r="A541" s="143"/>
      <c r="B541" s="8"/>
      <c r="C541" s="143" t="s">
        <v>108</v>
      </c>
      <c r="D541" s="143"/>
      <c r="E541" s="144">
        <v>0</v>
      </c>
      <c r="F541" s="9"/>
      <c r="G541" s="143"/>
      <c r="H541" s="144"/>
      <c r="I541" s="143"/>
      <c r="J541" s="143"/>
      <c r="K541" s="143"/>
      <c r="M541" s="38"/>
      <c r="O541" s="39"/>
    </row>
    <row r="542" spans="1:15" ht="15.75" customHeight="1" x14ac:dyDescent="0.25">
      <c r="A542" s="143"/>
      <c r="B542" s="8"/>
      <c r="C542" s="143" t="s">
        <v>109</v>
      </c>
      <c r="D542" s="143"/>
      <c r="E542" s="144">
        <v>0</v>
      </c>
      <c r="F542" s="9"/>
      <c r="G542" s="143"/>
      <c r="H542" s="144"/>
      <c r="I542" s="143"/>
      <c r="J542" s="143"/>
      <c r="K542" s="143"/>
      <c r="M542" s="38"/>
      <c r="O542" s="39"/>
    </row>
    <row r="543" spans="1:15" ht="15.75" customHeight="1" x14ac:dyDescent="0.25">
      <c r="A543" s="143"/>
      <c r="B543" s="8"/>
      <c r="C543" s="143" t="s">
        <v>97</v>
      </c>
      <c r="D543" s="143"/>
      <c r="E543" s="144">
        <v>0</v>
      </c>
      <c r="F543" s="9"/>
      <c r="G543" s="143"/>
      <c r="H543" s="144"/>
      <c r="I543" s="143"/>
      <c r="J543" s="143"/>
      <c r="K543" s="143"/>
      <c r="M543" s="38"/>
      <c r="O543" s="39"/>
    </row>
    <row r="544" spans="1:15" ht="15.75" customHeight="1" x14ac:dyDescent="0.25">
      <c r="A544" s="143"/>
      <c r="B544" s="8"/>
      <c r="C544" s="143" t="s">
        <v>110</v>
      </c>
      <c r="D544" s="143"/>
      <c r="E544" s="144">
        <v>0</v>
      </c>
      <c r="F544" s="9"/>
      <c r="G544" s="143"/>
      <c r="H544" s="144"/>
      <c r="I544" s="143"/>
      <c r="J544" s="143"/>
      <c r="K544" s="143"/>
      <c r="M544" s="38"/>
      <c r="O544" s="39"/>
    </row>
    <row r="545" spans="1:15" ht="15.75" customHeight="1" x14ac:dyDescent="0.25">
      <c r="A545" s="143"/>
      <c r="B545" s="8"/>
      <c r="C545" s="143" t="s">
        <v>111</v>
      </c>
      <c r="D545" s="143"/>
      <c r="E545" s="144">
        <v>0</v>
      </c>
      <c r="F545" s="9"/>
      <c r="G545" s="143"/>
      <c r="H545" s="144"/>
      <c r="I545" s="143"/>
      <c r="J545" s="143"/>
      <c r="K545" s="143"/>
      <c r="M545" s="38"/>
      <c r="O545" s="39"/>
    </row>
    <row r="546" spans="1:15" ht="15.75" customHeight="1" x14ac:dyDescent="0.25">
      <c r="A546" s="143"/>
      <c r="B546" s="8"/>
      <c r="C546" s="143" t="s">
        <v>112</v>
      </c>
      <c r="D546" s="143"/>
      <c r="E546" s="144">
        <v>0</v>
      </c>
      <c r="F546" s="9"/>
      <c r="G546" s="143"/>
      <c r="H546" s="144"/>
      <c r="I546" s="143"/>
      <c r="J546" s="143"/>
      <c r="K546" s="143"/>
      <c r="M546" s="38"/>
      <c r="O546" s="39"/>
    </row>
    <row r="547" spans="1:15" ht="15.75" customHeight="1" x14ac:dyDescent="0.25">
      <c r="A547" s="143"/>
      <c r="B547" s="8"/>
      <c r="C547" s="143" t="s">
        <v>83</v>
      </c>
      <c r="D547" s="143"/>
      <c r="E547" s="144">
        <v>0</v>
      </c>
      <c r="F547" s="9"/>
      <c r="G547" s="143"/>
      <c r="H547" s="144"/>
      <c r="I547" s="143"/>
      <c r="J547" s="143"/>
      <c r="K547" s="143"/>
    </row>
    <row r="548" spans="1:15" ht="15.75" customHeight="1" thickBot="1" x14ac:dyDescent="0.3">
      <c r="A548" s="143"/>
      <c r="B548" s="8"/>
      <c r="C548" s="143"/>
      <c r="D548" s="143"/>
      <c r="E548" s="10">
        <f>SUM(E538:E547)</f>
        <v>91500000</v>
      </c>
      <c r="F548" s="9"/>
      <c r="G548" s="143"/>
      <c r="H548" s="144">
        <f>E548/2</f>
        <v>45750000</v>
      </c>
      <c r="I548" s="147">
        <f>H548/E548</f>
        <v>0.5</v>
      </c>
      <c r="J548" s="143" t="s">
        <v>53</v>
      </c>
      <c r="K548" s="143"/>
    </row>
    <row r="549" spans="1:15" ht="15.75" customHeight="1" thickTop="1" x14ac:dyDescent="0.25">
      <c r="A549" s="143"/>
      <c r="B549" s="8"/>
      <c r="C549" s="143"/>
      <c r="D549" s="143"/>
      <c r="E549" s="144"/>
      <c r="F549" s="9"/>
      <c r="G549" s="143"/>
      <c r="H549" s="144">
        <f>E548-H548</f>
        <v>45750000</v>
      </c>
      <c r="I549" s="147">
        <f>H549/E548</f>
        <v>0.5</v>
      </c>
      <c r="J549" s="143" t="s">
        <v>53</v>
      </c>
      <c r="K549" s="143"/>
    </row>
    <row r="550" spans="1:15" ht="15.75" customHeight="1" x14ac:dyDescent="0.25">
      <c r="A550" s="143"/>
      <c r="B550" s="8"/>
      <c r="C550" s="143" t="s">
        <v>8</v>
      </c>
      <c r="D550" s="144">
        <f>1000000*0</f>
        <v>0</v>
      </c>
      <c r="E550" s="144">
        <f>D550</f>
        <v>0</v>
      </c>
      <c r="F550" s="9"/>
      <c r="G550" s="143"/>
      <c r="H550" s="144"/>
      <c r="I550" s="143"/>
      <c r="J550" s="143"/>
      <c r="K550" s="143"/>
    </row>
    <row r="551" spans="1:15" ht="15.75" customHeight="1" thickBot="1" x14ac:dyDescent="0.3">
      <c r="A551" s="143"/>
      <c r="B551" s="8"/>
      <c r="C551" s="143"/>
      <c r="D551" s="143"/>
      <c r="E551" s="10">
        <f>SUM(E548:E550)</f>
        <v>91500000</v>
      </c>
      <c r="F551" s="9"/>
      <c r="G551" s="143"/>
      <c r="H551" s="144">
        <f>1000000</f>
        <v>1000000</v>
      </c>
      <c r="I551" s="143" t="s">
        <v>54</v>
      </c>
      <c r="J551" s="148"/>
      <c r="K551" s="143"/>
    </row>
    <row r="552" spans="1:15" ht="15.75" customHeight="1" thickTop="1" x14ac:dyDescent="0.25">
      <c r="A552" s="143"/>
      <c r="B552" s="8"/>
      <c r="C552" s="143" t="s">
        <v>5</v>
      </c>
      <c r="D552" s="146">
        <f>12000000*0</f>
        <v>0</v>
      </c>
      <c r="E552" s="144"/>
      <c r="F552" s="9"/>
      <c r="G552" s="143"/>
      <c r="H552" s="144">
        <f>E556-H551</f>
        <v>500000</v>
      </c>
      <c r="I552" s="143" t="s">
        <v>55</v>
      </c>
      <c r="J552" s="148"/>
      <c r="K552" s="143"/>
    </row>
    <row r="553" spans="1:15" ht="15.75" customHeight="1" x14ac:dyDescent="0.25">
      <c r="A553" s="143"/>
      <c r="B553" s="8"/>
      <c r="C553" s="143" t="s">
        <v>10</v>
      </c>
      <c r="D553" s="144">
        <v>93000000</v>
      </c>
      <c r="E553" s="144"/>
      <c r="F553" s="9"/>
      <c r="G553" s="143"/>
      <c r="H553" s="144">
        <v>0</v>
      </c>
      <c r="I553" s="143" t="s">
        <v>113</v>
      </c>
      <c r="J553" s="148"/>
      <c r="K553" s="143"/>
    </row>
    <row r="554" spans="1:15" ht="15.75" customHeight="1" x14ac:dyDescent="0.25">
      <c r="A554" s="143"/>
      <c r="B554" s="8"/>
      <c r="C554" s="143" t="s">
        <v>12</v>
      </c>
      <c r="D554" s="144">
        <f>-2000000*0</f>
        <v>0</v>
      </c>
      <c r="E554" s="144"/>
      <c r="F554" s="9"/>
      <c r="G554" s="143"/>
      <c r="H554" s="144">
        <f>H552-H553</f>
        <v>500000</v>
      </c>
      <c r="I554" s="143" t="s">
        <v>30</v>
      </c>
      <c r="J554" s="148"/>
      <c r="K554" s="143"/>
    </row>
    <row r="555" spans="1:15" ht="15.75" customHeight="1" thickBot="1" x14ac:dyDescent="0.3">
      <c r="A555" s="143"/>
      <c r="B555" s="8"/>
      <c r="C555" s="143"/>
      <c r="D555" s="143"/>
      <c r="E555" s="10">
        <f>SUM(D552:D554)</f>
        <v>93000000</v>
      </c>
      <c r="F555" s="9"/>
      <c r="G555" s="143"/>
      <c r="H555" s="144"/>
      <c r="I555" s="143"/>
      <c r="J555" s="143"/>
      <c r="K555" s="143"/>
    </row>
    <row r="556" spans="1:15" ht="15.75" customHeight="1" thickTop="1" thickBot="1" x14ac:dyDescent="0.3">
      <c r="A556" s="143"/>
      <c r="B556" s="11"/>
      <c r="C556" s="12" t="s">
        <v>6</v>
      </c>
      <c r="D556" s="12"/>
      <c r="E556" s="15">
        <f>E555-E551</f>
        <v>1500000</v>
      </c>
      <c r="F556" s="13"/>
      <c r="G556" s="143"/>
      <c r="H556" s="144"/>
      <c r="I556" s="143"/>
      <c r="J556" s="143"/>
      <c r="K556" s="143"/>
    </row>
    <row r="557" spans="1:15" ht="15.75" customHeight="1" thickBot="1" x14ac:dyDescent="0.3">
      <c r="A557" s="143"/>
      <c r="B557" s="16"/>
      <c r="C557" s="17"/>
      <c r="D557" s="21" t="s">
        <v>2</v>
      </c>
      <c r="E557" s="22">
        <v>2800000</v>
      </c>
      <c r="F557" s="18"/>
      <c r="G557" s="144"/>
      <c r="H557" s="144"/>
      <c r="I557" s="143"/>
      <c r="J557" s="143"/>
      <c r="K557" s="143"/>
    </row>
    <row r="558" spans="1:15" ht="15.75" customHeight="1" thickBot="1" x14ac:dyDescent="0.3">
      <c r="A558" s="148"/>
      <c r="B558" s="149"/>
      <c r="C558" s="148"/>
      <c r="D558" s="148"/>
      <c r="E558" s="148"/>
      <c r="F558" s="148"/>
      <c r="G558" s="148"/>
      <c r="H558" s="150"/>
      <c r="I558" s="148"/>
      <c r="J558" s="148"/>
      <c r="K558" s="148"/>
    </row>
    <row r="559" spans="1:15" ht="15.75" customHeight="1" x14ac:dyDescent="0.25">
      <c r="A559" s="143"/>
      <c r="B559" s="4">
        <v>44518</v>
      </c>
      <c r="C559" s="5" t="s">
        <v>391</v>
      </c>
      <c r="D559" s="14" t="s">
        <v>32</v>
      </c>
      <c r="E559" s="33">
        <v>79000000</v>
      </c>
      <c r="F559" s="7"/>
      <c r="G559" s="143"/>
      <c r="H559" s="144"/>
      <c r="I559" s="143"/>
      <c r="J559" s="143"/>
      <c r="K559" s="143"/>
      <c r="M559" s="38"/>
      <c r="O559" s="39"/>
    </row>
    <row r="560" spans="1:15" ht="15.75" customHeight="1" x14ac:dyDescent="0.25">
      <c r="A560" s="143"/>
      <c r="B560" s="8"/>
      <c r="C560" s="143" t="s">
        <v>14</v>
      </c>
      <c r="D560" s="145"/>
      <c r="E560" s="146">
        <v>1000000</v>
      </c>
      <c r="F560" s="9"/>
      <c r="G560" s="143"/>
      <c r="H560" s="144"/>
      <c r="I560" s="143"/>
      <c r="J560" s="143"/>
      <c r="K560" s="143"/>
      <c r="M560" s="38"/>
      <c r="O560" s="39"/>
    </row>
    <row r="561" spans="1:15" ht="15.75" customHeight="1" x14ac:dyDescent="0.25">
      <c r="A561" s="143"/>
      <c r="B561" s="8"/>
      <c r="C561" s="143" t="s">
        <v>390</v>
      </c>
      <c r="D561" s="143"/>
      <c r="E561" s="144">
        <v>500000</v>
      </c>
      <c r="F561" s="9"/>
      <c r="G561" s="143"/>
      <c r="H561" s="144"/>
      <c r="I561" s="143"/>
      <c r="J561" s="143"/>
      <c r="K561" s="143"/>
      <c r="M561" s="38"/>
      <c r="O561" s="39"/>
    </row>
    <row r="562" spans="1:15" ht="15.75" customHeight="1" x14ac:dyDescent="0.25">
      <c r="A562" s="143"/>
      <c r="B562" s="8"/>
      <c r="C562" s="143" t="s">
        <v>392</v>
      </c>
      <c r="D562" s="143"/>
      <c r="E562" s="144">
        <v>500000</v>
      </c>
      <c r="F562" s="9"/>
      <c r="G562" s="143"/>
      <c r="H562" s="144"/>
      <c r="I562" s="143"/>
      <c r="J562" s="143"/>
      <c r="K562" s="143"/>
      <c r="M562" s="38"/>
      <c r="O562" s="39"/>
    </row>
    <row r="563" spans="1:15" ht="15.75" customHeight="1" x14ac:dyDescent="0.25">
      <c r="A563" s="143"/>
      <c r="B563" s="8"/>
      <c r="C563" s="143" t="s">
        <v>393</v>
      </c>
      <c r="D563" s="143"/>
      <c r="E563" s="144">
        <v>200000</v>
      </c>
      <c r="F563" s="9"/>
      <c r="G563" s="143"/>
      <c r="H563" s="144"/>
      <c r="I563" s="143"/>
      <c r="J563" s="143"/>
      <c r="K563" s="143"/>
      <c r="M563" s="38"/>
      <c r="O563" s="39"/>
    </row>
    <row r="564" spans="1:15" ht="15.75" customHeight="1" x14ac:dyDescent="0.25">
      <c r="A564" s="143"/>
      <c r="B564" s="8"/>
      <c r="C564" s="143" t="s">
        <v>394</v>
      </c>
      <c r="D564" s="143"/>
      <c r="E564" s="144">
        <v>150000</v>
      </c>
      <c r="F564" s="9"/>
      <c r="G564" s="143"/>
      <c r="H564" s="144"/>
      <c r="I564" s="143"/>
      <c r="J564" s="143"/>
      <c r="K564" s="143"/>
      <c r="M564" s="38"/>
      <c r="O564" s="39"/>
    </row>
    <row r="565" spans="1:15" ht="15.75" customHeight="1" x14ac:dyDescent="0.25">
      <c r="A565" s="143"/>
      <c r="B565" s="8"/>
      <c r="C565" s="143" t="s">
        <v>395</v>
      </c>
      <c r="D565" s="143"/>
      <c r="E565" s="144">
        <v>225000</v>
      </c>
      <c r="F565" s="9"/>
      <c r="G565" s="143"/>
      <c r="H565" s="144"/>
      <c r="I565" s="143"/>
      <c r="J565" s="143"/>
      <c r="K565" s="143"/>
      <c r="M565" s="38"/>
      <c r="O565" s="39"/>
    </row>
    <row r="566" spans="1:15" ht="15.75" customHeight="1" x14ac:dyDescent="0.25">
      <c r="A566" s="143"/>
      <c r="B566" s="8"/>
      <c r="C566" s="143" t="s">
        <v>396</v>
      </c>
      <c r="D566" s="143"/>
      <c r="E566" s="144">
        <v>490000</v>
      </c>
      <c r="F566" s="9"/>
      <c r="G566" s="143"/>
      <c r="H566" s="144"/>
      <c r="I566" s="143"/>
      <c r="J566" s="143"/>
      <c r="K566" s="143"/>
      <c r="M566" s="38"/>
      <c r="O566" s="39"/>
    </row>
    <row r="567" spans="1:15" ht="15.75" customHeight="1" x14ac:dyDescent="0.25">
      <c r="A567" s="143"/>
      <c r="B567" s="8"/>
      <c r="C567" s="143" t="s">
        <v>112</v>
      </c>
      <c r="D567" s="143"/>
      <c r="E567" s="144">
        <v>0</v>
      </c>
      <c r="F567" s="9"/>
      <c r="G567" s="143"/>
      <c r="H567" s="144"/>
      <c r="I567" s="143"/>
      <c r="J567" s="143"/>
      <c r="K567" s="143"/>
      <c r="M567" s="38"/>
      <c r="O567" s="39"/>
    </row>
    <row r="568" spans="1:15" ht="15.75" customHeight="1" x14ac:dyDescent="0.25">
      <c r="A568" s="143"/>
      <c r="B568" s="8"/>
      <c r="C568" s="143" t="s">
        <v>83</v>
      </c>
      <c r="D568" s="143"/>
      <c r="E568" s="144">
        <v>0</v>
      </c>
      <c r="F568" s="9"/>
      <c r="G568" s="143"/>
      <c r="H568" s="144"/>
      <c r="I568" s="143"/>
      <c r="J568" s="143"/>
      <c r="K568" s="143"/>
    </row>
    <row r="569" spans="1:15" ht="15.75" customHeight="1" thickBot="1" x14ac:dyDescent="0.3">
      <c r="A569" s="143"/>
      <c r="B569" s="8"/>
      <c r="C569" s="143"/>
      <c r="D569" s="143"/>
      <c r="E569" s="10">
        <f>SUM(E559:E568)</f>
        <v>82065000</v>
      </c>
      <c r="F569" s="9"/>
      <c r="G569" s="143"/>
      <c r="H569" s="144">
        <f>[1]WZ!F570</f>
        <v>0</v>
      </c>
      <c r="I569" s="147">
        <f>H569/E569</f>
        <v>0</v>
      </c>
      <c r="J569" s="143" t="s">
        <v>53</v>
      </c>
      <c r="K569" s="143"/>
    </row>
    <row r="570" spans="1:15" ht="15.75" customHeight="1" thickTop="1" x14ac:dyDescent="0.25">
      <c r="A570" s="143"/>
      <c r="B570" s="8"/>
      <c r="C570" s="143"/>
      <c r="D570" s="143"/>
      <c r="E570" s="144"/>
      <c r="F570" s="9"/>
      <c r="G570" s="143"/>
      <c r="H570" s="144">
        <f>E569-H569</f>
        <v>82065000</v>
      </c>
      <c r="I570" s="147">
        <f>H570/E569</f>
        <v>1</v>
      </c>
      <c r="J570" s="143" t="s">
        <v>53</v>
      </c>
      <c r="K570" s="143"/>
    </row>
    <row r="571" spans="1:15" ht="15.75" customHeight="1" x14ac:dyDescent="0.25">
      <c r="A571" s="143"/>
      <c r="B571" s="8"/>
      <c r="C571" s="143" t="s">
        <v>8</v>
      </c>
      <c r="D571" s="144">
        <f>1000000*0</f>
        <v>0</v>
      </c>
      <c r="E571" s="144">
        <f>D571</f>
        <v>0</v>
      </c>
      <c r="F571" s="9"/>
      <c r="G571" s="143"/>
      <c r="H571" s="144"/>
      <c r="I571" s="143"/>
      <c r="J571" s="143"/>
      <c r="K571" s="143"/>
    </row>
    <row r="572" spans="1:15" ht="15.75" customHeight="1" thickBot="1" x14ac:dyDescent="0.3">
      <c r="A572" s="143"/>
      <c r="B572" s="8"/>
      <c r="C572" s="143"/>
      <c r="D572" s="143"/>
      <c r="E572" s="10">
        <f>SUM(E569:E571)</f>
        <v>82065000</v>
      </c>
      <c r="F572" s="9"/>
      <c r="G572" s="143"/>
      <c r="H572" s="144">
        <f>1000000</f>
        <v>1000000</v>
      </c>
      <c r="I572" s="143" t="s">
        <v>54</v>
      </c>
      <c r="J572" s="148"/>
      <c r="K572" s="143"/>
    </row>
    <row r="573" spans="1:15" ht="15.75" customHeight="1" thickTop="1" x14ac:dyDescent="0.25">
      <c r="A573" s="143"/>
      <c r="B573" s="8"/>
      <c r="C573" s="143" t="s">
        <v>5</v>
      </c>
      <c r="D573" s="146">
        <v>12000000</v>
      </c>
      <c r="E573" s="144"/>
      <c r="F573" s="9"/>
      <c r="G573" s="143"/>
      <c r="H573" s="144">
        <f>E577-H572</f>
        <v>10735000</v>
      </c>
      <c r="I573" s="143" t="s">
        <v>55</v>
      </c>
      <c r="J573" s="148"/>
      <c r="K573" s="143"/>
    </row>
    <row r="574" spans="1:15" ht="15.75" customHeight="1" x14ac:dyDescent="0.25">
      <c r="A574" s="143"/>
      <c r="B574" s="8"/>
      <c r="C574" s="143" t="s">
        <v>10</v>
      </c>
      <c r="D574" s="144">
        <v>83000000</v>
      </c>
      <c r="E574" s="144"/>
      <c r="F574" s="9"/>
      <c r="G574" s="143"/>
      <c r="H574" s="144">
        <f>H573*I569</f>
        <v>0</v>
      </c>
      <c r="I574" s="143" t="s">
        <v>29</v>
      </c>
      <c r="J574" s="148"/>
      <c r="K574" s="143"/>
    </row>
    <row r="575" spans="1:15" ht="15.75" customHeight="1" x14ac:dyDescent="0.25">
      <c r="A575" s="143"/>
      <c r="B575" s="8"/>
      <c r="C575" s="143" t="s">
        <v>12</v>
      </c>
      <c r="D575" s="144">
        <v>-1200000</v>
      </c>
      <c r="E575" s="144"/>
      <c r="F575" s="9"/>
      <c r="G575" s="143"/>
      <c r="H575" s="144">
        <f>H573-H574</f>
        <v>10735000</v>
      </c>
      <c r="I575" s="143" t="s">
        <v>30</v>
      </c>
      <c r="J575" s="148"/>
      <c r="K575" s="143"/>
    </row>
    <row r="576" spans="1:15" ht="15.75" customHeight="1" thickBot="1" x14ac:dyDescent="0.3">
      <c r="A576" s="143"/>
      <c r="B576" s="8"/>
      <c r="C576" s="143"/>
      <c r="D576" s="143"/>
      <c r="E576" s="10">
        <f>SUM(D573:D575)</f>
        <v>93800000</v>
      </c>
      <c r="F576" s="9"/>
      <c r="G576" s="143"/>
      <c r="H576" s="144"/>
      <c r="I576" s="143"/>
      <c r="J576" s="143"/>
      <c r="K576" s="143"/>
    </row>
    <row r="577" spans="1:15" ht="15.75" customHeight="1" thickTop="1" thickBot="1" x14ac:dyDescent="0.3">
      <c r="A577" s="143"/>
      <c r="B577" s="11"/>
      <c r="C577" s="12" t="s">
        <v>6</v>
      </c>
      <c r="D577" s="12"/>
      <c r="E577" s="15">
        <f>E576-E572</f>
        <v>11735000</v>
      </c>
      <c r="F577" s="13"/>
      <c r="G577" s="143"/>
      <c r="H577" s="144"/>
      <c r="I577" s="143"/>
      <c r="J577" s="143"/>
      <c r="K577" s="143"/>
    </row>
    <row r="578" spans="1:15" ht="15.75" customHeight="1" thickBot="1" x14ac:dyDescent="0.3">
      <c r="A578" s="143"/>
      <c r="B578" s="16"/>
      <c r="C578" s="17"/>
      <c r="D578" s="21" t="s">
        <v>2</v>
      </c>
      <c r="E578" s="22">
        <v>2800000</v>
      </c>
      <c r="F578" s="18"/>
      <c r="G578" s="144"/>
      <c r="H578" s="144"/>
      <c r="I578" s="143"/>
      <c r="J578" s="143"/>
      <c r="K578" s="143"/>
    </row>
    <row r="579" spans="1:15" ht="15.75" customHeight="1" thickBot="1" x14ac:dyDescent="0.3">
      <c r="A579" s="148"/>
      <c r="B579" s="149"/>
      <c r="C579" s="148"/>
      <c r="D579" s="148"/>
      <c r="E579" s="148"/>
      <c r="F579" s="148"/>
      <c r="G579" s="148"/>
      <c r="H579" s="150"/>
      <c r="I579" s="148"/>
      <c r="J579" s="148"/>
      <c r="K579" s="148"/>
    </row>
    <row r="580" spans="1:15" ht="15.75" customHeight="1" x14ac:dyDescent="0.25">
      <c r="A580" s="143"/>
      <c r="B580" s="4">
        <v>44519</v>
      </c>
      <c r="C580" s="5" t="s">
        <v>397</v>
      </c>
      <c r="D580" s="14" t="s">
        <v>398</v>
      </c>
      <c r="E580" s="33">
        <v>81000000</v>
      </c>
      <c r="F580" s="7"/>
      <c r="G580" s="143"/>
      <c r="H580" s="144"/>
      <c r="I580" s="143"/>
      <c r="J580" s="143"/>
      <c r="K580" s="143"/>
      <c r="M580" s="38"/>
      <c r="O580" s="39"/>
    </row>
    <row r="581" spans="1:15" ht="15.75" customHeight="1" x14ac:dyDescent="0.25">
      <c r="A581" s="143"/>
      <c r="B581" s="8"/>
      <c r="C581" s="143" t="s">
        <v>14</v>
      </c>
      <c r="D581" s="145"/>
      <c r="E581" s="146">
        <v>1000000</v>
      </c>
      <c r="F581" s="9"/>
      <c r="G581" s="143"/>
      <c r="H581" s="144"/>
      <c r="I581" s="143"/>
      <c r="J581" s="143"/>
      <c r="K581" s="143"/>
      <c r="M581" s="38"/>
      <c r="O581" s="39"/>
    </row>
    <row r="582" spans="1:15" ht="15.75" customHeight="1" x14ac:dyDescent="0.25">
      <c r="A582" s="143"/>
      <c r="B582" s="8"/>
      <c r="C582" s="143" t="s">
        <v>390</v>
      </c>
      <c r="D582" s="143"/>
      <c r="E582" s="144">
        <v>500000</v>
      </c>
      <c r="F582" s="9"/>
      <c r="G582" s="143"/>
      <c r="H582" s="144"/>
      <c r="I582" s="143"/>
      <c r="J582" s="143"/>
      <c r="K582" s="143"/>
      <c r="M582" s="38"/>
      <c r="O582" s="39"/>
    </row>
    <row r="583" spans="1:15" ht="15.75" customHeight="1" x14ac:dyDescent="0.25">
      <c r="A583" s="143"/>
      <c r="B583" s="8"/>
      <c r="C583" s="143" t="s">
        <v>399</v>
      </c>
      <c r="D583" s="143"/>
      <c r="E583" s="144">
        <v>200000</v>
      </c>
      <c r="F583" s="9"/>
      <c r="G583" s="143"/>
      <c r="H583" s="144"/>
      <c r="I583" s="143"/>
      <c r="J583" s="143"/>
      <c r="K583" s="143"/>
      <c r="M583" s="38"/>
      <c r="O583" s="39"/>
    </row>
    <row r="584" spans="1:15" ht="15.75" customHeight="1" x14ac:dyDescent="0.25">
      <c r="A584" s="143"/>
      <c r="B584" s="8"/>
      <c r="C584" s="143" t="s">
        <v>400</v>
      </c>
      <c r="D584" s="143"/>
      <c r="E584" s="144">
        <v>450000</v>
      </c>
      <c r="F584" s="9"/>
      <c r="G584" s="143"/>
      <c r="H584" s="144"/>
      <c r="I584" s="143"/>
      <c r="J584" s="143"/>
      <c r="K584" s="143"/>
      <c r="M584" s="38"/>
      <c r="O584" s="39"/>
    </row>
    <row r="585" spans="1:15" ht="15.75" customHeight="1" x14ac:dyDescent="0.25">
      <c r="A585" s="143"/>
      <c r="B585" s="8"/>
      <c r="C585" s="143" t="s">
        <v>395</v>
      </c>
      <c r="D585" s="143"/>
      <c r="E585" s="144">
        <v>225000</v>
      </c>
      <c r="F585" s="9"/>
      <c r="G585" s="143"/>
      <c r="H585" s="144"/>
      <c r="I585" s="143"/>
      <c r="J585" s="143"/>
      <c r="K585" s="143"/>
      <c r="M585" s="38"/>
      <c r="O585" s="39"/>
    </row>
    <row r="586" spans="1:15" ht="15.75" customHeight="1" x14ac:dyDescent="0.25">
      <c r="A586" s="143"/>
      <c r="B586" s="8"/>
      <c r="C586" s="143" t="s">
        <v>110</v>
      </c>
      <c r="D586" s="143"/>
      <c r="E586" s="144">
        <v>0</v>
      </c>
      <c r="F586" s="9"/>
      <c r="G586" s="143"/>
      <c r="H586" s="144"/>
      <c r="I586" s="143"/>
      <c r="J586" s="143"/>
      <c r="K586" s="143"/>
      <c r="M586" s="38"/>
      <c r="O586" s="39"/>
    </row>
    <row r="587" spans="1:15" ht="15.75" customHeight="1" x14ac:dyDescent="0.25">
      <c r="A587" s="143"/>
      <c r="B587" s="8"/>
      <c r="C587" s="143" t="s">
        <v>111</v>
      </c>
      <c r="D587" s="143"/>
      <c r="E587" s="144">
        <v>0</v>
      </c>
      <c r="F587" s="9"/>
      <c r="G587" s="143"/>
      <c r="H587" s="144"/>
      <c r="I587" s="143"/>
      <c r="J587" s="143"/>
      <c r="K587" s="143"/>
      <c r="M587" s="38"/>
      <c r="O587" s="39"/>
    </row>
    <row r="588" spans="1:15" ht="15.75" customHeight="1" x14ac:dyDescent="0.25">
      <c r="A588" s="143"/>
      <c r="B588" s="8"/>
      <c r="C588" s="143" t="s">
        <v>112</v>
      </c>
      <c r="D588" s="143"/>
      <c r="E588" s="144">
        <v>0</v>
      </c>
      <c r="F588" s="9"/>
      <c r="G588" s="143"/>
      <c r="H588" s="144"/>
      <c r="I588" s="143"/>
      <c r="J588" s="143"/>
      <c r="K588" s="143"/>
      <c r="M588" s="38"/>
      <c r="O588" s="39"/>
    </row>
    <row r="589" spans="1:15" ht="15.75" customHeight="1" x14ac:dyDescent="0.25">
      <c r="A589" s="143"/>
      <c r="B589" s="8"/>
      <c r="C589" s="143" t="s">
        <v>83</v>
      </c>
      <c r="D589" s="143"/>
      <c r="E589" s="144">
        <v>0</v>
      </c>
      <c r="F589" s="9"/>
      <c r="G589" s="143"/>
      <c r="H589" s="144"/>
      <c r="I589" s="143"/>
      <c r="J589" s="143"/>
      <c r="K589" s="143"/>
    </row>
    <row r="590" spans="1:15" ht="15.75" customHeight="1" thickBot="1" x14ac:dyDescent="0.3">
      <c r="A590" s="143"/>
      <c r="B590" s="8"/>
      <c r="C590" s="143"/>
      <c r="D590" s="143"/>
      <c r="E590" s="10">
        <f>SUM(E580:E589)</f>
        <v>83375000</v>
      </c>
      <c r="F590" s="9"/>
      <c r="G590" s="143"/>
      <c r="H590" s="144">
        <f>[1]WZ!F595</f>
        <v>0</v>
      </c>
      <c r="I590" s="147">
        <f>H590/E590</f>
        <v>0</v>
      </c>
      <c r="J590" s="143" t="s">
        <v>53</v>
      </c>
      <c r="K590" s="143"/>
    </row>
    <row r="591" spans="1:15" ht="15.75" customHeight="1" thickTop="1" x14ac:dyDescent="0.25">
      <c r="A591" s="143"/>
      <c r="B591" s="8"/>
      <c r="C591" s="143"/>
      <c r="D591" s="143"/>
      <c r="E591" s="144"/>
      <c r="F591" s="9"/>
      <c r="G591" s="143"/>
      <c r="H591" s="144">
        <f>E590-H590</f>
        <v>83375000</v>
      </c>
      <c r="I591" s="147">
        <f>H591/E590</f>
        <v>1</v>
      </c>
      <c r="J591" s="143" t="s">
        <v>53</v>
      </c>
      <c r="K591" s="143"/>
    </row>
    <row r="592" spans="1:15" ht="15.75" customHeight="1" x14ac:dyDescent="0.25">
      <c r="A592" s="143"/>
      <c r="B592" s="8"/>
      <c r="C592" s="143" t="s">
        <v>8</v>
      </c>
      <c r="D592" s="144">
        <f>1000000*0</f>
        <v>0</v>
      </c>
      <c r="E592" s="144">
        <f>D592</f>
        <v>0</v>
      </c>
      <c r="F592" s="9"/>
      <c r="G592" s="143"/>
      <c r="H592" s="144"/>
      <c r="I592" s="143"/>
      <c r="J592" s="143"/>
      <c r="K592" s="143"/>
    </row>
    <row r="593" spans="1:15" ht="15.75" customHeight="1" thickBot="1" x14ac:dyDescent="0.3">
      <c r="A593" s="143"/>
      <c r="B593" s="8"/>
      <c r="C593" s="143"/>
      <c r="D593" s="143"/>
      <c r="E593" s="10">
        <f>SUM(E590:E592)</f>
        <v>83375000</v>
      </c>
      <c r="F593" s="9"/>
      <c r="G593" s="143"/>
      <c r="H593" s="144">
        <f>1000000</f>
        <v>1000000</v>
      </c>
      <c r="I593" s="143" t="s">
        <v>54</v>
      </c>
      <c r="J593" s="148"/>
      <c r="K593" s="143"/>
    </row>
    <row r="594" spans="1:15" ht="15.75" customHeight="1" thickTop="1" x14ac:dyDescent="0.25">
      <c r="A594" s="143"/>
      <c r="B594" s="8"/>
      <c r="C594" s="143" t="s">
        <v>5</v>
      </c>
      <c r="D594" s="146">
        <f>12000000*0</f>
        <v>0</v>
      </c>
      <c r="E594" s="144"/>
      <c r="F594" s="9"/>
      <c r="G594" s="143"/>
      <c r="H594" s="144">
        <f>E598-H593</f>
        <v>5125000</v>
      </c>
      <c r="I594" s="143" t="s">
        <v>55</v>
      </c>
      <c r="J594" s="148"/>
      <c r="K594" s="143"/>
    </row>
    <row r="595" spans="1:15" ht="15.75" customHeight="1" x14ac:dyDescent="0.25">
      <c r="A595" s="143"/>
      <c r="B595" s="8">
        <v>44546</v>
      </c>
      <c r="C595" s="143" t="s">
        <v>10</v>
      </c>
      <c r="D595" s="144">
        <v>89500000</v>
      </c>
      <c r="E595" s="144"/>
      <c r="F595" s="9"/>
      <c r="G595" s="143"/>
      <c r="H595" s="144">
        <f>H594*I590</f>
        <v>0</v>
      </c>
      <c r="I595" s="143" t="s">
        <v>29</v>
      </c>
      <c r="J595" s="148"/>
      <c r="K595" s="143"/>
    </row>
    <row r="596" spans="1:15" ht="15.75" customHeight="1" x14ac:dyDescent="0.25">
      <c r="A596" s="143"/>
      <c r="B596" s="8"/>
      <c r="C596" s="143" t="s">
        <v>12</v>
      </c>
      <c r="D596" s="144">
        <f>-2000000*0</f>
        <v>0</v>
      </c>
      <c r="E596" s="144"/>
      <c r="F596" s="9"/>
      <c r="G596" s="143"/>
      <c r="H596" s="144">
        <f>H594-H595</f>
        <v>5125000</v>
      </c>
      <c r="I596" s="143" t="s">
        <v>30</v>
      </c>
      <c r="J596" s="148"/>
      <c r="K596" s="143"/>
    </row>
    <row r="597" spans="1:15" ht="15.75" customHeight="1" thickBot="1" x14ac:dyDescent="0.3">
      <c r="A597" s="143"/>
      <c r="B597" s="8"/>
      <c r="C597" s="143"/>
      <c r="D597" s="143"/>
      <c r="E597" s="10">
        <f>SUM(D594:D596)</f>
        <v>89500000</v>
      </c>
      <c r="F597" s="9"/>
      <c r="G597" s="143"/>
      <c r="H597" s="144"/>
      <c r="I597" s="143"/>
      <c r="J597" s="143"/>
      <c r="K597" s="143"/>
    </row>
    <row r="598" spans="1:15" ht="15.75" customHeight="1" thickTop="1" thickBot="1" x14ac:dyDescent="0.3">
      <c r="A598" s="143"/>
      <c r="B598" s="11"/>
      <c r="C598" s="12" t="s">
        <v>6</v>
      </c>
      <c r="D598" s="12"/>
      <c r="E598" s="15">
        <f>E597-E593</f>
        <v>6125000</v>
      </c>
      <c r="F598" s="13"/>
      <c r="G598" s="143"/>
      <c r="H598" s="144"/>
      <c r="I598" s="143"/>
      <c r="J598" s="143"/>
      <c r="K598" s="143"/>
    </row>
    <row r="599" spans="1:15" ht="15.75" customHeight="1" thickBot="1" x14ac:dyDescent="0.3">
      <c r="A599" s="143"/>
      <c r="B599" s="16"/>
      <c r="C599" s="17"/>
      <c r="D599" s="21" t="s">
        <v>2</v>
      </c>
      <c r="E599" s="22">
        <v>2800000</v>
      </c>
      <c r="F599" s="18"/>
      <c r="G599" s="144"/>
      <c r="H599" s="144"/>
      <c r="I599" s="143"/>
      <c r="J599" s="143"/>
      <c r="K599" s="143"/>
    </row>
    <row r="600" spans="1:15" ht="15.75" customHeight="1" thickBot="1" x14ac:dyDescent="0.3"/>
    <row r="601" spans="1:15" ht="15.75" customHeight="1" x14ac:dyDescent="0.25">
      <c r="A601" s="143"/>
      <c r="B601" s="4">
        <v>44519</v>
      </c>
      <c r="C601" s="5" t="s">
        <v>401</v>
      </c>
      <c r="D601" s="14" t="s">
        <v>32</v>
      </c>
      <c r="E601" s="33">
        <v>78000000</v>
      </c>
      <c r="F601" s="7"/>
      <c r="G601" s="143"/>
      <c r="H601" s="144"/>
      <c r="I601" s="143"/>
      <c r="J601" s="143"/>
      <c r="K601" s="143"/>
      <c r="M601" s="38"/>
      <c r="O601" s="39"/>
    </row>
    <row r="602" spans="1:15" ht="15.75" customHeight="1" x14ac:dyDescent="0.25">
      <c r="A602" s="143"/>
      <c r="B602" s="8"/>
      <c r="C602" s="143" t="s">
        <v>402</v>
      </c>
      <c r="D602" s="145"/>
      <c r="E602" s="146">
        <v>39000000</v>
      </c>
      <c r="F602" s="9"/>
      <c r="G602" s="143"/>
      <c r="H602" s="144"/>
      <c r="I602" s="143"/>
      <c r="J602" s="143"/>
      <c r="K602" s="143"/>
      <c r="M602" s="38"/>
      <c r="O602" s="39"/>
    </row>
    <row r="603" spans="1:15" ht="15.75" customHeight="1" x14ac:dyDescent="0.25">
      <c r="A603" s="143"/>
      <c r="B603" s="8"/>
      <c r="C603" s="143" t="s">
        <v>390</v>
      </c>
      <c r="D603" s="143"/>
      <c r="E603" s="144">
        <v>500000</v>
      </c>
      <c r="F603" s="9"/>
      <c r="G603" s="143"/>
      <c r="H603" s="144"/>
      <c r="I603" s="143"/>
      <c r="J603" s="143"/>
      <c r="K603" s="143"/>
      <c r="M603" s="38"/>
      <c r="O603" s="39"/>
    </row>
    <row r="604" spans="1:15" ht="15.75" customHeight="1" x14ac:dyDescent="0.25">
      <c r="A604" s="143"/>
      <c r="B604" s="8"/>
      <c r="C604" s="143" t="s">
        <v>399</v>
      </c>
      <c r="D604" s="143"/>
      <c r="E604" s="144">
        <v>0</v>
      </c>
      <c r="F604" s="9"/>
      <c r="G604" s="143"/>
      <c r="H604" s="144"/>
      <c r="I604" s="143"/>
      <c r="J604" s="143"/>
      <c r="K604" s="143"/>
      <c r="M604" s="38"/>
      <c r="O604" s="39"/>
    </row>
    <row r="605" spans="1:15" ht="15.75" customHeight="1" x14ac:dyDescent="0.25">
      <c r="A605" s="143"/>
      <c r="B605" s="8"/>
      <c r="C605" s="143" t="s">
        <v>109</v>
      </c>
      <c r="D605" s="143"/>
      <c r="E605" s="144">
        <v>0</v>
      </c>
      <c r="F605" s="9"/>
      <c r="G605" s="143"/>
      <c r="H605" s="144"/>
      <c r="I605" s="143"/>
      <c r="J605" s="143"/>
      <c r="K605" s="143"/>
      <c r="M605" s="38"/>
      <c r="O605" s="39"/>
    </row>
    <row r="606" spans="1:15" ht="15.75" customHeight="1" x14ac:dyDescent="0.25">
      <c r="A606" s="143"/>
      <c r="B606" s="8"/>
      <c r="C606" s="143" t="s">
        <v>97</v>
      </c>
      <c r="D606" s="143"/>
      <c r="E606" s="144">
        <v>0</v>
      </c>
      <c r="F606" s="9"/>
      <c r="G606" s="143"/>
      <c r="H606" s="144"/>
      <c r="I606" s="143"/>
      <c r="J606" s="143"/>
      <c r="K606" s="143"/>
      <c r="M606" s="38"/>
      <c r="O606" s="39"/>
    </row>
    <row r="607" spans="1:15" ht="15.75" customHeight="1" x14ac:dyDescent="0.25">
      <c r="A607" s="143"/>
      <c r="B607" s="8"/>
      <c r="C607" s="143" t="s">
        <v>110</v>
      </c>
      <c r="D607" s="143"/>
      <c r="E607" s="144">
        <v>0</v>
      </c>
      <c r="F607" s="9"/>
      <c r="G607" s="143"/>
      <c r="H607" s="144"/>
      <c r="I607" s="143"/>
      <c r="J607" s="143"/>
      <c r="K607" s="143"/>
      <c r="M607" s="38"/>
      <c r="O607" s="39"/>
    </row>
    <row r="608" spans="1:15" ht="15.75" customHeight="1" x14ac:dyDescent="0.25">
      <c r="A608" s="143"/>
      <c r="B608" s="8"/>
      <c r="C608" s="143" t="s">
        <v>111</v>
      </c>
      <c r="D608" s="143"/>
      <c r="E608" s="144">
        <v>0</v>
      </c>
      <c r="F608" s="9"/>
      <c r="G608" s="143"/>
      <c r="H608" s="144"/>
      <c r="I608" s="143"/>
      <c r="J608" s="143"/>
      <c r="K608" s="143"/>
      <c r="M608" s="38"/>
      <c r="O608" s="39"/>
    </row>
    <row r="609" spans="1:15" ht="15.75" customHeight="1" x14ac:dyDescent="0.25">
      <c r="A609" s="143"/>
      <c r="B609" s="8"/>
      <c r="C609" s="143" t="s">
        <v>112</v>
      </c>
      <c r="D609" s="143"/>
      <c r="E609" s="144">
        <v>0</v>
      </c>
      <c r="F609" s="9"/>
      <c r="G609" s="143"/>
      <c r="H609" s="144"/>
      <c r="I609" s="143"/>
      <c r="J609" s="143"/>
      <c r="K609" s="143"/>
      <c r="M609" s="38"/>
      <c r="O609" s="39"/>
    </row>
    <row r="610" spans="1:15" ht="15.75" customHeight="1" x14ac:dyDescent="0.25">
      <c r="A610" s="143"/>
      <c r="B610" s="8"/>
      <c r="C610" s="143" t="s">
        <v>83</v>
      </c>
      <c r="D610" s="143"/>
      <c r="E610" s="144">
        <v>0</v>
      </c>
      <c r="F610" s="9"/>
      <c r="G610" s="143"/>
      <c r="H610" s="144"/>
      <c r="I610" s="143"/>
      <c r="J610" s="143"/>
      <c r="K610" s="143"/>
    </row>
    <row r="611" spans="1:15" ht="15.75" customHeight="1" thickBot="1" x14ac:dyDescent="0.3">
      <c r="A611" s="143"/>
      <c r="B611" s="8"/>
      <c r="C611" s="143"/>
      <c r="D611" s="143"/>
      <c r="E611" s="10">
        <f>SUM(E601:E610)</f>
        <v>117500000</v>
      </c>
      <c r="F611" s="9"/>
      <c r="G611" s="143"/>
      <c r="H611" s="144">
        <f>[1]WZ!F616</f>
        <v>0</v>
      </c>
      <c r="I611" s="147">
        <f>H611/E611</f>
        <v>0</v>
      </c>
      <c r="J611" s="143" t="s">
        <v>53</v>
      </c>
      <c r="K611" s="143"/>
    </row>
    <row r="612" spans="1:15" ht="15.75" customHeight="1" thickTop="1" x14ac:dyDescent="0.25">
      <c r="A612" s="143"/>
      <c r="B612" s="8"/>
      <c r="C612" s="143"/>
      <c r="D612" s="143"/>
      <c r="E612" s="144"/>
      <c r="F612" s="9"/>
      <c r="G612" s="143"/>
      <c r="H612" s="144">
        <f>E611-H611</f>
        <v>117500000</v>
      </c>
      <c r="I612" s="147">
        <f>H612/E611</f>
        <v>1</v>
      </c>
      <c r="J612" s="143" t="s">
        <v>53</v>
      </c>
      <c r="K612" s="143"/>
    </row>
    <row r="613" spans="1:15" ht="15.75" customHeight="1" x14ac:dyDescent="0.25">
      <c r="A613" s="143"/>
      <c r="B613" s="8"/>
      <c r="C613" s="143" t="s">
        <v>8</v>
      </c>
      <c r="D613" s="144">
        <f>1000000*0</f>
        <v>0</v>
      </c>
      <c r="E613" s="144">
        <f>D613</f>
        <v>0</v>
      </c>
      <c r="F613" s="9"/>
      <c r="G613" s="143"/>
      <c r="H613" s="144"/>
      <c r="I613" s="143"/>
      <c r="J613" s="143"/>
      <c r="K613" s="143"/>
    </row>
    <row r="614" spans="1:15" ht="15.75" customHeight="1" thickBot="1" x14ac:dyDescent="0.3">
      <c r="A614" s="143"/>
      <c r="B614" s="8"/>
      <c r="C614" s="143"/>
      <c r="D614" s="143"/>
      <c r="E614" s="10">
        <f>SUM(E611:E613)</f>
        <v>117500000</v>
      </c>
      <c r="F614" s="9"/>
      <c r="G614" s="143"/>
      <c r="H614" s="144">
        <v>0</v>
      </c>
      <c r="I614" s="143" t="s">
        <v>54</v>
      </c>
      <c r="J614" s="148"/>
      <c r="K614" s="143"/>
    </row>
    <row r="615" spans="1:15" ht="15.75" customHeight="1" thickTop="1" x14ac:dyDescent="0.25">
      <c r="A615" s="143"/>
      <c r="B615" s="8"/>
      <c r="C615" s="143" t="s">
        <v>5</v>
      </c>
      <c r="D615" s="146">
        <f>12000000*0</f>
        <v>0</v>
      </c>
      <c r="E615" s="144"/>
      <c r="F615" s="9"/>
      <c r="G615" s="143"/>
      <c r="H615" s="144">
        <f>E619-H614</f>
        <v>-32500000</v>
      </c>
      <c r="I615" s="143" t="s">
        <v>55</v>
      </c>
      <c r="J615" s="148"/>
      <c r="K615" s="143"/>
    </row>
    <row r="616" spans="1:15" ht="15.75" customHeight="1" x14ac:dyDescent="0.25">
      <c r="A616" s="143"/>
      <c r="B616" s="8">
        <v>44520</v>
      </c>
      <c r="C616" s="143" t="s">
        <v>10</v>
      </c>
      <c r="D616" s="144">
        <v>85000000</v>
      </c>
      <c r="E616" s="144"/>
      <c r="F616" s="9"/>
      <c r="G616" s="143"/>
      <c r="H616" s="144">
        <f>H615*I611</f>
        <v>0</v>
      </c>
      <c r="I616" s="143" t="s">
        <v>29</v>
      </c>
      <c r="J616" s="148"/>
      <c r="K616" s="143"/>
    </row>
    <row r="617" spans="1:15" ht="15.75" customHeight="1" x14ac:dyDescent="0.25">
      <c r="A617" s="143"/>
      <c r="B617" s="8"/>
      <c r="C617" s="143" t="s">
        <v>12</v>
      </c>
      <c r="D617" s="144">
        <f>-2000000*0</f>
        <v>0</v>
      </c>
      <c r="E617" s="144"/>
      <c r="F617" s="9"/>
      <c r="G617" s="143"/>
      <c r="H617" s="144">
        <f>H615-H616</f>
        <v>-32500000</v>
      </c>
      <c r="I617" s="143" t="s">
        <v>30</v>
      </c>
      <c r="J617" s="148"/>
      <c r="K617" s="143"/>
    </row>
    <row r="618" spans="1:15" ht="15.75" customHeight="1" thickBot="1" x14ac:dyDescent="0.3">
      <c r="A618" s="143"/>
      <c r="B618" s="8"/>
      <c r="C618" s="143"/>
      <c r="D618" s="143"/>
      <c r="E618" s="10">
        <f>SUM(D615:D617)</f>
        <v>85000000</v>
      </c>
      <c r="F618" s="9"/>
      <c r="G618" s="143"/>
      <c r="H618" s="144"/>
      <c r="I618" s="143"/>
      <c r="J618" s="143"/>
      <c r="K618" s="143"/>
    </row>
    <row r="619" spans="1:15" ht="15.75" customHeight="1" thickTop="1" thickBot="1" x14ac:dyDescent="0.3">
      <c r="A619" s="143"/>
      <c r="B619" s="11"/>
      <c r="C619" s="12" t="s">
        <v>6</v>
      </c>
      <c r="D619" s="12"/>
      <c r="E619" s="15">
        <f>E618-E614</f>
        <v>-32500000</v>
      </c>
      <c r="F619" s="13"/>
      <c r="G619" s="143"/>
      <c r="H619" s="144"/>
      <c r="I619" s="143"/>
      <c r="J619" s="143"/>
      <c r="K619" s="143"/>
    </row>
    <row r="620" spans="1:15" ht="15.75" customHeight="1" thickBot="1" x14ac:dyDescent="0.3">
      <c r="A620" s="143"/>
      <c r="B620" s="16"/>
      <c r="C620" s="17"/>
      <c r="D620" s="21" t="s">
        <v>2</v>
      </c>
      <c r="E620" s="22">
        <v>2800000</v>
      </c>
      <c r="F620" s="18"/>
      <c r="G620" s="144"/>
      <c r="H620" s="144"/>
      <c r="I620" s="143"/>
      <c r="J620" s="143"/>
      <c r="K620" s="143"/>
    </row>
    <row r="621" spans="1:15" ht="15.75" customHeight="1" thickBot="1" x14ac:dyDescent="0.3"/>
    <row r="622" spans="1:15" ht="15.75" customHeight="1" x14ac:dyDescent="0.25">
      <c r="A622" s="143"/>
      <c r="B622" s="4">
        <v>44544</v>
      </c>
      <c r="C622" s="5" t="s">
        <v>403</v>
      </c>
      <c r="D622" s="14" t="s">
        <v>7</v>
      </c>
      <c r="E622" s="33">
        <v>74000000</v>
      </c>
      <c r="F622" s="7"/>
      <c r="G622" s="143"/>
      <c r="H622" s="144"/>
      <c r="I622" s="143"/>
      <c r="J622" s="143"/>
      <c r="K622" s="143"/>
      <c r="M622" s="38"/>
      <c r="O622" s="39"/>
    </row>
    <row r="623" spans="1:15" ht="15.75" customHeight="1" x14ac:dyDescent="0.25">
      <c r="A623" s="143"/>
      <c r="B623" s="8"/>
      <c r="C623" s="143" t="s">
        <v>14</v>
      </c>
      <c r="D623" s="145"/>
      <c r="E623" s="146">
        <v>1000000</v>
      </c>
      <c r="F623" s="9"/>
      <c r="G623" s="143"/>
      <c r="H623" s="144"/>
      <c r="I623" s="143"/>
      <c r="J623" s="143"/>
      <c r="K623" s="143"/>
      <c r="M623" s="38"/>
      <c r="O623" s="39"/>
    </row>
    <row r="624" spans="1:15" ht="15.75" customHeight="1" x14ac:dyDescent="0.25">
      <c r="A624" s="143"/>
      <c r="B624" s="8"/>
      <c r="C624" s="143" t="s">
        <v>390</v>
      </c>
      <c r="D624" s="143"/>
      <c r="E624" s="144">
        <v>500000</v>
      </c>
      <c r="F624" s="9"/>
      <c r="G624" s="143"/>
      <c r="H624" s="144"/>
      <c r="I624" s="143"/>
      <c r="J624" s="143"/>
      <c r="K624" s="143"/>
      <c r="M624" s="38"/>
      <c r="O624" s="39"/>
    </row>
    <row r="625" spans="1:15" ht="15.75" customHeight="1" x14ac:dyDescent="0.25">
      <c r="A625" s="143"/>
      <c r="B625" s="8"/>
      <c r="C625" s="143" t="s">
        <v>404</v>
      </c>
      <c r="D625" s="143"/>
      <c r="E625" s="144">
        <v>300000</v>
      </c>
      <c r="F625" s="9"/>
      <c r="G625" s="143"/>
      <c r="H625" s="144"/>
      <c r="I625" s="143"/>
      <c r="J625" s="143"/>
      <c r="K625" s="143"/>
      <c r="M625" s="38"/>
      <c r="O625" s="39"/>
    </row>
    <row r="626" spans="1:15" ht="15.75" customHeight="1" x14ac:dyDescent="0.25">
      <c r="A626" s="143"/>
      <c r="B626" s="8"/>
      <c r="C626" s="143" t="s">
        <v>405</v>
      </c>
      <c r="D626" s="143"/>
      <c r="E626" s="144">
        <v>700000</v>
      </c>
      <c r="F626" s="9"/>
      <c r="G626" s="143"/>
      <c r="H626" s="144"/>
      <c r="I626" s="143"/>
      <c r="J626" s="143"/>
      <c r="K626" s="143"/>
      <c r="M626" s="38"/>
      <c r="O626" s="39"/>
    </row>
    <row r="627" spans="1:15" ht="15.75" customHeight="1" x14ac:dyDescent="0.25">
      <c r="A627" s="143"/>
      <c r="B627" s="8"/>
      <c r="C627" s="143" t="s">
        <v>97</v>
      </c>
      <c r="D627" s="143"/>
      <c r="E627" s="144">
        <v>300000</v>
      </c>
      <c r="F627" s="9"/>
      <c r="G627" s="143"/>
      <c r="H627" s="144"/>
      <c r="I627" s="143"/>
      <c r="J627" s="143"/>
      <c r="K627" s="143"/>
      <c r="M627" s="38"/>
      <c r="O627" s="39"/>
    </row>
    <row r="628" spans="1:15" ht="15.75" customHeight="1" x14ac:dyDescent="0.25">
      <c r="A628" s="143"/>
      <c r="B628" s="8"/>
      <c r="C628" s="143" t="s">
        <v>110</v>
      </c>
      <c r="D628" s="143"/>
      <c r="E628" s="144">
        <v>0</v>
      </c>
      <c r="F628" s="9"/>
      <c r="G628" s="143"/>
      <c r="H628" s="144"/>
      <c r="I628" s="143"/>
      <c r="J628" s="143"/>
      <c r="K628" s="143"/>
      <c r="M628" s="38"/>
      <c r="O628" s="39"/>
    </row>
    <row r="629" spans="1:15" ht="15.75" customHeight="1" x14ac:dyDescent="0.25">
      <c r="A629" s="143"/>
      <c r="B629" s="8"/>
      <c r="C629" s="143" t="s">
        <v>111</v>
      </c>
      <c r="D629" s="143"/>
      <c r="E629" s="144">
        <v>0</v>
      </c>
      <c r="F629" s="9"/>
      <c r="G629" s="143"/>
      <c r="H629" s="144"/>
      <c r="I629" s="143"/>
      <c r="J629" s="143"/>
      <c r="K629" s="143"/>
      <c r="M629" s="38"/>
      <c r="O629" s="39"/>
    </row>
    <row r="630" spans="1:15" ht="15.75" customHeight="1" x14ac:dyDescent="0.25">
      <c r="A630" s="143"/>
      <c r="B630" s="8"/>
      <c r="C630" s="143" t="s">
        <v>112</v>
      </c>
      <c r="D630" s="143"/>
      <c r="E630" s="144">
        <v>0</v>
      </c>
      <c r="F630" s="9"/>
      <c r="G630" s="143"/>
      <c r="H630" s="144"/>
      <c r="I630" s="143"/>
      <c r="J630" s="143"/>
      <c r="K630" s="143"/>
      <c r="M630" s="38"/>
      <c r="O630" s="39"/>
    </row>
    <row r="631" spans="1:15" ht="15.75" customHeight="1" x14ac:dyDescent="0.25">
      <c r="A631" s="143"/>
      <c r="B631" s="8"/>
      <c r="C631" s="143" t="s">
        <v>83</v>
      </c>
      <c r="D631" s="143"/>
      <c r="E631" s="144">
        <v>0</v>
      </c>
      <c r="F631" s="9"/>
      <c r="G631" s="143"/>
      <c r="H631" s="144"/>
      <c r="I631" s="143"/>
      <c r="J631" s="143"/>
      <c r="K631" s="143"/>
    </row>
    <row r="632" spans="1:15" ht="15.75" customHeight="1" thickBot="1" x14ac:dyDescent="0.3">
      <c r="A632" s="143"/>
      <c r="B632" s="8"/>
      <c r="C632" s="143"/>
      <c r="D632" s="143"/>
      <c r="E632" s="10">
        <f>SUM(E622:E631)</f>
        <v>76800000</v>
      </c>
      <c r="F632" s="9"/>
      <c r="G632" s="143"/>
      <c r="H632" s="144">
        <f>[1]WZ!F572</f>
        <v>0</v>
      </c>
      <c r="I632" s="147">
        <f>H632/E632</f>
        <v>0</v>
      </c>
      <c r="J632" s="143" t="s">
        <v>53</v>
      </c>
      <c r="K632" s="143"/>
    </row>
    <row r="633" spans="1:15" ht="15.75" customHeight="1" thickTop="1" x14ac:dyDescent="0.25">
      <c r="A633" s="143"/>
      <c r="B633" s="8"/>
      <c r="C633" s="143"/>
      <c r="D633" s="143"/>
      <c r="E633" s="144"/>
      <c r="F633" s="9"/>
      <c r="G633" s="143"/>
      <c r="H633" s="144">
        <f>E632-H632</f>
        <v>76800000</v>
      </c>
      <c r="I633" s="147">
        <f>H633/E632</f>
        <v>1</v>
      </c>
      <c r="J633" s="143" t="s">
        <v>53</v>
      </c>
      <c r="K633" s="143"/>
    </row>
    <row r="634" spans="1:15" ht="15.75" customHeight="1" x14ac:dyDescent="0.25">
      <c r="A634" s="143"/>
      <c r="B634" s="8"/>
      <c r="C634" s="143" t="s">
        <v>8</v>
      </c>
      <c r="D634" s="144">
        <f>1000000*0</f>
        <v>0</v>
      </c>
      <c r="E634" s="144">
        <f>D634</f>
        <v>0</v>
      </c>
      <c r="F634" s="9"/>
      <c r="G634" s="143"/>
      <c r="H634" s="144"/>
      <c r="I634" s="143"/>
      <c r="J634" s="143"/>
      <c r="K634" s="143"/>
    </row>
    <row r="635" spans="1:15" ht="15.75" customHeight="1" thickBot="1" x14ac:dyDescent="0.3">
      <c r="A635" s="143"/>
      <c r="B635" s="8"/>
      <c r="C635" s="143"/>
      <c r="D635" s="143"/>
      <c r="E635" s="10">
        <f>SUM(E632:E634)</f>
        <v>76800000</v>
      </c>
      <c r="F635" s="9"/>
      <c r="G635" s="143"/>
      <c r="H635" s="144">
        <v>1000000</v>
      </c>
      <c r="I635" s="143" t="s">
        <v>54</v>
      </c>
      <c r="J635" s="148"/>
      <c r="K635" s="143"/>
    </row>
    <row r="636" spans="1:15" ht="15.75" customHeight="1" thickTop="1" x14ac:dyDescent="0.25">
      <c r="A636" s="143"/>
      <c r="B636" s="8"/>
      <c r="C636" s="143" t="s">
        <v>5</v>
      </c>
      <c r="D636" s="146"/>
      <c r="E636" s="144"/>
      <c r="F636" s="9"/>
      <c r="G636" s="143"/>
      <c r="H636" s="144">
        <f>E640-H635</f>
        <v>6900000</v>
      </c>
      <c r="I636" s="143" t="s">
        <v>55</v>
      </c>
      <c r="J636" s="148"/>
      <c r="K636" s="143"/>
    </row>
    <row r="637" spans="1:15" ht="15.75" customHeight="1" x14ac:dyDescent="0.25">
      <c r="A637" s="143"/>
      <c r="B637" s="8"/>
      <c r="C637" s="143" t="s">
        <v>10</v>
      </c>
      <c r="D637" s="144">
        <v>85000000</v>
      </c>
      <c r="E637" s="144"/>
      <c r="F637" s="9"/>
      <c r="G637" s="143"/>
      <c r="H637" s="144">
        <f>H636*I632</f>
        <v>0</v>
      </c>
      <c r="I637" s="143" t="s">
        <v>29</v>
      </c>
      <c r="J637" s="148"/>
      <c r="K637" s="143"/>
    </row>
    <row r="638" spans="1:15" ht="15.75" customHeight="1" x14ac:dyDescent="0.25">
      <c r="A638" s="143"/>
      <c r="B638" s="8"/>
      <c r="C638" s="143" t="s">
        <v>12</v>
      </c>
      <c r="D638" s="151">
        <v>-300000</v>
      </c>
      <c r="E638" s="144"/>
      <c r="F638" s="9"/>
      <c r="G638" s="143"/>
      <c r="H638" s="144">
        <f>H636-H637</f>
        <v>6900000</v>
      </c>
      <c r="I638" s="143" t="s">
        <v>30</v>
      </c>
      <c r="J638" s="148"/>
      <c r="K638" s="143"/>
    </row>
    <row r="639" spans="1:15" ht="15.75" customHeight="1" thickBot="1" x14ac:dyDescent="0.3">
      <c r="A639" s="143"/>
      <c r="B639" s="8"/>
      <c r="C639" s="143"/>
      <c r="D639" s="143"/>
      <c r="E639" s="10">
        <f>SUM(D636:D638)</f>
        <v>84700000</v>
      </c>
      <c r="F639" s="9"/>
      <c r="G639" s="143"/>
      <c r="H639" s="144"/>
      <c r="I639" s="143"/>
      <c r="J639" s="143"/>
      <c r="K639" s="143"/>
    </row>
    <row r="640" spans="1:15" ht="15.75" customHeight="1" thickTop="1" thickBot="1" x14ac:dyDescent="0.3">
      <c r="A640" s="143"/>
      <c r="B640" s="11"/>
      <c r="C640" s="12" t="s">
        <v>6</v>
      </c>
      <c r="D640" s="12"/>
      <c r="E640" s="15">
        <f>E639-E635</f>
        <v>7900000</v>
      </c>
      <c r="F640" s="13"/>
      <c r="G640" s="143"/>
      <c r="H640" s="144"/>
      <c r="I640" s="143"/>
      <c r="J640" s="143"/>
      <c r="K640" s="143"/>
    </row>
    <row r="641" spans="1:15" ht="15.75" customHeight="1" thickBot="1" x14ac:dyDescent="0.3">
      <c r="A641" s="143"/>
      <c r="B641" s="16"/>
      <c r="C641" s="17"/>
      <c r="D641" s="21" t="s">
        <v>2</v>
      </c>
      <c r="E641" s="22">
        <v>2800000</v>
      </c>
      <c r="F641" s="18"/>
      <c r="G641" s="144"/>
      <c r="H641" s="144"/>
      <c r="I641" s="143"/>
      <c r="J641" s="143"/>
      <c r="K641" s="143"/>
    </row>
    <row r="642" spans="1:15" ht="15.75" customHeight="1" thickBot="1" x14ac:dyDescent="0.3"/>
    <row r="643" spans="1:15" ht="15.75" customHeight="1" x14ac:dyDescent="0.25">
      <c r="A643" s="143"/>
      <c r="B643" s="4">
        <v>44551</v>
      </c>
      <c r="C643" s="5" t="s">
        <v>406</v>
      </c>
      <c r="D643" s="14" t="s">
        <v>32</v>
      </c>
      <c r="E643" s="33">
        <v>66500000</v>
      </c>
      <c r="F643" s="7"/>
      <c r="G643" s="143"/>
      <c r="H643" s="144"/>
      <c r="I643" s="143"/>
      <c r="J643" s="143"/>
      <c r="K643" s="143"/>
      <c r="M643" s="38"/>
      <c r="O643" s="39"/>
    </row>
    <row r="644" spans="1:15" ht="15.75" customHeight="1" x14ac:dyDescent="0.25">
      <c r="A644" s="143"/>
      <c r="B644" s="8"/>
      <c r="C644" s="143" t="s">
        <v>14</v>
      </c>
      <c r="D644" s="145"/>
      <c r="E644" s="146">
        <v>0</v>
      </c>
      <c r="F644" s="9"/>
      <c r="G644" s="143"/>
      <c r="H644" s="144"/>
      <c r="I644" s="143"/>
      <c r="J644" s="143"/>
      <c r="K644" s="143"/>
      <c r="M644" s="38"/>
      <c r="O644" s="39"/>
    </row>
    <row r="645" spans="1:15" ht="15.75" customHeight="1" x14ac:dyDescent="0.25">
      <c r="A645" s="143"/>
      <c r="B645" s="8"/>
      <c r="C645" s="143" t="s">
        <v>390</v>
      </c>
      <c r="D645" s="143"/>
      <c r="E645" s="144">
        <v>700000</v>
      </c>
      <c r="F645" s="9"/>
      <c r="G645" s="143"/>
      <c r="H645" s="144"/>
      <c r="I645" s="143"/>
      <c r="J645" s="143"/>
      <c r="K645" s="143"/>
      <c r="M645" s="38"/>
      <c r="O645" s="39"/>
    </row>
    <row r="646" spans="1:15" ht="15.75" customHeight="1" x14ac:dyDescent="0.25">
      <c r="A646" s="143"/>
      <c r="B646" s="8"/>
      <c r="C646" s="143" t="s">
        <v>404</v>
      </c>
      <c r="D646" s="143"/>
      <c r="E646" s="144">
        <v>0</v>
      </c>
      <c r="F646" s="9"/>
      <c r="G646" s="143"/>
      <c r="H646" s="144"/>
      <c r="I646" s="143"/>
      <c r="J646" s="143"/>
      <c r="K646" s="143"/>
      <c r="M646" s="38"/>
      <c r="O646" s="39"/>
    </row>
    <row r="647" spans="1:15" ht="15.75" customHeight="1" x14ac:dyDescent="0.25">
      <c r="A647" s="143"/>
      <c r="B647" s="8"/>
      <c r="C647" s="143" t="s">
        <v>407</v>
      </c>
      <c r="D647" s="143"/>
      <c r="E647" s="144">
        <v>350000</v>
      </c>
      <c r="F647" s="9"/>
      <c r="G647" s="143"/>
      <c r="H647" s="144"/>
      <c r="I647" s="143"/>
      <c r="J647" s="143"/>
      <c r="K647" s="143"/>
      <c r="M647" s="38"/>
      <c r="O647" s="39"/>
    </row>
    <row r="648" spans="1:15" ht="15.75" customHeight="1" x14ac:dyDescent="0.25">
      <c r="A648" s="143"/>
      <c r="B648" s="8"/>
      <c r="C648" s="143" t="s">
        <v>97</v>
      </c>
      <c r="D648" s="143"/>
      <c r="E648" s="144">
        <v>0</v>
      </c>
      <c r="F648" s="9"/>
      <c r="G648" s="143"/>
      <c r="H648" s="144"/>
      <c r="I648" s="143"/>
      <c r="J648" s="143"/>
      <c r="K648" s="143"/>
      <c r="M648" s="38"/>
      <c r="O648" s="39"/>
    </row>
    <row r="649" spans="1:15" ht="15.75" customHeight="1" x14ac:dyDescent="0.25">
      <c r="A649" s="143"/>
      <c r="B649" s="8"/>
      <c r="C649" s="143" t="s">
        <v>110</v>
      </c>
      <c r="D649" s="143"/>
      <c r="E649" s="144">
        <v>0</v>
      </c>
      <c r="F649" s="9"/>
      <c r="G649" s="143"/>
      <c r="H649" s="144"/>
      <c r="I649" s="143"/>
      <c r="J649" s="143"/>
      <c r="K649" s="143"/>
      <c r="M649" s="38"/>
      <c r="O649" s="39"/>
    </row>
    <row r="650" spans="1:15" ht="15.75" customHeight="1" x14ac:dyDescent="0.25">
      <c r="A650" s="143"/>
      <c r="B650" s="8"/>
      <c r="C650" s="143" t="s">
        <v>111</v>
      </c>
      <c r="D650" s="143"/>
      <c r="E650" s="144">
        <v>0</v>
      </c>
      <c r="F650" s="9"/>
      <c r="G650" s="143"/>
      <c r="H650" s="144"/>
      <c r="I650" s="143"/>
      <c r="J650" s="143"/>
      <c r="K650" s="143"/>
      <c r="M650" s="38"/>
      <c r="O650" s="39"/>
    </row>
    <row r="651" spans="1:15" ht="15.75" customHeight="1" x14ac:dyDescent="0.25">
      <c r="A651" s="143"/>
      <c r="B651" s="8"/>
      <c r="C651" s="143" t="s">
        <v>112</v>
      </c>
      <c r="D651" s="143"/>
      <c r="E651" s="144">
        <v>0</v>
      </c>
      <c r="F651" s="9"/>
      <c r="G651" s="143"/>
      <c r="H651" s="144"/>
      <c r="I651" s="143"/>
      <c r="J651" s="143"/>
      <c r="K651" s="143"/>
      <c r="M651" s="38"/>
      <c r="O651" s="39"/>
    </row>
    <row r="652" spans="1:15" ht="15.75" customHeight="1" x14ac:dyDescent="0.25">
      <c r="A652" s="143"/>
      <c r="B652" s="8"/>
      <c r="C652" s="143" t="s">
        <v>83</v>
      </c>
      <c r="D652" s="143"/>
      <c r="E652" s="144">
        <v>0</v>
      </c>
      <c r="F652" s="9"/>
      <c r="G652" s="143"/>
      <c r="H652" s="144"/>
      <c r="I652" s="143"/>
      <c r="J652" s="143"/>
      <c r="K652" s="143"/>
    </row>
    <row r="653" spans="1:15" ht="15.75" customHeight="1" thickBot="1" x14ac:dyDescent="0.3">
      <c r="A653" s="143"/>
      <c r="B653" s="8"/>
      <c r="C653" s="143"/>
      <c r="D653" s="143"/>
      <c r="E653" s="10">
        <f>SUM(E643:E652)</f>
        <v>67550000</v>
      </c>
      <c r="F653" s="9"/>
      <c r="G653" s="143"/>
      <c r="H653" s="144">
        <f>[1]WZ!F593</f>
        <v>0</v>
      </c>
      <c r="I653" s="147">
        <f>H653/E653</f>
        <v>0</v>
      </c>
      <c r="J653" s="143" t="s">
        <v>53</v>
      </c>
      <c r="K653" s="143"/>
    </row>
    <row r="654" spans="1:15" ht="15.75" customHeight="1" thickTop="1" x14ac:dyDescent="0.25">
      <c r="A654" s="143"/>
      <c r="B654" s="8"/>
      <c r="C654" s="143"/>
      <c r="D654" s="143"/>
      <c r="E654" s="144"/>
      <c r="F654" s="9"/>
      <c r="G654" s="143"/>
      <c r="H654" s="144">
        <f>E653-H653</f>
        <v>67550000</v>
      </c>
      <c r="I654" s="147">
        <f>H654/E653</f>
        <v>1</v>
      </c>
      <c r="J654" s="143" t="s">
        <v>53</v>
      </c>
      <c r="K654" s="143"/>
    </row>
    <row r="655" spans="1:15" ht="15.75" customHeight="1" x14ac:dyDescent="0.25">
      <c r="A655" s="143"/>
      <c r="B655" s="8"/>
      <c r="C655" s="143" t="s">
        <v>8</v>
      </c>
      <c r="D655" s="144">
        <f>1000000*0</f>
        <v>0</v>
      </c>
      <c r="E655" s="144">
        <f>D655</f>
        <v>0</v>
      </c>
      <c r="F655" s="9"/>
      <c r="G655" s="143"/>
      <c r="H655" s="144"/>
      <c r="I655" s="143"/>
      <c r="J655" s="143"/>
      <c r="K655" s="143"/>
    </row>
    <row r="656" spans="1:15" ht="15.75" customHeight="1" thickBot="1" x14ac:dyDescent="0.3">
      <c r="A656" s="143"/>
      <c r="B656" s="8"/>
      <c r="C656" s="143"/>
      <c r="D656" s="143"/>
      <c r="E656" s="10">
        <f>SUM(E653:E655)</f>
        <v>67550000</v>
      </c>
      <c r="F656" s="9"/>
      <c r="G656" s="143"/>
      <c r="H656" s="144">
        <v>1000000</v>
      </c>
      <c r="I656" s="143" t="s">
        <v>54</v>
      </c>
      <c r="J656" s="148"/>
      <c r="K656" s="143"/>
    </row>
    <row r="657" spans="1:11" ht="15.75" customHeight="1" thickTop="1" x14ac:dyDescent="0.25">
      <c r="A657" s="143"/>
      <c r="B657" s="8"/>
      <c r="C657" s="143" t="s">
        <v>5</v>
      </c>
      <c r="D657" s="146">
        <v>0</v>
      </c>
      <c r="E657" s="144"/>
      <c r="F657" s="9"/>
      <c r="G657" s="143"/>
      <c r="H657" s="144">
        <f>E661-H656</f>
        <v>4450000</v>
      </c>
      <c r="I657" s="143" t="s">
        <v>55</v>
      </c>
      <c r="J657" s="148"/>
      <c r="K657" s="143"/>
    </row>
    <row r="658" spans="1:11" ht="15.75" customHeight="1" x14ac:dyDescent="0.25">
      <c r="A658" s="143"/>
      <c r="B658" s="8"/>
      <c r="C658" s="143" t="s">
        <v>10</v>
      </c>
      <c r="D658" s="144">
        <v>73000000</v>
      </c>
      <c r="E658" s="144"/>
      <c r="F658" s="9"/>
      <c r="G658" s="143"/>
      <c r="H658" s="144"/>
      <c r="I658" s="143"/>
      <c r="J658" s="148"/>
      <c r="K658" s="143"/>
    </row>
    <row r="659" spans="1:11" ht="15.75" customHeight="1" x14ac:dyDescent="0.25">
      <c r="A659" s="143"/>
      <c r="B659" s="8"/>
      <c r="C659" s="143" t="s">
        <v>12</v>
      </c>
      <c r="D659" s="144">
        <v>0</v>
      </c>
      <c r="E659" s="144"/>
      <c r="F659" s="9"/>
      <c r="G659" s="143"/>
      <c r="H659" s="144"/>
      <c r="I659" s="143"/>
      <c r="J659" s="148"/>
      <c r="K659" s="143"/>
    </row>
    <row r="660" spans="1:11" ht="15.75" customHeight="1" thickBot="1" x14ac:dyDescent="0.3">
      <c r="A660" s="143"/>
      <c r="B660" s="8"/>
      <c r="C660" s="143"/>
      <c r="D660" s="143"/>
      <c r="E660" s="10">
        <f>SUM(D657:D659)</f>
        <v>73000000</v>
      </c>
      <c r="F660" s="9"/>
      <c r="G660" s="143"/>
      <c r="H660" s="144"/>
      <c r="I660" s="143"/>
      <c r="J660" s="143"/>
      <c r="K660" s="143"/>
    </row>
    <row r="661" spans="1:11" ht="15.75" customHeight="1" thickTop="1" thickBot="1" x14ac:dyDescent="0.3">
      <c r="A661" s="143"/>
      <c r="B661" s="11"/>
      <c r="C661" s="12" t="s">
        <v>6</v>
      </c>
      <c r="D661" s="12"/>
      <c r="E661" s="15">
        <f>E660-E656</f>
        <v>5450000</v>
      </c>
      <c r="F661" s="13"/>
      <c r="G661" s="143"/>
      <c r="H661" s="144"/>
      <c r="I661" s="143"/>
      <c r="J661" s="143"/>
      <c r="K661" s="143"/>
    </row>
    <row r="662" spans="1:11" ht="15.75" customHeight="1" thickBot="1" x14ac:dyDescent="0.3">
      <c r="A662" s="143"/>
      <c r="B662" s="16"/>
      <c r="C662" s="17"/>
      <c r="D662" s="21" t="s">
        <v>2</v>
      </c>
      <c r="E662" s="22">
        <v>2800000</v>
      </c>
      <c r="F662" s="18"/>
      <c r="G662" s="144"/>
      <c r="H662" s="144"/>
      <c r="I662" s="143"/>
      <c r="J662" s="143"/>
      <c r="K662" s="143"/>
    </row>
    <row r="663" spans="1:11" ht="15.75" customHeight="1" x14ac:dyDescent="0.25"/>
    <row r="664" spans="1:11" ht="15.75" customHeight="1" x14ac:dyDescent="0.25"/>
    <row r="665" spans="1:11" ht="15.75" customHeight="1" x14ac:dyDescent="0.25"/>
    <row r="666" spans="1:11" ht="15.75" customHeight="1" x14ac:dyDescent="0.25"/>
    <row r="667" spans="1:11" ht="15.75" customHeight="1" x14ac:dyDescent="0.25"/>
    <row r="668" spans="1:11" ht="15.75" customHeight="1" x14ac:dyDescent="0.25"/>
    <row r="669" spans="1:11" ht="15.75" customHeight="1" x14ac:dyDescent="0.25"/>
    <row r="670" spans="1:11" ht="15.75" customHeight="1" x14ac:dyDescent="0.25"/>
    <row r="671" spans="1:11" ht="15.75" customHeight="1" x14ac:dyDescent="0.25"/>
    <row r="672" spans="1:11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</sheetData>
  <printOptions horizontalCentered="1"/>
  <pageMargins left="0.31496062992125984" right="0.11811023622047245" top="0.19685039370078741" bottom="0.23622047244094491" header="0" footer="0"/>
  <pageSetup paperSize="9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0"/>
  <sheetViews>
    <sheetView topLeftCell="A34" zoomScale="85" zoomScaleNormal="85" workbookViewId="0">
      <selection activeCell="D33" sqref="D33"/>
    </sheetView>
  </sheetViews>
  <sheetFormatPr defaultColWidth="14.42578125" defaultRowHeight="15" customHeight="1" x14ac:dyDescent="0.25"/>
  <cols>
    <col min="1" max="1" width="8.7109375" style="41" customWidth="1"/>
    <col min="2" max="2" width="13.42578125" style="41" customWidth="1"/>
    <col min="3" max="3" width="29.42578125" style="41" customWidth="1"/>
    <col min="4" max="4" width="13.28515625" style="41" customWidth="1"/>
    <col min="5" max="5" width="14.28515625" style="41" customWidth="1"/>
    <col min="6" max="6" width="8.7109375" style="41" customWidth="1"/>
    <col min="7" max="7" width="1.28515625" style="41" customWidth="1"/>
    <col min="8" max="8" width="14.7109375" style="41" customWidth="1"/>
    <col min="9" max="9" width="14.42578125" style="41"/>
    <col min="10" max="10" width="15" style="41" customWidth="1"/>
    <col min="11" max="11" width="14.42578125" style="41"/>
    <col min="12" max="12" width="32.140625" style="41" customWidth="1"/>
    <col min="13" max="16384" width="14.42578125" style="41"/>
  </cols>
  <sheetData>
    <row r="1" spans="1:11" ht="15.75" thickBot="1" x14ac:dyDescent="0.3">
      <c r="A1" s="91"/>
      <c r="B1" s="198"/>
      <c r="C1" s="91"/>
      <c r="D1" s="91"/>
      <c r="E1" s="92"/>
      <c r="F1" s="91"/>
      <c r="G1" s="91"/>
      <c r="H1" s="92"/>
      <c r="I1" s="91"/>
      <c r="J1" s="91"/>
      <c r="K1" s="91"/>
    </row>
    <row r="2" spans="1:11" ht="15.75" customHeight="1" x14ac:dyDescent="0.25">
      <c r="A2" s="91"/>
      <c r="B2" s="199">
        <v>44201</v>
      </c>
      <c r="C2" s="200" t="s">
        <v>16</v>
      </c>
      <c r="D2" s="201" t="s">
        <v>0</v>
      </c>
      <c r="E2" s="202">
        <v>73000000</v>
      </c>
      <c r="F2" s="203"/>
      <c r="G2" s="91"/>
      <c r="H2" s="92"/>
      <c r="I2" s="91"/>
      <c r="J2" s="91"/>
      <c r="K2" s="91"/>
    </row>
    <row r="3" spans="1:11" ht="15.75" customHeight="1" x14ac:dyDescent="0.25">
      <c r="A3" s="91"/>
      <c r="B3" s="204"/>
      <c r="C3" s="91" t="s">
        <v>15</v>
      </c>
      <c r="D3" s="91"/>
      <c r="E3" s="92">
        <v>250000</v>
      </c>
      <c r="F3" s="205"/>
      <c r="G3" s="91"/>
      <c r="H3" s="92"/>
      <c r="I3" s="91"/>
      <c r="J3" s="91"/>
      <c r="K3" s="91"/>
    </row>
    <row r="4" spans="1:11" ht="15.75" customHeight="1" x14ac:dyDescent="0.25">
      <c r="A4" s="91"/>
      <c r="B4" s="204"/>
      <c r="C4" s="91" t="s">
        <v>17</v>
      </c>
      <c r="D4" s="91"/>
      <c r="E4" s="92">
        <v>160000</v>
      </c>
      <c r="F4" s="205"/>
      <c r="G4" s="91"/>
      <c r="H4" s="92"/>
      <c r="I4" s="91"/>
      <c r="J4" s="91"/>
      <c r="K4" s="91"/>
    </row>
    <row r="5" spans="1:11" ht="15.75" customHeight="1" x14ac:dyDescent="0.25">
      <c r="A5" s="91"/>
      <c r="B5" s="204"/>
      <c r="C5" s="91" t="s">
        <v>18</v>
      </c>
      <c r="D5" s="91"/>
      <c r="E5" s="92">
        <v>575000</v>
      </c>
      <c r="F5" s="205"/>
      <c r="G5" s="91"/>
      <c r="H5" s="92"/>
      <c r="I5" s="91"/>
      <c r="J5" s="91"/>
      <c r="K5" s="91"/>
    </row>
    <row r="6" spans="1:11" ht="15.75" customHeight="1" x14ac:dyDescent="0.25">
      <c r="A6" s="91"/>
      <c r="B6" s="204"/>
      <c r="C6" s="91" t="s">
        <v>19</v>
      </c>
      <c r="D6" s="91"/>
      <c r="E6" s="92">
        <v>131000</v>
      </c>
      <c r="F6" s="205"/>
      <c r="G6" s="91"/>
      <c r="H6" s="92"/>
      <c r="I6" s="91"/>
      <c r="J6" s="91"/>
      <c r="K6" s="91"/>
    </row>
    <row r="7" spans="1:11" ht="15.75" customHeight="1" x14ac:dyDescent="0.25">
      <c r="A7" s="91"/>
      <c r="B7" s="204"/>
      <c r="C7" s="91" t="s">
        <v>20</v>
      </c>
      <c r="D7" s="91"/>
      <c r="E7" s="92">
        <v>200000</v>
      </c>
      <c r="F7" s="205"/>
      <c r="G7" s="91"/>
      <c r="H7" s="92"/>
      <c r="I7" s="91"/>
      <c r="J7" s="91"/>
      <c r="K7" s="91"/>
    </row>
    <row r="8" spans="1:11" ht="15.75" customHeight="1" x14ac:dyDescent="0.25">
      <c r="A8" s="91"/>
      <c r="B8" s="204"/>
      <c r="C8" s="91" t="s">
        <v>21</v>
      </c>
      <c r="D8" s="91"/>
      <c r="E8" s="92">
        <v>36900</v>
      </c>
      <c r="F8" s="205"/>
      <c r="G8" s="91"/>
      <c r="H8" s="92"/>
      <c r="I8" s="91"/>
      <c r="J8" s="91"/>
      <c r="K8" s="91"/>
    </row>
    <row r="9" spans="1:11" ht="15.75" customHeight="1" x14ac:dyDescent="0.25">
      <c r="A9" s="91"/>
      <c r="B9" s="204"/>
      <c r="C9" s="91" t="s">
        <v>22</v>
      </c>
      <c r="D9" s="91"/>
      <c r="E9" s="92">
        <v>100000</v>
      </c>
      <c r="F9" s="205"/>
      <c r="G9" s="91"/>
      <c r="H9" s="92"/>
      <c r="I9" s="91"/>
      <c r="J9" s="92"/>
      <c r="K9" s="91"/>
    </row>
    <row r="10" spans="1:11" ht="15.75" customHeight="1" x14ac:dyDescent="0.25">
      <c r="A10" s="91"/>
      <c r="B10" s="204"/>
      <c r="C10" s="91" t="s">
        <v>23</v>
      </c>
      <c r="D10" s="91"/>
      <c r="E10" s="92">
        <v>151000</v>
      </c>
      <c r="F10" s="205"/>
      <c r="G10" s="91"/>
      <c r="H10" s="92"/>
      <c r="I10" s="91"/>
      <c r="J10" s="92"/>
      <c r="K10" s="91"/>
    </row>
    <row r="11" spans="1:11" ht="15.75" customHeight="1" x14ac:dyDescent="0.25">
      <c r="A11" s="91"/>
      <c r="B11" s="204"/>
      <c r="C11" s="91" t="s">
        <v>24</v>
      </c>
      <c r="D11" s="91"/>
      <c r="E11" s="92">
        <v>541500</v>
      </c>
      <c r="F11" s="205"/>
      <c r="G11" s="91"/>
      <c r="H11" s="92"/>
      <c r="I11" s="91"/>
      <c r="J11" s="92"/>
      <c r="K11" s="91"/>
    </row>
    <row r="12" spans="1:11" ht="15.75" customHeight="1" x14ac:dyDescent="0.25">
      <c r="A12" s="91"/>
      <c r="B12" s="204"/>
      <c r="C12" s="91" t="s">
        <v>25</v>
      </c>
      <c r="D12" s="91"/>
      <c r="E12" s="92">
        <v>3000000</v>
      </c>
      <c r="F12" s="205"/>
      <c r="G12" s="91"/>
      <c r="H12" s="92"/>
      <c r="I12" s="91"/>
      <c r="J12" s="92"/>
      <c r="K12" s="91"/>
    </row>
    <row r="13" spans="1:11" ht="15.75" customHeight="1" thickBot="1" x14ac:dyDescent="0.3">
      <c r="A13" s="91"/>
      <c r="B13" s="204"/>
      <c r="C13" s="91" t="s">
        <v>26</v>
      </c>
      <c r="D13" s="91"/>
      <c r="E13" s="206">
        <f>SUM(E2:E12)</f>
        <v>78145400</v>
      </c>
      <c r="F13" s="205"/>
      <c r="G13" s="91"/>
      <c r="H13" s="92">
        <f>WZ!F54</f>
        <v>0</v>
      </c>
      <c r="I13" s="207">
        <f t="shared" ref="I13:I14" si="0">H13/$E$13</f>
        <v>0</v>
      </c>
      <c r="J13" s="92"/>
      <c r="K13" s="91"/>
    </row>
    <row r="14" spans="1:11" ht="15.75" customHeight="1" thickTop="1" x14ac:dyDescent="0.25">
      <c r="A14" s="91"/>
      <c r="B14" s="204"/>
      <c r="C14" s="91"/>
      <c r="D14" s="91"/>
      <c r="E14" s="92"/>
      <c r="F14" s="205"/>
      <c r="G14" s="91"/>
      <c r="H14" s="92">
        <f>E13-H13</f>
        <v>78145400</v>
      </c>
      <c r="I14" s="207">
        <f t="shared" si="0"/>
        <v>1</v>
      </c>
      <c r="J14" s="91"/>
      <c r="K14" s="91"/>
    </row>
    <row r="15" spans="1:11" ht="15.75" customHeight="1" x14ac:dyDescent="0.25">
      <c r="A15" s="91"/>
      <c r="B15" s="204"/>
      <c r="C15" s="91" t="s">
        <v>8</v>
      </c>
      <c r="D15" s="92">
        <f>1000000*0</f>
        <v>0</v>
      </c>
      <c r="E15" s="92">
        <f>D15</f>
        <v>0</v>
      </c>
      <c r="F15" s="205"/>
      <c r="G15" s="91"/>
      <c r="H15" s="92"/>
      <c r="I15" s="91"/>
      <c r="J15" s="91"/>
      <c r="K15" s="91"/>
    </row>
    <row r="16" spans="1:11" ht="15.75" customHeight="1" thickBot="1" x14ac:dyDescent="0.3">
      <c r="A16" s="91"/>
      <c r="B16" s="204"/>
      <c r="C16" s="91"/>
      <c r="D16" s="91"/>
      <c r="E16" s="206">
        <f>SUM(E13:E15)</f>
        <v>78145400</v>
      </c>
      <c r="F16" s="205"/>
      <c r="G16" s="91"/>
      <c r="H16" s="92">
        <v>1000000</v>
      </c>
      <c r="I16" s="91" t="s">
        <v>27</v>
      </c>
      <c r="J16" s="91"/>
      <c r="K16" s="91"/>
    </row>
    <row r="17" spans="1:11" ht="15.75" customHeight="1" thickTop="1" x14ac:dyDescent="0.25">
      <c r="A17" s="91"/>
      <c r="B17" s="204"/>
      <c r="C17" s="91" t="s">
        <v>5</v>
      </c>
      <c r="D17" s="92"/>
      <c r="E17" s="92"/>
      <c r="F17" s="205"/>
      <c r="G17" s="91"/>
      <c r="H17" s="92">
        <f>E21-H16</f>
        <v>6454600</v>
      </c>
      <c r="I17" s="91" t="s">
        <v>28</v>
      </c>
      <c r="J17" s="91"/>
      <c r="K17" s="91"/>
    </row>
    <row r="18" spans="1:11" ht="15.75" customHeight="1" x14ac:dyDescent="0.25">
      <c r="A18" s="91"/>
      <c r="B18" s="204"/>
      <c r="C18" s="91" t="s">
        <v>10</v>
      </c>
      <c r="D18" s="92">
        <v>86000000</v>
      </c>
      <c r="E18" s="92"/>
      <c r="F18" s="205"/>
      <c r="G18" s="91"/>
      <c r="H18" s="92">
        <f>H17*I13</f>
        <v>0</v>
      </c>
      <c r="I18" s="91" t="s">
        <v>29</v>
      </c>
      <c r="J18" s="91"/>
      <c r="K18" s="91"/>
    </row>
    <row r="19" spans="1:11" ht="15.75" customHeight="1" x14ac:dyDescent="0.25">
      <c r="A19" s="91"/>
      <c r="B19" s="204"/>
      <c r="C19" s="91" t="s">
        <v>12</v>
      </c>
      <c r="D19" s="92">
        <v>-400000</v>
      </c>
      <c r="E19" s="92"/>
      <c r="F19" s="205"/>
      <c r="G19" s="91"/>
      <c r="H19" s="92">
        <f>H17*I14</f>
        <v>6454600</v>
      </c>
      <c r="I19" s="91" t="s">
        <v>30</v>
      </c>
      <c r="J19" s="91"/>
      <c r="K19" s="91"/>
    </row>
    <row r="20" spans="1:11" ht="15.75" customHeight="1" thickBot="1" x14ac:dyDescent="0.3">
      <c r="A20" s="91"/>
      <c r="B20" s="204"/>
      <c r="C20" s="91"/>
      <c r="D20" s="91"/>
      <c r="E20" s="206">
        <f>SUM(D17:D19)</f>
        <v>85600000</v>
      </c>
      <c r="F20" s="205"/>
      <c r="G20" s="91"/>
      <c r="H20" s="92"/>
      <c r="I20" s="91"/>
      <c r="J20" s="91"/>
      <c r="K20" s="91"/>
    </row>
    <row r="21" spans="1:11" ht="15.75" customHeight="1" thickTop="1" thickBot="1" x14ac:dyDescent="0.3">
      <c r="A21" s="91"/>
      <c r="B21" s="208"/>
      <c r="C21" s="209" t="s">
        <v>6</v>
      </c>
      <c r="D21" s="209"/>
      <c r="E21" s="210">
        <f>E20-E16</f>
        <v>7454600</v>
      </c>
      <c r="F21" s="211"/>
      <c r="G21" s="91"/>
      <c r="H21" s="92"/>
      <c r="I21" s="91"/>
      <c r="J21" s="91"/>
      <c r="K21" s="91"/>
    </row>
    <row r="22" spans="1:11" ht="15.75" customHeight="1" thickBot="1" x14ac:dyDescent="0.3">
      <c r="A22" s="91"/>
      <c r="B22" s="212"/>
      <c r="C22" s="213"/>
      <c r="D22" s="214" t="s">
        <v>2</v>
      </c>
      <c r="E22" s="215"/>
      <c r="F22" s="216"/>
      <c r="G22" s="92"/>
      <c r="H22" s="92"/>
      <c r="I22" s="91"/>
      <c r="J22" s="91"/>
      <c r="K22" s="91"/>
    </row>
    <row r="23" spans="1:11" ht="15.75" customHeight="1" thickBot="1" x14ac:dyDescent="0.3">
      <c r="A23" s="91"/>
      <c r="B23" s="212"/>
      <c r="C23" s="213"/>
      <c r="D23" s="214" t="s">
        <v>3</v>
      </c>
      <c r="E23" s="215">
        <f>E21-E22</f>
        <v>7454600</v>
      </c>
      <c r="F23" s="216"/>
      <c r="G23" s="91"/>
      <c r="H23" s="92"/>
      <c r="I23" s="91"/>
      <c r="J23" s="91"/>
      <c r="K23" s="91"/>
    </row>
    <row r="24" spans="1:11" ht="15.75" customHeight="1" thickBot="1" x14ac:dyDescent="0.3">
      <c r="A24" s="91"/>
      <c r="B24" s="217"/>
      <c r="C24" s="91"/>
      <c r="D24" s="91"/>
      <c r="E24" s="91"/>
      <c r="F24" s="91"/>
      <c r="G24" s="91"/>
      <c r="H24" s="92"/>
      <c r="I24" s="91"/>
      <c r="J24" s="91"/>
      <c r="K24" s="91"/>
    </row>
    <row r="25" spans="1:11" ht="15.75" customHeight="1" x14ac:dyDescent="0.25">
      <c r="A25" s="91"/>
      <c r="B25" s="199">
        <v>44202</v>
      </c>
      <c r="C25" s="200" t="s">
        <v>31</v>
      </c>
      <c r="D25" s="201" t="s">
        <v>32</v>
      </c>
      <c r="E25" s="202">
        <v>79000000</v>
      </c>
      <c r="F25" s="203"/>
      <c r="G25" s="91"/>
      <c r="H25" s="92"/>
      <c r="I25" s="91"/>
      <c r="J25" s="91"/>
      <c r="K25" s="91"/>
    </row>
    <row r="26" spans="1:11" ht="15.75" customHeight="1" x14ac:dyDescent="0.25">
      <c r="A26" s="91"/>
      <c r="B26" s="204"/>
      <c r="C26" s="91" t="s">
        <v>15</v>
      </c>
      <c r="D26" s="91"/>
      <c r="E26" s="92">
        <v>250000</v>
      </c>
      <c r="F26" s="205"/>
      <c r="G26" s="91"/>
      <c r="H26" s="92"/>
      <c r="I26" s="91"/>
      <c r="J26" s="91"/>
      <c r="K26" s="91"/>
    </row>
    <row r="27" spans="1:11" ht="15.75" customHeight="1" x14ac:dyDescent="0.25">
      <c r="A27" s="91"/>
      <c r="B27" s="204"/>
      <c r="C27" s="91" t="s">
        <v>33</v>
      </c>
      <c r="D27" s="91"/>
      <c r="E27" s="92">
        <v>51000</v>
      </c>
      <c r="F27" s="205"/>
      <c r="G27" s="91"/>
      <c r="H27" s="92"/>
      <c r="I27" s="91"/>
      <c r="J27" s="91"/>
      <c r="K27" s="91"/>
    </row>
    <row r="28" spans="1:11" ht="15.75" customHeight="1" x14ac:dyDescent="0.25">
      <c r="A28" s="91"/>
      <c r="B28" s="204"/>
      <c r="C28" s="91" t="s">
        <v>34</v>
      </c>
      <c r="D28" s="91"/>
      <c r="E28" s="92">
        <v>500000</v>
      </c>
      <c r="F28" s="205"/>
      <c r="G28" s="91"/>
      <c r="H28" s="92"/>
      <c r="I28" s="91"/>
      <c r="J28" s="91"/>
      <c r="K28" s="91"/>
    </row>
    <row r="29" spans="1:11" ht="15.75" customHeight="1" x14ac:dyDescent="0.25">
      <c r="A29" s="91"/>
      <c r="B29" s="204"/>
      <c r="C29" s="91" t="s">
        <v>35</v>
      </c>
      <c r="D29" s="91"/>
      <c r="E29" s="92">
        <v>0</v>
      </c>
      <c r="F29" s="205"/>
      <c r="G29" s="91"/>
      <c r="H29" s="92"/>
      <c r="I29" s="91"/>
      <c r="J29" s="91"/>
      <c r="K29" s="91"/>
    </row>
    <row r="30" spans="1:11" ht="15.75" customHeight="1" x14ac:dyDescent="0.25">
      <c r="A30" s="91"/>
      <c r="B30" s="204"/>
      <c r="C30" s="91" t="s">
        <v>25</v>
      </c>
      <c r="D30" s="91"/>
      <c r="E30" s="92">
        <v>2922000</v>
      </c>
      <c r="F30" s="205"/>
      <c r="G30" s="91"/>
      <c r="H30" s="92"/>
      <c r="I30" s="91"/>
      <c r="J30" s="91"/>
      <c r="K30" s="91"/>
    </row>
    <row r="31" spans="1:11" ht="15.75" customHeight="1" thickBot="1" x14ac:dyDescent="0.3">
      <c r="A31" s="91"/>
      <c r="B31" s="204"/>
      <c r="C31" s="91"/>
      <c r="D31" s="91"/>
      <c r="E31" s="206">
        <f>SUM(E25:E30)</f>
        <v>82723000</v>
      </c>
      <c r="F31" s="205"/>
      <c r="G31" s="91"/>
      <c r="H31" s="92"/>
      <c r="I31" s="91"/>
      <c r="J31" s="91"/>
      <c r="K31" s="91"/>
    </row>
    <row r="32" spans="1:11" ht="15.75" customHeight="1" thickTop="1" x14ac:dyDescent="0.25">
      <c r="A32" s="91"/>
      <c r="B32" s="204"/>
      <c r="C32" s="91"/>
      <c r="D32" s="91"/>
      <c r="E32" s="92"/>
      <c r="F32" s="205"/>
      <c r="G32" s="91"/>
      <c r="H32" s="92"/>
      <c r="I32" s="91"/>
      <c r="J32" s="91"/>
      <c r="K32" s="91"/>
    </row>
    <row r="33" spans="1:11" ht="15.75" customHeight="1" x14ac:dyDescent="0.25">
      <c r="A33" s="91"/>
      <c r="B33" s="204"/>
      <c r="C33" s="91" t="s">
        <v>8</v>
      </c>
      <c r="D33" s="92">
        <f>1000000</f>
        <v>1000000</v>
      </c>
      <c r="E33" s="92">
        <f>D33</f>
        <v>1000000</v>
      </c>
      <c r="F33" s="205"/>
      <c r="G33" s="91"/>
      <c r="H33" s="92"/>
      <c r="I33" s="91"/>
      <c r="J33" s="91"/>
      <c r="K33" s="91"/>
    </row>
    <row r="34" spans="1:11" ht="15.75" customHeight="1" thickBot="1" x14ac:dyDescent="0.3">
      <c r="A34" s="91"/>
      <c r="B34" s="204"/>
      <c r="C34" s="91"/>
      <c r="D34" s="91"/>
      <c r="E34" s="206">
        <f>SUM(E31:E33)</f>
        <v>83723000</v>
      </c>
      <c r="F34" s="205"/>
      <c r="G34" s="91"/>
      <c r="H34" s="92">
        <v>1000000</v>
      </c>
      <c r="I34" s="92" t="s">
        <v>36</v>
      </c>
      <c r="J34" s="91"/>
      <c r="K34" s="91"/>
    </row>
    <row r="35" spans="1:11" ht="15.75" customHeight="1" thickTop="1" x14ac:dyDescent="0.25">
      <c r="A35" s="91"/>
      <c r="B35" s="204"/>
      <c r="C35" s="91" t="s">
        <v>5</v>
      </c>
      <c r="D35" s="92">
        <v>12000000</v>
      </c>
      <c r="E35" s="92"/>
      <c r="F35" s="205"/>
      <c r="G35" s="91"/>
      <c r="H35" s="92">
        <f>E39-H34</f>
        <v>6127000</v>
      </c>
      <c r="I35" s="91" t="s">
        <v>37</v>
      </c>
      <c r="J35" s="91"/>
      <c r="K35" s="91"/>
    </row>
    <row r="36" spans="1:11" ht="15.75" customHeight="1" x14ac:dyDescent="0.25">
      <c r="A36" s="91"/>
      <c r="B36" s="204"/>
      <c r="C36" s="91" t="s">
        <v>10</v>
      </c>
      <c r="D36" s="92">
        <v>80000000</v>
      </c>
      <c r="E36" s="92"/>
      <c r="F36" s="205"/>
      <c r="G36" s="91"/>
      <c r="H36" s="92">
        <f>H35/2</f>
        <v>3063500</v>
      </c>
      <c r="I36" s="91" t="s">
        <v>38</v>
      </c>
      <c r="J36" s="91"/>
      <c r="K36" s="91"/>
    </row>
    <row r="37" spans="1:11" ht="15.75" customHeight="1" x14ac:dyDescent="0.25">
      <c r="A37" s="91"/>
      <c r="B37" s="204"/>
      <c r="C37" s="91" t="s">
        <v>12</v>
      </c>
      <c r="D37" s="92">
        <v>-1150000</v>
      </c>
      <c r="E37" s="92"/>
      <c r="F37" s="205"/>
      <c r="G37" s="91"/>
      <c r="H37" s="92">
        <f>H35-H36</f>
        <v>3063500</v>
      </c>
      <c r="I37" s="91" t="s">
        <v>30</v>
      </c>
      <c r="J37" s="91"/>
      <c r="K37" s="91"/>
    </row>
    <row r="38" spans="1:11" ht="15.75" customHeight="1" thickBot="1" x14ac:dyDescent="0.3">
      <c r="A38" s="91"/>
      <c r="B38" s="204"/>
      <c r="C38" s="91"/>
      <c r="D38" s="91"/>
      <c r="E38" s="206">
        <f>SUM(D35:D37)</f>
        <v>90850000</v>
      </c>
      <c r="F38" s="205"/>
      <c r="G38" s="91"/>
      <c r="H38" s="92"/>
      <c r="I38" s="91"/>
      <c r="J38" s="91"/>
      <c r="K38" s="91"/>
    </row>
    <row r="39" spans="1:11" ht="15.75" customHeight="1" thickTop="1" thickBot="1" x14ac:dyDescent="0.3">
      <c r="A39" s="91"/>
      <c r="B39" s="208"/>
      <c r="C39" s="209" t="s">
        <v>6</v>
      </c>
      <c r="D39" s="209"/>
      <c r="E39" s="210">
        <f>E38-E34</f>
        <v>7127000</v>
      </c>
      <c r="F39" s="211"/>
      <c r="G39" s="91"/>
      <c r="H39" s="92"/>
      <c r="I39" s="91"/>
      <c r="J39" s="91"/>
      <c r="K39" s="91"/>
    </row>
    <row r="40" spans="1:11" ht="15.75" customHeight="1" thickBot="1" x14ac:dyDescent="0.3">
      <c r="A40" s="91"/>
      <c r="B40" s="212"/>
      <c r="C40" s="213"/>
      <c r="D40" s="214" t="s">
        <v>2</v>
      </c>
      <c r="E40" s="215">
        <v>2800000</v>
      </c>
      <c r="F40" s="216"/>
      <c r="G40" s="92"/>
      <c r="H40" s="92"/>
      <c r="I40" s="91"/>
      <c r="J40" s="91"/>
      <c r="K40" s="91"/>
    </row>
    <row r="41" spans="1:11" ht="15.75" customHeight="1" thickBot="1" x14ac:dyDescent="0.3">
      <c r="A41" s="91"/>
      <c r="B41" s="212"/>
      <c r="C41" s="213"/>
      <c r="D41" s="214" t="s">
        <v>3</v>
      </c>
      <c r="E41" s="215">
        <f>E39-E40</f>
        <v>4327000</v>
      </c>
      <c r="F41" s="216"/>
      <c r="G41" s="91"/>
      <c r="H41" s="92"/>
      <c r="I41" s="91"/>
      <c r="J41" s="91"/>
      <c r="K41" s="91"/>
    </row>
    <row r="42" spans="1:11" ht="15.75" customHeight="1" thickBot="1" x14ac:dyDescent="0.3">
      <c r="A42" s="91"/>
      <c r="B42" s="217"/>
      <c r="C42" s="91"/>
      <c r="D42" s="91"/>
      <c r="E42" s="91"/>
      <c r="F42" s="91"/>
      <c r="G42" s="91"/>
      <c r="H42" s="92"/>
      <c r="I42" s="91"/>
      <c r="J42" s="91"/>
      <c r="K42" s="91"/>
    </row>
    <row r="43" spans="1:11" ht="15.75" customHeight="1" x14ac:dyDescent="0.25">
      <c r="A43" s="91"/>
      <c r="B43" s="199">
        <v>44202</v>
      </c>
      <c r="C43" s="200" t="s">
        <v>39</v>
      </c>
      <c r="D43" s="201" t="s">
        <v>7</v>
      </c>
      <c r="E43" s="202">
        <v>79000000</v>
      </c>
      <c r="F43" s="203"/>
      <c r="G43" s="91"/>
      <c r="H43" s="92"/>
      <c r="I43" s="91"/>
      <c r="J43" s="91"/>
      <c r="K43" s="91"/>
    </row>
    <row r="44" spans="1:11" ht="15.75" customHeight="1" x14ac:dyDescent="0.25">
      <c r="A44" s="91"/>
      <c r="B44" s="204"/>
      <c r="C44" s="91" t="s">
        <v>40</v>
      </c>
      <c r="D44" s="91"/>
      <c r="E44" s="92">
        <v>1500000</v>
      </c>
      <c r="F44" s="205"/>
      <c r="G44" s="91"/>
      <c r="H44" s="92"/>
      <c r="I44" s="91"/>
      <c r="J44" s="91"/>
      <c r="K44" s="91"/>
    </row>
    <row r="45" spans="1:11" ht="15.75" customHeight="1" x14ac:dyDescent="0.25">
      <c r="A45" s="91"/>
      <c r="B45" s="204"/>
      <c r="C45" s="91" t="s">
        <v>41</v>
      </c>
      <c r="D45" s="91"/>
      <c r="E45" s="92">
        <v>500000</v>
      </c>
      <c r="F45" s="205"/>
      <c r="G45" s="91"/>
      <c r="H45" s="92"/>
      <c r="I45" s="91"/>
      <c r="J45" s="91"/>
      <c r="K45" s="91"/>
    </row>
    <row r="46" spans="1:11" ht="15.75" customHeight="1" x14ac:dyDescent="0.25">
      <c r="A46" s="91"/>
      <c r="B46" s="204"/>
      <c r="C46" s="91" t="s">
        <v>42</v>
      </c>
      <c r="D46" s="91"/>
      <c r="E46" s="92">
        <v>300000</v>
      </c>
      <c r="F46" s="205"/>
      <c r="G46" s="91"/>
      <c r="H46" s="92"/>
      <c r="I46" s="91"/>
      <c r="J46" s="91"/>
      <c r="K46" s="91"/>
    </row>
    <row r="47" spans="1:11" ht="15.75" customHeight="1" x14ac:dyDescent="0.25">
      <c r="A47" s="91"/>
      <c r="B47" s="204"/>
      <c r="C47" s="91" t="s">
        <v>25</v>
      </c>
      <c r="D47" s="91"/>
      <c r="E47" s="92">
        <v>5500000</v>
      </c>
      <c r="F47" s="205"/>
      <c r="G47" s="91"/>
      <c r="H47" s="92"/>
      <c r="I47" s="91"/>
      <c r="J47" s="91"/>
      <c r="K47" s="91"/>
    </row>
    <row r="48" spans="1:11" ht="15.75" customHeight="1" thickBot="1" x14ac:dyDescent="0.3">
      <c r="A48" s="91"/>
      <c r="B48" s="204"/>
      <c r="C48" s="91"/>
      <c r="D48" s="91"/>
      <c r="E48" s="206">
        <f>SUM(E43:E47)</f>
        <v>86800000</v>
      </c>
      <c r="F48" s="205"/>
      <c r="G48" s="91"/>
      <c r="H48" s="92"/>
      <c r="I48" s="91"/>
      <c r="J48" s="91"/>
      <c r="K48" s="91"/>
    </row>
    <row r="49" spans="1:11" ht="15.75" customHeight="1" thickTop="1" x14ac:dyDescent="0.25">
      <c r="A49" s="91"/>
      <c r="B49" s="204"/>
      <c r="C49" s="91"/>
      <c r="D49" s="91"/>
      <c r="E49" s="92"/>
      <c r="F49" s="205"/>
      <c r="G49" s="91"/>
      <c r="H49" s="92"/>
      <c r="I49" s="91"/>
      <c r="J49" s="91"/>
      <c r="K49" s="91"/>
    </row>
    <row r="50" spans="1:11" ht="15.75" customHeight="1" x14ac:dyDescent="0.25">
      <c r="A50" s="91"/>
      <c r="B50" s="204"/>
      <c r="C50" s="91" t="s">
        <v>8</v>
      </c>
      <c r="D50" s="92">
        <f>1000000*0</f>
        <v>0</v>
      </c>
      <c r="E50" s="92">
        <f>D50</f>
        <v>0</v>
      </c>
      <c r="F50" s="205"/>
      <c r="G50" s="91"/>
      <c r="H50" s="92"/>
      <c r="I50" s="91"/>
      <c r="J50" s="91"/>
      <c r="K50" s="91"/>
    </row>
    <row r="51" spans="1:11" ht="15.75" customHeight="1" thickBot="1" x14ac:dyDescent="0.3">
      <c r="A51" s="91"/>
      <c r="B51" s="204"/>
      <c r="C51" s="91"/>
      <c r="D51" s="91"/>
      <c r="E51" s="206">
        <f>SUM(E48:E50)</f>
        <v>86800000</v>
      </c>
      <c r="F51" s="205"/>
      <c r="G51" s="91"/>
      <c r="H51" s="92"/>
      <c r="I51" s="92"/>
      <c r="J51" s="91"/>
      <c r="K51" s="91"/>
    </row>
    <row r="52" spans="1:11" ht="15.75" customHeight="1" thickTop="1" x14ac:dyDescent="0.25">
      <c r="A52" s="91"/>
      <c r="B52" s="204"/>
      <c r="C52" s="91" t="s">
        <v>5</v>
      </c>
      <c r="D52" s="92"/>
      <c r="E52" s="92"/>
      <c r="F52" s="205"/>
      <c r="G52" s="91"/>
      <c r="H52" s="92"/>
      <c r="I52" s="91"/>
      <c r="J52" s="91"/>
      <c r="K52" s="91"/>
    </row>
    <row r="53" spans="1:11" ht="15.75" customHeight="1" x14ac:dyDescent="0.25">
      <c r="A53" s="91"/>
      <c r="B53" s="204"/>
      <c r="C53" s="91" t="s">
        <v>10</v>
      </c>
      <c r="D53" s="92">
        <v>95000000</v>
      </c>
      <c r="E53" s="92"/>
      <c r="F53" s="205"/>
      <c r="G53" s="91"/>
      <c r="H53" s="92"/>
      <c r="I53" s="91"/>
      <c r="J53" s="91"/>
      <c r="K53" s="91"/>
    </row>
    <row r="54" spans="1:11" ht="15.75" customHeight="1" x14ac:dyDescent="0.25">
      <c r="A54" s="91"/>
      <c r="B54" s="204"/>
      <c r="C54" s="91" t="s">
        <v>12</v>
      </c>
      <c r="D54" s="92">
        <v>-1000000</v>
      </c>
      <c r="E54" s="92"/>
      <c r="F54" s="205"/>
      <c r="G54" s="91"/>
      <c r="H54" s="92"/>
      <c r="I54" s="91"/>
      <c r="J54" s="91"/>
      <c r="K54" s="91"/>
    </row>
    <row r="55" spans="1:11" ht="15.75" customHeight="1" thickBot="1" x14ac:dyDescent="0.3">
      <c r="A55" s="91"/>
      <c r="B55" s="204"/>
      <c r="C55" s="91"/>
      <c r="D55" s="91"/>
      <c r="E55" s="206">
        <f>SUM(D52:D54)</f>
        <v>94000000</v>
      </c>
      <c r="F55" s="205"/>
      <c r="G55" s="91"/>
      <c r="H55" s="92"/>
      <c r="I55" s="91"/>
      <c r="J55" s="91"/>
      <c r="K55" s="91"/>
    </row>
    <row r="56" spans="1:11" ht="15.75" customHeight="1" thickTop="1" thickBot="1" x14ac:dyDescent="0.3">
      <c r="A56" s="91"/>
      <c r="B56" s="208"/>
      <c r="C56" s="209" t="s">
        <v>6</v>
      </c>
      <c r="D56" s="209"/>
      <c r="E56" s="210">
        <f>E55-E51</f>
        <v>7200000</v>
      </c>
      <c r="F56" s="211"/>
      <c r="G56" s="91"/>
      <c r="H56" s="92"/>
      <c r="I56" s="91"/>
      <c r="J56" s="91"/>
      <c r="K56" s="91"/>
    </row>
    <row r="57" spans="1:11" ht="15.75" customHeight="1" thickBot="1" x14ac:dyDescent="0.3">
      <c r="A57" s="91"/>
      <c r="B57" s="212"/>
      <c r="C57" s="213"/>
      <c r="D57" s="214" t="s">
        <v>2</v>
      </c>
      <c r="E57" s="215">
        <v>2800000</v>
      </c>
      <c r="F57" s="216"/>
      <c r="G57" s="92"/>
      <c r="H57" s="92"/>
      <c r="I57" s="91"/>
      <c r="J57" s="91"/>
      <c r="K57" s="91"/>
    </row>
    <row r="58" spans="1:11" ht="15.75" customHeight="1" x14ac:dyDescent="0.25">
      <c r="A58" s="91"/>
      <c r="B58" s="218"/>
      <c r="C58" s="200"/>
      <c r="D58" s="219"/>
      <c r="E58" s="220"/>
      <c r="F58" s="200"/>
      <c r="G58" s="92"/>
      <c r="H58" s="92"/>
      <c r="I58" s="91"/>
      <c r="J58" s="91"/>
      <c r="K58" s="91"/>
    </row>
    <row r="59" spans="1:11" ht="15.75" customHeight="1" thickBot="1" x14ac:dyDescent="0.3">
      <c r="A59" s="91"/>
      <c r="B59" s="221"/>
      <c r="C59" s="209"/>
      <c r="D59" s="222"/>
      <c r="E59" s="223"/>
      <c r="F59" s="209"/>
      <c r="G59" s="92"/>
      <c r="H59" s="92"/>
      <c r="I59" s="91"/>
      <c r="J59" s="91"/>
      <c r="K59" s="91"/>
    </row>
    <row r="60" spans="1:11" ht="15.75" customHeight="1" x14ac:dyDescent="0.25">
      <c r="A60" s="91"/>
      <c r="B60" s="199"/>
      <c r="C60" s="200"/>
      <c r="D60" s="219" t="s">
        <v>3</v>
      </c>
      <c r="E60" s="220">
        <f>E56-E57</f>
        <v>4400000</v>
      </c>
      <c r="F60" s="203"/>
      <c r="G60" s="91"/>
      <c r="H60" s="92"/>
      <c r="I60" s="91"/>
      <c r="J60" s="91"/>
      <c r="K60" s="91"/>
    </row>
    <row r="61" spans="1:11" ht="15.75" customHeight="1" x14ac:dyDescent="0.25">
      <c r="A61" s="91"/>
      <c r="B61" s="204">
        <v>44202</v>
      </c>
      <c r="C61" s="91" t="s">
        <v>16</v>
      </c>
      <c r="D61" s="107" t="s">
        <v>7</v>
      </c>
      <c r="E61" s="92">
        <v>75000000</v>
      </c>
      <c r="F61" s="205"/>
      <c r="G61" s="91"/>
      <c r="H61" s="92"/>
      <c r="I61" s="91"/>
      <c r="J61" s="91"/>
      <c r="K61" s="91"/>
    </row>
    <row r="62" spans="1:11" ht="15.75" customHeight="1" x14ac:dyDescent="0.25">
      <c r="A62" s="91"/>
      <c r="B62" s="204"/>
      <c r="C62" s="91" t="s">
        <v>15</v>
      </c>
      <c r="D62" s="91"/>
      <c r="E62" s="92">
        <v>0</v>
      </c>
      <c r="F62" s="205"/>
      <c r="G62" s="91"/>
      <c r="H62" s="92"/>
      <c r="I62" s="91"/>
      <c r="J62" s="91"/>
      <c r="K62" s="91"/>
    </row>
    <row r="63" spans="1:11" ht="15.75" customHeight="1" x14ac:dyDescent="0.25">
      <c r="A63" s="91"/>
      <c r="B63" s="204"/>
      <c r="C63" s="91" t="s">
        <v>33</v>
      </c>
      <c r="D63" s="91"/>
      <c r="E63" s="92">
        <v>0</v>
      </c>
      <c r="F63" s="205"/>
      <c r="G63" s="91"/>
      <c r="H63" s="92"/>
      <c r="I63" s="91"/>
      <c r="J63" s="91"/>
      <c r="K63" s="91"/>
    </row>
    <row r="64" spans="1:11" ht="15.75" customHeight="1" x14ac:dyDescent="0.25">
      <c r="A64" s="91"/>
      <c r="B64" s="204"/>
      <c r="C64" s="91" t="s">
        <v>43</v>
      </c>
      <c r="D64" s="91"/>
      <c r="E64" s="92">
        <v>300000</v>
      </c>
      <c r="F64" s="205"/>
      <c r="G64" s="91"/>
      <c r="H64" s="92"/>
      <c r="I64" s="91"/>
      <c r="J64" s="91"/>
      <c r="K64" s="91"/>
    </row>
    <row r="65" spans="1:11" ht="15.75" customHeight="1" x14ac:dyDescent="0.25">
      <c r="A65" s="91"/>
      <c r="B65" s="204">
        <v>44232</v>
      </c>
      <c r="C65" s="91" t="s">
        <v>44</v>
      </c>
      <c r="D65" s="91"/>
      <c r="E65" s="92">
        <v>3545000</v>
      </c>
      <c r="F65" s="205"/>
      <c r="G65" s="91"/>
      <c r="H65" s="92" t="e">
        <f>I65/E69</f>
        <v>#REF!</v>
      </c>
      <c r="I65" s="92" t="e">
        <f>WZ!F30</f>
        <v>#REF!</v>
      </c>
      <c r="J65" s="91"/>
      <c r="K65" s="91"/>
    </row>
    <row r="66" spans="1:11" ht="15.75" customHeight="1" thickBot="1" x14ac:dyDescent="0.3">
      <c r="A66" s="91"/>
      <c r="B66" s="204"/>
      <c r="C66" s="91"/>
      <c r="D66" s="91"/>
      <c r="E66" s="206">
        <f>SUM(E61:E65)</f>
        <v>78845000</v>
      </c>
      <c r="F66" s="205"/>
      <c r="G66" s="91"/>
      <c r="H66" s="92" t="e">
        <f>I66/E69</f>
        <v>#REF!</v>
      </c>
      <c r="I66" s="92" t="e">
        <f>E66-I65</f>
        <v>#REF!</v>
      </c>
      <c r="J66" s="91"/>
      <c r="K66" s="91"/>
    </row>
    <row r="67" spans="1:11" ht="15.75" customHeight="1" thickTop="1" thickBot="1" x14ac:dyDescent="0.3">
      <c r="A67" s="91"/>
      <c r="B67" s="204"/>
      <c r="C67" s="91"/>
      <c r="D67" s="91"/>
      <c r="E67" s="92"/>
      <c r="F67" s="205"/>
      <c r="G67" s="91"/>
      <c r="H67" s="92"/>
      <c r="I67" s="206" t="e">
        <f>I65+I66</f>
        <v>#REF!</v>
      </c>
      <c r="J67" s="91"/>
      <c r="K67" s="91"/>
    </row>
    <row r="68" spans="1:11" ht="15.75" customHeight="1" thickTop="1" x14ac:dyDescent="0.25">
      <c r="A68" s="91"/>
      <c r="B68" s="204"/>
      <c r="C68" s="91" t="s">
        <v>8</v>
      </c>
      <c r="D68" s="92">
        <f>1000000*0</f>
        <v>0</v>
      </c>
      <c r="E68" s="92">
        <f>D68</f>
        <v>0</v>
      </c>
      <c r="F68" s="205"/>
      <c r="G68" s="91"/>
      <c r="H68" s="92"/>
      <c r="I68" s="91"/>
      <c r="J68" s="91"/>
      <c r="K68" s="91"/>
    </row>
    <row r="69" spans="1:11" ht="15.75" customHeight="1" thickBot="1" x14ac:dyDescent="0.3">
      <c r="A69" s="91"/>
      <c r="B69" s="204"/>
      <c r="C69" s="91"/>
      <c r="D69" s="91"/>
      <c r="E69" s="206">
        <f>SUM(E66:E68)</f>
        <v>78845000</v>
      </c>
      <c r="F69" s="205"/>
      <c r="G69" s="91"/>
      <c r="H69" s="92">
        <v>1000000</v>
      </c>
      <c r="I69" s="91" t="s">
        <v>27</v>
      </c>
      <c r="J69" s="91"/>
      <c r="K69" s="224" t="e">
        <f>H69/I67</f>
        <v>#REF!</v>
      </c>
    </row>
    <row r="70" spans="1:11" ht="15.75" customHeight="1" thickTop="1" thickBot="1" x14ac:dyDescent="0.3">
      <c r="A70" s="91"/>
      <c r="B70" s="204"/>
      <c r="C70" s="91" t="s">
        <v>5</v>
      </c>
      <c r="D70" s="92"/>
      <c r="E70" s="92"/>
      <c r="F70" s="205"/>
      <c r="G70" s="91"/>
      <c r="H70" s="206">
        <f>E74-H69</f>
        <v>5155000</v>
      </c>
      <c r="I70" s="91" t="s">
        <v>28</v>
      </c>
      <c r="J70" s="91"/>
      <c r="K70" s="91"/>
    </row>
    <row r="71" spans="1:11" ht="15.75" customHeight="1" thickTop="1" x14ac:dyDescent="0.25">
      <c r="A71" s="91"/>
      <c r="B71" s="204"/>
      <c r="C71" s="91" t="s">
        <v>10</v>
      </c>
      <c r="D71" s="92">
        <v>85000000</v>
      </c>
      <c r="E71" s="92"/>
      <c r="F71" s="205"/>
      <c r="G71" s="91"/>
      <c r="H71" s="92" t="e">
        <f>H70*H65</f>
        <v>#REF!</v>
      </c>
      <c r="I71" s="91" t="s">
        <v>29</v>
      </c>
      <c r="J71" s="207" t="e">
        <f>H71/H70</f>
        <v>#REF!</v>
      </c>
      <c r="K71" s="224" t="e">
        <f t="shared" ref="K71:K72" si="1">H71/I65</f>
        <v>#REF!</v>
      </c>
    </row>
    <row r="72" spans="1:11" ht="15.75" customHeight="1" x14ac:dyDescent="0.25">
      <c r="A72" s="91"/>
      <c r="B72" s="204"/>
      <c r="C72" s="91" t="s">
        <v>12</v>
      </c>
      <c r="D72" s="92"/>
      <c r="E72" s="92"/>
      <c r="F72" s="205"/>
      <c r="G72" s="91"/>
      <c r="H72" s="92" t="e">
        <f>H70-H71</f>
        <v>#REF!</v>
      </c>
      <c r="I72" s="91" t="s">
        <v>30</v>
      </c>
      <c r="J72" s="207" t="e">
        <f>H72/H70</f>
        <v>#REF!</v>
      </c>
      <c r="K72" s="224" t="e">
        <f t="shared" si="1"/>
        <v>#REF!</v>
      </c>
    </row>
    <row r="73" spans="1:11" ht="15.75" customHeight="1" thickBot="1" x14ac:dyDescent="0.3">
      <c r="A73" s="91"/>
      <c r="B73" s="204"/>
      <c r="C73" s="91"/>
      <c r="D73" s="91"/>
      <c r="E73" s="206">
        <f>SUM(D70:D72)</f>
        <v>85000000</v>
      </c>
      <c r="F73" s="205"/>
      <c r="G73" s="91"/>
      <c r="H73" s="92"/>
      <c r="I73" s="91"/>
      <c r="J73" s="91"/>
      <c r="K73" s="91"/>
    </row>
    <row r="74" spans="1:11" ht="15.75" customHeight="1" thickTop="1" thickBot="1" x14ac:dyDescent="0.3">
      <c r="A74" s="91"/>
      <c r="B74" s="208"/>
      <c r="C74" s="209" t="s">
        <v>6</v>
      </c>
      <c r="D74" s="209"/>
      <c r="E74" s="210">
        <f>E73-E69</f>
        <v>6155000</v>
      </c>
      <c r="F74" s="211"/>
      <c r="G74" s="91"/>
      <c r="H74" s="92"/>
      <c r="I74" s="91"/>
      <c r="J74" s="91"/>
      <c r="K74" s="91"/>
    </row>
    <row r="75" spans="1:11" ht="15.75" customHeight="1" thickBot="1" x14ac:dyDescent="0.3">
      <c r="A75" s="91"/>
      <c r="B75" s="212"/>
      <c r="C75" s="213"/>
      <c r="D75" s="214" t="s">
        <v>2</v>
      </c>
      <c r="E75" s="215">
        <v>2800000</v>
      </c>
      <c r="F75" s="216"/>
      <c r="G75" s="92"/>
      <c r="H75" s="92"/>
      <c r="I75" s="91"/>
      <c r="J75" s="91"/>
      <c r="K75" s="91"/>
    </row>
    <row r="76" spans="1:11" ht="15.75" customHeight="1" thickBot="1" x14ac:dyDescent="0.3">
      <c r="A76" s="91"/>
      <c r="B76" s="212"/>
      <c r="C76" s="213"/>
      <c r="D76" s="214" t="s">
        <v>3</v>
      </c>
      <c r="E76" s="215">
        <f>E74-E75</f>
        <v>3355000</v>
      </c>
      <c r="F76" s="216"/>
      <c r="G76" s="91"/>
      <c r="H76" s="92"/>
      <c r="I76" s="91"/>
      <c r="J76" s="91"/>
      <c r="K76" s="91"/>
    </row>
    <row r="77" spans="1:11" ht="15.75" customHeight="1" x14ac:dyDescent="0.25">
      <c r="A77" s="91"/>
      <c r="B77" s="217"/>
      <c r="C77" s="91"/>
      <c r="D77" s="91"/>
      <c r="E77" s="91"/>
      <c r="F77" s="91"/>
      <c r="G77" s="91"/>
      <c r="H77" s="92"/>
      <c r="I77" s="91"/>
      <c r="J77" s="91"/>
      <c r="K77" s="91"/>
    </row>
    <row r="78" spans="1:11" ht="15.75" customHeight="1" thickBot="1" x14ac:dyDescent="0.3">
      <c r="A78" s="91"/>
      <c r="B78" s="217"/>
      <c r="C78" s="91"/>
      <c r="D78" s="91"/>
      <c r="E78" s="91"/>
      <c r="F78" s="91"/>
      <c r="G78" s="91"/>
      <c r="H78" s="92"/>
      <c r="I78" s="91"/>
      <c r="J78" s="91"/>
      <c r="K78" s="91"/>
    </row>
    <row r="79" spans="1:11" ht="15.75" customHeight="1" x14ac:dyDescent="0.25">
      <c r="A79" s="91"/>
      <c r="B79" s="199">
        <v>44213</v>
      </c>
      <c r="C79" s="200" t="s">
        <v>45</v>
      </c>
      <c r="D79" s="201" t="s">
        <v>0</v>
      </c>
      <c r="E79" s="202">
        <v>34500000</v>
      </c>
      <c r="F79" s="203"/>
      <c r="G79" s="91"/>
      <c r="H79" s="92"/>
      <c r="I79" s="91"/>
      <c r="J79" s="91"/>
      <c r="K79" s="91"/>
    </row>
    <row r="80" spans="1:11" ht="15.75" customHeight="1" x14ac:dyDescent="0.25">
      <c r="A80" s="91"/>
      <c r="B80" s="204"/>
      <c r="C80" s="91" t="s">
        <v>40</v>
      </c>
      <c r="D80" s="91"/>
      <c r="E80" s="92">
        <v>1500000</v>
      </c>
      <c r="F80" s="205"/>
      <c r="G80" s="91"/>
      <c r="H80" s="92"/>
      <c r="I80" s="91"/>
      <c r="J80" s="91"/>
      <c r="K80" s="91"/>
    </row>
    <row r="81" spans="1:11" ht="15.75" customHeight="1" x14ac:dyDescent="0.25">
      <c r="A81" s="91"/>
      <c r="B81" s="204"/>
      <c r="C81" s="91" t="s">
        <v>41</v>
      </c>
      <c r="D81" s="91"/>
      <c r="E81" s="92">
        <v>300000</v>
      </c>
      <c r="F81" s="205"/>
      <c r="G81" s="91"/>
      <c r="H81" s="92"/>
      <c r="I81" s="91"/>
      <c r="J81" s="91"/>
      <c r="K81" s="91"/>
    </row>
    <row r="82" spans="1:11" ht="15.75" customHeight="1" x14ac:dyDescent="0.25">
      <c r="A82" s="91"/>
      <c r="B82" s="204"/>
      <c r="C82" s="91" t="s">
        <v>42</v>
      </c>
      <c r="D82" s="91"/>
      <c r="E82" s="92">
        <v>0</v>
      </c>
      <c r="F82" s="205"/>
      <c r="G82" s="91"/>
      <c r="H82" s="92"/>
      <c r="I82" s="91"/>
      <c r="J82" s="91"/>
      <c r="K82" s="91"/>
    </row>
    <row r="83" spans="1:11" ht="15.75" customHeight="1" x14ac:dyDescent="0.25">
      <c r="A83" s="91"/>
      <c r="B83" s="204"/>
      <c r="C83" s="91" t="s">
        <v>25</v>
      </c>
      <c r="D83" s="91"/>
      <c r="E83" s="92">
        <v>0</v>
      </c>
      <c r="F83" s="205"/>
      <c r="G83" s="91"/>
      <c r="H83" s="92"/>
      <c r="I83" s="91"/>
      <c r="J83" s="91"/>
      <c r="K83" s="91"/>
    </row>
    <row r="84" spans="1:11" ht="15.75" customHeight="1" thickBot="1" x14ac:dyDescent="0.3">
      <c r="A84" s="91"/>
      <c r="B84" s="204"/>
      <c r="C84" s="91"/>
      <c r="D84" s="91"/>
      <c r="E84" s="206">
        <f>SUM(E79:E83)</f>
        <v>36300000</v>
      </c>
      <c r="F84" s="205"/>
      <c r="G84" s="91"/>
      <c r="H84" s="92"/>
      <c r="I84" s="91"/>
      <c r="J84" s="91"/>
      <c r="K84" s="91"/>
    </row>
    <row r="85" spans="1:11" ht="15.75" customHeight="1" thickTop="1" x14ac:dyDescent="0.25">
      <c r="A85" s="91"/>
      <c r="B85" s="204"/>
      <c r="C85" s="91"/>
      <c r="D85" s="91"/>
      <c r="E85" s="92"/>
      <c r="F85" s="205"/>
      <c r="G85" s="91"/>
      <c r="H85" s="92"/>
      <c r="I85" s="91"/>
      <c r="J85" s="91"/>
      <c r="K85" s="91"/>
    </row>
    <row r="86" spans="1:11" ht="15.75" customHeight="1" x14ac:dyDescent="0.25">
      <c r="A86" s="91"/>
      <c r="B86" s="204"/>
      <c r="C86" s="91" t="s">
        <v>8</v>
      </c>
      <c r="D86" s="92">
        <f>1000000*0</f>
        <v>0</v>
      </c>
      <c r="E86" s="92">
        <f>D86</f>
        <v>0</v>
      </c>
      <c r="F86" s="205"/>
      <c r="G86" s="91"/>
      <c r="H86" s="92"/>
      <c r="I86" s="91"/>
      <c r="J86" s="91"/>
      <c r="K86" s="91"/>
    </row>
    <row r="87" spans="1:11" ht="15.75" customHeight="1" thickBot="1" x14ac:dyDescent="0.3">
      <c r="A87" s="91"/>
      <c r="B87" s="204"/>
      <c r="C87" s="91"/>
      <c r="D87" s="91"/>
      <c r="E87" s="206">
        <f>SUM(E84:E86)</f>
        <v>36300000</v>
      </c>
      <c r="F87" s="205"/>
      <c r="G87" s="91"/>
      <c r="H87" s="92"/>
      <c r="I87" s="92"/>
      <c r="J87" s="91"/>
      <c r="K87" s="91"/>
    </row>
    <row r="88" spans="1:11" ht="15.75" customHeight="1" thickTop="1" x14ac:dyDescent="0.25">
      <c r="A88" s="91"/>
      <c r="B88" s="204"/>
      <c r="C88" s="91" t="s">
        <v>5</v>
      </c>
      <c r="D88" s="92"/>
      <c r="E88" s="92"/>
      <c r="F88" s="205"/>
      <c r="G88" s="91"/>
      <c r="H88" s="92"/>
      <c r="I88" s="91"/>
      <c r="J88" s="91"/>
      <c r="K88" s="91"/>
    </row>
    <row r="89" spans="1:11" ht="15.75" customHeight="1" x14ac:dyDescent="0.25">
      <c r="A89" s="91"/>
      <c r="B89" s="204"/>
      <c r="C89" s="91" t="s">
        <v>10</v>
      </c>
      <c r="D89" s="92">
        <v>43000000</v>
      </c>
      <c r="E89" s="92"/>
      <c r="F89" s="205"/>
      <c r="G89" s="91"/>
      <c r="H89" s="92"/>
      <c r="I89" s="91"/>
      <c r="J89" s="91"/>
      <c r="K89" s="91"/>
    </row>
    <row r="90" spans="1:11" ht="15.75" customHeight="1" x14ac:dyDescent="0.25">
      <c r="A90" s="91"/>
      <c r="B90" s="204"/>
      <c r="C90" s="91" t="s">
        <v>12</v>
      </c>
      <c r="D90" s="92">
        <v>0</v>
      </c>
      <c r="E90" s="92"/>
      <c r="F90" s="205"/>
      <c r="G90" s="91"/>
      <c r="H90" s="92"/>
      <c r="I90" s="91"/>
      <c r="J90" s="91"/>
      <c r="K90" s="91"/>
    </row>
    <row r="91" spans="1:11" ht="15.75" customHeight="1" thickBot="1" x14ac:dyDescent="0.3">
      <c r="A91" s="91"/>
      <c r="B91" s="204"/>
      <c r="C91" s="91"/>
      <c r="D91" s="91"/>
      <c r="E91" s="206">
        <f>SUM(D88:D90)</f>
        <v>43000000</v>
      </c>
      <c r="F91" s="205"/>
      <c r="G91" s="91"/>
      <c r="H91" s="92"/>
      <c r="I91" s="91"/>
      <c r="J91" s="91"/>
      <c r="K91" s="91"/>
    </row>
    <row r="92" spans="1:11" ht="15.75" customHeight="1" thickTop="1" thickBot="1" x14ac:dyDescent="0.3">
      <c r="A92" s="91"/>
      <c r="B92" s="208"/>
      <c r="C92" s="209" t="s">
        <v>6</v>
      </c>
      <c r="D92" s="209"/>
      <c r="E92" s="210">
        <f>E91-E87</f>
        <v>6700000</v>
      </c>
      <c r="F92" s="211"/>
      <c r="G92" s="91"/>
      <c r="H92" s="92"/>
      <c r="I92" s="91"/>
      <c r="J92" s="91"/>
      <c r="K92" s="91"/>
    </row>
    <row r="93" spans="1:11" ht="15.75" customHeight="1" thickBot="1" x14ac:dyDescent="0.3">
      <c r="A93" s="91"/>
      <c r="B93" s="212"/>
      <c r="C93" s="213"/>
      <c r="D93" s="214" t="s">
        <v>2</v>
      </c>
      <c r="E93" s="215">
        <v>2800000</v>
      </c>
      <c r="F93" s="216"/>
      <c r="G93" s="92"/>
      <c r="H93" s="92"/>
      <c r="I93" s="91"/>
      <c r="J93" s="91"/>
      <c r="K93" s="91"/>
    </row>
    <row r="94" spans="1:11" ht="15.75" customHeight="1" x14ac:dyDescent="0.25">
      <c r="A94" s="91"/>
      <c r="B94" s="217"/>
      <c r="C94" s="91"/>
      <c r="D94" s="91"/>
      <c r="E94" s="91"/>
      <c r="F94" s="91"/>
      <c r="G94" s="91"/>
      <c r="H94" s="92"/>
      <c r="I94" s="91"/>
      <c r="J94" s="91"/>
      <c r="K94" s="91"/>
    </row>
    <row r="95" spans="1:11" ht="15.75" customHeight="1" thickBot="1" x14ac:dyDescent="0.3">
      <c r="A95" s="91"/>
      <c r="B95" s="217"/>
      <c r="C95" s="91"/>
      <c r="D95" s="91"/>
      <c r="E95" s="91"/>
      <c r="F95" s="91"/>
      <c r="G95" s="91"/>
      <c r="H95" s="92"/>
      <c r="I95" s="91"/>
      <c r="J95" s="91"/>
      <c r="K95" s="91"/>
    </row>
    <row r="96" spans="1:11" ht="15.75" customHeight="1" x14ac:dyDescent="0.25">
      <c r="A96" s="91"/>
      <c r="B96" s="199">
        <v>44237</v>
      </c>
      <c r="C96" s="200" t="s">
        <v>46</v>
      </c>
      <c r="D96" s="201" t="s">
        <v>13</v>
      </c>
      <c r="E96" s="202">
        <v>69000000</v>
      </c>
      <c r="F96" s="203"/>
      <c r="G96" s="91"/>
      <c r="H96" s="92"/>
      <c r="I96" s="91"/>
      <c r="J96" s="91"/>
      <c r="K96" s="91"/>
    </row>
    <row r="97" spans="1:11" ht="15.75" customHeight="1" x14ac:dyDescent="0.25">
      <c r="A97" s="91"/>
      <c r="B97" s="204"/>
      <c r="C97" s="91" t="s">
        <v>47</v>
      </c>
      <c r="D97" s="91"/>
      <c r="E97" s="92">
        <v>500000</v>
      </c>
      <c r="F97" s="205"/>
      <c r="G97" s="91"/>
      <c r="H97" s="92"/>
      <c r="I97" s="91"/>
      <c r="J97" s="91"/>
      <c r="K97" s="91"/>
    </row>
    <row r="98" spans="1:11" ht="15.75" customHeight="1" x14ac:dyDescent="0.25">
      <c r="A98" s="91"/>
      <c r="B98" s="204"/>
      <c r="C98" s="91" t="s">
        <v>40</v>
      </c>
      <c r="D98" s="91"/>
      <c r="E98" s="92">
        <v>1000000</v>
      </c>
      <c r="F98" s="205"/>
      <c r="G98" s="91"/>
      <c r="H98" s="92"/>
      <c r="I98" s="91"/>
      <c r="J98" s="91"/>
      <c r="K98" s="91"/>
    </row>
    <row r="99" spans="1:11" ht="15.75" customHeight="1" x14ac:dyDescent="0.25">
      <c r="A99" s="91"/>
      <c r="B99" s="204"/>
      <c r="C99" s="91" t="s">
        <v>42</v>
      </c>
      <c r="D99" s="91"/>
      <c r="E99" s="92">
        <v>150000</v>
      </c>
      <c r="F99" s="205"/>
      <c r="G99" s="91"/>
      <c r="H99" s="92"/>
      <c r="I99" s="91"/>
      <c r="J99" s="91"/>
      <c r="K99" s="91"/>
    </row>
    <row r="100" spans="1:11" ht="15.75" customHeight="1" x14ac:dyDescent="0.25">
      <c r="A100" s="91"/>
      <c r="B100" s="204"/>
      <c r="C100" s="91" t="s">
        <v>48</v>
      </c>
      <c r="D100" s="91"/>
      <c r="E100" s="92">
        <v>500000</v>
      </c>
      <c r="F100" s="205"/>
      <c r="G100" s="91"/>
      <c r="H100" s="92"/>
      <c r="I100" s="91"/>
      <c r="J100" s="91"/>
      <c r="K100" s="91"/>
    </row>
    <row r="101" spans="1:11" ht="15.75" customHeight="1" thickBot="1" x14ac:dyDescent="0.3">
      <c r="A101" s="91"/>
      <c r="B101" s="204"/>
      <c r="C101" s="91"/>
      <c r="D101" s="91"/>
      <c r="E101" s="206">
        <f>SUM(E96:E100)</f>
        <v>71150000</v>
      </c>
      <c r="F101" s="205"/>
      <c r="G101" s="91"/>
      <c r="H101" s="92"/>
      <c r="I101" s="91"/>
      <c r="J101" s="91"/>
      <c r="K101" s="91"/>
    </row>
    <row r="102" spans="1:11" ht="15.75" customHeight="1" thickTop="1" x14ac:dyDescent="0.25">
      <c r="A102" s="91"/>
      <c r="B102" s="204"/>
      <c r="C102" s="91"/>
      <c r="D102" s="91"/>
      <c r="E102" s="92"/>
      <c r="F102" s="205"/>
      <c r="G102" s="91"/>
      <c r="H102" s="92"/>
      <c r="I102" s="91"/>
      <c r="J102" s="91"/>
      <c r="K102" s="91"/>
    </row>
    <row r="103" spans="1:11" ht="15.75" customHeight="1" x14ac:dyDescent="0.25">
      <c r="A103" s="91"/>
      <c r="B103" s="204"/>
      <c r="C103" s="91" t="s">
        <v>8</v>
      </c>
      <c r="D103" s="92">
        <f>1000000*0</f>
        <v>0</v>
      </c>
      <c r="E103" s="92">
        <f>D103</f>
        <v>0</v>
      </c>
      <c r="F103" s="205"/>
      <c r="G103" s="91"/>
      <c r="H103" s="92"/>
      <c r="I103" s="91"/>
      <c r="J103" s="91"/>
      <c r="K103" s="91"/>
    </row>
    <row r="104" spans="1:11" ht="15.75" customHeight="1" thickBot="1" x14ac:dyDescent="0.3">
      <c r="A104" s="91"/>
      <c r="B104" s="204"/>
      <c r="C104" s="91"/>
      <c r="D104" s="91"/>
      <c r="E104" s="206">
        <f>SUM(E101:E103)</f>
        <v>71150000</v>
      </c>
      <c r="F104" s="205"/>
      <c r="G104" s="91"/>
      <c r="H104" s="92"/>
      <c r="I104" s="92"/>
      <c r="J104" s="91"/>
      <c r="K104" s="91"/>
    </row>
    <row r="105" spans="1:11" ht="15.75" customHeight="1" thickTop="1" x14ac:dyDescent="0.25">
      <c r="A105" s="91"/>
      <c r="B105" s="204"/>
      <c r="C105" s="91" t="s">
        <v>5</v>
      </c>
      <c r="D105" s="92"/>
      <c r="E105" s="92"/>
      <c r="F105" s="205"/>
      <c r="G105" s="91"/>
      <c r="H105" s="92"/>
      <c r="I105" s="91"/>
      <c r="J105" s="91"/>
      <c r="K105" s="91"/>
    </row>
    <row r="106" spans="1:11" ht="15.75" customHeight="1" x14ac:dyDescent="0.25">
      <c r="A106" s="91"/>
      <c r="B106" s="204"/>
      <c r="C106" s="91" t="s">
        <v>10</v>
      </c>
      <c r="D106" s="92">
        <v>82000000</v>
      </c>
      <c r="E106" s="92"/>
      <c r="F106" s="205"/>
      <c r="G106" s="91"/>
      <c r="H106" s="92"/>
      <c r="I106" s="91"/>
      <c r="J106" s="91"/>
      <c r="K106" s="91"/>
    </row>
    <row r="107" spans="1:11" ht="15.75" customHeight="1" x14ac:dyDescent="0.25">
      <c r="A107" s="91"/>
      <c r="B107" s="204"/>
      <c r="C107" s="91" t="s">
        <v>12</v>
      </c>
      <c r="D107" s="92">
        <v>0</v>
      </c>
      <c r="E107" s="92"/>
      <c r="F107" s="205"/>
      <c r="G107" s="91"/>
      <c r="H107" s="92"/>
      <c r="I107" s="91"/>
      <c r="J107" s="91"/>
      <c r="K107" s="91"/>
    </row>
    <row r="108" spans="1:11" ht="15.75" customHeight="1" thickBot="1" x14ac:dyDescent="0.3">
      <c r="A108" s="91"/>
      <c r="B108" s="204"/>
      <c r="C108" s="91"/>
      <c r="D108" s="91"/>
      <c r="E108" s="206">
        <f>SUM(D105:D107)</f>
        <v>82000000</v>
      </c>
      <c r="F108" s="205"/>
      <c r="G108" s="91"/>
      <c r="H108" s="92"/>
      <c r="I108" s="91"/>
      <c r="J108" s="91"/>
      <c r="K108" s="91"/>
    </row>
    <row r="109" spans="1:11" ht="15.75" customHeight="1" thickTop="1" thickBot="1" x14ac:dyDescent="0.3">
      <c r="A109" s="91"/>
      <c r="B109" s="208"/>
      <c r="C109" s="209" t="s">
        <v>6</v>
      </c>
      <c r="D109" s="209"/>
      <c r="E109" s="210">
        <f>E108-E104</f>
        <v>10850000</v>
      </c>
      <c r="F109" s="211"/>
      <c r="G109" s="91"/>
      <c r="H109" s="92"/>
      <c r="I109" s="91"/>
      <c r="J109" s="91"/>
      <c r="K109" s="91"/>
    </row>
    <row r="110" spans="1:11" ht="15.75" customHeight="1" thickBot="1" x14ac:dyDescent="0.3">
      <c r="A110" s="91"/>
      <c r="B110" s="212"/>
      <c r="C110" s="213"/>
      <c r="D110" s="214" t="s">
        <v>2</v>
      </c>
      <c r="E110" s="215">
        <v>2800000</v>
      </c>
      <c r="F110" s="216"/>
      <c r="G110" s="92"/>
      <c r="H110" s="92"/>
      <c r="I110" s="91"/>
      <c r="J110" s="91"/>
      <c r="K110" s="91"/>
    </row>
    <row r="111" spans="1:11" ht="15.75" customHeight="1" x14ac:dyDescent="0.25">
      <c r="A111" s="91"/>
      <c r="B111" s="217"/>
      <c r="C111" s="91"/>
      <c r="D111" s="91"/>
      <c r="E111" s="91"/>
      <c r="F111" s="91"/>
      <c r="G111" s="91"/>
      <c r="H111" s="92"/>
      <c r="I111" s="91"/>
      <c r="J111" s="91"/>
      <c r="K111" s="91"/>
    </row>
    <row r="112" spans="1:11" ht="15.75" customHeight="1" thickBot="1" x14ac:dyDescent="0.3">
      <c r="A112" s="91"/>
      <c r="B112" s="217"/>
      <c r="C112" s="91"/>
      <c r="D112" s="91"/>
      <c r="E112" s="91"/>
      <c r="F112" s="91"/>
      <c r="G112" s="91"/>
      <c r="H112" s="92"/>
      <c r="I112" s="91"/>
      <c r="J112" s="91"/>
      <c r="K112" s="91"/>
    </row>
    <row r="113" spans="1:11" ht="15.75" customHeight="1" x14ac:dyDescent="0.25">
      <c r="A113" s="91"/>
      <c r="B113" s="199">
        <v>44237</v>
      </c>
      <c r="C113" s="200" t="s">
        <v>49</v>
      </c>
      <c r="D113" s="201" t="s">
        <v>7</v>
      </c>
      <c r="E113" s="202">
        <v>57350000</v>
      </c>
      <c r="F113" s="203"/>
      <c r="G113" s="91"/>
      <c r="H113" s="92"/>
      <c r="I113" s="91"/>
      <c r="J113" s="91"/>
      <c r="K113" s="91"/>
    </row>
    <row r="114" spans="1:11" ht="15.75" customHeight="1" x14ac:dyDescent="0.25">
      <c r="A114" s="91"/>
      <c r="B114" s="204"/>
      <c r="C114" s="91" t="s">
        <v>47</v>
      </c>
      <c r="D114" s="91"/>
      <c r="E114" s="92"/>
      <c r="F114" s="205"/>
      <c r="G114" s="91"/>
      <c r="H114" s="92"/>
      <c r="I114" s="91"/>
      <c r="J114" s="91"/>
      <c r="K114" s="91"/>
    </row>
    <row r="115" spans="1:11" ht="15.75" customHeight="1" x14ac:dyDescent="0.25">
      <c r="A115" s="91"/>
      <c r="B115" s="204"/>
      <c r="C115" s="91" t="s">
        <v>40</v>
      </c>
      <c r="D115" s="91"/>
      <c r="E115" s="92">
        <v>900000</v>
      </c>
      <c r="F115" s="205"/>
      <c r="G115" s="91"/>
      <c r="H115" s="92"/>
      <c r="I115" s="91"/>
      <c r="J115" s="91"/>
      <c r="K115" s="91"/>
    </row>
    <row r="116" spans="1:11" ht="15.75" customHeight="1" x14ac:dyDescent="0.25">
      <c r="A116" s="91"/>
      <c r="B116" s="204"/>
      <c r="C116" s="91" t="s">
        <v>42</v>
      </c>
      <c r="D116" s="91"/>
      <c r="E116" s="92"/>
      <c r="F116" s="205"/>
      <c r="G116" s="91"/>
      <c r="H116" s="92"/>
      <c r="I116" s="91"/>
      <c r="J116" s="91"/>
      <c r="K116" s="91"/>
    </row>
    <row r="117" spans="1:11" ht="15.75" customHeight="1" x14ac:dyDescent="0.25">
      <c r="A117" s="91"/>
      <c r="B117" s="204"/>
      <c r="C117" s="91" t="s">
        <v>48</v>
      </c>
      <c r="D117" s="91"/>
      <c r="E117" s="92"/>
      <c r="F117" s="205"/>
      <c r="G117" s="91"/>
      <c r="H117" s="92"/>
      <c r="I117" s="91"/>
      <c r="J117" s="91"/>
      <c r="K117" s="91"/>
    </row>
    <row r="118" spans="1:11" ht="15.75" customHeight="1" thickBot="1" x14ac:dyDescent="0.3">
      <c r="A118" s="91"/>
      <c r="B118" s="204"/>
      <c r="C118" s="91"/>
      <c r="D118" s="91"/>
      <c r="E118" s="206">
        <f>SUM(E113:E117)</f>
        <v>58250000</v>
      </c>
      <c r="F118" s="205"/>
      <c r="G118" s="91"/>
      <c r="H118" s="92"/>
      <c r="I118" s="91"/>
      <c r="J118" s="91"/>
      <c r="K118" s="91"/>
    </row>
    <row r="119" spans="1:11" ht="15.75" customHeight="1" thickTop="1" x14ac:dyDescent="0.25">
      <c r="A119" s="91"/>
      <c r="B119" s="204"/>
      <c r="C119" s="91"/>
      <c r="D119" s="91"/>
      <c r="E119" s="92"/>
      <c r="F119" s="205"/>
      <c r="G119" s="91"/>
      <c r="H119" s="92"/>
      <c r="I119" s="91"/>
      <c r="J119" s="91"/>
      <c r="K119" s="91"/>
    </row>
    <row r="120" spans="1:11" ht="15.75" customHeight="1" x14ac:dyDescent="0.25">
      <c r="A120" s="91"/>
      <c r="B120" s="204"/>
      <c r="C120" s="91" t="s">
        <v>8</v>
      </c>
      <c r="D120" s="92">
        <f>1000000*0</f>
        <v>0</v>
      </c>
      <c r="E120" s="92">
        <f>D120</f>
        <v>0</v>
      </c>
      <c r="F120" s="205"/>
      <c r="G120" s="91"/>
      <c r="H120" s="92"/>
      <c r="I120" s="91"/>
      <c r="J120" s="91"/>
      <c r="K120" s="91"/>
    </row>
    <row r="121" spans="1:11" ht="15.75" customHeight="1" thickBot="1" x14ac:dyDescent="0.3">
      <c r="A121" s="91"/>
      <c r="B121" s="204"/>
      <c r="C121" s="91"/>
      <c r="D121" s="91"/>
      <c r="E121" s="206">
        <f>SUM(E118:E120)</f>
        <v>58250000</v>
      </c>
      <c r="F121" s="205"/>
      <c r="G121" s="91"/>
      <c r="H121" s="92"/>
      <c r="I121" s="92"/>
      <c r="J121" s="91"/>
      <c r="K121" s="91"/>
    </row>
    <row r="122" spans="1:11" ht="15.75" customHeight="1" thickTop="1" x14ac:dyDescent="0.25">
      <c r="A122" s="91"/>
      <c r="B122" s="204"/>
      <c r="C122" s="91" t="s">
        <v>5</v>
      </c>
      <c r="D122" s="92"/>
      <c r="E122" s="92"/>
      <c r="F122" s="205"/>
      <c r="G122" s="91"/>
      <c r="H122" s="92"/>
      <c r="I122" s="91"/>
      <c r="J122" s="91"/>
      <c r="K122" s="91"/>
    </row>
    <row r="123" spans="1:11" ht="15.75" customHeight="1" x14ac:dyDescent="0.25">
      <c r="A123" s="91"/>
      <c r="B123" s="204"/>
      <c r="C123" s="91" t="s">
        <v>10</v>
      </c>
      <c r="D123" s="92">
        <v>68000000</v>
      </c>
      <c r="E123" s="92"/>
      <c r="F123" s="205"/>
      <c r="G123" s="91"/>
      <c r="H123" s="92"/>
      <c r="I123" s="91"/>
      <c r="J123" s="91"/>
      <c r="K123" s="91"/>
    </row>
    <row r="124" spans="1:11" ht="15.75" customHeight="1" x14ac:dyDescent="0.25">
      <c r="A124" s="91"/>
      <c r="B124" s="204"/>
      <c r="C124" s="91" t="s">
        <v>12</v>
      </c>
      <c r="D124" s="92">
        <v>-500000</v>
      </c>
      <c r="E124" s="92"/>
      <c r="F124" s="205"/>
      <c r="G124" s="91"/>
      <c r="H124" s="92"/>
      <c r="I124" s="91"/>
      <c r="J124" s="91"/>
      <c r="K124" s="91"/>
    </row>
    <row r="125" spans="1:11" ht="15.75" customHeight="1" thickBot="1" x14ac:dyDescent="0.3">
      <c r="A125" s="91"/>
      <c r="B125" s="204"/>
      <c r="C125" s="91"/>
      <c r="D125" s="91"/>
      <c r="E125" s="206">
        <f>SUM(D122:D124)</f>
        <v>67500000</v>
      </c>
      <c r="F125" s="205"/>
      <c r="G125" s="91"/>
      <c r="H125" s="92"/>
      <c r="I125" s="91"/>
      <c r="J125" s="91"/>
      <c r="K125" s="91"/>
    </row>
    <row r="126" spans="1:11" ht="15.75" customHeight="1" thickTop="1" thickBot="1" x14ac:dyDescent="0.3">
      <c r="A126" s="91"/>
      <c r="B126" s="208"/>
      <c r="C126" s="209" t="s">
        <v>6</v>
      </c>
      <c r="D126" s="209"/>
      <c r="E126" s="210">
        <f>E125-E121</f>
        <v>9250000</v>
      </c>
      <c r="F126" s="211"/>
      <c r="G126" s="91"/>
      <c r="H126" s="92"/>
      <c r="I126" s="91"/>
      <c r="J126" s="91"/>
      <c r="K126" s="91"/>
    </row>
    <row r="127" spans="1:11" ht="15.75" customHeight="1" thickBot="1" x14ac:dyDescent="0.3">
      <c r="A127" s="91"/>
      <c r="B127" s="212"/>
      <c r="C127" s="213"/>
      <c r="D127" s="214" t="s">
        <v>2</v>
      </c>
      <c r="E127" s="215">
        <v>2800000</v>
      </c>
      <c r="F127" s="216"/>
      <c r="G127" s="92"/>
      <c r="H127" s="92"/>
      <c r="I127" s="91"/>
      <c r="J127" s="91"/>
      <c r="K127" s="91"/>
    </row>
    <row r="128" spans="1:11" ht="15.75" customHeight="1" x14ac:dyDescent="0.25">
      <c r="A128" s="91"/>
      <c r="B128" s="217"/>
      <c r="C128" s="91"/>
      <c r="D128" s="91"/>
      <c r="E128" s="91"/>
      <c r="F128" s="91"/>
      <c r="G128" s="91"/>
      <c r="H128" s="92"/>
      <c r="I128" s="91"/>
      <c r="J128" s="91"/>
      <c r="K128" s="91"/>
    </row>
    <row r="129" spans="1:11" ht="15.75" customHeight="1" thickBot="1" x14ac:dyDescent="0.3">
      <c r="A129" s="91"/>
      <c r="B129" s="217"/>
      <c r="C129" s="91"/>
      <c r="D129" s="91"/>
      <c r="E129" s="91"/>
      <c r="F129" s="91"/>
      <c r="G129" s="91"/>
      <c r="H129" s="92"/>
      <c r="I129" s="91"/>
      <c r="J129" s="91"/>
      <c r="K129" s="91"/>
    </row>
    <row r="130" spans="1:11" ht="15.75" customHeight="1" x14ac:dyDescent="0.25">
      <c r="A130" s="91"/>
      <c r="B130" s="199">
        <v>44237</v>
      </c>
      <c r="C130" s="200" t="s">
        <v>49</v>
      </c>
      <c r="D130" s="201" t="s">
        <v>7</v>
      </c>
      <c r="E130" s="202">
        <v>57350000</v>
      </c>
      <c r="F130" s="203"/>
      <c r="G130" s="91"/>
      <c r="H130" s="92"/>
      <c r="I130" s="91"/>
      <c r="J130" s="91"/>
      <c r="K130" s="91"/>
    </row>
    <row r="131" spans="1:11" ht="15.75" customHeight="1" x14ac:dyDescent="0.25">
      <c r="A131" s="91"/>
      <c r="B131" s="204"/>
      <c r="C131" s="91" t="s">
        <v>47</v>
      </c>
      <c r="D131" s="91"/>
      <c r="E131" s="92"/>
      <c r="F131" s="205"/>
      <c r="G131" s="91"/>
      <c r="H131" s="92"/>
      <c r="I131" s="91"/>
      <c r="J131" s="91"/>
      <c r="K131" s="91"/>
    </row>
    <row r="132" spans="1:11" ht="15.75" customHeight="1" x14ac:dyDescent="0.25">
      <c r="A132" s="91"/>
      <c r="B132" s="204"/>
      <c r="C132" s="91" t="s">
        <v>40</v>
      </c>
      <c r="D132" s="91"/>
      <c r="E132" s="92">
        <v>900000</v>
      </c>
      <c r="F132" s="205"/>
      <c r="G132" s="91"/>
      <c r="H132" s="92"/>
      <c r="I132" s="91"/>
      <c r="J132" s="91"/>
      <c r="K132" s="91"/>
    </row>
    <row r="133" spans="1:11" ht="15.75" customHeight="1" x14ac:dyDescent="0.25">
      <c r="A133" s="91"/>
      <c r="B133" s="204"/>
      <c r="C133" s="91" t="s">
        <v>42</v>
      </c>
      <c r="D133" s="91"/>
      <c r="E133" s="92"/>
      <c r="F133" s="205"/>
      <c r="G133" s="91"/>
      <c r="H133" s="92"/>
      <c r="I133" s="91"/>
      <c r="J133" s="91"/>
      <c r="K133" s="91"/>
    </row>
    <row r="134" spans="1:11" ht="15.75" customHeight="1" x14ac:dyDescent="0.25">
      <c r="A134" s="91"/>
      <c r="B134" s="204"/>
      <c r="C134" s="91" t="s">
        <v>48</v>
      </c>
      <c r="D134" s="91"/>
      <c r="E134" s="92"/>
      <c r="F134" s="205"/>
      <c r="G134" s="91"/>
      <c r="H134" s="92"/>
      <c r="I134" s="91"/>
      <c r="J134" s="91"/>
      <c r="K134" s="91"/>
    </row>
    <row r="135" spans="1:11" ht="15.75" customHeight="1" thickBot="1" x14ac:dyDescent="0.3">
      <c r="A135" s="91"/>
      <c r="B135" s="204"/>
      <c r="C135" s="91"/>
      <c r="D135" s="91"/>
      <c r="E135" s="206">
        <f>SUM(E130:E134)</f>
        <v>58250000</v>
      </c>
      <c r="F135" s="205"/>
      <c r="G135" s="91"/>
      <c r="H135" s="92"/>
      <c r="I135" s="91"/>
      <c r="J135" s="91"/>
      <c r="K135" s="91"/>
    </row>
    <row r="136" spans="1:11" ht="15.75" customHeight="1" thickTop="1" x14ac:dyDescent="0.25">
      <c r="A136" s="91"/>
      <c r="B136" s="204"/>
      <c r="C136" s="91"/>
      <c r="D136" s="91"/>
      <c r="E136" s="92"/>
      <c r="F136" s="205"/>
      <c r="G136" s="91"/>
      <c r="H136" s="92"/>
      <c r="I136" s="91"/>
      <c r="J136" s="91"/>
      <c r="K136" s="91"/>
    </row>
    <row r="137" spans="1:11" ht="15.75" customHeight="1" x14ac:dyDescent="0.25">
      <c r="A137" s="91"/>
      <c r="B137" s="204"/>
      <c r="C137" s="91" t="s">
        <v>8</v>
      </c>
      <c r="D137" s="92">
        <f>1000000*0</f>
        <v>0</v>
      </c>
      <c r="E137" s="92">
        <f>D137</f>
        <v>0</v>
      </c>
      <c r="F137" s="205"/>
      <c r="G137" s="91"/>
      <c r="H137" s="92"/>
      <c r="I137" s="91"/>
      <c r="J137" s="91"/>
      <c r="K137" s="91"/>
    </row>
    <row r="138" spans="1:11" ht="15.75" customHeight="1" thickBot="1" x14ac:dyDescent="0.3">
      <c r="A138" s="91"/>
      <c r="B138" s="204"/>
      <c r="C138" s="91"/>
      <c r="D138" s="91"/>
      <c r="E138" s="206">
        <f>SUM(E135:E137)</f>
        <v>58250000</v>
      </c>
      <c r="F138" s="205"/>
      <c r="G138" s="91"/>
      <c r="H138" s="92"/>
      <c r="I138" s="91"/>
      <c r="J138" s="91"/>
      <c r="K138" s="91"/>
    </row>
    <row r="139" spans="1:11" ht="15.75" customHeight="1" thickTop="1" x14ac:dyDescent="0.25">
      <c r="A139" s="91"/>
      <c r="B139" s="204"/>
      <c r="C139" s="91" t="s">
        <v>5</v>
      </c>
      <c r="D139" s="92"/>
      <c r="E139" s="92"/>
      <c r="F139" s="205"/>
      <c r="G139" s="91"/>
      <c r="H139" s="92"/>
      <c r="I139" s="91"/>
      <c r="J139" s="91"/>
      <c r="K139" s="91"/>
    </row>
    <row r="140" spans="1:11" ht="15.75" customHeight="1" x14ac:dyDescent="0.25">
      <c r="A140" s="91"/>
      <c r="B140" s="204"/>
      <c r="C140" s="91" t="s">
        <v>10</v>
      </c>
      <c r="D140" s="92">
        <v>68000000</v>
      </c>
      <c r="E140" s="92"/>
      <c r="F140" s="205"/>
      <c r="G140" s="91"/>
      <c r="H140" s="92"/>
      <c r="I140" s="91"/>
      <c r="J140" s="91"/>
      <c r="K140" s="91"/>
    </row>
    <row r="141" spans="1:11" ht="15.75" customHeight="1" x14ac:dyDescent="0.25">
      <c r="A141" s="91"/>
      <c r="B141" s="204"/>
      <c r="C141" s="91" t="s">
        <v>12</v>
      </c>
      <c r="D141" s="92">
        <v>-500000</v>
      </c>
      <c r="E141" s="92"/>
      <c r="F141" s="205"/>
      <c r="G141" s="91"/>
      <c r="H141" s="92"/>
      <c r="I141" s="91"/>
      <c r="J141" s="91"/>
      <c r="K141" s="91"/>
    </row>
    <row r="142" spans="1:11" ht="15.75" customHeight="1" thickBot="1" x14ac:dyDescent="0.3">
      <c r="A142" s="91"/>
      <c r="B142" s="204"/>
      <c r="C142" s="91"/>
      <c r="D142" s="91"/>
      <c r="E142" s="206">
        <f>SUM(D139:D141)</f>
        <v>67500000</v>
      </c>
      <c r="F142" s="205"/>
      <c r="G142" s="91"/>
      <c r="H142" s="92"/>
      <c r="I142" s="91"/>
      <c r="J142" s="91"/>
      <c r="K142" s="91"/>
    </row>
    <row r="143" spans="1:11" ht="15.75" customHeight="1" thickTop="1" thickBot="1" x14ac:dyDescent="0.3">
      <c r="A143" s="91"/>
      <c r="B143" s="208"/>
      <c r="C143" s="209" t="s">
        <v>6</v>
      </c>
      <c r="D143" s="209"/>
      <c r="E143" s="210">
        <f>E142-E138</f>
        <v>9250000</v>
      </c>
      <c r="F143" s="211"/>
      <c r="G143" s="91"/>
      <c r="H143" s="92"/>
      <c r="I143" s="91"/>
      <c r="J143" s="91"/>
      <c r="K143" s="91"/>
    </row>
    <row r="144" spans="1:11" ht="15.75" customHeight="1" thickBot="1" x14ac:dyDescent="0.3">
      <c r="A144" s="91"/>
      <c r="B144" s="212"/>
      <c r="C144" s="213"/>
      <c r="D144" s="214" t="s">
        <v>2</v>
      </c>
      <c r="E144" s="215">
        <v>2800000</v>
      </c>
      <c r="F144" s="216"/>
      <c r="G144" s="92"/>
      <c r="H144" s="92"/>
      <c r="I144" s="91"/>
      <c r="J144" s="91"/>
      <c r="K144" s="91"/>
    </row>
    <row r="145" spans="1:11" ht="15.75" customHeight="1" thickBot="1" x14ac:dyDescent="0.3">
      <c r="A145" s="91"/>
      <c r="B145" s="217"/>
      <c r="C145" s="91"/>
      <c r="D145" s="91"/>
      <c r="E145" s="91"/>
      <c r="F145" s="91"/>
      <c r="G145" s="91"/>
      <c r="H145" s="92"/>
      <c r="I145" s="91"/>
      <c r="J145" s="91"/>
      <c r="K145" s="91"/>
    </row>
    <row r="146" spans="1:11" ht="15.75" customHeight="1" x14ac:dyDescent="0.25">
      <c r="A146" s="91"/>
      <c r="B146" s="199">
        <v>44242</v>
      </c>
      <c r="C146" s="200" t="s">
        <v>50</v>
      </c>
      <c r="D146" s="201" t="s">
        <v>7</v>
      </c>
      <c r="E146" s="202">
        <v>98000000</v>
      </c>
      <c r="F146" s="203"/>
      <c r="G146" s="91"/>
      <c r="H146" s="92"/>
      <c r="I146" s="91"/>
      <c r="J146" s="91"/>
      <c r="K146" s="91"/>
    </row>
    <row r="147" spans="1:11" ht="15.75" customHeight="1" x14ac:dyDescent="0.25">
      <c r="A147" s="91"/>
      <c r="B147" s="204"/>
      <c r="C147" s="91" t="s">
        <v>47</v>
      </c>
      <c r="D147" s="91"/>
      <c r="E147" s="92">
        <v>500000</v>
      </c>
      <c r="F147" s="205"/>
      <c r="G147" s="91"/>
      <c r="H147" s="92"/>
      <c r="I147" s="91"/>
      <c r="J147" s="91"/>
      <c r="K147" s="91"/>
    </row>
    <row r="148" spans="1:11" ht="15.75" customHeight="1" x14ac:dyDescent="0.25">
      <c r="A148" s="91"/>
      <c r="B148" s="204"/>
      <c r="C148" s="91" t="s">
        <v>51</v>
      </c>
      <c r="D148" s="91"/>
      <c r="E148" s="92">
        <v>500000</v>
      </c>
      <c r="F148" s="205"/>
      <c r="G148" s="91"/>
      <c r="H148" s="92"/>
      <c r="I148" s="91"/>
      <c r="J148" s="91"/>
      <c r="K148" s="91"/>
    </row>
    <row r="149" spans="1:11" ht="15.75" customHeight="1" x14ac:dyDescent="0.25">
      <c r="A149" s="91"/>
      <c r="B149" s="204"/>
      <c r="C149" s="91" t="s">
        <v>52</v>
      </c>
      <c r="D149" s="91"/>
      <c r="E149" s="92">
        <f>300000</f>
        <v>300000</v>
      </c>
      <c r="F149" s="205"/>
      <c r="G149" s="91"/>
      <c r="H149" s="92"/>
      <c r="I149" s="91"/>
      <c r="J149" s="91"/>
      <c r="K149" s="91"/>
    </row>
    <row r="150" spans="1:11" ht="15.75" customHeight="1" x14ac:dyDescent="0.25">
      <c r="A150" s="91"/>
      <c r="B150" s="204"/>
      <c r="C150" s="91" t="s">
        <v>48</v>
      </c>
      <c r="D150" s="91"/>
      <c r="E150" s="92">
        <v>300000</v>
      </c>
      <c r="F150" s="205"/>
      <c r="G150" s="91"/>
      <c r="H150" s="92"/>
      <c r="I150" s="91"/>
      <c r="J150" s="91"/>
      <c r="K150" s="91"/>
    </row>
    <row r="151" spans="1:11" ht="15.75" customHeight="1" thickBot="1" x14ac:dyDescent="0.3">
      <c r="A151" s="91"/>
      <c r="B151" s="204"/>
      <c r="C151" s="91"/>
      <c r="D151" s="91"/>
      <c r="E151" s="206">
        <f>SUM(E146:E150)</f>
        <v>99600000</v>
      </c>
      <c r="F151" s="205"/>
      <c r="G151" s="91"/>
      <c r="H151" s="92" t="e">
        <f>WZ!F34</f>
        <v>#REF!</v>
      </c>
      <c r="I151" s="207" t="e">
        <f>H151/E151</f>
        <v>#REF!</v>
      </c>
      <c r="J151" s="91" t="s">
        <v>53</v>
      </c>
      <c r="K151" s="91"/>
    </row>
    <row r="152" spans="1:11" ht="15.75" customHeight="1" thickTop="1" x14ac:dyDescent="0.25">
      <c r="A152" s="91"/>
      <c r="B152" s="204"/>
      <c r="C152" s="91"/>
      <c r="D152" s="91"/>
      <c r="E152" s="92"/>
      <c r="F152" s="205"/>
      <c r="G152" s="91"/>
      <c r="H152" s="92" t="e">
        <f>E151-H151</f>
        <v>#REF!</v>
      </c>
      <c r="I152" s="207" t="e">
        <f>H152/E151</f>
        <v>#REF!</v>
      </c>
      <c r="J152" s="91" t="s">
        <v>53</v>
      </c>
      <c r="K152" s="91"/>
    </row>
    <row r="153" spans="1:11" ht="15.75" customHeight="1" x14ac:dyDescent="0.25">
      <c r="A153" s="91"/>
      <c r="B153" s="204"/>
      <c r="C153" s="91" t="s">
        <v>8</v>
      </c>
      <c r="D153" s="92">
        <f>1000000*0</f>
        <v>0</v>
      </c>
      <c r="E153" s="92">
        <f>D153</f>
        <v>0</v>
      </c>
      <c r="F153" s="205"/>
      <c r="G153" s="91"/>
      <c r="H153" s="92"/>
      <c r="I153" s="91"/>
      <c r="J153" s="91"/>
      <c r="K153" s="91"/>
    </row>
    <row r="154" spans="1:11" ht="15.75" customHeight="1" thickBot="1" x14ac:dyDescent="0.3">
      <c r="A154" s="91"/>
      <c r="B154" s="204"/>
      <c r="C154" s="91"/>
      <c r="D154" s="91"/>
      <c r="E154" s="206">
        <f>SUM(E151:E153)</f>
        <v>99600000</v>
      </c>
      <c r="F154" s="205"/>
      <c r="G154" s="91"/>
      <c r="H154" s="92">
        <v>1000000</v>
      </c>
      <c r="I154" s="91" t="s">
        <v>54</v>
      </c>
      <c r="J154" s="225"/>
      <c r="K154" s="91"/>
    </row>
    <row r="155" spans="1:11" ht="15.75" customHeight="1" thickTop="1" x14ac:dyDescent="0.25">
      <c r="A155" s="91"/>
      <c r="B155" s="204"/>
      <c r="C155" s="91" t="s">
        <v>5</v>
      </c>
      <c r="D155" s="92"/>
      <c r="E155" s="92"/>
      <c r="F155" s="205"/>
      <c r="G155" s="91"/>
      <c r="H155" s="92">
        <f>E159-H154</f>
        <v>4400000</v>
      </c>
      <c r="I155" s="91" t="s">
        <v>55</v>
      </c>
      <c r="J155" s="225"/>
      <c r="K155" s="91"/>
    </row>
    <row r="156" spans="1:11" ht="15.75" customHeight="1" x14ac:dyDescent="0.25">
      <c r="A156" s="91"/>
      <c r="B156" s="204">
        <v>44291</v>
      </c>
      <c r="C156" s="91" t="s">
        <v>10</v>
      </c>
      <c r="D156" s="92">
        <v>105000000</v>
      </c>
      <c r="E156" s="92"/>
      <c r="F156" s="205"/>
      <c r="G156" s="91"/>
      <c r="H156" s="92" t="e">
        <f>H155*I151</f>
        <v>#REF!</v>
      </c>
      <c r="I156" s="91" t="s">
        <v>29</v>
      </c>
      <c r="J156" s="225"/>
      <c r="K156" s="91"/>
    </row>
    <row r="157" spans="1:11" ht="15.75" customHeight="1" x14ac:dyDescent="0.25">
      <c r="A157" s="91"/>
      <c r="B157" s="204"/>
      <c r="C157" s="91" t="s">
        <v>12</v>
      </c>
      <c r="D157" s="92">
        <v>0</v>
      </c>
      <c r="E157" s="92"/>
      <c r="F157" s="205"/>
      <c r="G157" s="91"/>
      <c r="H157" s="92" t="e">
        <f>H155-H156</f>
        <v>#REF!</v>
      </c>
      <c r="I157" s="91" t="s">
        <v>30</v>
      </c>
      <c r="J157" s="225"/>
      <c r="K157" s="91"/>
    </row>
    <row r="158" spans="1:11" ht="15.75" customHeight="1" thickBot="1" x14ac:dyDescent="0.3">
      <c r="A158" s="91"/>
      <c r="B158" s="204"/>
      <c r="C158" s="91"/>
      <c r="D158" s="91"/>
      <c r="E158" s="206">
        <f>SUM(D155:D157)</f>
        <v>105000000</v>
      </c>
      <c r="F158" s="205"/>
      <c r="G158" s="91"/>
      <c r="H158" s="92"/>
      <c r="I158" s="91"/>
      <c r="J158" s="91"/>
      <c r="K158" s="91"/>
    </row>
    <row r="159" spans="1:11" ht="15.75" customHeight="1" thickTop="1" thickBot="1" x14ac:dyDescent="0.3">
      <c r="A159" s="91"/>
      <c r="B159" s="208"/>
      <c r="C159" s="209" t="s">
        <v>6</v>
      </c>
      <c r="D159" s="209"/>
      <c r="E159" s="210">
        <f>E158-E154</f>
        <v>5400000</v>
      </c>
      <c r="F159" s="211"/>
      <c r="G159" s="91"/>
      <c r="H159" s="92"/>
      <c r="I159" s="91"/>
      <c r="J159" s="91"/>
      <c r="K159" s="91"/>
    </row>
    <row r="160" spans="1:11" ht="15.75" customHeight="1" thickBot="1" x14ac:dyDescent="0.3">
      <c r="A160" s="91"/>
      <c r="B160" s="212"/>
      <c r="C160" s="213"/>
      <c r="D160" s="214" t="s">
        <v>2</v>
      </c>
      <c r="E160" s="215">
        <v>2800000</v>
      </c>
      <c r="F160" s="216"/>
      <c r="G160" s="92"/>
      <c r="H160" s="92"/>
      <c r="I160" s="91"/>
      <c r="J160" s="91"/>
      <c r="K160" s="91"/>
    </row>
    <row r="161" spans="1:11" ht="15.75" customHeight="1" thickBot="1" x14ac:dyDescent="0.3">
      <c r="A161" s="91"/>
      <c r="B161" s="217"/>
      <c r="C161" s="91"/>
      <c r="D161" s="91"/>
      <c r="E161" s="91"/>
      <c r="F161" s="91"/>
      <c r="G161" s="91"/>
      <c r="H161" s="92"/>
      <c r="I161" s="91"/>
      <c r="J161" s="91"/>
      <c r="K161" s="91"/>
    </row>
    <row r="162" spans="1:11" ht="15.75" customHeight="1" x14ac:dyDescent="0.25">
      <c r="A162" s="91"/>
      <c r="B162" s="199">
        <v>44258</v>
      </c>
      <c r="C162" s="200" t="s">
        <v>56</v>
      </c>
      <c r="D162" s="201" t="s">
        <v>4</v>
      </c>
      <c r="E162" s="202">
        <v>97000000</v>
      </c>
      <c r="F162" s="203"/>
      <c r="G162" s="91"/>
      <c r="H162" s="92"/>
      <c r="I162" s="91"/>
      <c r="J162" s="91"/>
      <c r="K162" s="91"/>
    </row>
    <row r="163" spans="1:11" ht="15.75" customHeight="1" x14ac:dyDescent="0.25">
      <c r="A163" s="91"/>
      <c r="B163" s="204"/>
      <c r="C163" s="226" t="s">
        <v>57</v>
      </c>
      <c r="D163" s="91"/>
      <c r="E163" s="92">
        <v>1000000</v>
      </c>
      <c r="F163" s="205"/>
      <c r="G163" s="91"/>
      <c r="H163" s="92"/>
      <c r="I163" s="91"/>
      <c r="J163" s="91"/>
      <c r="K163" s="91"/>
    </row>
    <row r="164" spans="1:11" ht="15.75" customHeight="1" x14ac:dyDescent="0.25">
      <c r="A164" s="91"/>
      <c r="B164" s="204"/>
      <c r="C164" s="91" t="s">
        <v>58</v>
      </c>
      <c r="D164" s="91"/>
      <c r="E164" s="92">
        <v>500000</v>
      </c>
      <c r="F164" s="205"/>
      <c r="G164" s="91"/>
      <c r="H164" s="92"/>
      <c r="I164" s="91"/>
      <c r="J164" s="91"/>
      <c r="K164" s="91"/>
    </row>
    <row r="165" spans="1:11" ht="15.75" customHeight="1" x14ac:dyDescent="0.25">
      <c r="A165" s="91"/>
      <c r="B165" s="204"/>
      <c r="C165" s="91" t="s">
        <v>59</v>
      </c>
      <c r="D165" s="91"/>
      <c r="E165" s="92">
        <v>500000</v>
      </c>
      <c r="F165" s="205"/>
      <c r="G165" s="91"/>
      <c r="H165" s="92"/>
      <c r="I165" s="91"/>
      <c r="J165" s="91"/>
      <c r="K165" s="91"/>
    </row>
    <row r="166" spans="1:11" ht="15.75" customHeight="1" thickBot="1" x14ac:dyDescent="0.3">
      <c r="A166" s="91"/>
      <c r="B166" s="204"/>
      <c r="C166" s="91"/>
      <c r="D166" s="91"/>
      <c r="E166" s="206">
        <f>SUM(E162:E165)</f>
        <v>99000000</v>
      </c>
      <c r="F166" s="205"/>
      <c r="G166" s="91"/>
      <c r="H166" s="92">
        <f>E166/2</f>
        <v>49500000</v>
      </c>
      <c r="I166" s="207">
        <f>H166/E166</f>
        <v>0.5</v>
      </c>
      <c r="J166" s="91" t="s">
        <v>53</v>
      </c>
      <c r="K166" s="91"/>
    </row>
    <row r="167" spans="1:11" ht="15.75" customHeight="1" thickTop="1" x14ac:dyDescent="0.25">
      <c r="A167" s="91"/>
      <c r="B167" s="204"/>
      <c r="C167" s="91"/>
      <c r="D167" s="91"/>
      <c r="E167" s="92"/>
      <c r="F167" s="205"/>
      <c r="G167" s="91"/>
      <c r="H167" s="92">
        <f>E166-H166</f>
        <v>49500000</v>
      </c>
      <c r="I167" s="207">
        <f>H167/E166</f>
        <v>0.5</v>
      </c>
      <c r="J167" s="91" t="s">
        <v>53</v>
      </c>
      <c r="K167" s="91"/>
    </row>
    <row r="168" spans="1:11" ht="15.75" customHeight="1" x14ac:dyDescent="0.25">
      <c r="A168" s="91"/>
      <c r="B168" s="204"/>
      <c r="C168" s="91" t="s">
        <v>8</v>
      </c>
      <c r="D168" s="92">
        <f>1000000*0</f>
        <v>0</v>
      </c>
      <c r="E168" s="92">
        <f>D168</f>
        <v>0</v>
      </c>
      <c r="F168" s="205"/>
      <c r="G168" s="91"/>
      <c r="H168" s="92"/>
      <c r="I168" s="91"/>
      <c r="J168" s="91"/>
      <c r="K168" s="91"/>
    </row>
    <row r="169" spans="1:11" ht="15.75" customHeight="1" thickBot="1" x14ac:dyDescent="0.3">
      <c r="A169" s="91"/>
      <c r="B169" s="204"/>
      <c r="C169" s="91"/>
      <c r="D169" s="91"/>
      <c r="E169" s="206">
        <f>SUM(E166:E168)</f>
        <v>99000000</v>
      </c>
      <c r="F169" s="205"/>
      <c r="G169" s="91"/>
      <c r="H169" s="92">
        <v>1000000</v>
      </c>
      <c r="I169" s="91" t="s">
        <v>54</v>
      </c>
      <c r="J169" s="225"/>
      <c r="K169" s="91"/>
    </row>
    <row r="170" spans="1:11" ht="15.75" customHeight="1" thickTop="1" x14ac:dyDescent="0.25">
      <c r="A170" s="91"/>
      <c r="B170" s="204"/>
      <c r="C170" s="91" t="s">
        <v>5</v>
      </c>
      <c r="D170" s="92"/>
      <c r="E170" s="92"/>
      <c r="F170" s="205"/>
      <c r="G170" s="91"/>
      <c r="H170" s="92">
        <f>E174-H169</f>
        <v>4000000</v>
      </c>
      <c r="I170" s="91" t="s">
        <v>55</v>
      </c>
      <c r="J170" s="225"/>
      <c r="K170" s="91"/>
    </row>
    <row r="171" spans="1:11" ht="15.75" customHeight="1" x14ac:dyDescent="0.25">
      <c r="A171" s="91"/>
      <c r="B171" s="204">
        <v>44266</v>
      </c>
      <c r="C171" s="91" t="s">
        <v>10</v>
      </c>
      <c r="D171" s="92">
        <v>104000000</v>
      </c>
      <c r="E171" s="92"/>
      <c r="F171" s="205"/>
      <c r="G171" s="91"/>
      <c r="H171" s="92">
        <f>H170*I166</f>
        <v>2000000</v>
      </c>
      <c r="I171" s="91" t="s">
        <v>38</v>
      </c>
      <c r="J171" s="225"/>
      <c r="K171" s="91"/>
    </row>
    <row r="172" spans="1:11" ht="15.75" customHeight="1" x14ac:dyDescent="0.25">
      <c r="A172" s="91"/>
      <c r="B172" s="204"/>
      <c r="C172" s="91" t="s">
        <v>12</v>
      </c>
      <c r="D172" s="92">
        <v>0</v>
      </c>
      <c r="E172" s="92"/>
      <c r="F172" s="205"/>
      <c r="G172" s="91"/>
      <c r="H172" s="92">
        <f>H170-H171</f>
        <v>2000000</v>
      </c>
      <c r="I172" s="91" t="s">
        <v>30</v>
      </c>
      <c r="J172" s="225"/>
      <c r="K172" s="91"/>
    </row>
    <row r="173" spans="1:11" ht="15.75" customHeight="1" thickBot="1" x14ac:dyDescent="0.3">
      <c r="A173" s="91"/>
      <c r="B173" s="204"/>
      <c r="C173" s="91"/>
      <c r="D173" s="91"/>
      <c r="E173" s="206">
        <f>SUM(D170:D172)</f>
        <v>104000000</v>
      </c>
      <c r="F173" s="205"/>
      <c r="G173" s="91"/>
      <c r="H173" s="92"/>
      <c r="I173" s="91"/>
      <c r="J173" s="91"/>
      <c r="K173" s="91"/>
    </row>
    <row r="174" spans="1:11" ht="15.75" customHeight="1" thickTop="1" thickBot="1" x14ac:dyDescent="0.3">
      <c r="A174" s="91"/>
      <c r="B174" s="208"/>
      <c r="C174" s="209" t="s">
        <v>6</v>
      </c>
      <c r="D174" s="209"/>
      <c r="E174" s="210">
        <f>E173-E169</f>
        <v>5000000</v>
      </c>
      <c r="F174" s="211"/>
      <c r="G174" s="91"/>
      <c r="H174" s="92"/>
      <c r="I174" s="91"/>
      <c r="J174" s="91"/>
      <c r="K174" s="91"/>
    </row>
    <row r="175" spans="1:11" ht="15.75" customHeight="1" thickBot="1" x14ac:dyDescent="0.3">
      <c r="A175" s="91"/>
      <c r="B175" s="212"/>
      <c r="C175" s="213"/>
      <c r="D175" s="214" t="s">
        <v>2</v>
      </c>
      <c r="E175" s="215">
        <v>2800000</v>
      </c>
      <c r="F175" s="216"/>
      <c r="G175" s="92"/>
      <c r="H175" s="92"/>
      <c r="I175" s="91"/>
      <c r="J175" s="91"/>
      <c r="K175" s="91"/>
    </row>
    <row r="176" spans="1:11" ht="15.75" customHeight="1" x14ac:dyDescent="0.25">
      <c r="A176" s="91"/>
      <c r="B176" s="217"/>
      <c r="C176" s="91"/>
      <c r="D176" s="91"/>
      <c r="E176" s="91"/>
      <c r="F176" s="91"/>
      <c r="G176" s="91"/>
      <c r="H176" s="92"/>
      <c r="I176" s="91"/>
      <c r="J176" s="91"/>
      <c r="K176" s="91"/>
    </row>
    <row r="177" spans="1:11" ht="15.75" customHeight="1" thickBot="1" x14ac:dyDescent="0.3">
      <c r="A177" s="91"/>
      <c r="B177" s="217"/>
      <c r="C177" s="91"/>
      <c r="D177" s="91"/>
      <c r="E177" s="91"/>
      <c r="F177" s="91"/>
      <c r="G177" s="91"/>
      <c r="H177" s="92"/>
      <c r="I177" s="91"/>
      <c r="J177" s="91"/>
      <c r="K177" s="91"/>
    </row>
    <row r="178" spans="1:11" ht="15.75" customHeight="1" x14ac:dyDescent="0.25">
      <c r="A178" s="91"/>
      <c r="B178" s="199">
        <v>44268</v>
      </c>
      <c r="C178" s="200" t="s">
        <v>60</v>
      </c>
      <c r="D178" s="201" t="s">
        <v>7</v>
      </c>
      <c r="E178" s="202">
        <v>79000000</v>
      </c>
      <c r="F178" s="203"/>
      <c r="G178" s="91"/>
      <c r="H178" s="92"/>
      <c r="I178" s="91"/>
      <c r="J178" s="91"/>
      <c r="K178" s="91"/>
    </row>
    <row r="179" spans="1:11" ht="15.75" customHeight="1" x14ac:dyDescent="0.25">
      <c r="A179" s="91"/>
      <c r="B179" s="204"/>
      <c r="C179" s="226" t="s">
        <v>57</v>
      </c>
      <c r="D179" s="91"/>
      <c r="E179" s="92">
        <v>1000000</v>
      </c>
      <c r="F179" s="205"/>
      <c r="G179" s="91"/>
      <c r="H179" s="92"/>
      <c r="I179" s="91"/>
      <c r="J179" s="91"/>
      <c r="K179" s="91"/>
    </row>
    <row r="180" spans="1:11" ht="15.75" customHeight="1" x14ac:dyDescent="0.25">
      <c r="A180" s="91"/>
      <c r="B180" s="204"/>
      <c r="C180" s="91" t="s">
        <v>58</v>
      </c>
      <c r="D180" s="91"/>
      <c r="E180" s="92">
        <v>500000</v>
      </c>
      <c r="F180" s="205"/>
      <c r="G180" s="91"/>
      <c r="H180" s="92"/>
      <c r="I180" s="91"/>
      <c r="J180" s="91"/>
      <c r="K180" s="91"/>
    </row>
    <row r="181" spans="1:11" ht="15.75" customHeight="1" x14ac:dyDescent="0.25">
      <c r="A181" s="91"/>
      <c r="B181" s="204"/>
      <c r="C181" s="91" t="s">
        <v>61</v>
      </c>
      <c r="D181" s="91"/>
      <c r="E181" s="92">
        <v>250000</v>
      </c>
      <c r="F181" s="205"/>
      <c r="G181" s="91"/>
      <c r="H181" s="92"/>
      <c r="I181" s="91"/>
      <c r="J181" s="91"/>
      <c r="K181" s="91"/>
    </row>
    <row r="182" spans="1:11" ht="15.75" customHeight="1" x14ac:dyDescent="0.25">
      <c r="A182" s="91"/>
      <c r="B182" s="204"/>
      <c r="C182" s="91" t="s">
        <v>62</v>
      </c>
      <c r="D182" s="91"/>
      <c r="E182" s="92">
        <v>1500000</v>
      </c>
      <c r="F182" s="205"/>
      <c r="G182" s="91"/>
      <c r="H182" s="92"/>
      <c r="I182" s="91"/>
      <c r="J182" s="91"/>
      <c r="K182" s="91"/>
    </row>
    <row r="183" spans="1:11" ht="15.75" customHeight="1" x14ac:dyDescent="0.25">
      <c r="A183" s="91"/>
      <c r="B183" s="204"/>
      <c r="C183" s="91" t="s">
        <v>63</v>
      </c>
      <c r="D183" s="91"/>
      <c r="E183" s="92">
        <v>180000</v>
      </c>
      <c r="F183" s="205"/>
      <c r="G183" s="91"/>
      <c r="H183" s="92"/>
      <c r="I183" s="91"/>
      <c r="J183" s="91"/>
      <c r="K183" s="91"/>
    </row>
    <row r="184" spans="1:11" ht="15.75" customHeight="1" x14ac:dyDescent="0.25">
      <c r="A184" s="91"/>
      <c r="B184" s="204"/>
      <c r="C184" s="91" t="s">
        <v>52</v>
      </c>
      <c r="D184" s="91"/>
      <c r="E184" s="92">
        <v>300000</v>
      </c>
      <c r="F184" s="205"/>
      <c r="G184" s="91"/>
      <c r="H184" s="92"/>
      <c r="I184" s="91"/>
      <c r="J184" s="91"/>
      <c r="K184" s="91"/>
    </row>
    <row r="185" spans="1:11" ht="15.75" customHeight="1" thickBot="1" x14ac:dyDescent="0.3">
      <c r="A185" s="91"/>
      <c r="B185" s="204"/>
      <c r="C185" s="91"/>
      <c r="D185" s="91"/>
      <c r="E185" s="206">
        <f>SUM(E178:E184)</f>
        <v>82730000</v>
      </c>
      <c r="F185" s="205"/>
      <c r="G185" s="91"/>
      <c r="H185" s="92">
        <f>E185/2</f>
        <v>41365000</v>
      </c>
      <c r="I185" s="207">
        <f>H185/E185</f>
        <v>0.5</v>
      </c>
      <c r="J185" s="91" t="s">
        <v>53</v>
      </c>
      <c r="K185" s="91"/>
    </row>
    <row r="186" spans="1:11" ht="15.75" customHeight="1" thickTop="1" x14ac:dyDescent="0.25">
      <c r="A186" s="91"/>
      <c r="B186" s="204"/>
      <c r="C186" s="91"/>
      <c r="D186" s="91"/>
      <c r="E186" s="92"/>
      <c r="F186" s="205"/>
      <c r="G186" s="91"/>
      <c r="H186" s="92">
        <f>E185-H185</f>
        <v>41365000</v>
      </c>
      <c r="I186" s="207">
        <f>H186/E185</f>
        <v>0.5</v>
      </c>
      <c r="J186" s="91" t="s">
        <v>53</v>
      </c>
      <c r="K186" s="91"/>
    </row>
    <row r="187" spans="1:11" ht="15.75" customHeight="1" x14ac:dyDescent="0.25">
      <c r="A187" s="91"/>
      <c r="B187" s="204"/>
      <c r="C187" s="91" t="s">
        <v>8</v>
      </c>
      <c r="D187" s="92">
        <f>1000000*0</f>
        <v>0</v>
      </c>
      <c r="E187" s="92">
        <f>D187</f>
        <v>0</v>
      </c>
      <c r="F187" s="205"/>
      <c r="G187" s="91"/>
      <c r="H187" s="92"/>
      <c r="I187" s="91"/>
      <c r="J187" s="91"/>
      <c r="K187" s="91"/>
    </row>
    <row r="188" spans="1:11" ht="15.75" customHeight="1" thickBot="1" x14ac:dyDescent="0.3">
      <c r="A188" s="91"/>
      <c r="B188" s="204"/>
      <c r="C188" s="91"/>
      <c r="D188" s="91"/>
      <c r="E188" s="206">
        <f>SUM(E185:E187)</f>
        <v>82730000</v>
      </c>
      <c r="F188" s="205"/>
      <c r="G188" s="91"/>
      <c r="H188" s="92">
        <v>1000000</v>
      </c>
      <c r="I188" s="91" t="s">
        <v>54</v>
      </c>
      <c r="J188" s="225"/>
      <c r="K188" s="91"/>
    </row>
    <row r="189" spans="1:11" ht="15.75" customHeight="1" thickTop="1" x14ac:dyDescent="0.25">
      <c r="A189" s="91"/>
      <c r="B189" s="204"/>
      <c r="C189" s="91" t="s">
        <v>5</v>
      </c>
      <c r="D189" s="92"/>
      <c r="E189" s="92"/>
      <c r="F189" s="205"/>
      <c r="G189" s="91"/>
      <c r="H189" s="92">
        <f>E193-H188</f>
        <v>4270000</v>
      </c>
      <c r="I189" s="91" t="s">
        <v>55</v>
      </c>
      <c r="J189" s="225"/>
      <c r="K189" s="91"/>
    </row>
    <row r="190" spans="1:11" ht="15.75" customHeight="1" x14ac:dyDescent="0.25">
      <c r="A190" s="91"/>
      <c r="B190" s="204">
        <v>44280</v>
      </c>
      <c r="C190" s="91" t="s">
        <v>10</v>
      </c>
      <c r="D190" s="92">
        <v>88000000</v>
      </c>
      <c r="E190" s="92"/>
      <c r="F190" s="205"/>
      <c r="G190" s="91"/>
      <c r="H190" s="92">
        <f>H189*I185</f>
        <v>2135000</v>
      </c>
      <c r="I190" s="91" t="s">
        <v>38</v>
      </c>
      <c r="J190" s="225"/>
      <c r="K190" s="91"/>
    </row>
    <row r="191" spans="1:11" ht="15.75" customHeight="1" x14ac:dyDescent="0.25">
      <c r="A191" s="91"/>
      <c r="B191" s="204"/>
      <c r="C191" s="91" t="s">
        <v>12</v>
      </c>
      <c r="D191" s="92">
        <v>0</v>
      </c>
      <c r="E191" s="92"/>
      <c r="F191" s="205"/>
      <c r="G191" s="91"/>
      <c r="H191" s="92">
        <f>H189-H190</f>
        <v>2135000</v>
      </c>
      <c r="I191" s="91" t="s">
        <v>30</v>
      </c>
      <c r="J191" s="225"/>
      <c r="K191" s="91"/>
    </row>
    <row r="192" spans="1:11" ht="15.75" customHeight="1" thickBot="1" x14ac:dyDescent="0.3">
      <c r="A192" s="91"/>
      <c r="B192" s="204"/>
      <c r="C192" s="91"/>
      <c r="D192" s="91"/>
      <c r="E192" s="206">
        <f>SUM(D189:D191)</f>
        <v>88000000</v>
      </c>
      <c r="F192" s="205"/>
      <c r="G192" s="91"/>
      <c r="H192" s="92"/>
      <c r="I192" s="91"/>
      <c r="J192" s="91"/>
      <c r="K192" s="91"/>
    </row>
    <row r="193" spans="1:11" ht="15.75" customHeight="1" thickTop="1" thickBot="1" x14ac:dyDescent="0.3">
      <c r="A193" s="91"/>
      <c r="B193" s="208"/>
      <c r="C193" s="209" t="s">
        <v>6</v>
      </c>
      <c r="D193" s="209"/>
      <c r="E193" s="210">
        <f>E192-E188</f>
        <v>5270000</v>
      </c>
      <c r="F193" s="211"/>
      <c r="G193" s="91"/>
      <c r="H193" s="92"/>
      <c r="I193" s="91"/>
      <c r="J193" s="91"/>
      <c r="K193" s="91"/>
    </row>
    <row r="194" spans="1:11" ht="15.75" customHeight="1" thickBot="1" x14ac:dyDescent="0.3">
      <c r="A194" s="91"/>
      <c r="B194" s="212"/>
      <c r="C194" s="213"/>
      <c r="D194" s="214" t="s">
        <v>2</v>
      </c>
      <c r="E194" s="215">
        <v>2800000</v>
      </c>
      <c r="F194" s="216"/>
      <c r="G194" s="92"/>
      <c r="H194" s="92"/>
      <c r="I194" s="91"/>
      <c r="J194" s="91"/>
      <c r="K194" s="91"/>
    </row>
    <row r="195" spans="1:11" ht="15.75" customHeight="1" thickBot="1" x14ac:dyDescent="0.3">
      <c r="A195" s="91"/>
      <c r="B195" s="217"/>
      <c r="C195" s="91"/>
      <c r="D195" s="91"/>
      <c r="E195" s="91"/>
      <c r="F195" s="91"/>
      <c r="G195" s="91"/>
      <c r="H195" s="92"/>
      <c r="I195" s="91"/>
      <c r="J195" s="91"/>
      <c r="K195" s="91"/>
    </row>
    <row r="196" spans="1:11" ht="15.75" customHeight="1" x14ac:dyDescent="0.25">
      <c r="A196" s="91"/>
      <c r="B196" s="199">
        <v>44285</v>
      </c>
      <c r="C196" s="200" t="s">
        <v>64</v>
      </c>
      <c r="D196" s="201" t="s">
        <v>0</v>
      </c>
      <c r="E196" s="202">
        <v>107000000</v>
      </c>
      <c r="F196" s="203"/>
      <c r="G196" s="91"/>
      <c r="H196" s="92"/>
      <c r="I196" s="91"/>
      <c r="J196" s="91"/>
      <c r="K196" s="91"/>
    </row>
    <row r="197" spans="1:11" ht="15.75" customHeight="1" x14ac:dyDescent="0.25">
      <c r="A197" s="91"/>
      <c r="B197" s="204"/>
      <c r="C197" s="226" t="s">
        <v>65</v>
      </c>
      <c r="D197" s="91"/>
      <c r="E197" s="92">
        <v>2000000</v>
      </c>
      <c r="F197" s="205"/>
      <c r="G197" s="91"/>
      <c r="H197" s="92"/>
      <c r="I197" s="91"/>
      <c r="J197" s="91"/>
      <c r="K197" s="91"/>
    </row>
    <row r="198" spans="1:11" ht="15.75" customHeight="1" x14ac:dyDescent="0.25">
      <c r="A198" s="91"/>
      <c r="B198" s="204"/>
      <c r="C198" s="91" t="s">
        <v>51</v>
      </c>
      <c r="D198" s="91"/>
      <c r="E198" s="92">
        <v>500000</v>
      </c>
      <c r="F198" s="205"/>
      <c r="G198" s="91"/>
      <c r="H198" s="92"/>
      <c r="I198" s="91"/>
      <c r="J198" s="91"/>
      <c r="K198" s="91"/>
    </row>
    <row r="199" spans="1:11" ht="15.75" customHeight="1" x14ac:dyDescent="0.25">
      <c r="A199" s="91"/>
      <c r="B199" s="204"/>
      <c r="C199" s="91" t="s">
        <v>61</v>
      </c>
      <c r="D199" s="91"/>
      <c r="E199" s="92">
        <v>0</v>
      </c>
      <c r="F199" s="205"/>
      <c r="G199" s="91"/>
      <c r="H199" s="92"/>
      <c r="I199" s="91"/>
      <c r="J199" s="91"/>
      <c r="K199" s="91"/>
    </row>
    <row r="200" spans="1:11" ht="15.75" customHeight="1" x14ac:dyDescent="0.25">
      <c r="A200" s="91"/>
      <c r="B200" s="204"/>
      <c r="C200" s="91" t="s">
        <v>62</v>
      </c>
      <c r="D200" s="91"/>
      <c r="E200" s="92">
        <v>500000</v>
      </c>
      <c r="F200" s="205"/>
      <c r="G200" s="91"/>
      <c r="H200" s="92"/>
      <c r="I200" s="91"/>
      <c r="J200" s="91"/>
      <c r="K200" s="91"/>
    </row>
    <row r="201" spans="1:11" ht="15.75" customHeight="1" x14ac:dyDescent="0.25">
      <c r="A201" s="91"/>
      <c r="B201" s="204"/>
      <c r="C201" s="91" t="s">
        <v>63</v>
      </c>
      <c r="D201" s="91"/>
      <c r="E201" s="92">
        <v>0</v>
      </c>
      <c r="F201" s="205"/>
      <c r="G201" s="91"/>
      <c r="H201" s="92"/>
      <c r="I201" s="91"/>
      <c r="J201" s="91"/>
      <c r="K201" s="91"/>
    </row>
    <row r="202" spans="1:11" ht="15.75" customHeight="1" x14ac:dyDescent="0.25">
      <c r="A202" s="91"/>
      <c r="B202" s="204"/>
      <c r="C202" s="91" t="s">
        <v>52</v>
      </c>
      <c r="D202" s="91"/>
      <c r="E202" s="92">
        <v>300000</v>
      </c>
      <c r="F202" s="205"/>
      <c r="G202" s="91"/>
      <c r="H202" s="92"/>
      <c r="I202" s="91"/>
      <c r="J202" s="91"/>
      <c r="K202" s="91"/>
    </row>
    <row r="203" spans="1:11" ht="15.75" customHeight="1" thickBot="1" x14ac:dyDescent="0.3">
      <c r="A203" s="91"/>
      <c r="B203" s="204"/>
      <c r="C203" s="91"/>
      <c r="D203" s="91"/>
      <c r="E203" s="206">
        <f>SUM(E196:E202)</f>
        <v>110300000</v>
      </c>
      <c r="F203" s="205"/>
      <c r="G203" s="91"/>
      <c r="H203" s="92">
        <f>E203/2</f>
        <v>55150000</v>
      </c>
      <c r="I203" s="207">
        <f>H203/E203</f>
        <v>0.5</v>
      </c>
      <c r="J203" s="91" t="s">
        <v>53</v>
      </c>
      <c r="K203" s="91"/>
    </row>
    <row r="204" spans="1:11" ht="15.75" customHeight="1" thickTop="1" x14ac:dyDescent="0.25">
      <c r="A204" s="91"/>
      <c r="B204" s="204"/>
      <c r="C204" s="91"/>
      <c r="D204" s="91"/>
      <c r="E204" s="92"/>
      <c r="F204" s="205"/>
      <c r="G204" s="91"/>
      <c r="H204" s="92">
        <f>E203-H203</f>
        <v>55150000</v>
      </c>
      <c r="I204" s="207">
        <f>H204/E203</f>
        <v>0.5</v>
      </c>
      <c r="J204" s="91" t="s">
        <v>53</v>
      </c>
      <c r="K204" s="91"/>
    </row>
    <row r="205" spans="1:11" ht="15.75" customHeight="1" x14ac:dyDescent="0.25">
      <c r="A205" s="91"/>
      <c r="B205" s="204"/>
      <c r="C205" s="91" t="s">
        <v>8</v>
      </c>
      <c r="D205" s="92">
        <f>1000000*0</f>
        <v>0</v>
      </c>
      <c r="E205" s="92">
        <f>D205</f>
        <v>0</v>
      </c>
      <c r="F205" s="205"/>
      <c r="G205" s="91"/>
      <c r="H205" s="92"/>
      <c r="I205" s="91"/>
      <c r="J205" s="91"/>
      <c r="K205" s="91"/>
    </row>
    <row r="206" spans="1:11" ht="15.75" customHeight="1" thickBot="1" x14ac:dyDescent="0.3">
      <c r="A206" s="91"/>
      <c r="B206" s="204"/>
      <c r="C206" s="91"/>
      <c r="D206" s="91"/>
      <c r="E206" s="206">
        <f>SUM(E203:E205)</f>
        <v>110300000</v>
      </c>
      <c r="F206" s="205"/>
      <c r="G206" s="91"/>
      <c r="H206" s="92">
        <v>1000000</v>
      </c>
      <c r="I206" s="91" t="s">
        <v>54</v>
      </c>
      <c r="J206" s="225"/>
      <c r="K206" s="91"/>
    </row>
    <row r="207" spans="1:11" ht="15.75" customHeight="1" thickTop="1" x14ac:dyDescent="0.25">
      <c r="A207" s="91"/>
      <c r="B207" s="204"/>
      <c r="C207" s="91" t="s">
        <v>5</v>
      </c>
      <c r="D207" s="92"/>
      <c r="E207" s="92"/>
      <c r="F207" s="205"/>
      <c r="G207" s="91"/>
      <c r="H207" s="92">
        <f>E211-H206</f>
        <v>3200000</v>
      </c>
      <c r="I207" s="91" t="s">
        <v>55</v>
      </c>
      <c r="J207" s="225"/>
      <c r="K207" s="91"/>
    </row>
    <row r="208" spans="1:11" ht="15.75" customHeight="1" x14ac:dyDescent="0.25">
      <c r="A208" s="91"/>
      <c r="B208" s="204">
        <v>44321</v>
      </c>
      <c r="C208" s="91" t="s">
        <v>10</v>
      </c>
      <c r="D208" s="92">
        <v>115000000</v>
      </c>
      <c r="E208" s="92"/>
      <c r="F208" s="205"/>
      <c r="G208" s="91"/>
      <c r="H208" s="92">
        <f>H207*I203</f>
        <v>1600000</v>
      </c>
      <c r="I208" s="91" t="s">
        <v>38</v>
      </c>
      <c r="J208" s="225"/>
      <c r="K208" s="91"/>
    </row>
    <row r="209" spans="1:11" ht="15.75" customHeight="1" x14ac:dyDescent="0.25">
      <c r="A209" s="91"/>
      <c r="B209" s="204"/>
      <c r="C209" s="91" t="s">
        <v>12</v>
      </c>
      <c r="D209" s="92">
        <v>-500000</v>
      </c>
      <c r="E209" s="92"/>
      <c r="F209" s="205"/>
      <c r="G209" s="91"/>
      <c r="H209" s="92">
        <f>H207-H208</f>
        <v>1600000</v>
      </c>
      <c r="I209" s="91" t="s">
        <v>30</v>
      </c>
      <c r="J209" s="225"/>
      <c r="K209" s="91"/>
    </row>
    <row r="210" spans="1:11" ht="15.75" customHeight="1" thickBot="1" x14ac:dyDescent="0.3">
      <c r="A210" s="91"/>
      <c r="B210" s="204"/>
      <c r="C210" s="91"/>
      <c r="D210" s="91"/>
      <c r="E210" s="206">
        <f>SUM(D207:D209)</f>
        <v>114500000</v>
      </c>
      <c r="F210" s="205"/>
      <c r="G210" s="91"/>
      <c r="H210" s="92"/>
      <c r="I210" s="91"/>
      <c r="J210" s="91"/>
      <c r="K210" s="91"/>
    </row>
    <row r="211" spans="1:11" ht="15.75" customHeight="1" thickTop="1" thickBot="1" x14ac:dyDescent="0.3">
      <c r="A211" s="91"/>
      <c r="B211" s="208"/>
      <c r="C211" s="209" t="s">
        <v>6</v>
      </c>
      <c r="D211" s="209"/>
      <c r="E211" s="210">
        <f>E210-E206</f>
        <v>4200000</v>
      </c>
      <c r="F211" s="211"/>
      <c r="G211" s="91"/>
      <c r="H211" s="92"/>
      <c r="I211" s="91"/>
      <c r="J211" s="91"/>
      <c r="K211" s="91"/>
    </row>
    <row r="212" spans="1:11" ht="15.75" customHeight="1" thickBot="1" x14ac:dyDescent="0.3">
      <c r="A212" s="91"/>
      <c r="B212" s="212"/>
      <c r="C212" s="213"/>
      <c r="D212" s="214" t="s">
        <v>2</v>
      </c>
      <c r="E212" s="215">
        <v>2800000</v>
      </c>
      <c r="F212" s="216"/>
      <c r="G212" s="92"/>
      <c r="H212" s="92"/>
      <c r="I212" s="91"/>
      <c r="J212" s="91"/>
      <c r="K212" s="91"/>
    </row>
    <row r="213" spans="1:11" ht="15.75" customHeight="1" thickBot="1" x14ac:dyDescent="0.3">
      <c r="A213" s="91"/>
      <c r="B213" s="217"/>
      <c r="C213" s="91"/>
      <c r="D213" s="91"/>
      <c r="E213" s="91"/>
      <c r="F213" s="91"/>
      <c r="G213" s="91"/>
      <c r="H213" s="92"/>
      <c r="I213" s="91"/>
      <c r="J213" s="91"/>
      <c r="K213" s="91"/>
    </row>
    <row r="214" spans="1:11" ht="15.75" customHeight="1" x14ac:dyDescent="0.25">
      <c r="A214" s="91"/>
      <c r="B214" s="199">
        <v>44301</v>
      </c>
      <c r="C214" s="200" t="s">
        <v>66</v>
      </c>
      <c r="D214" s="201" t="s">
        <v>13</v>
      </c>
      <c r="E214" s="202">
        <v>64000000</v>
      </c>
      <c r="F214" s="203"/>
      <c r="G214" s="91"/>
      <c r="H214" s="92"/>
      <c r="I214" s="91"/>
      <c r="J214" s="91"/>
      <c r="K214" s="91"/>
    </row>
    <row r="215" spans="1:11" ht="15.75" customHeight="1" x14ac:dyDescent="0.25">
      <c r="A215" s="91"/>
      <c r="B215" s="204"/>
      <c r="C215" s="226" t="s">
        <v>67</v>
      </c>
      <c r="D215" s="91"/>
      <c r="E215" s="92">
        <v>1000000</v>
      </c>
      <c r="F215" s="205"/>
      <c r="G215" s="91"/>
      <c r="H215" s="92"/>
      <c r="I215" s="91"/>
      <c r="J215" s="91"/>
      <c r="K215" s="91"/>
    </row>
    <row r="216" spans="1:11" ht="15.75" customHeight="1" x14ac:dyDescent="0.25">
      <c r="A216" s="91"/>
      <c r="B216" s="204"/>
      <c r="C216" s="91" t="s">
        <v>51</v>
      </c>
      <c r="D216" s="91"/>
      <c r="E216" s="92">
        <v>500000</v>
      </c>
      <c r="F216" s="205"/>
      <c r="G216" s="91"/>
      <c r="H216" s="92"/>
      <c r="I216" s="91"/>
      <c r="J216" s="91"/>
      <c r="K216" s="91"/>
    </row>
    <row r="217" spans="1:11" ht="15.75" customHeight="1" x14ac:dyDescent="0.25">
      <c r="A217" s="91"/>
      <c r="B217" s="204"/>
      <c r="C217" s="91" t="s">
        <v>68</v>
      </c>
      <c r="D217" s="91"/>
      <c r="E217" s="92">
        <v>350000</v>
      </c>
      <c r="F217" s="205"/>
      <c r="G217" s="91"/>
      <c r="H217" s="92"/>
      <c r="I217" s="91"/>
      <c r="J217" s="91"/>
      <c r="K217" s="91"/>
    </row>
    <row r="218" spans="1:11" ht="15.75" customHeight="1" x14ac:dyDescent="0.25">
      <c r="A218" s="91"/>
      <c r="B218" s="204"/>
      <c r="C218" s="91" t="s">
        <v>62</v>
      </c>
      <c r="D218" s="91"/>
      <c r="E218" s="92">
        <v>1700000</v>
      </c>
      <c r="F218" s="205"/>
      <c r="G218" s="91"/>
      <c r="H218" s="92"/>
      <c r="I218" s="91"/>
      <c r="J218" s="91"/>
      <c r="K218" s="91"/>
    </row>
    <row r="219" spans="1:11" ht="15.75" customHeight="1" x14ac:dyDescent="0.25">
      <c r="A219" s="91"/>
      <c r="B219" s="204"/>
      <c r="C219" s="91" t="s">
        <v>69</v>
      </c>
      <c r="D219" s="91"/>
      <c r="E219" s="92">
        <f>850000*0</f>
        <v>0</v>
      </c>
      <c r="F219" s="205"/>
      <c r="G219" s="91"/>
      <c r="H219" s="92"/>
      <c r="I219" s="91"/>
      <c r="J219" s="91"/>
      <c r="K219" s="91"/>
    </row>
    <row r="220" spans="1:11" ht="15.75" customHeight="1" x14ac:dyDescent="0.25">
      <c r="A220" s="91"/>
      <c r="B220" s="204"/>
      <c r="C220" s="91" t="s">
        <v>52</v>
      </c>
      <c r="D220" s="91"/>
      <c r="E220" s="92">
        <v>500000</v>
      </c>
      <c r="F220" s="205"/>
      <c r="G220" s="91"/>
      <c r="H220" s="92"/>
      <c r="I220" s="91"/>
      <c r="J220" s="91"/>
      <c r="K220" s="91"/>
    </row>
    <row r="221" spans="1:11" ht="15.75" customHeight="1" thickBot="1" x14ac:dyDescent="0.3">
      <c r="A221" s="91"/>
      <c r="B221" s="204"/>
      <c r="C221" s="91"/>
      <c r="D221" s="91"/>
      <c r="E221" s="206">
        <f>SUM(E214:E220)</f>
        <v>68050000</v>
      </c>
      <c r="F221" s="205"/>
      <c r="G221" s="91"/>
      <c r="H221" s="92">
        <f>E221/2</f>
        <v>34025000</v>
      </c>
      <c r="I221" s="207">
        <f>H221/E221</f>
        <v>0.5</v>
      </c>
      <c r="J221" s="91" t="s">
        <v>53</v>
      </c>
      <c r="K221" s="91"/>
    </row>
    <row r="222" spans="1:11" ht="15.75" customHeight="1" thickTop="1" x14ac:dyDescent="0.25">
      <c r="A222" s="91"/>
      <c r="B222" s="204"/>
      <c r="C222" s="91"/>
      <c r="D222" s="91"/>
      <c r="E222" s="92"/>
      <c r="F222" s="205"/>
      <c r="G222" s="91"/>
      <c r="H222" s="92">
        <f>E221-H221</f>
        <v>34025000</v>
      </c>
      <c r="I222" s="207">
        <f>H222/E221</f>
        <v>0.5</v>
      </c>
      <c r="J222" s="91" t="s">
        <v>53</v>
      </c>
      <c r="K222" s="91"/>
    </row>
    <row r="223" spans="1:11" ht="15.75" customHeight="1" x14ac:dyDescent="0.25">
      <c r="A223" s="91"/>
      <c r="B223" s="204"/>
      <c r="C223" s="91" t="s">
        <v>8</v>
      </c>
      <c r="D223" s="92">
        <f>1000000*0</f>
        <v>0</v>
      </c>
      <c r="E223" s="92">
        <f>D223</f>
        <v>0</v>
      </c>
      <c r="F223" s="205"/>
      <c r="G223" s="91"/>
      <c r="H223" s="92"/>
      <c r="I223" s="91"/>
      <c r="J223" s="91"/>
      <c r="K223" s="91"/>
    </row>
    <row r="224" spans="1:11" ht="15.75" customHeight="1" thickBot="1" x14ac:dyDescent="0.3">
      <c r="A224" s="91"/>
      <c r="B224" s="204"/>
      <c r="C224" s="91"/>
      <c r="D224" s="91"/>
      <c r="E224" s="206">
        <f>SUM(E221:E223)</f>
        <v>68050000</v>
      </c>
      <c r="F224" s="205"/>
      <c r="G224" s="91"/>
      <c r="H224" s="92">
        <v>1000000</v>
      </c>
      <c r="I224" s="91" t="s">
        <v>54</v>
      </c>
      <c r="J224" s="225"/>
      <c r="K224" s="91"/>
    </row>
    <row r="225" spans="1:11" ht="15.75" customHeight="1" thickTop="1" x14ac:dyDescent="0.25">
      <c r="A225" s="91"/>
      <c r="B225" s="204"/>
      <c r="C225" s="91" t="s">
        <v>5</v>
      </c>
      <c r="D225" s="92"/>
      <c r="E225" s="92"/>
      <c r="F225" s="205"/>
      <c r="G225" s="91"/>
      <c r="H225" s="92">
        <f>E229-H224</f>
        <v>8450000</v>
      </c>
      <c r="I225" s="91" t="s">
        <v>55</v>
      </c>
      <c r="J225" s="225"/>
      <c r="K225" s="91"/>
    </row>
    <row r="226" spans="1:11" ht="15.75" customHeight="1" x14ac:dyDescent="0.25">
      <c r="A226" s="91"/>
      <c r="B226" s="204">
        <v>44306</v>
      </c>
      <c r="C226" s="91" t="s">
        <v>10</v>
      </c>
      <c r="D226" s="92">
        <v>78000000</v>
      </c>
      <c r="E226" s="92"/>
      <c r="F226" s="205"/>
      <c r="G226" s="91"/>
      <c r="H226" s="92">
        <f>H225*I221</f>
        <v>4225000</v>
      </c>
      <c r="I226" s="91" t="s">
        <v>29</v>
      </c>
      <c r="J226" s="225"/>
      <c r="K226" s="91"/>
    </row>
    <row r="227" spans="1:11" ht="15.75" customHeight="1" x14ac:dyDescent="0.25">
      <c r="A227" s="91"/>
      <c r="B227" s="204"/>
      <c r="C227" s="91" t="s">
        <v>12</v>
      </c>
      <c r="D227" s="92">
        <v>-500000</v>
      </c>
      <c r="E227" s="92"/>
      <c r="F227" s="205"/>
      <c r="G227" s="91"/>
      <c r="H227" s="92">
        <f>H225-H226</f>
        <v>4225000</v>
      </c>
      <c r="I227" s="91" t="s">
        <v>30</v>
      </c>
      <c r="J227" s="225"/>
      <c r="K227" s="91"/>
    </row>
    <row r="228" spans="1:11" ht="15.75" customHeight="1" thickBot="1" x14ac:dyDescent="0.3">
      <c r="A228" s="91"/>
      <c r="B228" s="204"/>
      <c r="C228" s="91"/>
      <c r="D228" s="91"/>
      <c r="E228" s="206">
        <f>SUM(D225:D227)</f>
        <v>77500000</v>
      </c>
      <c r="F228" s="205"/>
      <c r="G228" s="91"/>
      <c r="H228" s="92"/>
      <c r="I228" s="91"/>
      <c r="J228" s="91"/>
      <c r="K228" s="91"/>
    </row>
    <row r="229" spans="1:11" ht="15.75" customHeight="1" thickTop="1" thickBot="1" x14ac:dyDescent="0.3">
      <c r="A229" s="91"/>
      <c r="B229" s="208"/>
      <c r="C229" s="209" t="s">
        <v>6</v>
      </c>
      <c r="D229" s="209"/>
      <c r="E229" s="210">
        <f>E228-E224</f>
        <v>9450000</v>
      </c>
      <c r="F229" s="211"/>
      <c r="G229" s="91"/>
      <c r="H229" s="92"/>
      <c r="I229" s="91"/>
      <c r="J229" s="91"/>
      <c r="K229" s="91"/>
    </row>
    <row r="230" spans="1:11" ht="15.75" customHeight="1" thickBot="1" x14ac:dyDescent="0.3">
      <c r="A230" s="91"/>
      <c r="B230" s="212"/>
      <c r="C230" s="213"/>
      <c r="D230" s="214" t="s">
        <v>2</v>
      </c>
      <c r="E230" s="215">
        <v>2800000</v>
      </c>
      <c r="F230" s="216"/>
      <c r="G230" s="92"/>
      <c r="H230" s="92"/>
      <c r="I230" s="91"/>
      <c r="J230" s="91"/>
      <c r="K230" s="91"/>
    </row>
    <row r="231" spans="1:11" ht="15.75" customHeight="1" thickBot="1" x14ac:dyDescent="0.3">
      <c r="A231" s="91"/>
      <c r="B231" s="217"/>
      <c r="C231" s="91"/>
      <c r="D231" s="91"/>
      <c r="E231" s="91"/>
      <c r="F231" s="91"/>
      <c r="G231" s="91"/>
      <c r="H231" s="92"/>
      <c r="I231" s="91"/>
      <c r="J231" s="91"/>
      <c r="K231" s="91"/>
    </row>
    <row r="232" spans="1:11" ht="15.75" customHeight="1" x14ac:dyDescent="0.25">
      <c r="A232" s="91"/>
      <c r="B232" s="199">
        <v>44311</v>
      </c>
      <c r="C232" s="200" t="s">
        <v>70</v>
      </c>
      <c r="D232" s="201" t="s">
        <v>0</v>
      </c>
      <c r="E232" s="202">
        <v>67500000</v>
      </c>
      <c r="F232" s="203"/>
      <c r="G232" s="91"/>
      <c r="H232" s="92"/>
      <c r="I232" s="91"/>
      <c r="J232" s="91"/>
      <c r="K232" s="91"/>
    </row>
    <row r="233" spans="1:11" ht="15.75" customHeight="1" x14ac:dyDescent="0.25">
      <c r="A233" s="91"/>
      <c r="B233" s="204"/>
      <c r="C233" s="226" t="s">
        <v>67</v>
      </c>
      <c r="D233" s="91"/>
      <c r="E233" s="92">
        <v>1200000</v>
      </c>
      <c r="F233" s="205"/>
      <c r="G233" s="91"/>
      <c r="H233" s="92"/>
      <c r="I233" s="91"/>
      <c r="J233" s="91"/>
      <c r="K233" s="91"/>
    </row>
    <row r="234" spans="1:11" ht="15.75" customHeight="1" x14ac:dyDescent="0.25">
      <c r="A234" s="91"/>
      <c r="B234" s="204"/>
      <c r="C234" s="91" t="s">
        <v>51</v>
      </c>
      <c r="D234" s="91"/>
      <c r="E234" s="92">
        <v>300000</v>
      </c>
      <c r="F234" s="205"/>
      <c r="G234" s="91"/>
      <c r="H234" s="92"/>
      <c r="I234" s="91"/>
      <c r="J234" s="91"/>
      <c r="K234" s="91"/>
    </row>
    <row r="235" spans="1:11" ht="15.75" customHeight="1" x14ac:dyDescent="0.25">
      <c r="A235" s="91"/>
      <c r="B235" s="204"/>
      <c r="C235" s="91" t="s">
        <v>68</v>
      </c>
      <c r="D235" s="91"/>
      <c r="E235" s="92">
        <v>0</v>
      </c>
      <c r="F235" s="205"/>
      <c r="G235" s="91"/>
      <c r="H235" s="92"/>
      <c r="I235" s="91"/>
      <c r="J235" s="91"/>
      <c r="K235" s="91"/>
    </row>
    <row r="236" spans="1:11" ht="15.75" customHeight="1" x14ac:dyDescent="0.25">
      <c r="A236" s="91"/>
      <c r="B236" s="204"/>
      <c r="C236" s="91" t="s">
        <v>62</v>
      </c>
      <c r="D236" s="91"/>
      <c r="E236" s="92">
        <v>0</v>
      </c>
      <c r="F236" s="205"/>
      <c r="G236" s="91"/>
      <c r="H236" s="92"/>
      <c r="I236" s="91"/>
      <c r="J236" s="91"/>
      <c r="K236" s="91"/>
    </row>
    <row r="237" spans="1:11" ht="15.75" customHeight="1" x14ac:dyDescent="0.25">
      <c r="A237" s="91"/>
      <c r="B237" s="204"/>
      <c r="C237" s="91" t="s">
        <v>69</v>
      </c>
      <c r="D237" s="91"/>
      <c r="E237" s="92">
        <f>850000*0</f>
        <v>0</v>
      </c>
      <c r="F237" s="205"/>
      <c r="G237" s="91"/>
      <c r="H237" s="92"/>
      <c r="I237" s="91"/>
      <c r="J237" s="91"/>
      <c r="K237" s="91"/>
    </row>
    <row r="238" spans="1:11" ht="15.75" customHeight="1" x14ac:dyDescent="0.25">
      <c r="A238" s="91"/>
      <c r="B238" s="204"/>
      <c r="C238" s="91" t="s">
        <v>52</v>
      </c>
      <c r="D238" s="91"/>
      <c r="E238" s="92">
        <v>300000</v>
      </c>
      <c r="F238" s="205"/>
      <c r="G238" s="91"/>
      <c r="H238" s="92"/>
      <c r="I238" s="91"/>
      <c r="J238" s="91"/>
      <c r="K238" s="91"/>
    </row>
    <row r="239" spans="1:11" ht="15.75" customHeight="1" thickBot="1" x14ac:dyDescent="0.3">
      <c r="A239" s="91"/>
      <c r="B239" s="204"/>
      <c r="C239" s="91"/>
      <c r="D239" s="91"/>
      <c r="E239" s="206">
        <f>SUM(E232:E238)</f>
        <v>69300000</v>
      </c>
      <c r="F239" s="205"/>
      <c r="G239" s="91"/>
      <c r="H239" s="92">
        <f>E239/2</f>
        <v>34650000</v>
      </c>
      <c r="I239" s="207">
        <f>H239/E239</f>
        <v>0.5</v>
      </c>
      <c r="J239" s="91" t="s">
        <v>53</v>
      </c>
      <c r="K239" s="91"/>
    </row>
    <row r="240" spans="1:11" ht="15.75" customHeight="1" thickTop="1" x14ac:dyDescent="0.25">
      <c r="A240" s="91"/>
      <c r="B240" s="204"/>
      <c r="C240" s="91"/>
      <c r="D240" s="91"/>
      <c r="E240" s="92"/>
      <c r="F240" s="205"/>
      <c r="G240" s="91"/>
      <c r="H240" s="92">
        <f>E239-H239</f>
        <v>34650000</v>
      </c>
      <c r="I240" s="207">
        <f>H240/E239</f>
        <v>0.5</v>
      </c>
      <c r="J240" s="91" t="s">
        <v>53</v>
      </c>
      <c r="K240" s="91"/>
    </row>
    <row r="241" spans="1:11" ht="15.75" customHeight="1" x14ac:dyDescent="0.25">
      <c r="A241" s="91"/>
      <c r="B241" s="204"/>
      <c r="C241" s="91" t="s">
        <v>8</v>
      </c>
      <c r="D241" s="92">
        <f>1000000*0</f>
        <v>0</v>
      </c>
      <c r="E241" s="92">
        <f>D241</f>
        <v>0</v>
      </c>
      <c r="F241" s="205"/>
      <c r="G241" s="91"/>
      <c r="H241" s="92"/>
      <c r="I241" s="91"/>
      <c r="J241" s="91"/>
      <c r="K241" s="91"/>
    </row>
    <row r="242" spans="1:11" ht="15.75" customHeight="1" thickBot="1" x14ac:dyDescent="0.3">
      <c r="A242" s="91"/>
      <c r="B242" s="204"/>
      <c r="C242" s="91"/>
      <c r="D242" s="91"/>
      <c r="E242" s="206">
        <f>SUM(E239:E241)</f>
        <v>69300000</v>
      </c>
      <c r="F242" s="205"/>
      <c r="G242" s="91"/>
      <c r="H242" s="92">
        <v>1000000</v>
      </c>
      <c r="I242" s="91" t="s">
        <v>54</v>
      </c>
      <c r="J242" s="225"/>
      <c r="K242" s="91"/>
    </row>
    <row r="243" spans="1:11" ht="15.75" customHeight="1" thickTop="1" x14ac:dyDescent="0.25">
      <c r="A243" s="91"/>
      <c r="B243" s="204"/>
      <c r="C243" s="91" t="s">
        <v>5</v>
      </c>
      <c r="D243" s="92"/>
      <c r="E243" s="92"/>
      <c r="F243" s="205"/>
      <c r="G243" s="91"/>
      <c r="H243" s="92">
        <f>E247-H242</f>
        <v>6500000</v>
      </c>
      <c r="I243" s="91" t="s">
        <v>55</v>
      </c>
      <c r="J243" s="225"/>
      <c r="K243" s="91"/>
    </row>
    <row r="244" spans="1:11" ht="15.75" customHeight="1" x14ac:dyDescent="0.25">
      <c r="A244" s="91"/>
      <c r="B244" s="204">
        <v>44318</v>
      </c>
      <c r="C244" s="91" t="s">
        <v>10</v>
      </c>
      <c r="D244" s="92">
        <v>77800000</v>
      </c>
      <c r="E244" s="92"/>
      <c r="F244" s="205"/>
      <c r="G244" s="91"/>
      <c r="H244" s="92">
        <f>H243*I239</f>
        <v>3250000</v>
      </c>
      <c r="I244" s="91" t="s">
        <v>29</v>
      </c>
      <c r="J244" s="225"/>
      <c r="K244" s="91"/>
    </row>
    <row r="245" spans="1:11" ht="15.75" customHeight="1" x14ac:dyDescent="0.25">
      <c r="A245" s="91"/>
      <c r="B245" s="204"/>
      <c r="C245" s="91" t="s">
        <v>12</v>
      </c>
      <c r="D245" s="92">
        <v>-1000000</v>
      </c>
      <c r="E245" s="92"/>
      <c r="F245" s="205"/>
      <c r="G245" s="91"/>
      <c r="H245" s="92">
        <f>H243-H244</f>
        <v>3250000</v>
      </c>
      <c r="I245" s="91" t="s">
        <v>30</v>
      </c>
      <c r="J245" s="225"/>
      <c r="K245" s="91"/>
    </row>
    <row r="246" spans="1:11" ht="15.75" customHeight="1" thickBot="1" x14ac:dyDescent="0.3">
      <c r="A246" s="91"/>
      <c r="B246" s="204"/>
      <c r="C246" s="91"/>
      <c r="D246" s="91"/>
      <c r="E246" s="206">
        <f>SUM(D243:D245)</f>
        <v>76800000</v>
      </c>
      <c r="F246" s="205"/>
      <c r="G246" s="91"/>
      <c r="H246" s="92"/>
      <c r="I246" s="91"/>
      <c r="J246" s="91"/>
      <c r="K246" s="91"/>
    </row>
    <row r="247" spans="1:11" ht="15.75" customHeight="1" thickTop="1" thickBot="1" x14ac:dyDescent="0.3">
      <c r="A247" s="91"/>
      <c r="B247" s="208"/>
      <c r="C247" s="209" t="s">
        <v>6</v>
      </c>
      <c r="D247" s="209"/>
      <c r="E247" s="210">
        <f>E246-E242</f>
        <v>7500000</v>
      </c>
      <c r="F247" s="211"/>
      <c r="G247" s="91"/>
      <c r="H247" s="92"/>
      <c r="I247" s="91"/>
      <c r="J247" s="91"/>
      <c r="K247" s="91"/>
    </row>
    <row r="248" spans="1:11" ht="15.75" customHeight="1" thickBot="1" x14ac:dyDescent="0.3">
      <c r="A248" s="91"/>
      <c r="B248" s="212"/>
      <c r="C248" s="213"/>
      <c r="D248" s="214" t="s">
        <v>2</v>
      </c>
      <c r="E248" s="215">
        <v>2800000</v>
      </c>
      <c r="F248" s="216"/>
      <c r="G248" s="92"/>
      <c r="H248" s="92"/>
      <c r="I248" s="91"/>
      <c r="J248" s="91"/>
      <c r="K248" s="91"/>
    </row>
    <row r="249" spans="1:11" ht="15.75" customHeight="1" thickBot="1" x14ac:dyDescent="0.3">
      <c r="A249" s="91"/>
      <c r="B249" s="217"/>
      <c r="C249" s="91"/>
      <c r="D249" s="91"/>
      <c r="E249" s="91"/>
      <c r="F249" s="91"/>
      <c r="G249" s="91"/>
      <c r="H249" s="92"/>
      <c r="I249" s="91"/>
      <c r="J249" s="91"/>
      <c r="K249" s="91"/>
    </row>
    <row r="250" spans="1:11" ht="15.75" customHeight="1" x14ac:dyDescent="0.25">
      <c r="A250" s="91"/>
      <c r="B250" s="199">
        <v>44327</v>
      </c>
      <c r="C250" s="200" t="s">
        <v>71</v>
      </c>
      <c r="D250" s="201" t="s">
        <v>7</v>
      </c>
      <c r="E250" s="202">
        <v>49000000</v>
      </c>
      <c r="F250" s="203"/>
      <c r="G250" s="91"/>
      <c r="H250" s="92"/>
      <c r="I250" s="91"/>
      <c r="J250" s="91"/>
      <c r="K250" s="91"/>
    </row>
    <row r="251" spans="1:11" ht="15.75" customHeight="1" x14ac:dyDescent="0.25">
      <c r="A251" s="91"/>
      <c r="B251" s="204"/>
      <c r="C251" s="226" t="s">
        <v>67</v>
      </c>
      <c r="D251" s="91"/>
      <c r="E251" s="92">
        <v>1000000</v>
      </c>
      <c r="F251" s="205"/>
      <c r="G251" s="91"/>
      <c r="H251" s="92"/>
      <c r="I251" s="91"/>
      <c r="J251" s="91"/>
      <c r="K251" s="91"/>
    </row>
    <row r="252" spans="1:11" ht="15.75" customHeight="1" x14ac:dyDescent="0.25">
      <c r="A252" s="91"/>
      <c r="B252" s="204"/>
      <c r="C252" s="91" t="s">
        <v>51</v>
      </c>
      <c r="D252" s="91"/>
      <c r="E252" s="92">
        <v>0</v>
      </c>
      <c r="F252" s="205"/>
      <c r="G252" s="91"/>
      <c r="H252" s="92"/>
      <c r="I252" s="91"/>
      <c r="J252" s="91"/>
      <c r="K252" s="91"/>
    </row>
    <row r="253" spans="1:11" ht="15.75" customHeight="1" x14ac:dyDescent="0.25">
      <c r="A253" s="91"/>
      <c r="B253" s="204"/>
      <c r="C253" s="91" t="s">
        <v>72</v>
      </c>
      <c r="D253" s="91"/>
      <c r="E253" s="92">
        <v>500000</v>
      </c>
      <c r="F253" s="205"/>
      <c r="G253" s="91"/>
      <c r="H253" s="92"/>
      <c r="I253" s="91"/>
      <c r="J253" s="91"/>
      <c r="K253" s="91"/>
    </row>
    <row r="254" spans="1:11" ht="15.75" customHeight="1" x14ac:dyDescent="0.25">
      <c r="A254" s="91"/>
      <c r="B254" s="204"/>
      <c r="C254" s="91" t="s">
        <v>62</v>
      </c>
      <c r="D254" s="91"/>
      <c r="E254" s="92">
        <v>0</v>
      </c>
      <c r="F254" s="205"/>
      <c r="G254" s="91"/>
      <c r="H254" s="92"/>
      <c r="I254" s="91"/>
      <c r="J254" s="91"/>
      <c r="K254" s="91"/>
    </row>
    <row r="255" spans="1:11" ht="15.75" customHeight="1" x14ac:dyDescent="0.25">
      <c r="A255" s="91"/>
      <c r="B255" s="204"/>
      <c r="C255" s="91" t="s">
        <v>69</v>
      </c>
      <c r="D255" s="91"/>
      <c r="E255" s="92">
        <f>850000*0</f>
        <v>0</v>
      </c>
      <c r="F255" s="205"/>
      <c r="G255" s="91"/>
      <c r="H255" s="92"/>
      <c r="I255" s="91"/>
      <c r="J255" s="91"/>
      <c r="K255" s="91"/>
    </row>
    <row r="256" spans="1:11" ht="15.75" customHeight="1" x14ac:dyDescent="0.25">
      <c r="A256" s="91"/>
      <c r="B256" s="204"/>
      <c r="C256" s="91" t="s">
        <v>52</v>
      </c>
      <c r="D256" s="91"/>
      <c r="E256" s="92">
        <v>0</v>
      </c>
      <c r="F256" s="205"/>
      <c r="G256" s="91"/>
      <c r="H256" s="92"/>
      <c r="I256" s="91"/>
      <c r="J256" s="91"/>
      <c r="K256" s="91"/>
    </row>
    <row r="257" spans="1:11" ht="15.75" customHeight="1" thickBot="1" x14ac:dyDescent="0.3">
      <c r="A257" s="91"/>
      <c r="B257" s="204"/>
      <c r="C257" s="91"/>
      <c r="D257" s="91"/>
      <c r="E257" s="206">
        <f>SUM(E250:E256)</f>
        <v>50500000</v>
      </c>
      <c r="F257" s="205"/>
      <c r="G257" s="91"/>
      <c r="H257" s="92">
        <f>E257/2</f>
        <v>25250000</v>
      </c>
      <c r="I257" s="207">
        <f>H257/E257</f>
        <v>0.5</v>
      </c>
      <c r="J257" s="91" t="s">
        <v>53</v>
      </c>
      <c r="K257" s="91"/>
    </row>
    <row r="258" spans="1:11" ht="15.75" customHeight="1" thickTop="1" x14ac:dyDescent="0.25">
      <c r="A258" s="91"/>
      <c r="B258" s="204"/>
      <c r="C258" s="91"/>
      <c r="D258" s="91"/>
      <c r="E258" s="92"/>
      <c r="F258" s="205"/>
      <c r="G258" s="91"/>
      <c r="H258" s="92">
        <f>E257-H257</f>
        <v>25250000</v>
      </c>
      <c r="I258" s="207">
        <f>H258/E257</f>
        <v>0.5</v>
      </c>
      <c r="J258" s="91" t="s">
        <v>53</v>
      </c>
      <c r="K258" s="91"/>
    </row>
    <row r="259" spans="1:11" ht="15.75" customHeight="1" x14ac:dyDescent="0.25">
      <c r="A259" s="91"/>
      <c r="B259" s="204"/>
      <c r="C259" s="91" t="s">
        <v>8</v>
      </c>
      <c r="D259" s="92">
        <f>1000000*0</f>
        <v>0</v>
      </c>
      <c r="E259" s="92">
        <f>D259</f>
        <v>0</v>
      </c>
      <c r="F259" s="205"/>
      <c r="G259" s="91"/>
      <c r="H259" s="92"/>
      <c r="I259" s="91"/>
      <c r="J259" s="91"/>
      <c r="K259" s="91"/>
    </row>
    <row r="260" spans="1:11" ht="15.75" customHeight="1" thickBot="1" x14ac:dyDescent="0.3">
      <c r="A260" s="91"/>
      <c r="B260" s="204"/>
      <c r="C260" s="91"/>
      <c r="D260" s="91"/>
      <c r="E260" s="206">
        <f>SUM(E257:E259)</f>
        <v>50500000</v>
      </c>
      <c r="F260" s="205"/>
      <c r="G260" s="91"/>
      <c r="H260" s="92">
        <v>1000000</v>
      </c>
      <c r="I260" s="91" t="s">
        <v>54</v>
      </c>
      <c r="J260" s="225"/>
      <c r="K260" s="91"/>
    </row>
    <row r="261" spans="1:11" ht="15.75" customHeight="1" thickTop="1" x14ac:dyDescent="0.25">
      <c r="A261" s="91"/>
      <c r="B261" s="204"/>
      <c r="C261" s="91" t="s">
        <v>5</v>
      </c>
      <c r="D261" s="92"/>
      <c r="E261" s="92"/>
      <c r="F261" s="205"/>
      <c r="G261" s="91"/>
      <c r="H261" s="92">
        <f>E265-H260</f>
        <v>4500000</v>
      </c>
      <c r="I261" s="91" t="s">
        <v>55</v>
      </c>
      <c r="J261" s="225"/>
      <c r="K261" s="91"/>
    </row>
    <row r="262" spans="1:11" ht="15.75" customHeight="1" x14ac:dyDescent="0.25">
      <c r="A262" s="91"/>
      <c r="B262" s="204">
        <v>44332</v>
      </c>
      <c r="C262" s="91" t="s">
        <v>10</v>
      </c>
      <c r="D262" s="92">
        <v>56000000</v>
      </c>
      <c r="E262" s="92"/>
      <c r="F262" s="205"/>
      <c r="G262" s="91"/>
      <c r="H262" s="92">
        <f>H261*I257</f>
        <v>2250000</v>
      </c>
      <c r="I262" s="91" t="s">
        <v>29</v>
      </c>
      <c r="J262" s="225"/>
      <c r="K262" s="91"/>
    </row>
    <row r="263" spans="1:11" ht="15.75" customHeight="1" x14ac:dyDescent="0.25">
      <c r="A263" s="91"/>
      <c r="B263" s="204"/>
      <c r="C263" s="91" t="s">
        <v>12</v>
      </c>
      <c r="D263" s="92">
        <v>0</v>
      </c>
      <c r="E263" s="92"/>
      <c r="F263" s="205"/>
      <c r="G263" s="91"/>
      <c r="H263" s="92">
        <f>H261-H262</f>
        <v>2250000</v>
      </c>
      <c r="I263" s="91" t="s">
        <v>30</v>
      </c>
      <c r="J263" s="225"/>
      <c r="K263" s="91"/>
    </row>
    <row r="264" spans="1:11" ht="15.75" customHeight="1" thickBot="1" x14ac:dyDescent="0.3">
      <c r="A264" s="91"/>
      <c r="B264" s="204"/>
      <c r="C264" s="91"/>
      <c r="D264" s="91"/>
      <c r="E264" s="206">
        <f>SUM(D261:D263)</f>
        <v>56000000</v>
      </c>
      <c r="F264" s="205"/>
      <c r="G264" s="91"/>
      <c r="H264" s="92"/>
      <c r="I264" s="91"/>
      <c r="J264" s="91"/>
      <c r="K264" s="91"/>
    </row>
    <row r="265" spans="1:11" ht="15.75" customHeight="1" thickTop="1" thickBot="1" x14ac:dyDescent="0.3">
      <c r="A265" s="91"/>
      <c r="B265" s="208"/>
      <c r="C265" s="209" t="s">
        <v>6</v>
      </c>
      <c r="D265" s="209"/>
      <c r="E265" s="210">
        <f>E264-E260</f>
        <v>5500000</v>
      </c>
      <c r="F265" s="211"/>
      <c r="G265" s="91"/>
      <c r="H265" s="92"/>
      <c r="I265" s="91"/>
      <c r="J265" s="91"/>
      <c r="K265" s="91"/>
    </row>
    <row r="266" spans="1:11" ht="15.75" customHeight="1" thickBot="1" x14ac:dyDescent="0.3">
      <c r="A266" s="91"/>
      <c r="B266" s="212"/>
      <c r="C266" s="213"/>
      <c r="D266" s="214" t="s">
        <v>2</v>
      </c>
      <c r="E266" s="215">
        <v>2800000</v>
      </c>
      <c r="F266" s="216"/>
      <c r="G266" s="92"/>
      <c r="H266" s="92"/>
      <c r="I266" s="91"/>
      <c r="J266" s="91"/>
      <c r="K266" s="91"/>
    </row>
    <row r="267" spans="1:11" ht="15.75" customHeight="1" thickBot="1" x14ac:dyDescent="0.3">
      <c r="A267" s="91"/>
      <c r="B267" s="217"/>
      <c r="C267" s="91"/>
      <c r="D267" s="91"/>
      <c r="E267" s="91"/>
      <c r="F267" s="91"/>
      <c r="G267" s="91"/>
      <c r="H267" s="92"/>
      <c r="I267" s="91"/>
      <c r="J267" s="91"/>
      <c r="K267" s="91"/>
    </row>
    <row r="268" spans="1:11" ht="15.75" customHeight="1" x14ac:dyDescent="0.25">
      <c r="A268" s="91"/>
      <c r="B268" s="199">
        <v>44325</v>
      </c>
      <c r="C268" s="200" t="s">
        <v>73</v>
      </c>
      <c r="D268" s="201" t="s">
        <v>13</v>
      </c>
      <c r="E268" s="202">
        <v>116500000</v>
      </c>
      <c r="F268" s="203"/>
      <c r="G268" s="91"/>
      <c r="H268" s="92"/>
      <c r="I268" s="91"/>
      <c r="J268" s="91"/>
      <c r="K268" s="91"/>
    </row>
    <row r="269" spans="1:11" ht="15.75" customHeight="1" x14ac:dyDescent="0.25">
      <c r="A269" s="91"/>
      <c r="B269" s="204"/>
      <c r="C269" s="226" t="s">
        <v>67</v>
      </c>
      <c r="D269" s="91"/>
      <c r="E269" s="92">
        <v>0</v>
      </c>
      <c r="F269" s="205"/>
      <c r="G269" s="91"/>
      <c r="H269" s="92"/>
      <c r="I269" s="91"/>
      <c r="J269" s="91"/>
      <c r="K269" s="91"/>
    </row>
    <row r="270" spans="1:11" ht="15.75" customHeight="1" x14ac:dyDescent="0.25">
      <c r="A270" s="91"/>
      <c r="B270" s="204"/>
      <c r="C270" s="91" t="s">
        <v>51</v>
      </c>
      <c r="D270" s="91"/>
      <c r="E270" s="92">
        <v>0</v>
      </c>
      <c r="F270" s="205"/>
      <c r="G270" s="91"/>
      <c r="H270" s="92"/>
      <c r="I270" s="91"/>
      <c r="J270" s="91"/>
      <c r="K270" s="91"/>
    </row>
    <row r="271" spans="1:11" ht="15.75" customHeight="1" x14ac:dyDescent="0.25">
      <c r="A271" s="91"/>
      <c r="B271" s="204"/>
      <c r="C271" s="91" t="s">
        <v>72</v>
      </c>
      <c r="D271" s="91"/>
      <c r="E271" s="92">
        <v>0</v>
      </c>
      <c r="F271" s="205"/>
      <c r="G271" s="91"/>
      <c r="H271" s="92"/>
      <c r="I271" s="91"/>
      <c r="J271" s="91"/>
      <c r="K271" s="91"/>
    </row>
    <row r="272" spans="1:11" ht="15.75" customHeight="1" x14ac:dyDescent="0.25">
      <c r="A272" s="91"/>
      <c r="B272" s="204"/>
      <c r="C272" s="91" t="s">
        <v>62</v>
      </c>
      <c r="D272" s="91"/>
      <c r="E272" s="92">
        <v>0</v>
      </c>
      <c r="F272" s="205"/>
      <c r="G272" s="91"/>
      <c r="H272" s="92"/>
      <c r="I272" s="91"/>
      <c r="J272" s="91"/>
      <c r="K272" s="91"/>
    </row>
    <row r="273" spans="1:11" ht="15.75" customHeight="1" x14ac:dyDescent="0.25">
      <c r="A273" s="91"/>
      <c r="B273" s="204"/>
      <c r="C273" s="91" t="s">
        <v>69</v>
      </c>
      <c r="D273" s="91"/>
      <c r="E273" s="92">
        <f>850000*0</f>
        <v>0</v>
      </c>
      <c r="F273" s="205"/>
      <c r="G273" s="91"/>
      <c r="H273" s="92"/>
      <c r="I273" s="91"/>
      <c r="J273" s="91"/>
      <c r="K273" s="91"/>
    </row>
    <row r="274" spans="1:11" ht="15.75" customHeight="1" x14ac:dyDescent="0.25">
      <c r="A274" s="91"/>
      <c r="B274" s="204"/>
      <c r="C274" s="91" t="s">
        <v>52</v>
      </c>
      <c r="D274" s="91"/>
      <c r="E274" s="92">
        <v>0</v>
      </c>
      <c r="F274" s="205"/>
      <c r="G274" s="91"/>
      <c r="H274" s="92"/>
      <c r="I274" s="91"/>
      <c r="J274" s="91"/>
      <c r="K274" s="91"/>
    </row>
    <row r="275" spans="1:11" ht="15.75" customHeight="1" thickBot="1" x14ac:dyDescent="0.3">
      <c r="A275" s="91"/>
      <c r="B275" s="204"/>
      <c r="C275" s="91"/>
      <c r="D275" s="91"/>
      <c r="E275" s="206">
        <f>SUM(E268:E274)</f>
        <v>116500000</v>
      </c>
      <c r="F275" s="205"/>
      <c r="G275" s="91"/>
      <c r="H275" s="92">
        <f>E275/2</f>
        <v>58250000</v>
      </c>
      <c r="I275" s="207">
        <f>H275/E275</f>
        <v>0.5</v>
      </c>
      <c r="J275" s="91" t="s">
        <v>53</v>
      </c>
      <c r="K275" s="91"/>
    </row>
    <row r="276" spans="1:11" ht="15.75" customHeight="1" thickTop="1" x14ac:dyDescent="0.25">
      <c r="A276" s="91"/>
      <c r="B276" s="204"/>
      <c r="C276" s="91"/>
      <c r="D276" s="91"/>
      <c r="E276" s="92"/>
      <c r="F276" s="205"/>
      <c r="G276" s="91"/>
      <c r="H276" s="92">
        <f>E275-H275</f>
        <v>58250000</v>
      </c>
      <c r="I276" s="207">
        <f>H276/E275</f>
        <v>0.5</v>
      </c>
      <c r="J276" s="91" t="s">
        <v>53</v>
      </c>
      <c r="K276" s="91"/>
    </row>
    <row r="277" spans="1:11" ht="15.75" customHeight="1" x14ac:dyDescent="0.25">
      <c r="A277" s="91"/>
      <c r="B277" s="204"/>
      <c r="C277" s="91" t="s">
        <v>8</v>
      </c>
      <c r="D277" s="92">
        <f>1000000*0</f>
        <v>0</v>
      </c>
      <c r="E277" s="92">
        <f>D277</f>
        <v>0</v>
      </c>
      <c r="F277" s="205"/>
      <c r="G277" s="91"/>
      <c r="H277" s="92"/>
      <c r="I277" s="91"/>
      <c r="J277" s="91"/>
      <c r="K277" s="91"/>
    </row>
    <row r="278" spans="1:11" ht="15.75" customHeight="1" thickBot="1" x14ac:dyDescent="0.3">
      <c r="A278" s="91"/>
      <c r="B278" s="204"/>
      <c r="C278" s="91"/>
      <c r="D278" s="91"/>
      <c r="E278" s="206">
        <f>SUM(E275:E277)</f>
        <v>116500000</v>
      </c>
      <c r="F278" s="205"/>
      <c r="G278" s="91"/>
      <c r="H278" s="92">
        <f>1000000*0</f>
        <v>0</v>
      </c>
      <c r="I278" s="91" t="s">
        <v>54</v>
      </c>
      <c r="J278" s="225"/>
      <c r="K278" s="91"/>
    </row>
    <row r="279" spans="1:11" ht="15.75" customHeight="1" thickTop="1" x14ac:dyDescent="0.25">
      <c r="A279" s="91"/>
      <c r="B279" s="204"/>
      <c r="C279" s="91" t="s">
        <v>5</v>
      </c>
      <c r="D279" s="92"/>
      <c r="E279" s="92"/>
      <c r="F279" s="205"/>
      <c r="G279" s="91"/>
      <c r="H279" s="92">
        <f>E283-H278</f>
        <v>3500000</v>
      </c>
      <c r="I279" s="91" t="s">
        <v>55</v>
      </c>
      <c r="J279" s="225"/>
      <c r="K279" s="91"/>
    </row>
    <row r="280" spans="1:11" ht="15.75" customHeight="1" x14ac:dyDescent="0.25">
      <c r="A280" s="91"/>
      <c r="B280" s="204">
        <v>44342</v>
      </c>
      <c r="C280" s="91" t="s">
        <v>10</v>
      </c>
      <c r="D280" s="92">
        <v>120000000</v>
      </c>
      <c r="E280" s="92"/>
      <c r="F280" s="205"/>
      <c r="G280" s="91"/>
      <c r="H280" s="92">
        <f>H279*I275</f>
        <v>1750000</v>
      </c>
      <c r="I280" s="91" t="s">
        <v>38</v>
      </c>
      <c r="J280" s="225"/>
      <c r="K280" s="91"/>
    </row>
    <row r="281" spans="1:11" ht="15.75" customHeight="1" x14ac:dyDescent="0.25">
      <c r="A281" s="91"/>
      <c r="B281" s="204"/>
      <c r="C281" s="91" t="s">
        <v>12</v>
      </c>
      <c r="D281" s="92">
        <v>0</v>
      </c>
      <c r="E281" s="92"/>
      <c r="F281" s="205"/>
      <c r="G281" s="91"/>
      <c r="H281" s="92">
        <f>H279-H280</f>
        <v>1750000</v>
      </c>
      <c r="I281" s="91" t="s">
        <v>30</v>
      </c>
      <c r="J281" s="225"/>
      <c r="K281" s="91"/>
    </row>
    <row r="282" spans="1:11" ht="15.75" customHeight="1" thickBot="1" x14ac:dyDescent="0.3">
      <c r="A282" s="91"/>
      <c r="B282" s="204"/>
      <c r="C282" s="91"/>
      <c r="D282" s="91"/>
      <c r="E282" s="206">
        <f>SUM(D279:D281)</f>
        <v>120000000</v>
      </c>
      <c r="F282" s="205"/>
      <c r="G282" s="91"/>
      <c r="H282" s="92"/>
      <c r="I282" s="91"/>
      <c r="J282" s="91"/>
      <c r="K282" s="91"/>
    </row>
    <row r="283" spans="1:11" ht="15.75" customHeight="1" thickTop="1" thickBot="1" x14ac:dyDescent="0.3">
      <c r="A283" s="91"/>
      <c r="B283" s="208"/>
      <c r="C283" s="209" t="s">
        <v>6</v>
      </c>
      <c r="D283" s="209"/>
      <c r="E283" s="210">
        <f>E282-E278</f>
        <v>3500000</v>
      </c>
      <c r="F283" s="211"/>
      <c r="G283" s="91"/>
      <c r="H283" s="92"/>
      <c r="I283" s="91"/>
      <c r="J283" s="91"/>
      <c r="K283" s="91"/>
    </row>
    <row r="284" spans="1:11" ht="15.75" customHeight="1" thickBot="1" x14ac:dyDescent="0.3">
      <c r="A284" s="91"/>
      <c r="B284" s="212"/>
      <c r="C284" s="213"/>
      <c r="D284" s="214" t="s">
        <v>2</v>
      </c>
      <c r="E284" s="215">
        <v>2800000</v>
      </c>
      <c r="F284" s="216"/>
      <c r="G284" s="92"/>
      <c r="H284" s="92"/>
      <c r="I284" s="91"/>
      <c r="J284" s="91"/>
      <c r="K284" s="91"/>
    </row>
    <row r="285" spans="1:11" ht="15.75" customHeight="1" thickBot="1" x14ac:dyDescent="0.3">
      <c r="A285" s="91"/>
      <c r="B285" s="217"/>
      <c r="C285" s="91"/>
      <c r="D285" s="91"/>
      <c r="E285" s="91"/>
      <c r="F285" s="91"/>
      <c r="G285" s="91"/>
      <c r="H285" s="92"/>
      <c r="I285" s="91"/>
      <c r="J285" s="91"/>
      <c r="K285" s="91"/>
    </row>
    <row r="286" spans="1:11" ht="15.75" customHeight="1" x14ac:dyDescent="0.25">
      <c r="A286" s="91"/>
      <c r="B286" s="199">
        <v>44326</v>
      </c>
      <c r="C286" s="200" t="s">
        <v>73</v>
      </c>
      <c r="D286" s="201" t="s">
        <v>74</v>
      </c>
      <c r="E286" s="202">
        <v>110000000</v>
      </c>
      <c r="F286" s="203"/>
      <c r="G286" s="91"/>
      <c r="H286" s="92"/>
      <c r="I286" s="91"/>
      <c r="J286" s="91"/>
      <c r="K286" s="91"/>
    </row>
    <row r="287" spans="1:11" ht="15.75" customHeight="1" x14ac:dyDescent="0.25">
      <c r="A287" s="91"/>
      <c r="B287" s="204"/>
      <c r="C287" s="226" t="s">
        <v>67</v>
      </c>
      <c r="D287" s="91"/>
      <c r="E287" s="92">
        <v>0</v>
      </c>
      <c r="F287" s="205"/>
      <c r="G287" s="91"/>
      <c r="H287" s="92"/>
      <c r="I287" s="91"/>
      <c r="J287" s="91"/>
      <c r="K287" s="91"/>
    </row>
    <row r="288" spans="1:11" ht="15.75" customHeight="1" x14ac:dyDescent="0.25">
      <c r="A288" s="91"/>
      <c r="B288" s="204"/>
      <c r="C288" s="91" t="s">
        <v>51</v>
      </c>
      <c r="D288" s="91"/>
      <c r="E288" s="92">
        <v>0</v>
      </c>
      <c r="F288" s="205"/>
      <c r="G288" s="91"/>
      <c r="H288" s="92"/>
      <c r="I288" s="91"/>
      <c r="J288" s="91"/>
      <c r="K288" s="91"/>
    </row>
    <row r="289" spans="1:11" ht="15.75" customHeight="1" x14ac:dyDescent="0.25">
      <c r="A289" s="91"/>
      <c r="B289" s="204"/>
      <c r="C289" s="91" t="s">
        <v>72</v>
      </c>
      <c r="D289" s="91"/>
      <c r="E289" s="92">
        <v>0</v>
      </c>
      <c r="F289" s="205"/>
      <c r="G289" s="91"/>
      <c r="H289" s="92"/>
      <c r="I289" s="91"/>
      <c r="J289" s="91"/>
      <c r="K289" s="91"/>
    </row>
    <row r="290" spans="1:11" ht="15.75" customHeight="1" x14ac:dyDescent="0.25">
      <c r="A290" s="91"/>
      <c r="B290" s="204"/>
      <c r="C290" s="91" t="s">
        <v>62</v>
      </c>
      <c r="D290" s="91"/>
      <c r="E290" s="92">
        <v>0</v>
      </c>
      <c r="F290" s="205"/>
      <c r="G290" s="91"/>
      <c r="H290" s="92"/>
      <c r="I290" s="91"/>
      <c r="J290" s="91"/>
      <c r="K290" s="91"/>
    </row>
    <row r="291" spans="1:11" ht="15.75" customHeight="1" x14ac:dyDescent="0.25">
      <c r="A291" s="91"/>
      <c r="B291" s="204"/>
      <c r="C291" s="91" t="s">
        <v>69</v>
      </c>
      <c r="D291" s="91"/>
      <c r="E291" s="92">
        <f>850000*0</f>
        <v>0</v>
      </c>
      <c r="F291" s="205"/>
      <c r="G291" s="91"/>
      <c r="H291" s="92"/>
      <c r="I291" s="91"/>
      <c r="J291" s="91"/>
      <c r="K291" s="91"/>
    </row>
    <row r="292" spans="1:11" ht="15.75" customHeight="1" x14ac:dyDescent="0.25">
      <c r="A292" s="91"/>
      <c r="B292" s="204"/>
      <c r="C292" s="91" t="s">
        <v>52</v>
      </c>
      <c r="D292" s="91"/>
      <c r="E292" s="92">
        <v>0</v>
      </c>
      <c r="F292" s="205"/>
      <c r="G292" s="91"/>
      <c r="H292" s="92"/>
      <c r="I292" s="91"/>
      <c r="J292" s="91"/>
      <c r="K292" s="91"/>
    </row>
    <row r="293" spans="1:11" ht="15.75" customHeight="1" thickBot="1" x14ac:dyDescent="0.3">
      <c r="A293" s="91"/>
      <c r="B293" s="204"/>
      <c r="C293" s="91"/>
      <c r="D293" s="91"/>
      <c r="E293" s="206">
        <f>SUM(E286:E292)</f>
        <v>110000000</v>
      </c>
      <c r="F293" s="205"/>
      <c r="G293" s="91"/>
      <c r="H293" s="92">
        <f>E293/2</f>
        <v>55000000</v>
      </c>
      <c r="I293" s="207">
        <f>H293/E293</f>
        <v>0.5</v>
      </c>
      <c r="J293" s="91" t="s">
        <v>53</v>
      </c>
      <c r="K293" s="91"/>
    </row>
    <row r="294" spans="1:11" ht="15.75" customHeight="1" thickTop="1" x14ac:dyDescent="0.25">
      <c r="A294" s="91"/>
      <c r="B294" s="204"/>
      <c r="C294" s="91"/>
      <c r="D294" s="91"/>
      <c r="E294" s="92"/>
      <c r="F294" s="205"/>
      <c r="G294" s="91"/>
      <c r="H294" s="92">
        <f>E293-H293</f>
        <v>55000000</v>
      </c>
      <c r="I294" s="207">
        <f>H294/E293</f>
        <v>0.5</v>
      </c>
      <c r="J294" s="91" t="s">
        <v>53</v>
      </c>
      <c r="K294" s="91"/>
    </row>
    <row r="295" spans="1:11" ht="15.75" customHeight="1" x14ac:dyDescent="0.25">
      <c r="A295" s="91"/>
      <c r="B295" s="204"/>
      <c r="C295" s="91" t="s">
        <v>8</v>
      </c>
      <c r="D295" s="92">
        <f>1000000*0</f>
        <v>0</v>
      </c>
      <c r="E295" s="92">
        <f>D295</f>
        <v>0</v>
      </c>
      <c r="F295" s="205"/>
      <c r="G295" s="91"/>
      <c r="H295" s="92"/>
      <c r="I295" s="91"/>
      <c r="J295" s="91"/>
      <c r="K295" s="91"/>
    </row>
    <row r="296" spans="1:11" ht="15.75" customHeight="1" thickBot="1" x14ac:dyDescent="0.3">
      <c r="A296" s="91"/>
      <c r="B296" s="204"/>
      <c r="C296" s="91"/>
      <c r="D296" s="91"/>
      <c r="E296" s="206">
        <f>SUM(E293:E295)</f>
        <v>110000000</v>
      </c>
      <c r="F296" s="205"/>
      <c r="G296" s="91"/>
      <c r="H296" s="92">
        <f>1000000</f>
        <v>1000000</v>
      </c>
      <c r="I296" s="91" t="s">
        <v>54</v>
      </c>
      <c r="J296" s="225"/>
      <c r="K296" s="91"/>
    </row>
    <row r="297" spans="1:11" ht="15.75" customHeight="1" thickTop="1" x14ac:dyDescent="0.25">
      <c r="A297" s="91"/>
      <c r="B297" s="204"/>
      <c r="C297" s="91" t="s">
        <v>5</v>
      </c>
      <c r="D297" s="92"/>
      <c r="E297" s="92"/>
      <c r="F297" s="205"/>
      <c r="G297" s="91"/>
      <c r="H297" s="92">
        <f>E301-H296</f>
        <v>2000000</v>
      </c>
      <c r="I297" s="91" t="s">
        <v>55</v>
      </c>
      <c r="J297" s="225"/>
      <c r="K297" s="91"/>
    </row>
    <row r="298" spans="1:11" ht="15.75" customHeight="1" x14ac:dyDescent="0.25">
      <c r="A298" s="91"/>
      <c r="B298" s="204">
        <v>44342</v>
      </c>
      <c r="C298" s="91" t="s">
        <v>10</v>
      </c>
      <c r="D298" s="92">
        <v>113000000</v>
      </c>
      <c r="E298" s="92"/>
      <c r="F298" s="205"/>
      <c r="G298" s="91"/>
      <c r="H298" s="92">
        <v>0</v>
      </c>
      <c r="I298" s="91" t="s">
        <v>29</v>
      </c>
      <c r="J298" s="225"/>
      <c r="K298" s="91"/>
    </row>
    <row r="299" spans="1:11" ht="15.75" customHeight="1" x14ac:dyDescent="0.25">
      <c r="A299" s="91"/>
      <c r="B299" s="204"/>
      <c r="C299" s="91" t="s">
        <v>12</v>
      </c>
      <c r="D299" s="92">
        <v>0</v>
      </c>
      <c r="E299" s="92"/>
      <c r="F299" s="205"/>
      <c r="G299" s="91"/>
      <c r="H299" s="92">
        <f>H297-H298</f>
        <v>2000000</v>
      </c>
      <c r="I299" s="91" t="s">
        <v>30</v>
      </c>
      <c r="J299" s="225"/>
      <c r="K299" s="91"/>
    </row>
    <row r="300" spans="1:11" ht="15.75" customHeight="1" thickBot="1" x14ac:dyDescent="0.3">
      <c r="A300" s="91"/>
      <c r="B300" s="204"/>
      <c r="C300" s="91"/>
      <c r="D300" s="91"/>
      <c r="E300" s="206">
        <f>SUM(D297:D299)</f>
        <v>113000000</v>
      </c>
      <c r="F300" s="205"/>
      <c r="G300" s="91"/>
      <c r="H300" s="92"/>
      <c r="I300" s="91"/>
      <c r="J300" s="91"/>
      <c r="K300" s="91"/>
    </row>
    <row r="301" spans="1:11" ht="15.75" customHeight="1" thickTop="1" thickBot="1" x14ac:dyDescent="0.3">
      <c r="A301" s="91"/>
      <c r="B301" s="208"/>
      <c r="C301" s="209" t="s">
        <v>6</v>
      </c>
      <c r="D301" s="209"/>
      <c r="E301" s="210">
        <f>E300-E296</f>
        <v>3000000</v>
      </c>
      <c r="F301" s="211"/>
      <c r="G301" s="91"/>
      <c r="H301" s="92"/>
      <c r="I301" s="91"/>
      <c r="J301" s="91"/>
      <c r="K301" s="91"/>
    </row>
    <row r="302" spans="1:11" ht="15.75" customHeight="1" thickBot="1" x14ac:dyDescent="0.3">
      <c r="A302" s="91"/>
      <c r="B302" s="212"/>
      <c r="C302" s="213"/>
      <c r="D302" s="214" t="s">
        <v>2</v>
      </c>
      <c r="E302" s="215">
        <v>2800000</v>
      </c>
      <c r="F302" s="216"/>
      <c r="G302" s="92"/>
      <c r="H302" s="92"/>
      <c r="I302" s="91"/>
      <c r="J302" s="91"/>
      <c r="K302" s="91"/>
    </row>
    <row r="303" spans="1:11" ht="15.75" customHeight="1" thickBot="1" x14ac:dyDescent="0.3">
      <c r="A303" s="91"/>
      <c r="B303" s="217"/>
      <c r="C303" s="91"/>
      <c r="D303" s="91"/>
      <c r="E303" s="91"/>
      <c r="F303" s="91"/>
      <c r="G303" s="91"/>
      <c r="H303" s="92"/>
      <c r="I303" s="91"/>
      <c r="J303" s="91"/>
      <c r="K303" s="91"/>
    </row>
    <row r="304" spans="1:11" ht="15.75" customHeight="1" x14ac:dyDescent="0.25">
      <c r="A304" s="91"/>
      <c r="B304" s="199">
        <v>44341</v>
      </c>
      <c r="C304" s="200" t="s">
        <v>75</v>
      </c>
      <c r="D304" s="201" t="s">
        <v>13</v>
      </c>
      <c r="E304" s="202">
        <v>62000000</v>
      </c>
      <c r="F304" s="203"/>
      <c r="G304" s="91"/>
      <c r="H304" s="92"/>
      <c r="I304" s="91"/>
      <c r="J304" s="91"/>
      <c r="K304" s="91"/>
    </row>
    <row r="305" spans="1:11" ht="15.75" customHeight="1" x14ac:dyDescent="0.25">
      <c r="A305" s="91"/>
      <c r="B305" s="204"/>
      <c r="C305" s="226" t="s">
        <v>67</v>
      </c>
      <c r="D305" s="91"/>
      <c r="E305" s="92">
        <v>0</v>
      </c>
      <c r="F305" s="205"/>
      <c r="G305" s="91"/>
      <c r="H305" s="92"/>
      <c r="I305" s="91"/>
      <c r="J305" s="91"/>
      <c r="K305" s="91"/>
    </row>
    <row r="306" spans="1:11" ht="15.75" customHeight="1" x14ac:dyDescent="0.25">
      <c r="A306" s="91"/>
      <c r="B306" s="204"/>
      <c r="C306" s="91" t="s">
        <v>51</v>
      </c>
      <c r="D306" s="91"/>
      <c r="E306" s="92">
        <v>295500</v>
      </c>
      <c r="F306" s="205"/>
      <c r="G306" s="91"/>
      <c r="H306" s="92"/>
      <c r="I306" s="91"/>
      <c r="J306" s="91"/>
      <c r="K306" s="91"/>
    </row>
    <row r="307" spans="1:11" ht="15.75" customHeight="1" x14ac:dyDescent="0.25">
      <c r="A307" s="91"/>
      <c r="B307" s="204"/>
      <c r="C307" s="91" t="s">
        <v>72</v>
      </c>
      <c r="D307" s="91"/>
      <c r="E307" s="92">
        <v>0</v>
      </c>
      <c r="F307" s="205"/>
      <c r="G307" s="91"/>
      <c r="H307" s="92"/>
      <c r="I307" s="91"/>
      <c r="J307" s="91"/>
      <c r="K307" s="91"/>
    </row>
    <row r="308" spans="1:11" ht="15.75" customHeight="1" x14ac:dyDescent="0.25">
      <c r="A308" s="91"/>
      <c r="B308" s="204"/>
      <c r="C308" s="91" t="s">
        <v>62</v>
      </c>
      <c r="D308" s="91"/>
      <c r="E308" s="92">
        <v>700000</v>
      </c>
      <c r="F308" s="205"/>
      <c r="G308" s="91"/>
      <c r="H308" s="92"/>
      <c r="I308" s="91"/>
      <c r="J308" s="91"/>
      <c r="K308" s="91"/>
    </row>
    <row r="309" spans="1:11" ht="15.75" customHeight="1" x14ac:dyDescent="0.25">
      <c r="A309" s="91"/>
      <c r="B309" s="204"/>
      <c r="C309" s="91" t="s">
        <v>69</v>
      </c>
      <c r="D309" s="91"/>
      <c r="E309" s="92">
        <v>104500</v>
      </c>
      <c r="F309" s="205"/>
      <c r="G309" s="91"/>
      <c r="H309" s="92"/>
      <c r="I309" s="91"/>
      <c r="J309" s="91"/>
      <c r="K309" s="91"/>
    </row>
    <row r="310" spans="1:11" ht="15.75" customHeight="1" x14ac:dyDescent="0.25">
      <c r="A310" s="91"/>
      <c r="B310" s="204"/>
      <c r="C310" s="91" t="s">
        <v>52</v>
      </c>
      <c r="D310" s="91"/>
      <c r="E310" s="92">
        <v>0</v>
      </c>
      <c r="F310" s="205"/>
      <c r="G310" s="91"/>
      <c r="H310" s="92"/>
      <c r="I310" s="91"/>
      <c r="J310" s="91"/>
      <c r="K310" s="91"/>
    </row>
    <row r="311" spans="1:11" ht="15.75" customHeight="1" thickBot="1" x14ac:dyDescent="0.3">
      <c r="A311" s="91"/>
      <c r="B311" s="204"/>
      <c r="C311" s="91"/>
      <c r="D311" s="91"/>
      <c r="E311" s="206">
        <f>SUM(E304:E310)</f>
        <v>63100000</v>
      </c>
      <c r="F311" s="205"/>
      <c r="G311" s="91"/>
      <c r="H311" s="92">
        <f>E311/2</f>
        <v>31550000</v>
      </c>
      <c r="I311" s="207">
        <f>H311/E311</f>
        <v>0.5</v>
      </c>
      <c r="J311" s="91" t="s">
        <v>53</v>
      </c>
      <c r="K311" s="91"/>
    </row>
    <row r="312" spans="1:11" ht="15.75" customHeight="1" thickTop="1" x14ac:dyDescent="0.25">
      <c r="A312" s="91"/>
      <c r="B312" s="204"/>
      <c r="C312" s="91"/>
      <c r="D312" s="91"/>
      <c r="E312" s="92"/>
      <c r="F312" s="205"/>
      <c r="G312" s="91"/>
      <c r="H312" s="92">
        <f>E311-H311</f>
        <v>31550000</v>
      </c>
      <c r="I312" s="207">
        <f>H312/E311</f>
        <v>0.5</v>
      </c>
      <c r="J312" s="91" t="s">
        <v>53</v>
      </c>
      <c r="K312" s="91"/>
    </row>
    <row r="313" spans="1:11" ht="15.75" customHeight="1" x14ac:dyDescent="0.25">
      <c r="A313" s="91"/>
      <c r="B313" s="204"/>
      <c r="C313" s="91" t="s">
        <v>8</v>
      </c>
      <c r="D313" s="92">
        <f>1000000*0</f>
        <v>0</v>
      </c>
      <c r="E313" s="92">
        <f>D313</f>
        <v>0</v>
      </c>
      <c r="F313" s="205"/>
      <c r="G313" s="91"/>
      <c r="H313" s="92"/>
      <c r="I313" s="91"/>
      <c r="J313" s="91"/>
      <c r="K313" s="91"/>
    </row>
    <row r="314" spans="1:11" ht="15.75" customHeight="1" thickBot="1" x14ac:dyDescent="0.3">
      <c r="A314" s="91"/>
      <c r="B314" s="204"/>
      <c r="C314" s="91"/>
      <c r="D314" s="91"/>
      <c r="E314" s="206">
        <f>SUM(E311:E313)</f>
        <v>63100000</v>
      </c>
      <c r="F314" s="205"/>
      <c r="G314" s="91"/>
      <c r="H314" s="92">
        <f>1000000</f>
        <v>1000000</v>
      </c>
      <c r="I314" s="91" t="s">
        <v>54</v>
      </c>
      <c r="J314" s="225"/>
      <c r="K314" s="91"/>
    </row>
    <row r="315" spans="1:11" ht="15.75" customHeight="1" thickTop="1" x14ac:dyDescent="0.25">
      <c r="A315" s="91"/>
      <c r="B315" s="204"/>
      <c r="C315" s="91" t="s">
        <v>5</v>
      </c>
      <c r="D315" s="92"/>
      <c r="E315" s="92"/>
      <c r="F315" s="205"/>
      <c r="G315" s="91"/>
      <c r="H315" s="92">
        <f>E319-H314</f>
        <v>4000000</v>
      </c>
      <c r="I315" s="91" t="s">
        <v>55</v>
      </c>
      <c r="J315" s="225"/>
      <c r="K315" s="91"/>
    </row>
    <row r="316" spans="1:11" ht="15.75" customHeight="1" x14ac:dyDescent="0.25">
      <c r="A316" s="91"/>
      <c r="B316" s="204">
        <v>44352</v>
      </c>
      <c r="C316" s="91" t="s">
        <v>10</v>
      </c>
      <c r="D316" s="92">
        <v>68600000</v>
      </c>
      <c r="E316" s="92"/>
      <c r="F316" s="205"/>
      <c r="G316" s="91"/>
      <c r="H316" s="92">
        <f>H315/2</f>
        <v>2000000</v>
      </c>
      <c r="I316" s="91" t="s">
        <v>29</v>
      </c>
      <c r="J316" s="225"/>
      <c r="K316" s="91"/>
    </row>
    <row r="317" spans="1:11" ht="15.75" customHeight="1" x14ac:dyDescent="0.25">
      <c r="A317" s="91"/>
      <c r="B317" s="204"/>
      <c r="C317" s="91" t="s">
        <v>12</v>
      </c>
      <c r="D317" s="92">
        <v>-500000</v>
      </c>
      <c r="E317" s="92"/>
      <c r="F317" s="205"/>
      <c r="G317" s="91"/>
      <c r="H317" s="92">
        <f>H315-H316</f>
        <v>2000000</v>
      </c>
      <c r="I317" s="91" t="s">
        <v>30</v>
      </c>
      <c r="J317" s="225"/>
      <c r="K317" s="91"/>
    </row>
    <row r="318" spans="1:11" ht="15.75" customHeight="1" thickBot="1" x14ac:dyDescent="0.3">
      <c r="A318" s="91"/>
      <c r="B318" s="204"/>
      <c r="C318" s="91"/>
      <c r="D318" s="91"/>
      <c r="E318" s="206">
        <f>SUM(D315:D317)</f>
        <v>68100000</v>
      </c>
      <c r="F318" s="205"/>
      <c r="G318" s="91"/>
      <c r="H318" s="92"/>
      <c r="I318" s="91"/>
      <c r="J318" s="91"/>
      <c r="K318" s="91"/>
    </row>
    <row r="319" spans="1:11" ht="15.75" customHeight="1" thickTop="1" thickBot="1" x14ac:dyDescent="0.3">
      <c r="A319" s="91"/>
      <c r="B319" s="208"/>
      <c r="C319" s="209" t="s">
        <v>6</v>
      </c>
      <c r="D319" s="209"/>
      <c r="E319" s="210">
        <f>E318-E314</f>
        <v>5000000</v>
      </c>
      <c r="F319" s="211"/>
      <c r="G319" s="91"/>
      <c r="H319" s="92"/>
      <c r="I319" s="91"/>
      <c r="J319" s="91"/>
      <c r="K319" s="91"/>
    </row>
    <row r="320" spans="1:11" ht="15.75" customHeight="1" thickBot="1" x14ac:dyDescent="0.3">
      <c r="A320" s="91"/>
      <c r="B320" s="212"/>
      <c r="C320" s="213"/>
      <c r="D320" s="214" t="s">
        <v>2</v>
      </c>
      <c r="E320" s="215">
        <v>2800000</v>
      </c>
      <c r="F320" s="216"/>
      <c r="G320" s="92"/>
      <c r="H320" s="92"/>
      <c r="I320" s="91"/>
      <c r="J320" s="91"/>
      <c r="K320" s="91"/>
    </row>
    <row r="321" spans="1:11" ht="15.75" customHeight="1" thickBot="1" x14ac:dyDescent="0.3">
      <c r="A321" s="91"/>
      <c r="B321" s="217"/>
      <c r="C321" s="91"/>
      <c r="D321" s="91"/>
      <c r="E321" s="91"/>
      <c r="F321" s="91"/>
      <c r="G321" s="91"/>
      <c r="H321" s="92"/>
      <c r="I321" s="91"/>
      <c r="J321" s="91"/>
      <c r="K321" s="91"/>
    </row>
    <row r="322" spans="1:11" ht="15.75" customHeight="1" x14ac:dyDescent="0.25">
      <c r="A322" s="91"/>
      <c r="B322" s="199">
        <v>44348</v>
      </c>
      <c r="C322" s="200" t="s">
        <v>76</v>
      </c>
      <c r="D322" s="201" t="s">
        <v>13</v>
      </c>
      <c r="E322" s="227">
        <v>72500000</v>
      </c>
      <c r="F322" s="203"/>
      <c r="G322" s="91"/>
      <c r="H322" s="92"/>
      <c r="I322" s="91"/>
      <c r="J322" s="91"/>
      <c r="K322" s="91"/>
    </row>
    <row r="323" spans="1:11" ht="15.75" customHeight="1" x14ac:dyDescent="0.25">
      <c r="A323" s="91"/>
      <c r="B323" s="204"/>
      <c r="C323" s="226" t="s">
        <v>67</v>
      </c>
      <c r="D323" s="91"/>
      <c r="E323" s="92">
        <v>0</v>
      </c>
      <c r="F323" s="205"/>
      <c r="G323" s="91"/>
      <c r="H323" s="92"/>
      <c r="I323" s="91"/>
      <c r="J323" s="91"/>
      <c r="K323" s="91"/>
    </row>
    <row r="324" spans="1:11" ht="15.75" customHeight="1" x14ac:dyDescent="0.25">
      <c r="A324" s="91"/>
      <c r="B324" s="204"/>
      <c r="C324" s="91" t="s">
        <v>51</v>
      </c>
      <c r="D324" s="91"/>
      <c r="E324" s="92">
        <v>300000</v>
      </c>
      <c r="F324" s="205"/>
      <c r="G324" s="91"/>
      <c r="H324" s="92"/>
      <c r="I324" s="91"/>
      <c r="J324" s="91"/>
      <c r="K324" s="91"/>
    </row>
    <row r="325" spans="1:11" ht="15.75" customHeight="1" x14ac:dyDescent="0.25">
      <c r="A325" s="91"/>
      <c r="B325" s="204"/>
      <c r="C325" s="91" t="s">
        <v>72</v>
      </c>
      <c r="D325" s="91"/>
      <c r="E325" s="92">
        <v>0</v>
      </c>
      <c r="F325" s="205"/>
      <c r="G325" s="91"/>
      <c r="H325" s="92"/>
      <c r="I325" s="91"/>
      <c r="J325" s="91"/>
      <c r="K325" s="91"/>
    </row>
    <row r="326" spans="1:11" ht="15.75" customHeight="1" x14ac:dyDescent="0.25">
      <c r="A326" s="91"/>
      <c r="B326" s="204"/>
      <c r="C326" s="91" t="s">
        <v>77</v>
      </c>
      <c r="D326" s="91"/>
      <c r="E326" s="92">
        <v>300000</v>
      </c>
      <c r="F326" s="205"/>
      <c r="G326" s="91"/>
      <c r="H326" s="92"/>
      <c r="I326" s="91"/>
      <c r="J326" s="91"/>
      <c r="K326" s="91"/>
    </row>
    <row r="327" spans="1:11" ht="15.75" customHeight="1" x14ac:dyDescent="0.25">
      <c r="A327" s="91"/>
      <c r="B327" s="204"/>
      <c r="C327" s="91" t="s">
        <v>78</v>
      </c>
      <c r="D327" s="91"/>
      <c r="E327" s="92">
        <v>500000</v>
      </c>
      <c r="F327" s="205"/>
      <c r="G327" s="91"/>
      <c r="H327" s="92"/>
      <c r="I327" s="91"/>
      <c r="J327" s="91"/>
      <c r="K327" s="91"/>
    </row>
    <row r="328" spans="1:11" ht="15.75" customHeight="1" x14ac:dyDescent="0.25">
      <c r="A328" s="91"/>
      <c r="B328" s="204"/>
      <c r="C328" s="91" t="s">
        <v>52</v>
      </c>
      <c r="D328" s="91"/>
      <c r="E328" s="92">
        <v>0</v>
      </c>
      <c r="F328" s="205"/>
      <c r="G328" s="91"/>
      <c r="H328" s="92"/>
      <c r="I328" s="91"/>
      <c r="J328" s="91"/>
      <c r="K328" s="91"/>
    </row>
    <row r="329" spans="1:11" ht="15.75" customHeight="1" thickBot="1" x14ac:dyDescent="0.3">
      <c r="A329" s="91"/>
      <c r="B329" s="204"/>
      <c r="C329" s="91"/>
      <c r="D329" s="91"/>
      <c r="E329" s="206">
        <f>SUM(E322:E328)</f>
        <v>73600000</v>
      </c>
      <c r="F329" s="205"/>
      <c r="G329" s="91"/>
      <c r="H329" s="92">
        <f>E329/2</f>
        <v>36800000</v>
      </c>
      <c r="I329" s="207">
        <f>H329/E329</f>
        <v>0.5</v>
      </c>
      <c r="J329" s="91" t="s">
        <v>53</v>
      </c>
      <c r="K329" s="91"/>
    </row>
    <row r="330" spans="1:11" ht="15.75" customHeight="1" thickTop="1" x14ac:dyDescent="0.25">
      <c r="A330" s="91"/>
      <c r="B330" s="204"/>
      <c r="C330" s="91"/>
      <c r="D330" s="91"/>
      <c r="E330" s="92"/>
      <c r="F330" s="205"/>
      <c r="G330" s="91"/>
      <c r="H330" s="92">
        <f>E329-H329</f>
        <v>36800000</v>
      </c>
      <c r="I330" s="207">
        <f>H330/E329</f>
        <v>0.5</v>
      </c>
      <c r="J330" s="91" t="s">
        <v>53</v>
      </c>
      <c r="K330" s="91"/>
    </row>
    <row r="331" spans="1:11" ht="15.75" customHeight="1" x14ac:dyDescent="0.25">
      <c r="A331" s="91"/>
      <c r="B331" s="204"/>
      <c r="C331" s="91" t="s">
        <v>8</v>
      </c>
      <c r="D331" s="92">
        <f>1000000*0</f>
        <v>0</v>
      </c>
      <c r="E331" s="92">
        <f>D331</f>
        <v>0</v>
      </c>
      <c r="F331" s="205"/>
      <c r="G331" s="91"/>
      <c r="H331" s="92"/>
      <c r="I331" s="91"/>
      <c r="J331" s="91"/>
      <c r="K331" s="91"/>
    </row>
    <row r="332" spans="1:11" ht="15.75" customHeight="1" thickBot="1" x14ac:dyDescent="0.3">
      <c r="A332" s="91"/>
      <c r="B332" s="204"/>
      <c r="C332" s="91"/>
      <c r="D332" s="91"/>
      <c r="E332" s="206">
        <f>SUM(E329:E331)</f>
        <v>73600000</v>
      </c>
      <c r="F332" s="205"/>
      <c r="G332" s="91"/>
      <c r="H332" s="92">
        <f>1000000</f>
        <v>1000000</v>
      </c>
      <c r="I332" s="91" t="s">
        <v>54</v>
      </c>
      <c r="J332" s="225"/>
      <c r="K332" s="91"/>
    </row>
    <row r="333" spans="1:11" ht="15.75" customHeight="1" thickTop="1" x14ac:dyDescent="0.25">
      <c r="A333" s="91"/>
      <c r="B333" s="204"/>
      <c r="C333" s="91" t="s">
        <v>5</v>
      </c>
      <c r="D333" s="228">
        <v>11000000</v>
      </c>
      <c r="E333" s="92"/>
      <c r="F333" s="205"/>
      <c r="G333" s="91"/>
      <c r="H333" s="92">
        <f>E337-H332</f>
        <v>9400000</v>
      </c>
      <c r="I333" s="91" t="s">
        <v>55</v>
      </c>
      <c r="J333" s="225"/>
      <c r="K333" s="91"/>
    </row>
    <row r="334" spans="1:11" ht="15.75" customHeight="1" x14ac:dyDescent="0.25">
      <c r="A334" s="91"/>
      <c r="B334" s="204"/>
      <c r="C334" s="91" t="s">
        <v>10</v>
      </c>
      <c r="D334" s="92">
        <v>74000000</v>
      </c>
      <c r="E334" s="92"/>
      <c r="F334" s="205"/>
      <c r="G334" s="91"/>
      <c r="H334" s="92">
        <v>0</v>
      </c>
      <c r="I334" s="91"/>
      <c r="J334" s="225"/>
      <c r="K334" s="91"/>
    </row>
    <row r="335" spans="1:11" ht="15.75" customHeight="1" x14ac:dyDescent="0.25">
      <c r="A335" s="91"/>
      <c r="B335" s="204"/>
      <c r="C335" s="91" t="s">
        <v>12</v>
      </c>
      <c r="D335" s="92">
        <v>-1000000</v>
      </c>
      <c r="E335" s="92"/>
      <c r="F335" s="205"/>
      <c r="G335" s="91"/>
      <c r="H335" s="92">
        <f>H333-H334</f>
        <v>9400000</v>
      </c>
      <c r="I335" s="91" t="s">
        <v>30</v>
      </c>
      <c r="J335" s="225"/>
      <c r="K335" s="91"/>
    </row>
    <row r="336" spans="1:11" ht="15.75" customHeight="1" thickBot="1" x14ac:dyDescent="0.3">
      <c r="A336" s="91"/>
      <c r="B336" s="204"/>
      <c r="C336" s="91"/>
      <c r="D336" s="91"/>
      <c r="E336" s="206">
        <f>SUM(D333:D335)</f>
        <v>84000000</v>
      </c>
      <c r="F336" s="205"/>
      <c r="G336" s="91"/>
      <c r="H336" s="92"/>
      <c r="I336" s="91"/>
      <c r="J336" s="91"/>
      <c r="K336" s="91"/>
    </row>
    <row r="337" spans="1:11" ht="15.75" customHeight="1" thickTop="1" thickBot="1" x14ac:dyDescent="0.3">
      <c r="A337" s="91"/>
      <c r="B337" s="208"/>
      <c r="C337" s="209" t="s">
        <v>6</v>
      </c>
      <c r="D337" s="209"/>
      <c r="E337" s="210">
        <f>E336-E332</f>
        <v>10400000</v>
      </c>
      <c r="F337" s="211"/>
      <c r="G337" s="91"/>
      <c r="H337" s="92"/>
      <c r="I337" s="91"/>
      <c r="J337" s="91"/>
      <c r="K337" s="91"/>
    </row>
    <row r="338" spans="1:11" ht="15.75" customHeight="1" thickBot="1" x14ac:dyDescent="0.3">
      <c r="A338" s="91"/>
      <c r="B338" s="212"/>
      <c r="C338" s="213"/>
      <c r="D338" s="214" t="s">
        <v>2</v>
      </c>
      <c r="E338" s="215">
        <v>2800000</v>
      </c>
      <c r="F338" s="216"/>
      <c r="G338" s="92"/>
      <c r="H338" s="92"/>
      <c r="I338" s="91"/>
      <c r="J338" s="91"/>
      <c r="K338" s="91"/>
    </row>
    <row r="339" spans="1:11" ht="15.75" customHeight="1" thickBot="1" x14ac:dyDescent="0.3">
      <c r="A339" s="91"/>
      <c r="B339" s="217"/>
      <c r="C339" s="91"/>
      <c r="D339" s="91"/>
      <c r="E339" s="91"/>
      <c r="F339" s="91"/>
      <c r="G339" s="91"/>
      <c r="H339" s="92"/>
      <c r="I339" s="91"/>
      <c r="J339" s="91"/>
      <c r="K339" s="91"/>
    </row>
    <row r="340" spans="1:11" ht="15.75" customHeight="1" x14ac:dyDescent="0.25">
      <c r="A340" s="91"/>
      <c r="B340" s="199">
        <v>44342</v>
      </c>
      <c r="C340" s="200" t="s">
        <v>79</v>
      </c>
      <c r="D340" s="201" t="s">
        <v>13</v>
      </c>
      <c r="E340" s="227">
        <v>60000000</v>
      </c>
      <c r="F340" s="203"/>
      <c r="G340" s="91"/>
      <c r="H340" s="92"/>
      <c r="I340" s="91"/>
      <c r="J340" s="91"/>
      <c r="K340" s="91"/>
    </row>
    <row r="341" spans="1:11" ht="15.75" customHeight="1" x14ac:dyDescent="0.25">
      <c r="A341" s="91"/>
      <c r="B341" s="204"/>
      <c r="C341" s="226" t="s">
        <v>67</v>
      </c>
      <c r="D341" s="91"/>
      <c r="E341" s="92">
        <v>0</v>
      </c>
      <c r="F341" s="205"/>
      <c r="G341" s="91"/>
      <c r="H341" s="92"/>
      <c r="I341" s="91"/>
      <c r="J341" s="91"/>
      <c r="K341" s="91"/>
    </row>
    <row r="342" spans="1:11" ht="15.75" customHeight="1" x14ac:dyDescent="0.25">
      <c r="A342" s="91"/>
      <c r="B342" s="204"/>
      <c r="C342" s="91" t="s">
        <v>51</v>
      </c>
      <c r="D342" s="91"/>
      <c r="E342" s="92">
        <v>300000</v>
      </c>
      <c r="F342" s="205"/>
      <c r="G342" s="91"/>
      <c r="H342" s="92"/>
      <c r="I342" s="91"/>
      <c r="J342" s="91"/>
      <c r="K342" s="91"/>
    </row>
    <row r="343" spans="1:11" ht="15.75" customHeight="1" x14ac:dyDescent="0.25">
      <c r="A343" s="91"/>
      <c r="B343" s="204"/>
      <c r="C343" s="91" t="s">
        <v>72</v>
      </c>
      <c r="D343" s="91"/>
      <c r="E343" s="92">
        <v>500000</v>
      </c>
      <c r="F343" s="205"/>
      <c r="G343" s="91"/>
      <c r="H343" s="92"/>
      <c r="I343" s="91"/>
      <c r="J343" s="91"/>
      <c r="K343" s="91"/>
    </row>
    <row r="344" spans="1:11" ht="15.75" customHeight="1" x14ac:dyDescent="0.25">
      <c r="A344" s="91"/>
      <c r="B344" s="204"/>
      <c r="C344" s="91" t="s">
        <v>80</v>
      </c>
      <c r="D344" s="91"/>
      <c r="E344" s="92">
        <v>258500</v>
      </c>
      <c r="F344" s="205"/>
      <c r="G344" s="91"/>
      <c r="H344" s="92"/>
      <c r="I344" s="91"/>
      <c r="J344" s="91"/>
      <c r="K344" s="91"/>
    </row>
    <row r="345" spans="1:11" ht="15.75" customHeight="1" x14ac:dyDescent="0.25">
      <c r="A345" s="91"/>
      <c r="B345" s="204"/>
      <c r="C345" s="91" t="s">
        <v>81</v>
      </c>
      <c r="D345" s="91"/>
      <c r="E345" s="92">
        <f>540000+300000</f>
        <v>840000</v>
      </c>
      <c r="F345" s="205"/>
      <c r="G345" s="91"/>
      <c r="H345" s="92"/>
      <c r="I345" s="91"/>
      <c r="J345" s="91"/>
      <c r="K345" s="91"/>
    </row>
    <row r="346" spans="1:11" ht="15.75" customHeight="1" x14ac:dyDescent="0.25">
      <c r="A346" s="91"/>
      <c r="B346" s="204"/>
      <c r="C346" s="91" t="s">
        <v>52</v>
      </c>
      <c r="D346" s="91"/>
      <c r="E346" s="92">
        <v>2000000</v>
      </c>
      <c r="F346" s="205"/>
      <c r="G346" s="91"/>
      <c r="H346" s="92"/>
      <c r="I346" s="91"/>
      <c r="J346" s="91"/>
      <c r="K346" s="91"/>
    </row>
    <row r="347" spans="1:11" ht="15.75" customHeight="1" thickBot="1" x14ac:dyDescent="0.3">
      <c r="A347" s="91"/>
      <c r="B347" s="204"/>
      <c r="C347" s="91"/>
      <c r="D347" s="91"/>
      <c r="E347" s="206">
        <f>SUM(E340:E346)</f>
        <v>63898500</v>
      </c>
      <c r="F347" s="205"/>
      <c r="G347" s="91"/>
      <c r="H347" s="92">
        <f>E347/2</f>
        <v>31949250</v>
      </c>
      <c r="I347" s="207">
        <f>H347/E347</f>
        <v>0.5</v>
      </c>
      <c r="J347" s="91" t="s">
        <v>53</v>
      </c>
      <c r="K347" s="91"/>
    </row>
    <row r="348" spans="1:11" ht="15.75" customHeight="1" thickTop="1" x14ac:dyDescent="0.25">
      <c r="A348" s="91"/>
      <c r="B348" s="204"/>
      <c r="C348" s="91"/>
      <c r="D348" s="91"/>
      <c r="E348" s="92"/>
      <c r="F348" s="205"/>
      <c r="G348" s="91"/>
      <c r="H348" s="92">
        <f>E347-H347</f>
        <v>31949250</v>
      </c>
      <c r="I348" s="207">
        <f>H348/E347</f>
        <v>0.5</v>
      </c>
      <c r="J348" s="91" t="s">
        <v>53</v>
      </c>
      <c r="K348" s="91"/>
    </row>
    <row r="349" spans="1:11" ht="15.75" customHeight="1" x14ac:dyDescent="0.25">
      <c r="A349" s="91"/>
      <c r="B349" s="204"/>
      <c r="C349" s="91" t="s">
        <v>8</v>
      </c>
      <c r="D349" s="92">
        <f>1000000*0</f>
        <v>0</v>
      </c>
      <c r="E349" s="92">
        <f>D349</f>
        <v>0</v>
      </c>
      <c r="F349" s="205"/>
      <c r="G349" s="91"/>
      <c r="H349" s="92"/>
      <c r="I349" s="91"/>
      <c r="J349" s="91"/>
      <c r="K349" s="91"/>
    </row>
    <row r="350" spans="1:11" ht="15.75" customHeight="1" thickBot="1" x14ac:dyDescent="0.3">
      <c r="A350" s="91"/>
      <c r="B350" s="204"/>
      <c r="C350" s="91"/>
      <c r="D350" s="91"/>
      <c r="E350" s="206">
        <f>SUM(E347:E349)</f>
        <v>63898500</v>
      </c>
      <c r="F350" s="205"/>
      <c r="G350" s="91"/>
      <c r="H350" s="92">
        <f>1000000</f>
        <v>1000000</v>
      </c>
      <c r="I350" s="91" t="s">
        <v>54</v>
      </c>
      <c r="J350" s="225"/>
      <c r="K350" s="91"/>
    </row>
    <row r="351" spans="1:11" ht="15.75" customHeight="1" thickTop="1" x14ac:dyDescent="0.25">
      <c r="A351" s="91"/>
      <c r="B351" s="204">
        <v>44390</v>
      </c>
      <c r="C351" s="91" t="s">
        <v>5</v>
      </c>
      <c r="D351" s="228">
        <v>60000000</v>
      </c>
      <c r="E351" s="92"/>
      <c r="F351" s="205"/>
      <c r="G351" s="91"/>
      <c r="H351" s="92">
        <f>E355-H350</f>
        <v>2101500</v>
      </c>
      <c r="I351" s="91" t="s">
        <v>55</v>
      </c>
      <c r="J351" s="225"/>
      <c r="K351" s="91"/>
    </row>
    <row r="352" spans="1:11" ht="15.75" customHeight="1" x14ac:dyDescent="0.25">
      <c r="A352" s="91"/>
      <c r="B352" s="204"/>
      <c r="C352" s="91" t="s">
        <v>10</v>
      </c>
      <c r="D352" s="92">
        <v>7000000</v>
      </c>
      <c r="E352" s="92"/>
      <c r="F352" s="205"/>
      <c r="G352" s="91"/>
      <c r="H352" s="92">
        <f>H351/2</f>
        <v>1050750</v>
      </c>
      <c r="I352" s="91" t="s">
        <v>29</v>
      </c>
      <c r="J352" s="225"/>
      <c r="K352" s="91"/>
    </row>
    <row r="353" spans="1:11" ht="15.75" customHeight="1" x14ac:dyDescent="0.25">
      <c r="A353" s="91"/>
      <c r="B353" s="204"/>
      <c r="C353" s="91" t="s">
        <v>12</v>
      </c>
      <c r="D353" s="92"/>
      <c r="E353" s="92"/>
      <c r="F353" s="205"/>
      <c r="G353" s="91"/>
      <c r="H353" s="92">
        <f>H351-H352</f>
        <v>1050750</v>
      </c>
      <c r="I353" s="91" t="s">
        <v>30</v>
      </c>
      <c r="J353" s="225"/>
      <c r="K353" s="91"/>
    </row>
    <row r="354" spans="1:11" ht="15.75" customHeight="1" thickBot="1" x14ac:dyDescent="0.3">
      <c r="A354" s="91"/>
      <c r="B354" s="204"/>
      <c r="C354" s="91"/>
      <c r="D354" s="91"/>
      <c r="E354" s="206">
        <f>SUM(D351:D353)</f>
        <v>67000000</v>
      </c>
      <c r="F354" s="205"/>
      <c r="G354" s="91"/>
      <c r="H354" s="92"/>
      <c r="I354" s="91"/>
      <c r="J354" s="91"/>
      <c r="K354" s="91"/>
    </row>
    <row r="355" spans="1:11" ht="15.75" customHeight="1" thickTop="1" thickBot="1" x14ac:dyDescent="0.3">
      <c r="A355" s="91"/>
      <c r="B355" s="208"/>
      <c r="C355" s="209" t="s">
        <v>6</v>
      </c>
      <c r="D355" s="209"/>
      <c r="E355" s="210">
        <f>E354-E350</f>
        <v>3101500</v>
      </c>
      <c r="F355" s="211"/>
      <c r="G355" s="91"/>
      <c r="H355" s="92"/>
      <c r="I355" s="91"/>
      <c r="J355" s="91"/>
      <c r="K355" s="91"/>
    </row>
    <row r="356" spans="1:11" ht="15.75" customHeight="1" thickBot="1" x14ac:dyDescent="0.3">
      <c r="A356" s="91"/>
      <c r="B356" s="212"/>
      <c r="C356" s="213"/>
      <c r="D356" s="214" t="s">
        <v>2</v>
      </c>
      <c r="E356" s="215">
        <v>2800000</v>
      </c>
      <c r="F356" s="216"/>
      <c r="G356" s="92"/>
      <c r="H356" s="92"/>
      <c r="I356" s="91"/>
      <c r="J356" s="91"/>
      <c r="K356" s="91"/>
    </row>
    <row r="357" spans="1:11" ht="15.75" customHeight="1" thickBot="1" x14ac:dyDescent="0.3">
      <c r="A357" s="91"/>
      <c r="B357" s="217"/>
      <c r="C357" s="91"/>
      <c r="D357" s="91"/>
      <c r="E357" s="91"/>
      <c r="F357" s="91"/>
      <c r="G357" s="91"/>
      <c r="H357" s="92"/>
      <c r="I357" s="91"/>
      <c r="J357" s="91"/>
      <c r="K357" s="91"/>
    </row>
    <row r="358" spans="1:11" ht="15.75" customHeight="1" x14ac:dyDescent="0.25">
      <c r="A358" s="91"/>
      <c r="B358" s="199">
        <v>44342</v>
      </c>
      <c r="C358" s="200" t="s">
        <v>82</v>
      </c>
      <c r="D358" s="201" t="s">
        <v>7</v>
      </c>
      <c r="E358" s="227">
        <v>67000000</v>
      </c>
      <c r="F358" s="203"/>
      <c r="G358" s="91"/>
      <c r="H358" s="92"/>
      <c r="I358" s="91"/>
      <c r="J358" s="91"/>
      <c r="K358" s="91"/>
    </row>
    <row r="359" spans="1:11" ht="15.75" customHeight="1" x14ac:dyDescent="0.25">
      <c r="A359" s="91"/>
      <c r="B359" s="204"/>
      <c r="C359" s="226" t="s">
        <v>67</v>
      </c>
      <c r="D359" s="91"/>
      <c r="E359" s="92">
        <v>0</v>
      </c>
      <c r="F359" s="205"/>
      <c r="G359" s="91"/>
      <c r="H359" s="92"/>
      <c r="I359" s="91"/>
      <c r="J359" s="91"/>
      <c r="K359" s="91"/>
    </row>
    <row r="360" spans="1:11" ht="15.75" customHeight="1" x14ac:dyDescent="0.25">
      <c r="A360" s="91"/>
      <c r="B360" s="204"/>
      <c r="C360" s="91" t="s">
        <v>51</v>
      </c>
      <c r="D360" s="91"/>
      <c r="E360" s="92">
        <v>300000</v>
      </c>
      <c r="F360" s="205"/>
      <c r="G360" s="91"/>
      <c r="H360" s="92"/>
      <c r="I360" s="91"/>
      <c r="J360" s="91"/>
      <c r="K360" s="91"/>
    </row>
    <row r="361" spans="1:11" ht="15.75" customHeight="1" x14ac:dyDescent="0.25">
      <c r="A361" s="91"/>
      <c r="B361" s="204"/>
      <c r="C361" s="91" t="s">
        <v>72</v>
      </c>
      <c r="D361" s="91"/>
      <c r="E361" s="92">
        <v>300000</v>
      </c>
      <c r="F361" s="205"/>
      <c r="G361" s="91"/>
      <c r="H361" s="92"/>
      <c r="I361" s="91"/>
      <c r="J361" s="91"/>
      <c r="K361" s="91"/>
    </row>
    <row r="362" spans="1:11" ht="15.75" customHeight="1" x14ac:dyDescent="0.25">
      <c r="A362" s="91"/>
      <c r="B362" s="204"/>
      <c r="C362" s="91" t="s">
        <v>69</v>
      </c>
      <c r="D362" s="91"/>
      <c r="E362" s="92">
        <v>230000</v>
      </c>
      <c r="F362" s="205"/>
      <c r="G362" s="91"/>
      <c r="H362" s="92"/>
      <c r="I362" s="91"/>
      <c r="J362" s="91"/>
      <c r="K362" s="91"/>
    </row>
    <row r="363" spans="1:11" ht="15.75" customHeight="1" x14ac:dyDescent="0.25">
      <c r="A363" s="91"/>
      <c r="B363" s="204"/>
      <c r="C363" s="91" t="s">
        <v>83</v>
      </c>
      <c r="D363" s="91"/>
      <c r="E363" s="92">
        <v>600000</v>
      </c>
      <c r="F363" s="205"/>
      <c r="G363" s="91"/>
      <c r="H363" s="92"/>
      <c r="I363" s="91"/>
      <c r="J363" s="91"/>
      <c r="K363" s="91"/>
    </row>
    <row r="364" spans="1:11" ht="15.75" customHeight="1" x14ac:dyDescent="0.25">
      <c r="A364" s="91"/>
      <c r="B364" s="204"/>
      <c r="C364" s="91" t="s">
        <v>84</v>
      </c>
      <c r="D364" s="91"/>
      <c r="E364" s="92">
        <v>100000</v>
      </c>
      <c r="F364" s="205"/>
      <c r="G364" s="91"/>
      <c r="H364" s="92"/>
      <c r="I364" s="91"/>
      <c r="J364" s="91"/>
      <c r="K364" s="91"/>
    </row>
    <row r="365" spans="1:11" ht="15.75" customHeight="1" x14ac:dyDescent="0.25">
      <c r="A365" s="91"/>
      <c r="B365" s="204"/>
      <c r="C365" s="91" t="s">
        <v>85</v>
      </c>
      <c r="D365" s="91"/>
      <c r="E365" s="92">
        <v>200000</v>
      </c>
      <c r="F365" s="205"/>
      <c r="G365" s="91"/>
      <c r="H365" s="92"/>
      <c r="I365" s="91"/>
      <c r="J365" s="91"/>
      <c r="K365" s="91"/>
    </row>
    <row r="366" spans="1:11" ht="15.75" customHeight="1" x14ac:dyDescent="0.25">
      <c r="A366" s="91"/>
      <c r="B366" s="204"/>
      <c r="C366" s="91" t="s">
        <v>86</v>
      </c>
      <c r="D366" s="91"/>
      <c r="E366" s="92">
        <v>250000</v>
      </c>
      <c r="F366" s="205"/>
      <c r="G366" s="91"/>
      <c r="H366" s="92"/>
      <c r="I366" s="91"/>
      <c r="J366" s="91"/>
      <c r="K366" s="91"/>
    </row>
    <row r="367" spans="1:11" ht="15.75" customHeight="1" thickBot="1" x14ac:dyDescent="0.3">
      <c r="A367" s="91"/>
      <c r="B367" s="204"/>
      <c r="C367" s="91"/>
      <c r="D367" s="91"/>
      <c r="E367" s="206">
        <f>SUM(E358:E366)</f>
        <v>68980000</v>
      </c>
      <c r="F367" s="205"/>
      <c r="G367" s="91"/>
      <c r="H367" s="92">
        <f>E367/2</f>
        <v>34490000</v>
      </c>
      <c r="I367" s="207">
        <f>H367/E367</f>
        <v>0.5</v>
      </c>
      <c r="J367" s="91" t="s">
        <v>53</v>
      </c>
      <c r="K367" s="91"/>
    </row>
    <row r="368" spans="1:11" ht="15.75" customHeight="1" thickTop="1" x14ac:dyDescent="0.25">
      <c r="A368" s="91"/>
      <c r="B368" s="204"/>
      <c r="C368" s="91"/>
      <c r="D368" s="91"/>
      <c r="E368" s="92"/>
      <c r="F368" s="205"/>
      <c r="G368" s="91"/>
      <c r="H368" s="92">
        <f>E367-H367</f>
        <v>34490000</v>
      </c>
      <c r="I368" s="207">
        <f>H368/E367</f>
        <v>0.5</v>
      </c>
      <c r="J368" s="91" t="s">
        <v>53</v>
      </c>
      <c r="K368" s="91"/>
    </row>
    <row r="369" spans="1:11" ht="15.75" customHeight="1" x14ac:dyDescent="0.25">
      <c r="A369" s="91"/>
      <c r="B369" s="204"/>
      <c r="C369" s="91" t="s">
        <v>8</v>
      </c>
      <c r="D369" s="92">
        <f>1000000*0</f>
        <v>0</v>
      </c>
      <c r="E369" s="92">
        <f>D369</f>
        <v>0</v>
      </c>
      <c r="F369" s="205"/>
      <c r="G369" s="91"/>
      <c r="H369" s="92"/>
      <c r="I369" s="91"/>
      <c r="J369" s="91"/>
      <c r="K369" s="91"/>
    </row>
    <row r="370" spans="1:11" ht="15.75" customHeight="1" thickBot="1" x14ac:dyDescent="0.3">
      <c r="A370" s="91"/>
      <c r="B370" s="204"/>
      <c r="C370" s="91"/>
      <c r="D370" s="91"/>
      <c r="E370" s="206">
        <f>SUM(E367:E369)</f>
        <v>68980000</v>
      </c>
      <c r="F370" s="205"/>
      <c r="G370" s="91"/>
      <c r="H370" s="92">
        <f>1000000</f>
        <v>1000000</v>
      </c>
      <c r="I370" s="91" t="s">
        <v>54</v>
      </c>
      <c r="J370" s="225"/>
      <c r="K370" s="91"/>
    </row>
    <row r="371" spans="1:11" ht="15.75" customHeight="1" thickTop="1" x14ac:dyDescent="0.25">
      <c r="A371" s="91"/>
      <c r="B371" s="204"/>
      <c r="C371" s="91" t="s">
        <v>5</v>
      </c>
      <c r="D371" s="228">
        <v>12000000</v>
      </c>
      <c r="E371" s="92"/>
      <c r="F371" s="205"/>
      <c r="G371" s="91"/>
      <c r="H371" s="92">
        <f>E375-H370</f>
        <v>5720000</v>
      </c>
      <c r="I371" s="91" t="s">
        <v>55</v>
      </c>
      <c r="J371" s="225"/>
      <c r="K371" s="91"/>
    </row>
    <row r="372" spans="1:11" ht="15.75" customHeight="1" x14ac:dyDescent="0.25">
      <c r="A372" s="91"/>
      <c r="B372" s="204">
        <v>44459</v>
      </c>
      <c r="C372" s="91" t="s">
        <v>10</v>
      </c>
      <c r="D372" s="92">
        <v>65000000</v>
      </c>
      <c r="E372" s="92"/>
      <c r="F372" s="205"/>
      <c r="G372" s="91"/>
      <c r="H372" s="92">
        <f>H371/2</f>
        <v>2860000</v>
      </c>
      <c r="I372" s="91" t="s">
        <v>38</v>
      </c>
      <c r="J372" s="225"/>
      <c r="K372" s="91"/>
    </row>
    <row r="373" spans="1:11" ht="15.75" customHeight="1" x14ac:dyDescent="0.25">
      <c r="A373" s="91"/>
      <c r="B373" s="204"/>
      <c r="C373" s="91" t="s">
        <v>12</v>
      </c>
      <c r="D373" s="92">
        <v>-1300000</v>
      </c>
      <c r="E373" s="92"/>
      <c r="F373" s="205"/>
      <c r="G373" s="91"/>
      <c r="H373" s="92">
        <f>H371-H372</f>
        <v>2860000</v>
      </c>
      <c r="I373" s="91" t="s">
        <v>30</v>
      </c>
      <c r="J373" s="225"/>
      <c r="K373" s="91"/>
    </row>
    <row r="374" spans="1:11" ht="15.75" customHeight="1" thickBot="1" x14ac:dyDescent="0.3">
      <c r="A374" s="91"/>
      <c r="B374" s="204"/>
      <c r="C374" s="91"/>
      <c r="D374" s="91"/>
      <c r="E374" s="206">
        <f>SUM(D371:D373)</f>
        <v>75700000</v>
      </c>
      <c r="F374" s="205"/>
      <c r="G374" s="91"/>
      <c r="H374" s="92"/>
      <c r="I374" s="91"/>
      <c r="J374" s="91"/>
      <c r="K374" s="91"/>
    </row>
    <row r="375" spans="1:11" ht="15.75" customHeight="1" thickTop="1" thickBot="1" x14ac:dyDescent="0.3">
      <c r="A375" s="91"/>
      <c r="B375" s="208"/>
      <c r="C375" s="209" t="s">
        <v>6</v>
      </c>
      <c r="D375" s="209"/>
      <c r="E375" s="210">
        <f>E374-E370</f>
        <v>6720000</v>
      </c>
      <c r="F375" s="211"/>
      <c r="G375" s="91"/>
      <c r="H375" s="92"/>
      <c r="I375" s="91"/>
      <c r="J375" s="91"/>
      <c r="K375" s="91"/>
    </row>
    <row r="376" spans="1:11" ht="15.75" customHeight="1" thickBot="1" x14ac:dyDescent="0.3">
      <c r="A376" s="91"/>
      <c r="B376" s="212"/>
      <c r="C376" s="213"/>
      <c r="D376" s="214" t="s">
        <v>2</v>
      </c>
      <c r="E376" s="215">
        <v>2800000</v>
      </c>
      <c r="F376" s="216"/>
      <c r="G376" s="92"/>
      <c r="H376" s="92"/>
      <c r="I376" s="91"/>
      <c r="J376" s="91"/>
      <c r="K376" s="91"/>
    </row>
    <row r="377" spans="1:11" ht="15.75" customHeight="1" thickBot="1" x14ac:dyDescent="0.3">
      <c r="A377" s="91"/>
      <c r="B377" s="217"/>
      <c r="C377" s="91"/>
      <c r="D377" s="91"/>
      <c r="E377" s="91"/>
      <c r="F377" s="91"/>
      <c r="G377" s="91"/>
      <c r="H377" s="92"/>
      <c r="I377" s="91"/>
      <c r="J377" s="91"/>
      <c r="K377" s="91"/>
    </row>
    <row r="378" spans="1:11" ht="15.75" customHeight="1" x14ac:dyDescent="0.25">
      <c r="A378" s="91"/>
      <c r="B378" s="199">
        <v>44348</v>
      </c>
      <c r="C378" s="200" t="s">
        <v>87</v>
      </c>
      <c r="D378" s="201" t="s">
        <v>0</v>
      </c>
      <c r="E378" s="227">
        <v>63000000</v>
      </c>
      <c r="F378" s="203"/>
      <c r="G378" s="91"/>
      <c r="H378" s="92"/>
      <c r="I378" s="91"/>
      <c r="J378" s="91"/>
      <c r="K378" s="91"/>
    </row>
    <row r="379" spans="1:11" ht="15.75" customHeight="1" x14ac:dyDescent="0.25">
      <c r="A379" s="91"/>
      <c r="B379" s="204"/>
      <c r="C379" s="226" t="s">
        <v>67</v>
      </c>
      <c r="D379" s="91"/>
      <c r="E379" s="92">
        <v>0</v>
      </c>
      <c r="F379" s="205"/>
      <c r="G379" s="91"/>
      <c r="H379" s="92"/>
      <c r="I379" s="91"/>
      <c r="J379" s="91"/>
      <c r="K379" s="91"/>
    </row>
    <row r="380" spans="1:11" ht="15.75" customHeight="1" x14ac:dyDescent="0.25">
      <c r="A380" s="91"/>
      <c r="B380" s="204"/>
      <c r="C380" s="91" t="s">
        <v>51</v>
      </c>
      <c r="D380" s="91"/>
      <c r="E380" s="92">
        <v>300000</v>
      </c>
      <c r="F380" s="205"/>
      <c r="G380" s="91"/>
      <c r="H380" s="92"/>
      <c r="I380" s="91"/>
      <c r="J380" s="91"/>
      <c r="K380" s="91"/>
    </row>
    <row r="381" spans="1:11" ht="15.75" customHeight="1" x14ac:dyDescent="0.25">
      <c r="A381" s="91"/>
      <c r="B381" s="204"/>
      <c r="C381" s="91" t="s">
        <v>72</v>
      </c>
      <c r="D381" s="91"/>
      <c r="E381" s="92">
        <v>500000</v>
      </c>
      <c r="F381" s="205"/>
      <c r="G381" s="91"/>
      <c r="H381" s="92"/>
      <c r="I381" s="91"/>
      <c r="J381" s="91"/>
      <c r="K381" s="91"/>
    </row>
    <row r="382" spans="1:11" ht="15.75" customHeight="1" x14ac:dyDescent="0.25">
      <c r="A382" s="91"/>
      <c r="B382" s="204"/>
      <c r="C382" s="91" t="s">
        <v>77</v>
      </c>
      <c r="D382" s="91"/>
      <c r="E382" s="92">
        <v>0</v>
      </c>
      <c r="F382" s="205"/>
      <c r="G382" s="91"/>
      <c r="H382" s="92"/>
      <c r="I382" s="91"/>
      <c r="J382" s="91"/>
      <c r="K382" s="91"/>
    </row>
    <row r="383" spans="1:11" ht="15.75" customHeight="1" x14ac:dyDescent="0.25">
      <c r="A383" s="91"/>
      <c r="B383" s="204"/>
      <c r="C383" s="91" t="s">
        <v>78</v>
      </c>
      <c r="D383" s="91"/>
      <c r="E383" s="92">
        <v>0</v>
      </c>
      <c r="F383" s="205"/>
      <c r="G383" s="91"/>
      <c r="H383" s="92"/>
      <c r="I383" s="91"/>
      <c r="J383" s="91"/>
      <c r="K383" s="91"/>
    </row>
    <row r="384" spans="1:11" ht="15.75" customHeight="1" x14ac:dyDescent="0.25">
      <c r="A384" s="91"/>
      <c r="B384" s="204"/>
      <c r="C384" s="91" t="s">
        <v>52</v>
      </c>
      <c r="D384" s="91"/>
      <c r="E384" s="92">
        <v>700000</v>
      </c>
      <c r="F384" s="205"/>
      <c r="G384" s="91"/>
      <c r="H384" s="92"/>
      <c r="I384" s="91"/>
      <c r="J384" s="91"/>
      <c r="K384" s="91"/>
    </row>
    <row r="385" spans="1:11" ht="15.75" customHeight="1" thickBot="1" x14ac:dyDescent="0.3">
      <c r="A385" s="91"/>
      <c r="B385" s="204"/>
      <c r="C385" s="91"/>
      <c r="D385" s="91"/>
      <c r="E385" s="206">
        <f>SUM(E378:E384)</f>
        <v>64500000</v>
      </c>
      <c r="F385" s="205"/>
      <c r="G385" s="91"/>
      <c r="H385" s="92">
        <f>E385/2</f>
        <v>32250000</v>
      </c>
      <c r="I385" s="207">
        <f>H385/E385</f>
        <v>0.5</v>
      </c>
      <c r="J385" s="91" t="s">
        <v>53</v>
      </c>
      <c r="K385" s="91"/>
    </row>
    <row r="386" spans="1:11" ht="15.75" customHeight="1" thickTop="1" x14ac:dyDescent="0.25">
      <c r="A386" s="91"/>
      <c r="B386" s="204"/>
      <c r="C386" s="91"/>
      <c r="D386" s="91"/>
      <c r="E386" s="92"/>
      <c r="F386" s="205"/>
      <c r="G386" s="91"/>
      <c r="H386" s="92">
        <f>E385-H385</f>
        <v>32250000</v>
      </c>
      <c r="I386" s="207">
        <f>H386/E385</f>
        <v>0.5</v>
      </c>
      <c r="J386" s="91" t="s">
        <v>53</v>
      </c>
      <c r="K386" s="91"/>
    </row>
    <row r="387" spans="1:11" ht="15.75" customHeight="1" x14ac:dyDescent="0.25">
      <c r="A387" s="91"/>
      <c r="B387" s="204"/>
      <c r="C387" s="91" t="s">
        <v>8</v>
      </c>
      <c r="D387" s="92">
        <f>1000000*0</f>
        <v>0</v>
      </c>
      <c r="E387" s="92">
        <f>D387</f>
        <v>0</v>
      </c>
      <c r="F387" s="205"/>
      <c r="G387" s="91"/>
      <c r="H387" s="92"/>
      <c r="I387" s="91"/>
      <c r="J387" s="91"/>
      <c r="K387" s="91"/>
    </row>
    <row r="388" spans="1:11" ht="15.75" customHeight="1" thickBot="1" x14ac:dyDescent="0.3">
      <c r="A388" s="91"/>
      <c r="B388" s="204"/>
      <c r="C388" s="91"/>
      <c r="D388" s="91"/>
      <c r="E388" s="206">
        <f>SUM(E385:E387)</f>
        <v>64500000</v>
      </c>
      <c r="F388" s="205"/>
      <c r="G388" s="91"/>
      <c r="H388" s="229">
        <f>1000000</f>
        <v>1000000</v>
      </c>
      <c r="I388" s="230" t="s">
        <v>54</v>
      </c>
      <c r="J388" s="225"/>
      <c r="K388" s="91"/>
    </row>
    <row r="389" spans="1:11" ht="15.75" customHeight="1" thickTop="1" x14ac:dyDescent="0.25">
      <c r="A389" s="91"/>
      <c r="B389" s="204"/>
      <c r="C389" s="91" t="s">
        <v>5</v>
      </c>
      <c r="D389" s="228">
        <v>0</v>
      </c>
      <c r="E389" s="92"/>
      <c r="F389" s="205"/>
      <c r="G389" s="91"/>
      <c r="H389" s="229">
        <f>E393-H388</f>
        <v>-65500000</v>
      </c>
      <c r="I389" s="230" t="s">
        <v>55</v>
      </c>
      <c r="J389" s="225"/>
      <c r="K389" s="91"/>
    </row>
    <row r="390" spans="1:11" ht="15.75" customHeight="1" x14ac:dyDescent="0.25">
      <c r="A390" s="91"/>
      <c r="B390" s="204"/>
      <c r="C390" s="91" t="s">
        <v>10</v>
      </c>
      <c r="D390" s="92">
        <v>0</v>
      </c>
      <c r="E390" s="92"/>
      <c r="F390" s="205"/>
      <c r="G390" s="91"/>
      <c r="H390" s="229">
        <v>0</v>
      </c>
      <c r="I390" s="230" t="s">
        <v>38</v>
      </c>
      <c r="J390" s="225"/>
      <c r="K390" s="91"/>
    </row>
    <row r="391" spans="1:11" ht="15.75" customHeight="1" x14ac:dyDescent="0.25">
      <c r="A391" s="91"/>
      <c r="B391" s="204"/>
      <c r="C391" s="91" t="s">
        <v>12</v>
      </c>
      <c r="D391" s="92">
        <v>0</v>
      </c>
      <c r="E391" s="92"/>
      <c r="F391" s="205"/>
      <c r="G391" s="91"/>
      <c r="H391" s="229">
        <f>H389-H390</f>
        <v>-65500000</v>
      </c>
      <c r="I391" s="230" t="s">
        <v>30</v>
      </c>
      <c r="J391" s="225"/>
      <c r="K391" s="91"/>
    </row>
    <row r="392" spans="1:11" ht="15.75" customHeight="1" thickBot="1" x14ac:dyDescent="0.3">
      <c r="A392" s="91"/>
      <c r="B392" s="204"/>
      <c r="C392" s="91"/>
      <c r="D392" s="91"/>
      <c r="E392" s="206">
        <f>SUM(D389:D391)</f>
        <v>0</v>
      </c>
      <c r="F392" s="205"/>
      <c r="G392" s="91"/>
      <c r="H392" s="229"/>
      <c r="I392" s="230"/>
      <c r="J392" s="91"/>
      <c r="K392" s="91"/>
    </row>
    <row r="393" spans="1:11" ht="15.75" customHeight="1" thickTop="1" thickBot="1" x14ac:dyDescent="0.3">
      <c r="A393" s="91"/>
      <c r="B393" s="208"/>
      <c r="C393" s="209" t="s">
        <v>6</v>
      </c>
      <c r="D393" s="209"/>
      <c r="E393" s="210">
        <f>E392-E388</f>
        <v>-64500000</v>
      </c>
      <c r="F393" s="211"/>
      <c r="G393" s="91"/>
      <c r="H393" s="92"/>
      <c r="I393" s="91"/>
      <c r="J393" s="91"/>
      <c r="K393" s="91"/>
    </row>
    <row r="394" spans="1:11" ht="15.75" customHeight="1" thickBot="1" x14ac:dyDescent="0.3">
      <c r="A394" s="91"/>
      <c r="B394" s="212"/>
      <c r="C394" s="213"/>
      <c r="D394" s="214" t="s">
        <v>2</v>
      </c>
      <c r="E394" s="215">
        <v>2800000</v>
      </c>
      <c r="F394" s="216"/>
      <c r="G394" s="92"/>
      <c r="H394" s="92"/>
      <c r="I394" s="91"/>
      <c r="J394" s="91"/>
      <c r="K394" s="91"/>
    </row>
    <row r="395" spans="1:11" ht="15.75" customHeight="1" thickBot="1" x14ac:dyDescent="0.3">
      <c r="A395" s="91"/>
      <c r="B395" s="217"/>
      <c r="C395" s="91"/>
      <c r="D395" s="91"/>
      <c r="E395" s="91"/>
      <c r="F395" s="91"/>
      <c r="G395" s="91"/>
      <c r="H395" s="92"/>
      <c r="I395" s="91"/>
      <c r="J395" s="91"/>
      <c r="K395" s="91"/>
    </row>
    <row r="396" spans="1:11" ht="15.75" customHeight="1" x14ac:dyDescent="0.25">
      <c r="A396" s="91"/>
      <c r="B396" s="199">
        <v>44346</v>
      </c>
      <c r="C396" s="200" t="s">
        <v>88</v>
      </c>
      <c r="D396" s="201" t="s">
        <v>74</v>
      </c>
      <c r="E396" s="227">
        <v>84000000</v>
      </c>
      <c r="F396" s="203"/>
      <c r="G396" s="91"/>
      <c r="H396" s="92"/>
      <c r="I396" s="91"/>
      <c r="J396" s="91"/>
      <c r="K396" s="91"/>
    </row>
    <row r="397" spans="1:11" ht="15.75" customHeight="1" x14ac:dyDescent="0.25">
      <c r="A397" s="91"/>
      <c r="B397" s="204"/>
      <c r="C397" s="226" t="s">
        <v>67</v>
      </c>
      <c r="D397" s="91"/>
      <c r="E397" s="92">
        <v>0</v>
      </c>
      <c r="F397" s="205"/>
      <c r="G397" s="91"/>
      <c r="H397" s="92"/>
      <c r="I397" s="91"/>
      <c r="J397" s="91"/>
      <c r="K397" s="91"/>
    </row>
    <row r="398" spans="1:11" ht="15.75" customHeight="1" x14ac:dyDescent="0.25">
      <c r="A398" s="91"/>
      <c r="B398" s="204"/>
      <c r="C398" s="91" t="s">
        <v>51</v>
      </c>
      <c r="D398" s="91"/>
      <c r="E398" s="92">
        <v>300000</v>
      </c>
      <c r="F398" s="205"/>
      <c r="G398" s="91"/>
      <c r="H398" s="92"/>
      <c r="I398" s="91"/>
      <c r="J398" s="91"/>
      <c r="K398" s="91"/>
    </row>
    <row r="399" spans="1:11" ht="15.75" customHeight="1" x14ac:dyDescent="0.25">
      <c r="A399" s="91"/>
      <c r="B399" s="204"/>
      <c r="C399" s="91" t="s">
        <v>72</v>
      </c>
      <c r="D399" s="91"/>
      <c r="E399" s="92">
        <v>0</v>
      </c>
      <c r="F399" s="205"/>
      <c r="G399" s="91"/>
      <c r="H399" s="92"/>
      <c r="I399" s="91"/>
      <c r="J399" s="91"/>
      <c r="K399" s="91"/>
    </row>
    <row r="400" spans="1:11" ht="15.75" customHeight="1" x14ac:dyDescent="0.25">
      <c r="A400" s="91"/>
      <c r="B400" s="204"/>
      <c r="C400" s="91" t="s">
        <v>77</v>
      </c>
      <c r="D400" s="91"/>
      <c r="E400" s="92">
        <v>0</v>
      </c>
      <c r="F400" s="205"/>
      <c r="G400" s="91"/>
      <c r="H400" s="92"/>
      <c r="I400" s="91"/>
      <c r="J400" s="91"/>
      <c r="K400" s="91"/>
    </row>
    <row r="401" spans="1:11" ht="15.75" customHeight="1" x14ac:dyDescent="0.25">
      <c r="A401" s="91"/>
      <c r="B401" s="204"/>
      <c r="C401" s="91" t="s">
        <v>78</v>
      </c>
      <c r="D401" s="91"/>
      <c r="E401" s="92">
        <v>0</v>
      </c>
      <c r="F401" s="205"/>
      <c r="G401" s="91"/>
      <c r="H401" s="92"/>
      <c r="I401" s="91"/>
      <c r="J401" s="91"/>
      <c r="K401" s="91"/>
    </row>
    <row r="402" spans="1:11" ht="15.75" customHeight="1" x14ac:dyDescent="0.25">
      <c r="A402" s="91"/>
      <c r="B402" s="204"/>
      <c r="C402" s="91" t="s">
        <v>52</v>
      </c>
      <c r="D402" s="91"/>
      <c r="E402" s="92">
        <v>700000</v>
      </c>
      <c r="F402" s="205"/>
      <c r="G402" s="91"/>
      <c r="H402" s="92"/>
      <c r="I402" s="91"/>
      <c r="J402" s="91"/>
      <c r="K402" s="91"/>
    </row>
    <row r="403" spans="1:11" ht="15.75" customHeight="1" thickBot="1" x14ac:dyDescent="0.3">
      <c r="A403" s="91"/>
      <c r="B403" s="204"/>
      <c r="C403" s="91"/>
      <c r="D403" s="91"/>
      <c r="E403" s="206">
        <f>SUM(E396:E402)</f>
        <v>85000000</v>
      </c>
      <c r="F403" s="205"/>
      <c r="G403" s="91"/>
      <c r="H403" s="92">
        <f>E403/2</f>
        <v>42500000</v>
      </c>
      <c r="I403" s="207">
        <f>H403/E403</f>
        <v>0.5</v>
      </c>
      <c r="J403" s="91" t="s">
        <v>53</v>
      </c>
      <c r="K403" s="91"/>
    </row>
    <row r="404" spans="1:11" ht="15.75" customHeight="1" thickTop="1" x14ac:dyDescent="0.25">
      <c r="A404" s="91"/>
      <c r="B404" s="204"/>
      <c r="C404" s="91"/>
      <c r="D404" s="91"/>
      <c r="E404" s="92"/>
      <c r="F404" s="205"/>
      <c r="G404" s="91"/>
      <c r="H404" s="92">
        <f>E403-H403</f>
        <v>42500000</v>
      </c>
      <c r="I404" s="207">
        <f>H404/E403</f>
        <v>0.5</v>
      </c>
      <c r="J404" s="91" t="s">
        <v>53</v>
      </c>
      <c r="K404" s="91"/>
    </row>
    <row r="405" spans="1:11" ht="15.75" customHeight="1" x14ac:dyDescent="0.25">
      <c r="A405" s="91"/>
      <c r="B405" s="204"/>
      <c r="C405" s="91" t="s">
        <v>8</v>
      </c>
      <c r="D405" s="92">
        <f>1000000*0</f>
        <v>0</v>
      </c>
      <c r="E405" s="92">
        <f>D405</f>
        <v>0</v>
      </c>
      <c r="F405" s="205"/>
      <c r="G405" s="91"/>
      <c r="H405" s="92"/>
      <c r="I405" s="91"/>
      <c r="J405" s="91"/>
      <c r="K405" s="91"/>
    </row>
    <row r="406" spans="1:11" ht="15.75" customHeight="1" thickBot="1" x14ac:dyDescent="0.3">
      <c r="A406" s="91"/>
      <c r="B406" s="204"/>
      <c r="C406" s="91"/>
      <c r="D406" s="91"/>
      <c r="E406" s="206">
        <f>SUM(E403:E405)</f>
        <v>85000000</v>
      </c>
      <c r="F406" s="205"/>
      <c r="G406" s="91"/>
      <c r="H406" s="92">
        <f>1000000</f>
        <v>1000000</v>
      </c>
      <c r="I406" s="91" t="s">
        <v>54</v>
      </c>
      <c r="J406" s="225"/>
      <c r="K406" s="91"/>
    </row>
    <row r="407" spans="1:11" ht="15.75" customHeight="1" thickTop="1" x14ac:dyDescent="0.25">
      <c r="A407" s="91"/>
      <c r="B407" s="231">
        <v>44436</v>
      </c>
      <c r="C407" s="91" t="s">
        <v>5</v>
      </c>
      <c r="D407" s="228">
        <v>10000000</v>
      </c>
      <c r="E407" s="92"/>
      <c r="F407" s="205"/>
      <c r="G407" s="91"/>
      <c r="H407" s="92">
        <f>E411-H406</f>
        <v>4000000</v>
      </c>
      <c r="I407" s="91" t="s">
        <v>55</v>
      </c>
      <c r="J407" s="225"/>
      <c r="K407" s="91"/>
    </row>
    <row r="408" spans="1:11" ht="15.75" customHeight="1" x14ac:dyDescent="0.25">
      <c r="A408" s="91"/>
      <c r="B408" s="204">
        <v>44444</v>
      </c>
      <c r="C408" s="91" t="s">
        <v>10</v>
      </c>
      <c r="D408" s="92">
        <v>81000000</v>
      </c>
      <c r="E408" s="92"/>
      <c r="F408" s="205"/>
      <c r="G408" s="91"/>
      <c r="H408" s="92">
        <v>0</v>
      </c>
      <c r="I408" s="91" t="s">
        <v>38</v>
      </c>
      <c r="J408" s="225"/>
      <c r="K408" s="91"/>
    </row>
    <row r="409" spans="1:11" ht="15.75" customHeight="1" x14ac:dyDescent="0.25">
      <c r="A409" s="91"/>
      <c r="B409" s="204"/>
      <c r="C409" s="91" t="s">
        <v>12</v>
      </c>
      <c r="D409" s="92">
        <v>-1000000</v>
      </c>
      <c r="E409" s="92"/>
      <c r="F409" s="205"/>
      <c r="G409" s="91"/>
      <c r="H409" s="92">
        <f>H407-H408</f>
        <v>4000000</v>
      </c>
      <c r="I409" s="91" t="s">
        <v>30</v>
      </c>
      <c r="J409" s="225"/>
      <c r="K409" s="91"/>
    </row>
    <row r="410" spans="1:11" ht="15.75" customHeight="1" thickBot="1" x14ac:dyDescent="0.3">
      <c r="A410" s="91"/>
      <c r="B410" s="204"/>
      <c r="C410" s="91"/>
      <c r="D410" s="91"/>
      <c r="E410" s="206">
        <f>SUM(D407:D409)</f>
        <v>90000000</v>
      </c>
      <c r="F410" s="205"/>
      <c r="G410" s="91"/>
      <c r="H410" s="92"/>
      <c r="I410" s="91"/>
      <c r="J410" s="91"/>
      <c r="K410" s="91"/>
    </row>
    <row r="411" spans="1:11" ht="15.75" customHeight="1" thickTop="1" thickBot="1" x14ac:dyDescent="0.3">
      <c r="A411" s="91"/>
      <c r="B411" s="208"/>
      <c r="C411" s="209" t="s">
        <v>6</v>
      </c>
      <c r="D411" s="209"/>
      <c r="E411" s="210">
        <f>E410-E406</f>
        <v>5000000</v>
      </c>
      <c r="F411" s="211"/>
      <c r="G411" s="91"/>
      <c r="H411" s="92"/>
      <c r="I411" s="91"/>
      <c r="J411" s="91"/>
      <c r="K411" s="91"/>
    </row>
    <row r="412" spans="1:11" ht="15.75" customHeight="1" thickBot="1" x14ac:dyDescent="0.3">
      <c r="A412" s="91"/>
      <c r="B412" s="212"/>
      <c r="C412" s="213"/>
      <c r="D412" s="214" t="s">
        <v>2</v>
      </c>
      <c r="E412" s="215">
        <v>2800000</v>
      </c>
      <c r="F412" s="216"/>
      <c r="G412" s="92"/>
      <c r="H412" s="92"/>
      <c r="I412" s="91"/>
      <c r="J412" s="91"/>
      <c r="K412" s="91"/>
    </row>
    <row r="413" spans="1:11" ht="15.75" customHeight="1" thickBot="1" x14ac:dyDescent="0.3">
      <c r="A413" s="91"/>
      <c r="B413" s="217"/>
      <c r="C413" s="91"/>
      <c r="D413" s="91"/>
      <c r="E413" s="91"/>
      <c r="F413" s="91"/>
      <c r="G413" s="91"/>
      <c r="H413" s="92"/>
      <c r="I413" s="91"/>
      <c r="J413" s="91"/>
      <c r="K413" s="91"/>
    </row>
    <row r="414" spans="1:11" ht="15.75" customHeight="1" x14ac:dyDescent="0.25">
      <c r="A414" s="91"/>
      <c r="B414" s="199">
        <v>44360</v>
      </c>
      <c r="C414" s="200" t="s">
        <v>89</v>
      </c>
      <c r="D414" s="201" t="s">
        <v>74</v>
      </c>
      <c r="E414" s="227">
        <v>58000000</v>
      </c>
      <c r="F414" s="203"/>
      <c r="G414" s="91"/>
      <c r="H414" s="92"/>
      <c r="I414" s="91"/>
      <c r="J414" s="91"/>
      <c r="K414" s="91"/>
    </row>
    <row r="415" spans="1:11" ht="15.75" customHeight="1" x14ac:dyDescent="0.25">
      <c r="A415" s="91"/>
      <c r="B415" s="204"/>
      <c r="C415" s="226" t="s">
        <v>67</v>
      </c>
      <c r="D415" s="91"/>
      <c r="E415" s="92">
        <v>0</v>
      </c>
      <c r="F415" s="205"/>
      <c r="G415" s="91"/>
      <c r="H415" s="92"/>
      <c r="I415" s="91"/>
      <c r="J415" s="91"/>
      <c r="K415" s="91"/>
    </row>
    <row r="416" spans="1:11" ht="15.75" customHeight="1" x14ac:dyDescent="0.25">
      <c r="A416" s="91"/>
      <c r="B416" s="204"/>
      <c r="C416" s="91" t="s">
        <v>51</v>
      </c>
      <c r="D416" s="91"/>
      <c r="E416" s="92">
        <v>0</v>
      </c>
      <c r="F416" s="205"/>
      <c r="G416" s="91"/>
      <c r="H416" s="92"/>
      <c r="I416" s="91"/>
      <c r="J416" s="91"/>
      <c r="K416" s="91"/>
    </row>
    <row r="417" spans="1:11" ht="15.75" customHeight="1" x14ac:dyDescent="0.25">
      <c r="A417" s="91"/>
      <c r="B417" s="204"/>
      <c r="C417" s="91" t="s">
        <v>72</v>
      </c>
      <c r="D417" s="91"/>
      <c r="E417" s="92">
        <v>0</v>
      </c>
      <c r="F417" s="205"/>
      <c r="G417" s="91"/>
      <c r="H417" s="92"/>
      <c r="I417" s="91"/>
      <c r="J417" s="91"/>
      <c r="K417" s="91"/>
    </row>
    <row r="418" spans="1:11" ht="15.75" customHeight="1" x14ac:dyDescent="0.25">
      <c r="A418" s="91"/>
      <c r="B418" s="204"/>
      <c r="C418" s="91" t="s">
        <v>77</v>
      </c>
      <c r="D418" s="91"/>
      <c r="E418" s="92">
        <v>1000000</v>
      </c>
      <c r="F418" s="205"/>
      <c r="G418" s="91"/>
      <c r="H418" s="92"/>
      <c r="I418" s="91"/>
      <c r="J418" s="91"/>
      <c r="K418" s="91"/>
    </row>
    <row r="419" spans="1:11" ht="15.75" customHeight="1" x14ac:dyDescent="0.25">
      <c r="A419" s="91"/>
      <c r="B419" s="204"/>
      <c r="C419" s="91" t="s">
        <v>90</v>
      </c>
      <c r="D419" s="91"/>
      <c r="E419" s="92">
        <v>500000</v>
      </c>
      <c r="F419" s="205"/>
      <c r="G419" s="91"/>
      <c r="H419" s="92"/>
      <c r="I419" s="91"/>
      <c r="J419" s="91"/>
      <c r="K419" s="91"/>
    </row>
    <row r="420" spans="1:11" ht="15.75" customHeight="1" x14ac:dyDescent="0.25">
      <c r="A420" s="91"/>
      <c r="B420" s="204"/>
      <c r="C420" s="91" t="s">
        <v>52</v>
      </c>
      <c r="D420" s="91"/>
      <c r="E420" s="92">
        <v>1000000</v>
      </c>
      <c r="F420" s="205"/>
      <c r="G420" s="91"/>
      <c r="H420" s="92"/>
      <c r="I420" s="91"/>
      <c r="J420" s="91"/>
      <c r="K420" s="91"/>
    </row>
    <row r="421" spans="1:11" ht="15.75" customHeight="1" thickBot="1" x14ac:dyDescent="0.3">
      <c r="A421" s="91"/>
      <c r="B421" s="204"/>
      <c r="C421" s="91"/>
      <c r="D421" s="91"/>
      <c r="E421" s="206">
        <f>SUM(E414:E420)</f>
        <v>60500000</v>
      </c>
      <c r="F421" s="205"/>
      <c r="G421" s="91"/>
      <c r="H421" s="92">
        <f>E421/2</f>
        <v>30250000</v>
      </c>
      <c r="I421" s="207">
        <f>H421/E421</f>
        <v>0.5</v>
      </c>
      <c r="J421" s="91" t="s">
        <v>53</v>
      </c>
      <c r="K421" s="91"/>
    </row>
    <row r="422" spans="1:11" ht="15.75" customHeight="1" thickTop="1" x14ac:dyDescent="0.25">
      <c r="A422" s="91"/>
      <c r="B422" s="204"/>
      <c r="C422" s="91"/>
      <c r="D422" s="91"/>
      <c r="E422" s="92"/>
      <c r="F422" s="205"/>
      <c r="G422" s="91"/>
      <c r="H422" s="92">
        <f>E421-H421</f>
        <v>30250000</v>
      </c>
      <c r="I422" s="207">
        <f>H422/E421</f>
        <v>0.5</v>
      </c>
      <c r="J422" s="91" t="s">
        <v>53</v>
      </c>
      <c r="K422" s="91"/>
    </row>
    <row r="423" spans="1:11" ht="15.75" customHeight="1" x14ac:dyDescent="0.25">
      <c r="A423" s="91"/>
      <c r="B423" s="204"/>
      <c r="C423" s="91" t="s">
        <v>8</v>
      </c>
      <c r="D423" s="92">
        <f>1000000*0</f>
        <v>0</v>
      </c>
      <c r="E423" s="92">
        <f>D423</f>
        <v>0</v>
      </c>
      <c r="F423" s="205"/>
      <c r="G423" s="91"/>
      <c r="H423" s="92"/>
      <c r="I423" s="91"/>
      <c r="J423" s="91"/>
      <c r="K423" s="91"/>
    </row>
    <row r="424" spans="1:11" ht="15.75" customHeight="1" thickBot="1" x14ac:dyDescent="0.3">
      <c r="A424" s="91"/>
      <c r="B424" s="204"/>
      <c r="C424" s="91"/>
      <c r="D424" s="91"/>
      <c r="E424" s="206">
        <f>SUM(E421:E423)</f>
        <v>60500000</v>
      </c>
      <c r="F424" s="205"/>
      <c r="G424" s="91"/>
      <c r="H424" s="92">
        <f>1000000</f>
        <v>1000000</v>
      </c>
      <c r="I424" s="91" t="s">
        <v>54</v>
      </c>
      <c r="J424" s="225"/>
      <c r="K424" s="91"/>
    </row>
    <row r="425" spans="1:11" ht="15.75" customHeight="1" thickTop="1" x14ac:dyDescent="0.25">
      <c r="A425" s="91"/>
      <c r="B425" s="204"/>
      <c r="C425" s="91" t="s">
        <v>5</v>
      </c>
      <c r="D425" s="228">
        <v>0</v>
      </c>
      <c r="E425" s="92"/>
      <c r="F425" s="205"/>
      <c r="G425" s="91"/>
      <c r="H425" s="92">
        <f>E429-H424</f>
        <v>3000000</v>
      </c>
      <c r="I425" s="91" t="s">
        <v>55</v>
      </c>
      <c r="J425" s="225"/>
      <c r="K425" s="91"/>
    </row>
    <row r="426" spans="1:11" ht="15.75" customHeight="1" x14ac:dyDescent="0.25">
      <c r="A426" s="91"/>
      <c r="B426" s="204">
        <v>44372</v>
      </c>
      <c r="C426" s="91" t="s">
        <v>10</v>
      </c>
      <c r="D426" s="92">
        <v>64500000</v>
      </c>
      <c r="E426" s="92"/>
      <c r="F426" s="205"/>
      <c r="G426" s="91"/>
      <c r="H426" s="92">
        <v>0</v>
      </c>
      <c r="I426" s="91" t="s">
        <v>38</v>
      </c>
      <c r="J426" s="225"/>
      <c r="K426" s="91"/>
    </row>
    <row r="427" spans="1:11" ht="15.75" customHeight="1" x14ac:dyDescent="0.25">
      <c r="A427" s="91"/>
      <c r="B427" s="204"/>
      <c r="C427" s="91" t="s">
        <v>12</v>
      </c>
      <c r="D427" s="92">
        <v>0</v>
      </c>
      <c r="E427" s="92"/>
      <c r="F427" s="205"/>
      <c r="G427" s="91"/>
      <c r="H427" s="92">
        <f>H425-H426</f>
        <v>3000000</v>
      </c>
      <c r="I427" s="91" t="s">
        <v>30</v>
      </c>
      <c r="J427" s="225"/>
      <c r="K427" s="91"/>
    </row>
    <row r="428" spans="1:11" ht="15.75" customHeight="1" thickBot="1" x14ac:dyDescent="0.3">
      <c r="A428" s="91"/>
      <c r="B428" s="204"/>
      <c r="C428" s="91"/>
      <c r="D428" s="91"/>
      <c r="E428" s="206">
        <f>SUM(D425:D427)</f>
        <v>64500000</v>
      </c>
      <c r="F428" s="205"/>
      <c r="G428" s="91"/>
      <c r="H428" s="92"/>
      <c r="I428" s="91"/>
      <c r="J428" s="91"/>
      <c r="K428" s="91"/>
    </row>
    <row r="429" spans="1:11" ht="15.75" customHeight="1" thickTop="1" thickBot="1" x14ac:dyDescent="0.3">
      <c r="A429" s="91"/>
      <c r="B429" s="208"/>
      <c r="C429" s="209" t="s">
        <v>6</v>
      </c>
      <c r="D429" s="209"/>
      <c r="E429" s="210">
        <f>E428-E424</f>
        <v>4000000</v>
      </c>
      <c r="F429" s="211"/>
      <c r="G429" s="91"/>
      <c r="H429" s="92"/>
      <c r="I429" s="91"/>
      <c r="J429" s="91"/>
      <c r="K429" s="91"/>
    </row>
    <row r="430" spans="1:11" ht="15.75" customHeight="1" thickBot="1" x14ac:dyDescent="0.3">
      <c r="A430" s="91"/>
      <c r="B430" s="212"/>
      <c r="C430" s="213"/>
      <c r="D430" s="214" t="s">
        <v>2</v>
      </c>
      <c r="E430" s="215">
        <v>2800000</v>
      </c>
      <c r="F430" s="216"/>
      <c r="G430" s="92"/>
      <c r="H430" s="92"/>
      <c r="I430" s="91"/>
      <c r="J430" s="91"/>
      <c r="K430" s="91"/>
    </row>
    <row r="431" spans="1:11" ht="15.75" customHeight="1" thickBot="1" x14ac:dyDescent="0.3">
      <c r="A431" s="91"/>
      <c r="B431" s="217"/>
      <c r="C431" s="91"/>
      <c r="D431" s="91"/>
      <c r="E431" s="91"/>
      <c r="F431" s="91"/>
      <c r="G431" s="91"/>
      <c r="H431" s="92"/>
      <c r="I431" s="91"/>
      <c r="J431" s="91"/>
      <c r="K431" s="91"/>
    </row>
    <row r="432" spans="1:11" ht="15.75" customHeight="1" x14ac:dyDescent="0.25">
      <c r="A432" s="91"/>
      <c r="B432" s="199">
        <v>44370</v>
      </c>
      <c r="C432" s="200" t="s">
        <v>91</v>
      </c>
      <c r="D432" s="201" t="s">
        <v>0</v>
      </c>
      <c r="E432" s="227">
        <v>59000000</v>
      </c>
      <c r="F432" s="203"/>
      <c r="G432" s="91"/>
      <c r="H432" s="92"/>
      <c r="I432" s="91"/>
      <c r="J432" s="91"/>
      <c r="K432" s="91"/>
    </row>
    <row r="433" spans="1:11" ht="15.75" customHeight="1" x14ac:dyDescent="0.25">
      <c r="A433" s="91"/>
      <c r="B433" s="204"/>
      <c r="C433" s="226" t="s">
        <v>67</v>
      </c>
      <c r="D433" s="91"/>
      <c r="E433" s="92">
        <v>500000</v>
      </c>
      <c r="F433" s="205"/>
      <c r="G433" s="91"/>
      <c r="H433" s="92"/>
      <c r="I433" s="91"/>
      <c r="J433" s="91"/>
      <c r="K433" s="91"/>
    </row>
    <row r="434" spans="1:11" ht="15.75" customHeight="1" x14ac:dyDescent="0.25">
      <c r="A434" s="91"/>
      <c r="B434" s="204"/>
      <c r="C434" s="91" t="s">
        <v>51</v>
      </c>
      <c r="D434" s="91"/>
      <c r="E434" s="92">
        <v>300000</v>
      </c>
      <c r="F434" s="205"/>
      <c r="G434" s="91"/>
      <c r="H434" s="92"/>
      <c r="I434" s="91"/>
      <c r="J434" s="91"/>
      <c r="K434" s="91"/>
    </row>
    <row r="435" spans="1:11" ht="15.75" customHeight="1" x14ac:dyDescent="0.25">
      <c r="A435" s="91"/>
      <c r="B435" s="204"/>
      <c r="C435" s="91" t="s">
        <v>72</v>
      </c>
      <c r="D435" s="91"/>
      <c r="E435" s="92">
        <v>0</v>
      </c>
      <c r="F435" s="205"/>
      <c r="G435" s="91"/>
      <c r="H435" s="92"/>
      <c r="I435" s="91"/>
      <c r="J435" s="91"/>
      <c r="K435" s="91"/>
    </row>
    <row r="436" spans="1:11" ht="15.75" customHeight="1" x14ac:dyDescent="0.25">
      <c r="A436" s="91"/>
      <c r="B436" s="204"/>
      <c r="C436" s="91" t="s">
        <v>77</v>
      </c>
      <c r="D436" s="91"/>
      <c r="E436" s="92">
        <v>0</v>
      </c>
      <c r="F436" s="205"/>
      <c r="G436" s="91"/>
      <c r="H436" s="92"/>
      <c r="I436" s="91"/>
      <c r="J436" s="91"/>
      <c r="K436" s="91"/>
    </row>
    <row r="437" spans="1:11" ht="15.75" customHeight="1" x14ac:dyDescent="0.25">
      <c r="A437" s="91"/>
      <c r="B437" s="204"/>
      <c r="C437" s="91" t="s">
        <v>92</v>
      </c>
      <c r="D437" s="91"/>
      <c r="E437" s="92">
        <v>0</v>
      </c>
      <c r="F437" s="205"/>
      <c r="G437" s="91"/>
      <c r="H437" s="92"/>
      <c r="I437" s="91"/>
      <c r="J437" s="91"/>
      <c r="K437" s="91"/>
    </row>
    <row r="438" spans="1:11" ht="15.75" customHeight="1" x14ac:dyDescent="0.25">
      <c r="A438" s="91"/>
      <c r="B438" s="204"/>
      <c r="C438" s="91" t="s">
        <v>52</v>
      </c>
      <c r="D438" s="91"/>
      <c r="E438" s="92">
        <v>140000</v>
      </c>
      <c r="F438" s="205"/>
      <c r="G438" s="91"/>
      <c r="H438" s="92"/>
      <c r="I438" s="91"/>
      <c r="J438" s="91"/>
      <c r="K438" s="91"/>
    </row>
    <row r="439" spans="1:11" ht="15.75" customHeight="1" thickBot="1" x14ac:dyDescent="0.3">
      <c r="A439" s="91"/>
      <c r="B439" s="204"/>
      <c r="C439" s="91"/>
      <c r="D439" s="91"/>
      <c r="E439" s="206">
        <f>SUM(E432:E438)</f>
        <v>59940000</v>
      </c>
      <c r="F439" s="205"/>
      <c r="G439" s="91"/>
      <c r="H439" s="92">
        <f>E439/2</f>
        <v>29970000</v>
      </c>
      <c r="I439" s="207">
        <f>H439/E439</f>
        <v>0.5</v>
      </c>
      <c r="J439" s="91" t="s">
        <v>53</v>
      </c>
      <c r="K439" s="91"/>
    </row>
    <row r="440" spans="1:11" ht="15.75" customHeight="1" thickTop="1" x14ac:dyDescent="0.25">
      <c r="A440" s="91"/>
      <c r="B440" s="204"/>
      <c r="C440" s="91"/>
      <c r="D440" s="91"/>
      <c r="E440" s="92"/>
      <c r="F440" s="205"/>
      <c r="G440" s="91"/>
      <c r="H440" s="92">
        <f>E439-H439</f>
        <v>29970000</v>
      </c>
      <c r="I440" s="207">
        <f>H440/E439</f>
        <v>0.5</v>
      </c>
      <c r="J440" s="91" t="s">
        <v>53</v>
      </c>
      <c r="K440" s="91"/>
    </row>
    <row r="441" spans="1:11" ht="15.75" customHeight="1" x14ac:dyDescent="0.25">
      <c r="A441" s="91"/>
      <c r="B441" s="204"/>
      <c r="C441" s="91" t="s">
        <v>8</v>
      </c>
      <c r="D441" s="92">
        <f>1000000*0</f>
        <v>0</v>
      </c>
      <c r="E441" s="92">
        <f>D441</f>
        <v>0</v>
      </c>
      <c r="F441" s="205"/>
      <c r="G441" s="91"/>
      <c r="H441" s="92"/>
      <c r="I441" s="91"/>
      <c r="J441" s="91"/>
      <c r="K441" s="91"/>
    </row>
    <row r="442" spans="1:11" ht="15.75" customHeight="1" thickBot="1" x14ac:dyDescent="0.3">
      <c r="A442" s="91"/>
      <c r="B442" s="204"/>
      <c r="C442" s="91"/>
      <c r="D442" s="91"/>
      <c r="E442" s="206">
        <f>SUM(E439:E441)</f>
        <v>59940000</v>
      </c>
      <c r="F442" s="205"/>
      <c r="G442" s="91"/>
      <c r="H442" s="92">
        <f>1000000</f>
        <v>1000000</v>
      </c>
      <c r="I442" s="91" t="s">
        <v>54</v>
      </c>
      <c r="J442" s="225"/>
      <c r="K442" s="91"/>
    </row>
    <row r="443" spans="1:11" ht="15.75" customHeight="1" thickTop="1" x14ac:dyDescent="0.25">
      <c r="A443" s="91"/>
      <c r="B443" s="204"/>
      <c r="C443" s="91" t="s">
        <v>5</v>
      </c>
      <c r="D443" s="228">
        <v>0</v>
      </c>
      <c r="E443" s="92"/>
      <c r="F443" s="205"/>
      <c r="G443" s="91"/>
      <c r="H443" s="92">
        <f>E447-H442</f>
        <v>2560000</v>
      </c>
      <c r="I443" s="91" t="s">
        <v>55</v>
      </c>
      <c r="J443" s="225"/>
      <c r="K443" s="91"/>
    </row>
    <row r="444" spans="1:11" ht="15.75" customHeight="1" x14ac:dyDescent="0.25">
      <c r="A444" s="91"/>
      <c r="B444" s="204"/>
      <c r="C444" s="91" t="s">
        <v>10</v>
      </c>
      <c r="D444" s="92">
        <v>64000000</v>
      </c>
      <c r="E444" s="92"/>
      <c r="F444" s="205"/>
      <c r="G444" s="91"/>
      <c r="H444" s="92">
        <v>0</v>
      </c>
      <c r="I444" s="91" t="s">
        <v>38</v>
      </c>
      <c r="J444" s="225"/>
      <c r="K444" s="91"/>
    </row>
    <row r="445" spans="1:11" ht="15.75" customHeight="1" x14ac:dyDescent="0.25">
      <c r="A445" s="91"/>
      <c r="B445" s="204"/>
      <c r="C445" s="91" t="s">
        <v>12</v>
      </c>
      <c r="D445" s="92">
        <v>-500000</v>
      </c>
      <c r="E445" s="92"/>
      <c r="F445" s="205"/>
      <c r="G445" s="91"/>
      <c r="H445" s="92">
        <f>H443-H444</f>
        <v>2560000</v>
      </c>
      <c r="I445" s="91" t="s">
        <v>30</v>
      </c>
      <c r="J445" s="225"/>
      <c r="K445" s="91"/>
    </row>
    <row r="446" spans="1:11" ht="15.75" customHeight="1" thickBot="1" x14ac:dyDescent="0.3">
      <c r="A446" s="91"/>
      <c r="B446" s="204"/>
      <c r="C446" s="91"/>
      <c r="D446" s="91"/>
      <c r="E446" s="206">
        <f>SUM(D443:D445)</f>
        <v>63500000</v>
      </c>
      <c r="F446" s="205"/>
      <c r="G446" s="91"/>
      <c r="H446" s="92"/>
      <c r="I446" s="91"/>
      <c r="J446" s="91"/>
      <c r="K446" s="91"/>
    </row>
    <row r="447" spans="1:11" ht="15.75" customHeight="1" thickTop="1" thickBot="1" x14ac:dyDescent="0.3">
      <c r="A447" s="91"/>
      <c r="B447" s="208"/>
      <c r="C447" s="209" t="s">
        <v>6</v>
      </c>
      <c r="D447" s="209"/>
      <c r="E447" s="210">
        <f>E446-E442</f>
        <v>3560000</v>
      </c>
      <c r="F447" s="211"/>
      <c r="G447" s="91"/>
      <c r="H447" s="92"/>
      <c r="I447" s="91"/>
      <c r="J447" s="91"/>
      <c r="K447" s="91"/>
    </row>
    <row r="448" spans="1:11" ht="15.75" customHeight="1" thickBot="1" x14ac:dyDescent="0.3">
      <c r="A448" s="91"/>
      <c r="B448" s="212"/>
      <c r="C448" s="213"/>
      <c r="D448" s="214" t="s">
        <v>2</v>
      </c>
      <c r="E448" s="215">
        <v>2800000</v>
      </c>
      <c r="F448" s="216"/>
      <c r="G448" s="92"/>
      <c r="H448" s="92"/>
      <c r="I448" s="91"/>
      <c r="J448" s="91"/>
      <c r="K448" s="91"/>
    </row>
    <row r="449" spans="1:15" ht="15.75" customHeight="1" thickBot="1" x14ac:dyDescent="0.3">
      <c r="A449" s="91"/>
      <c r="B449" s="217"/>
      <c r="C449" s="91"/>
      <c r="D449" s="91"/>
      <c r="E449" s="91"/>
      <c r="F449" s="91"/>
      <c r="G449" s="91"/>
      <c r="H449" s="92"/>
      <c r="I449" s="91"/>
      <c r="J449" s="91"/>
      <c r="K449" s="91"/>
    </row>
    <row r="450" spans="1:15" ht="15.75" customHeight="1" x14ac:dyDescent="0.25">
      <c r="A450" s="91"/>
      <c r="B450" s="199">
        <v>44370</v>
      </c>
      <c r="C450" s="200" t="s">
        <v>93</v>
      </c>
      <c r="D450" s="201" t="s">
        <v>11</v>
      </c>
      <c r="E450" s="227">
        <v>72000000</v>
      </c>
      <c r="F450" s="203"/>
      <c r="G450" s="91"/>
      <c r="H450" s="92"/>
      <c r="I450" s="91"/>
      <c r="J450" s="91"/>
      <c r="K450" s="91"/>
      <c r="O450" s="135"/>
    </row>
    <row r="451" spans="1:15" ht="15.75" customHeight="1" x14ac:dyDescent="0.25">
      <c r="A451" s="91"/>
      <c r="B451" s="204"/>
      <c r="C451" s="91" t="s">
        <v>14</v>
      </c>
      <c r="D451" s="107"/>
      <c r="E451" s="228">
        <v>2000000</v>
      </c>
      <c r="F451" s="205"/>
      <c r="G451" s="91"/>
      <c r="H451" s="92"/>
      <c r="I451" s="91"/>
      <c r="J451" s="91"/>
      <c r="K451" s="91"/>
      <c r="O451" s="135"/>
    </row>
    <row r="452" spans="1:15" ht="15.75" customHeight="1" x14ac:dyDescent="0.25">
      <c r="A452" s="91"/>
      <c r="B452" s="204"/>
      <c r="C452" s="226" t="s">
        <v>94</v>
      </c>
      <c r="D452" s="91"/>
      <c r="E452" s="92">
        <v>500000</v>
      </c>
      <c r="F452" s="205"/>
      <c r="G452" s="91"/>
      <c r="H452" s="92"/>
      <c r="I452" s="91"/>
      <c r="J452" s="91"/>
      <c r="K452" s="91"/>
      <c r="O452" s="135"/>
    </row>
    <row r="453" spans="1:15" ht="15.75" customHeight="1" x14ac:dyDescent="0.25">
      <c r="A453" s="91"/>
      <c r="B453" s="204"/>
      <c r="C453" s="91" t="s">
        <v>95</v>
      </c>
      <c r="D453" s="91"/>
      <c r="E453" s="92">
        <v>210000</v>
      </c>
      <c r="F453" s="205"/>
      <c r="G453" s="91"/>
      <c r="H453" s="92"/>
      <c r="I453" s="91"/>
      <c r="J453" s="91"/>
      <c r="K453" s="91"/>
      <c r="O453" s="135"/>
    </row>
    <row r="454" spans="1:15" ht="15.75" customHeight="1" x14ac:dyDescent="0.25">
      <c r="A454" s="91"/>
      <c r="B454" s="204"/>
      <c r="C454" s="91" t="s">
        <v>96</v>
      </c>
      <c r="D454" s="91"/>
      <c r="E454" s="92">
        <v>84000</v>
      </c>
      <c r="F454" s="205"/>
      <c r="G454" s="91"/>
      <c r="H454" s="92"/>
      <c r="I454" s="91"/>
      <c r="J454" s="91"/>
      <c r="K454" s="91"/>
      <c r="O454" s="135"/>
    </row>
    <row r="455" spans="1:15" ht="15.75" customHeight="1" x14ac:dyDescent="0.25">
      <c r="A455" s="91"/>
      <c r="B455" s="204"/>
      <c r="C455" s="91" t="s">
        <v>97</v>
      </c>
      <c r="D455" s="91"/>
      <c r="E455" s="92">
        <v>250000</v>
      </c>
      <c r="F455" s="205"/>
      <c r="G455" s="91"/>
      <c r="H455" s="92"/>
      <c r="I455" s="91"/>
      <c r="J455" s="91"/>
      <c r="K455" s="91"/>
      <c r="O455" s="135"/>
    </row>
    <row r="456" spans="1:15" ht="15.75" customHeight="1" x14ac:dyDescent="0.25">
      <c r="A456" s="91"/>
      <c r="B456" s="204"/>
      <c r="C456" s="91" t="s">
        <v>98</v>
      </c>
      <c r="D456" s="91"/>
      <c r="E456" s="92">
        <v>25000</v>
      </c>
      <c r="F456" s="205"/>
      <c r="G456" s="91"/>
      <c r="H456" s="92"/>
      <c r="I456" s="91"/>
      <c r="J456" s="91"/>
      <c r="K456" s="91"/>
      <c r="O456" s="135"/>
    </row>
    <row r="457" spans="1:15" ht="15.75" customHeight="1" x14ac:dyDescent="0.25">
      <c r="A457" s="91"/>
      <c r="B457" s="204"/>
      <c r="C457" s="91" t="s">
        <v>99</v>
      </c>
      <c r="D457" s="91"/>
      <c r="E457" s="92">
        <v>25000</v>
      </c>
      <c r="F457" s="205"/>
      <c r="G457" s="91"/>
      <c r="H457" s="92"/>
      <c r="I457" s="91"/>
      <c r="J457" s="91"/>
      <c r="K457" s="91"/>
      <c r="O457" s="135"/>
    </row>
    <row r="458" spans="1:15" ht="15.75" customHeight="1" x14ac:dyDescent="0.25">
      <c r="A458" s="91"/>
      <c r="B458" s="204"/>
      <c r="C458" s="91" t="s">
        <v>100</v>
      </c>
      <c r="D458" s="91"/>
      <c r="E458" s="92">
        <v>200000</v>
      </c>
      <c r="F458" s="205"/>
      <c r="G458" s="91"/>
      <c r="H458" s="92"/>
      <c r="I458" s="91"/>
      <c r="J458" s="91"/>
      <c r="K458" s="91"/>
      <c r="O458" s="135"/>
    </row>
    <row r="459" spans="1:15" ht="15.75" customHeight="1" x14ac:dyDescent="0.25">
      <c r="A459" s="91"/>
      <c r="B459" s="204"/>
      <c r="C459" s="91" t="s">
        <v>101</v>
      </c>
      <c r="D459" s="91"/>
      <c r="E459" s="92">
        <v>500000</v>
      </c>
      <c r="F459" s="205"/>
      <c r="G459" s="91"/>
      <c r="H459" s="92"/>
      <c r="I459" s="91"/>
      <c r="J459" s="91"/>
      <c r="K459" s="91"/>
      <c r="O459" s="135"/>
    </row>
    <row r="460" spans="1:15" ht="15.75" customHeight="1" x14ac:dyDescent="0.25">
      <c r="A460" s="91"/>
      <c r="B460" s="204"/>
      <c r="C460" s="91" t="s">
        <v>102</v>
      </c>
      <c r="D460" s="91"/>
      <c r="E460" s="92">
        <v>250000</v>
      </c>
      <c r="F460" s="205"/>
      <c r="G460" s="91"/>
      <c r="H460" s="92"/>
      <c r="I460" s="91"/>
      <c r="J460" s="91"/>
      <c r="K460" s="91"/>
      <c r="O460" s="135"/>
    </row>
    <row r="461" spans="1:15" ht="15.75" customHeight="1" x14ac:dyDescent="0.25">
      <c r="A461" s="91"/>
      <c r="B461" s="204"/>
      <c r="C461" s="91" t="s">
        <v>103</v>
      </c>
      <c r="D461" s="91"/>
      <c r="E461" s="92">
        <v>250000</v>
      </c>
      <c r="F461" s="205"/>
      <c r="G461" s="91"/>
      <c r="H461" s="92"/>
      <c r="I461" s="91"/>
      <c r="J461" s="91"/>
      <c r="K461" s="91"/>
      <c r="O461" s="135"/>
    </row>
    <row r="462" spans="1:15" ht="15.75" customHeight="1" x14ac:dyDescent="0.25">
      <c r="A462" s="91"/>
      <c r="B462" s="204"/>
      <c r="C462" s="91" t="s">
        <v>83</v>
      </c>
      <c r="D462" s="91"/>
      <c r="E462" s="92">
        <v>600000</v>
      </c>
      <c r="F462" s="205"/>
      <c r="G462" s="91"/>
      <c r="H462" s="92"/>
      <c r="I462" s="91"/>
      <c r="J462" s="91"/>
      <c r="K462" s="91"/>
    </row>
    <row r="463" spans="1:15" ht="15.75" customHeight="1" thickBot="1" x14ac:dyDescent="0.3">
      <c r="A463" s="91"/>
      <c r="B463" s="204"/>
      <c r="C463" s="91"/>
      <c r="D463" s="91"/>
      <c r="E463" s="206">
        <f>SUM(E450:E462)</f>
        <v>76894000</v>
      </c>
      <c r="F463" s="205"/>
      <c r="G463" s="91"/>
      <c r="H463" s="92" t="e">
        <f>WZ!F48</f>
        <v>#REF!</v>
      </c>
      <c r="I463" s="207" t="e">
        <f>H463/E463</f>
        <v>#REF!</v>
      </c>
      <c r="J463" s="91" t="s">
        <v>53</v>
      </c>
      <c r="K463" s="91"/>
    </row>
    <row r="464" spans="1:15" ht="15.75" customHeight="1" thickTop="1" x14ac:dyDescent="0.25">
      <c r="A464" s="91"/>
      <c r="B464" s="204"/>
      <c r="C464" s="91"/>
      <c r="D464" s="91"/>
      <c r="E464" s="92"/>
      <c r="F464" s="205"/>
      <c r="G464" s="91"/>
      <c r="H464" s="92" t="e">
        <f>E463-H463</f>
        <v>#REF!</v>
      </c>
      <c r="I464" s="207" t="e">
        <f>H464/E463</f>
        <v>#REF!</v>
      </c>
      <c r="J464" s="91" t="s">
        <v>53</v>
      </c>
      <c r="K464" s="91"/>
    </row>
    <row r="465" spans="1:15" ht="15.75" customHeight="1" x14ac:dyDescent="0.25">
      <c r="A465" s="91"/>
      <c r="B465" s="204"/>
      <c r="C465" s="91" t="s">
        <v>8</v>
      </c>
      <c r="D465" s="92">
        <f>1000000*0</f>
        <v>0</v>
      </c>
      <c r="E465" s="92">
        <f>D465</f>
        <v>0</v>
      </c>
      <c r="F465" s="205"/>
      <c r="G465" s="91"/>
      <c r="H465" s="92"/>
      <c r="I465" s="91"/>
      <c r="J465" s="91"/>
      <c r="K465" s="91"/>
    </row>
    <row r="466" spans="1:15" ht="15.75" customHeight="1" thickBot="1" x14ac:dyDescent="0.3">
      <c r="A466" s="91"/>
      <c r="B466" s="204"/>
      <c r="C466" s="91"/>
      <c r="D466" s="91"/>
      <c r="E466" s="206">
        <f>SUM(E463:E465)</f>
        <v>76894000</v>
      </c>
      <c r="F466" s="205"/>
      <c r="G466" s="91"/>
      <c r="H466" s="92">
        <f>1000000</f>
        <v>1000000</v>
      </c>
      <c r="I466" s="91" t="s">
        <v>54</v>
      </c>
      <c r="J466" s="225"/>
      <c r="K466" s="91"/>
    </row>
    <row r="467" spans="1:15" ht="15.75" customHeight="1" thickTop="1" x14ac:dyDescent="0.25">
      <c r="A467" s="91"/>
      <c r="B467" s="204"/>
      <c r="C467" s="91" t="s">
        <v>5</v>
      </c>
      <c r="D467" s="228">
        <f>12000000*0</f>
        <v>0</v>
      </c>
      <c r="E467" s="92"/>
      <c r="F467" s="205"/>
      <c r="G467" s="91"/>
      <c r="H467" s="92">
        <f>E471-H466</f>
        <v>1406000</v>
      </c>
      <c r="I467" s="91" t="s">
        <v>55</v>
      </c>
      <c r="J467" s="225"/>
      <c r="K467" s="91"/>
    </row>
    <row r="468" spans="1:15" ht="15.75" customHeight="1" x14ac:dyDescent="0.25">
      <c r="A468" s="91"/>
      <c r="B468" s="204">
        <v>44508</v>
      </c>
      <c r="C468" s="91" t="s">
        <v>10</v>
      </c>
      <c r="D468" s="92">
        <v>79300000</v>
      </c>
      <c r="E468" s="92"/>
      <c r="F468" s="205"/>
      <c r="G468" s="91"/>
      <c r="H468" s="92" t="e">
        <f>H467*I463</f>
        <v>#REF!</v>
      </c>
      <c r="I468" s="91" t="s">
        <v>29</v>
      </c>
      <c r="J468" s="225"/>
      <c r="K468" s="91"/>
    </row>
    <row r="469" spans="1:15" ht="15.75" customHeight="1" x14ac:dyDescent="0.25">
      <c r="A469" s="91"/>
      <c r="B469" s="204"/>
      <c r="C469" s="91" t="s">
        <v>12</v>
      </c>
      <c r="D469" s="92">
        <f>-2000000*0</f>
        <v>0</v>
      </c>
      <c r="E469" s="92"/>
      <c r="F469" s="205"/>
      <c r="G469" s="91"/>
      <c r="H469" s="92" t="e">
        <f>H467-H468</f>
        <v>#REF!</v>
      </c>
      <c r="I469" s="91" t="s">
        <v>30</v>
      </c>
      <c r="J469" s="225"/>
      <c r="K469" s="91"/>
    </row>
    <row r="470" spans="1:15" ht="15.75" customHeight="1" thickBot="1" x14ac:dyDescent="0.3">
      <c r="A470" s="91"/>
      <c r="B470" s="204"/>
      <c r="C470" s="91"/>
      <c r="D470" s="91"/>
      <c r="E470" s="206">
        <f>SUM(D467:D469)</f>
        <v>79300000</v>
      </c>
      <c r="F470" s="205"/>
      <c r="G470" s="91"/>
      <c r="H470" s="92"/>
      <c r="I470" s="91"/>
      <c r="J470" s="91"/>
      <c r="K470" s="91"/>
    </row>
    <row r="471" spans="1:15" ht="15.75" customHeight="1" thickTop="1" thickBot="1" x14ac:dyDescent="0.3">
      <c r="A471" s="91"/>
      <c r="B471" s="208"/>
      <c r="C471" s="209" t="s">
        <v>6</v>
      </c>
      <c r="D471" s="209"/>
      <c r="E471" s="210">
        <f>E470-E466</f>
        <v>2406000</v>
      </c>
      <c r="F471" s="211"/>
      <c r="G471" s="91"/>
      <c r="H471" s="92"/>
      <c r="I471" s="91"/>
      <c r="J471" s="91"/>
      <c r="K471" s="91"/>
    </row>
    <row r="472" spans="1:15" ht="15.75" customHeight="1" thickBot="1" x14ac:dyDescent="0.3">
      <c r="A472" s="91"/>
      <c r="B472" s="212"/>
      <c r="C472" s="213"/>
      <c r="D472" s="214" t="s">
        <v>2</v>
      </c>
      <c r="E472" s="215">
        <v>2800000</v>
      </c>
      <c r="F472" s="216"/>
      <c r="G472" s="92"/>
      <c r="H472" s="92"/>
      <c r="I472" s="91"/>
      <c r="J472" s="91"/>
      <c r="K472" s="91"/>
    </row>
    <row r="473" spans="1:15" ht="15.75" customHeight="1" x14ac:dyDescent="0.25">
      <c r="A473" s="91"/>
      <c r="B473" s="217"/>
      <c r="C473" s="91"/>
      <c r="D473" s="91"/>
      <c r="E473" s="91"/>
      <c r="F473" s="91"/>
      <c r="G473" s="91"/>
      <c r="H473" s="92"/>
      <c r="I473" s="91"/>
      <c r="J473" s="91"/>
      <c r="K473" s="91"/>
    </row>
    <row r="474" spans="1:15" ht="15.75" customHeight="1" thickBot="1" x14ac:dyDescent="0.3">
      <c r="A474" s="91"/>
      <c r="B474" s="217"/>
      <c r="C474" s="91"/>
      <c r="D474" s="91"/>
      <c r="E474" s="91"/>
      <c r="F474" s="91"/>
      <c r="G474" s="91"/>
      <c r="H474" s="92"/>
      <c r="I474" s="91"/>
      <c r="J474" s="91"/>
      <c r="K474" s="91"/>
    </row>
    <row r="475" spans="1:15" ht="15.75" customHeight="1" x14ac:dyDescent="0.25">
      <c r="A475" s="91"/>
      <c r="B475" s="199">
        <v>44464</v>
      </c>
      <c r="C475" s="200" t="s">
        <v>104</v>
      </c>
      <c r="D475" s="201" t="s">
        <v>0</v>
      </c>
      <c r="E475" s="227">
        <v>42500000</v>
      </c>
      <c r="F475" s="203"/>
      <c r="G475" s="91"/>
      <c r="H475" s="92"/>
      <c r="I475" s="91"/>
      <c r="J475" s="91"/>
      <c r="K475" s="91"/>
      <c r="O475" s="135"/>
    </row>
    <row r="476" spans="1:15" ht="15.75" customHeight="1" x14ac:dyDescent="0.25">
      <c r="A476" s="91"/>
      <c r="B476" s="204"/>
      <c r="C476" s="91" t="s">
        <v>14</v>
      </c>
      <c r="D476" s="107"/>
      <c r="E476" s="228">
        <v>1000000</v>
      </c>
      <c r="F476" s="205"/>
      <c r="G476" s="91"/>
      <c r="H476" s="92"/>
      <c r="I476" s="91"/>
      <c r="J476" s="91"/>
      <c r="K476" s="91"/>
      <c r="O476" s="135"/>
    </row>
    <row r="477" spans="1:15" ht="15.75" customHeight="1" x14ac:dyDescent="0.25">
      <c r="A477" s="91"/>
      <c r="B477" s="204"/>
      <c r="C477" s="226" t="s">
        <v>94</v>
      </c>
      <c r="D477" s="91"/>
      <c r="E477" s="92"/>
      <c r="F477" s="205"/>
      <c r="G477" s="91"/>
      <c r="H477" s="92"/>
      <c r="I477" s="91"/>
      <c r="J477" s="91"/>
      <c r="K477" s="91"/>
      <c r="O477" s="135"/>
    </row>
    <row r="478" spans="1:15" ht="15.75" customHeight="1" x14ac:dyDescent="0.25">
      <c r="A478" s="91"/>
      <c r="B478" s="204"/>
      <c r="C478" s="91" t="s">
        <v>95</v>
      </c>
      <c r="D478" s="91"/>
      <c r="E478" s="92"/>
      <c r="F478" s="205"/>
      <c r="G478" s="91"/>
      <c r="H478" s="92"/>
      <c r="I478" s="91"/>
      <c r="J478" s="91"/>
      <c r="K478" s="91"/>
      <c r="O478" s="135"/>
    </row>
    <row r="479" spans="1:15" ht="15.75" customHeight="1" x14ac:dyDescent="0.25">
      <c r="A479" s="91"/>
      <c r="B479" s="204"/>
      <c r="C479" s="91" t="s">
        <v>9</v>
      </c>
      <c r="D479" s="91"/>
      <c r="E479" s="92">
        <v>250000</v>
      </c>
      <c r="F479" s="205"/>
      <c r="G479" s="91"/>
      <c r="H479" s="92"/>
      <c r="I479" s="91"/>
      <c r="J479" s="91"/>
      <c r="K479" s="91"/>
      <c r="O479" s="135"/>
    </row>
    <row r="480" spans="1:15" ht="15.75" customHeight="1" x14ac:dyDescent="0.25">
      <c r="A480" s="91"/>
      <c r="B480" s="204"/>
      <c r="C480" s="91" t="s">
        <v>97</v>
      </c>
      <c r="D480" s="91"/>
      <c r="E480" s="92">
        <v>200000</v>
      </c>
      <c r="F480" s="205"/>
      <c r="G480" s="91"/>
      <c r="H480" s="92"/>
      <c r="I480" s="91"/>
      <c r="J480" s="91"/>
      <c r="K480" s="91"/>
      <c r="O480" s="135"/>
    </row>
    <row r="481" spans="1:15" ht="15.75" customHeight="1" x14ac:dyDescent="0.25">
      <c r="A481" s="91"/>
      <c r="B481" s="204"/>
      <c r="C481" s="91" t="s">
        <v>101</v>
      </c>
      <c r="D481" s="91"/>
      <c r="E481" s="92"/>
      <c r="F481" s="205"/>
      <c r="G481" s="91"/>
      <c r="H481" s="92"/>
      <c r="I481" s="91"/>
      <c r="J481" s="91"/>
      <c r="K481" s="91"/>
      <c r="O481" s="135"/>
    </row>
    <row r="482" spans="1:15" ht="15.75" customHeight="1" x14ac:dyDescent="0.25">
      <c r="A482" s="91"/>
      <c r="B482" s="204"/>
      <c r="C482" s="91" t="s">
        <v>102</v>
      </c>
      <c r="D482" s="91"/>
      <c r="E482" s="92"/>
      <c r="F482" s="205"/>
      <c r="G482" s="91"/>
      <c r="H482" s="92"/>
      <c r="I482" s="91"/>
      <c r="J482" s="91"/>
      <c r="K482" s="91"/>
      <c r="O482" s="135"/>
    </row>
    <row r="483" spans="1:15" ht="15.75" customHeight="1" x14ac:dyDescent="0.25">
      <c r="A483" s="91"/>
      <c r="B483" s="204"/>
      <c r="C483" s="91" t="s">
        <v>103</v>
      </c>
      <c r="D483" s="91"/>
      <c r="E483" s="92"/>
      <c r="F483" s="205"/>
      <c r="G483" s="91"/>
      <c r="H483" s="92"/>
      <c r="I483" s="91"/>
      <c r="J483" s="91"/>
      <c r="K483" s="91"/>
      <c r="O483" s="135"/>
    </row>
    <row r="484" spans="1:15" ht="15.75" customHeight="1" x14ac:dyDescent="0.25">
      <c r="A484" s="91"/>
      <c r="B484" s="204"/>
      <c r="C484" s="91" t="s">
        <v>83</v>
      </c>
      <c r="D484" s="91"/>
      <c r="E484" s="92">
        <v>700000</v>
      </c>
      <c r="F484" s="205"/>
      <c r="G484" s="91"/>
      <c r="H484" s="92"/>
      <c r="I484" s="91"/>
      <c r="J484" s="91"/>
      <c r="K484" s="91"/>
    </row>
    <row r="485" spans="1:15" ht="15.75" customHeight="1" thickBot="1" x14ac:dyDescent="0.3">
      <c r="A485" s="91"/>
      <c r="B485" s="204"/>
      <c r="C485" s="91"/>
      <c r="D485" s="91"/>
      <c r="E485" s="206">
        <f>SUM(E475:E484)</f>
        <v>44650000</v>
      </c>
      <c r="F485" s="205"/>
      <c r="G485" s="91"/>
      <c r="H485" s="92">
        <f>WZ!F75</f>
        <v>0</v>
      </c>
      <c r="I485" s="207">
        <f>H485/E485</f>
        <v>0</v>
      </c>
      <c r="J485" s="91" t="s">
        <v>53</v>
      </c>
      <c r="K485" s="91"/>
    </row>
    <row r="486" spans="1:15" ht="15.75" customHeight="1" thickTop="1" x14ac:dyDescent="0.25">
      <c r="A486" s="91"/>
      <c r="B486" s="204"/>
      <c r="C486" s="91"/>
      <c r="D486" s="91"/>
      <c r="E486" s="92"/>
      <c r="F486" s="205"/>
      <c r="G486" s="91"/>
      <c r="H486" s="92">
        <f>E485-H485</f>
        <v>44650000</v>
      </c>
      <c r="I486" s="207">
        <f>H486/E485</f>
        <v>1</v>
      </c>
      <c r="J486" s="91" t="s">
        <v>53</v>
      </c>
      <c r="K486" s="91"/>
    </row>
    <row r="487" spans="1:15" ht="15.75" customHeight="1" x14ac:dyDescent="0.25">
      <c r="A487" s="91"/>
      <c r="B487" s="204"/>
      <c r="C487" s="91" t="s">
        <v>8</v>
      </c>
      <c r="D487" s="92">
        <f>1000000*0</f>
        <v>0</v>
      </c>
      <c r="E487" s="92">
        <f>D487</f>
        <v>0</v>
      </c>
      <c r="F487" s="205"/>
      <c r="G487" s="91"/>
      <c r="H487" s="92"/>
      <c r="I487" s="91"/>
      <c r="J487" s="91"/>
      <c r="K487" s="91"/>
    </row>
    <row r="488" spans="1:15" ht="15.75" customHeight="1" thickBot="1" x14ac:dyDescent="0.3">
      <c r="A488" s="91"/>
      <c r="B488" s="204"/>
      <c r="C488" s="91"/>
      <c r="D488" s="91"/>
      <c r="E488" s="206">
        <f>SUM(E485:E487)</f>
        <v>44650000</v>
      </c>
      <c r="F488" s="205"/>
      <c r="G488" s="91"/>
      <c r="H488" s="92">
        <f>1000000</f>
        <v>1000000</v>
      </c>
      <c r="I488" s="91" t="s">
        <v>54</v>
      </c>
      <c r="J488" s="225"/>
      <c r="K488" s="91"/>
    </row>
    <row r="489" spans="1:15" ht="15.75" customHeight="1" thickTop="1" x14ac:dyDescent="0.25">
      <c r="A489" s="91"/>
      <c r="B489" s="204"/>
      <c r="C489" s="91" t="s">
        <v>5</v>
      </c>
      <c r="D489" s="228">
        <f>12000000*0</f>
        <v>0</v>
      </c>
      <c r="E489" s="92"/>
      <c r="F489" s="205"/>
      <c r="G489" s="91"/>
      <c r="H489" s="92">
        <f>E493-H488</f>
        <v>4350000</v>
      </c>
      <c r="I489" s="91" t="s">
        <v>55</v>
      </c>
      <c r="J489" s="225"/>
      <c r="K489" s="91"/>
    </row>
    <row r="490" spans="1:15" ht="15.75" customHeight="1" x14ac:dyDescent="0.25">
      <c r="A490" s="91"/>
      <c r="B490" s="204">
        <v>44504</v>
      </c>
      <c r="C490" s="91" t="s">
        <v>10</v>
      </c>
      <c r="D490" s="92">
        <v>53000000</v>
      </c>
      <c r="E490" s="92"/>
      <c r="F490" s="205"/>
      <c r="G490" s="91"/>
      <c r="H490" s="92">
        <f>H489*I485</f>
        <v>0</v>
      </c>
      <c r="I490" s="91" t="s">
        <v>29</v>
      </c>
      <c r="J490" s="225"/>
      <c r="K490" s="91"/>
    </row>
    <row r="491" spans="1:15" ht="15.75" customHeight="1" x14ac:dyDescent="0.25">
      <c r="A491" s="91"/>
      <c r="B491" s="204"/>
      <c r="C491" s="91" t="s">
        <v>12</v>
      </c>
      <c r="D491" s="92">
        <v>-3000000</v>
      </c>
      <c r="E491" s="92"/>
      <c r="F491" s="205"/>
      <c r="G491" s="91"/>
      <c r="H491" s="92">
        <f>H489-H490</f>
        <v>4350000</v>
      </c>
      <c r="I491" s="91" t="s">
        <v>30</v>
      </c>
      <c r="J491" s="225"/>
      <c r="K491" s="91"/>
    </row>
    <row r="492" spans="1:15" ht="15.75" customHeight="1" thickBot="1" x14ac:dyDescent="0.3">
      <c r="A492" s="91"/>
      <c r="B492" s="204"/>
      <c r="C492" s="91"/>
      <c r="D492" s="91"/>
      <c r="E492" s="206">
        <f>SUM(D489:D491)</f>
        <v>50000000</v>
      </c>
      <c r="F492" s="205"/>
      <c r="G492" s="91"/>
      <c r="H492" s="92"/>
      <c r="I492" s="91"/>
      <c r="J492" s="91"/>
      <c r="K492" s="91"/>
    </row>
    <row r="493" spans="1:15" ht="15.75" customHeight="1" thickTop="1" thickBot="1" x14ac:dyDescent="0.3">
      <c r="A493" s="91"/>
      <c r="B493" s="208"/>
      <c r="C493" s="209" t="s">
        <v>6</v>
      </c>
      <c r="D493" s="209"/>
      <c r="E493" s="210">
        <f>E492-E488</f>
        <v>5350000</v>
      </c>
      <c r="F493" s="211"/>
      <c r="G493" s="91"/>
      <c r="H493" s="92"/>
      <c r="I493" s="91"/>
      <c r="J493" s="91"/>
      <c r="K493" s="91"/>
    </row>
    <row r="494" spans="1:15" ht="15.75" customHeight="1" thickBot="1" x14ac:dyDescent="0.3">
      <c r="A494" s="91"/>
      <c r="B494" s="212"/>
      <c r="C494" s="213"/>
      <c r="D494" s="214" t="s">
        <v>2</v>
      </c>
      <c r="E494" s="215">
        <v>2800000</v>
      </c>
      <c r="F494" s="216"/>
      <c r="G494" s="92"/>
      <c r="H494" s="92"/>
      <c r="I494" s="91"/>
      <c r="J494" s="91"/>
      <c r="K494" s="91"/>
    </row>
    <row r="495" spans="1:15" ht="15.75" customHeight="1" thickBot="1" x14ac:dyDescent="0.3">
      <c r="A495" s="91"/>
      <c r="B495" s="217"/>
      <c r="C495" s="91"/>
      <c r="D495" s="91"/>
      <c r="E495" s="91"/>
      <c r="F495" s="91"/>
      <c r="G495" s="91"/>
      <c r="H495" s="92"/>
      <c r="I495" s="91"/>
      <c r="J495" s="91"/>
      <c r="K495" s="91"/>
    </row>
    <row r="496" spans="1:15" ht="15.75" customHeight="1" x14ac:dyDescent="0.25">
      <c r="A496" s="91"/>
      <c r="B496" s="199">
        <v>44467</v>
      </c>
      <c r="C496" s="200" t="s">
        <v>105</v>
      </c>
      <c r="D496" s="201" t="s">
        <v>106</v>
      </c>
      <c r="E496" s="227">
        <v>59500000</v>
      </c>
      <c r="F496" s="203"/>
      <c r="G496" s="91"/>
      <c r="H496" s="92"/>
      <c r="I496" s="91"/>
      <c r="J496" s="91"/>
      <c r="K496" s="91"/>
      <c r="O496" s="135"/>
    </row>
    <row r="497" spans="1:15" ht="15.75" customHeight="1" x14ac:dyDescent="0.25">
      <c r="A497" s="91"/>
      <c r="B497" s="204"/>
      <c r="C497" s="91" t="s">
        <v>14</v>
      </c>
      <c r="D497" s="107"/>
      <c r="E497" s="228">
        <v>1000000</v>
      </c>
      <c r="F497" s="205"/>
      <c r="G497" s="91"/>
      <c r="H497" s="92"/>
      <c r="I497" s="91"/>
      <c r="J497" s="91"/>
      <c r="K497" s="91"/>
      <c r="O497" s="135"/>
    </row>
    <row r="498" spans="1:15" ht="15.75" customHeight="1" x14ac:dyDescent="0.25">
      <c r="A498" s="91"/>
      <c r="B498" s="204"/>
      <c r="C498" s="226" t="s">
        <v>107</v>
      </c>
      <c r="D498" s="91"/>
      <c r="E498" s="92">
        <v>2506000</v>
      </c>
      <c r="F498" s="205"/>
      <c r="G498" s="91"/>
      <c r="H498" s="92"/>
      <c r="I498" s="91"/>
      <c r="J498" s="91"/>
      <c r="K498" s="91"/>
      <c r="O498" s="135"/>
    </row>
    <row r="499" spans="1:15" ht="15.75" customHeight="1" x14ac:dyDescent="0.25">
      <c r="A499" s="91"/>
      <c r="B499" s="204"/>
      <c r="C499" s="91" t="s">
        <v>108</v>
      </c>
      <c r="D499" s="91"/>
      <c r="E499" s="92">
        <v>250000</v>
      </c>
      <c r="F499" s="205"/>
      <c r="G499" s="91"/>
      <c r="H499" s="92"/>
      <c r="I499" s="91"/>
      <c r="J499" s="91"/>
      <c r="K499" s="91"/>
      <c r="O499" s="135"/>
    </row>
    <row r="500" spans="1:15" ht="15.75" customHeight="1" x14ac:dyDescent="0.25">
      <c r="A500" s="91"/>
      <c r="B500" s="204"/>
      <c r="C500" s="91" t="s">
        <v>109</v>
      </c>
      <c r="D500" s="91"/>
      <c r="E500" s="92">
        <v>125000</v>
      </c>
      <c r="F500" s="205"/>
      <c r="G500" s="91"/>
      <c r="H500" s="92"/>
      <c r="I500" s="91"/>
      <c r="J500" s="91"/>
      <c r="K500" s="91"/>
      <c r="O500" s="135"/>
    </row>
    <row r="501" spans="1:15" ht="15.75" customHeight="1" x14ac:dyDescent="0.25">
      <c r="A501" s="91"/>
      <c r="B501" s="204"/>
      <c r="C501" s="91" t="s">
        <v>97</v>
      </c>
      <c r="D501" s="91"/>
      <c r="E501" s="92">
        <v>250000</v>
      </c>
      <c r="F501" s="205"/>
      <c r="G501" s="91"/>
      <c r="H501" s="92"/>
      <c r="I501" s="91"/>
      <c r="J501" s="91"/>
      <c r="K501" s="91"/>
      <c r="O501" s="135"/>
    </row>
    <row r="502" spans="1:15" ht="15.75" customHeight="1" x14ac:dyDescent="0.25">
      <c r="A502" s="91"/>
      <c r="B502" s="204"/>
      <c r="C502" s="91" t="s">
        <v>110</v>
      </c>
      <c r="D502" s="91"/>
      <c r="E502" s="92">
        <v>300000</v>
      </c>
      <c r="F502" s="205"/>
      <c r="G502" s="91"/>
      <c r="H502" s="92"/>
      <c r="I502" s="91"/>
      <c r="J502" s="91"/>
      <c r="K502" s="91"/>
      <c r="O502" s="135"/>
    </row>
    <row r="503" spans="1:15" ht="15.75" customHeight="1" x14ac:dyDescent="0.25">
      <c r="A503" s="91"/>
      <c r="B503" s="204"/>
      <c r="C503" s="91" t="s">
        <v>111</v>
      </c>
      <c r="D503" s="91"/>
      <c r="E503" s="92">
        <v>625000</v>
      </c>
      <c r="F503" s="205"/>
      <c r="G503" s="91"/>
      <c r="H503" s="92"/>
      <c r="I503" s="91"/>
      <c r="J503" s="91"/>
      <c r="K503" s="91"/>
      <c r="O503" s="135"/>
    </row>
    <row r="504" spans="1:15" ht="15.75" customHeight="1" x14ac:dyDescent="0.25">
      <c r="A504" s="91"/>
      <c r="B504" s="204"/>
      <c r="C504" s="91" t="s">
        <v>112</v>
      </c>
      <c r="D504" s="91"/>
      <c r="E504" s="92">
        <v>20000</v>
      </c>
      <c r="F504" s="205"/>
      <c r="G504" s="91"/>
      <c r="H504" s="92"/>
      <c r="I504" s="91"/>
      <c r="J504" s="91"/>
      <c r="K504" s="91"/>
      <c r="O504" s="135"/>
    </row>
    <row r="505" spans="1:15" ht="15.75" customHeight="1" x14ac:dyDescent="0.25">
      <c r="A505" s="91"/>
      <c r="B505" s="204"/>
      <c r="C505" s="91" t="s">
        <v>83</v>
      </c>
      <c r="D505" s="91"/>
      <c r="E505" s="92">
        <v>700000</v>
      </c>
      <c r="F505" s="205"/>
      <c r="G505" s="91"/>
      <c r="H505" s="92"/>
      <c r="I505" s="91"/>
      <c r="J505" s="91"/>
      <c r="K505" s="91"/>
    </row>
    <row r="506" spans="1:15" ht="15.75" customHeight="1" thickBot="1" x14ac:dyDescent="0.3">
      <c r="A506" s="91"/>
      <c r="B506" s="204"/>
      <c r="C506" s="91"/>
      <c r="D506" s="91"/>
      <c r="E506" s="206">
        <f>SUM(E496:E505)</f>
        <v>65276000</v>
      </c>
      <c r="F506" s="205"/>
      <c r="G506" s="91"/>
      <c r="H506" s="92">
        <f>E506/2</f>
        <v>32638000</v>
      </c>
      <c r="I506" s="207">
        <f>H506/E506</f>
        <v>0.5</v>
      </c>
      <c r="J506" s="91" t="s">
        <v>53</v>
      </c>
      <c r="K506" s="91"/>
    </row>
    <row r="507" spans="1:15" ht="15.75" customHeight="1" thickTop="1" x14ac:dyDescent="0.25">
      <c r="A507" s="91"/>
      <c r="B507" s="204"/>
      <c r="C507" s="91"/>
      <c r="D507" s="91"/>
      <c r="E507" s="92"/>
      <c r="F507" s="205"/>
      <c r="G507" s="91"/>
      <c r="H507" s="92">
        <f>E506-H506</f>
        <v>32638000</v>
      </c>
      <c r="I507" s="207">
        <f>H507/E506</f>
        <v>0.5</v>
      </c>
      <c r="J507" s="91" t="s">
        <v>53</v>
      </c>
      <c r="K507" s="91"/>
    </row>
    <row r="508" spans="1:15" ht="15.75" customHeight="1" x14ac:dyDescent="0.25">
      <c r="A508" s="91"/>
      <c r="B508" s="204"/>
      <c r="C508" s="91" t="s">
        <v>8</v>
      </c>
      <c r="D508" s="92">
        <f>1000000*0</f>
        <v>0</v>
      </c>
      <c r="E508" s="92">
        <f>D508</f>
        <v>0</v>
      </c>
      <c r="F508" s="205"/>
      <c r="G508" s="91"/>
      <c r="H508" s="92"/>
      <c r="I508" s="91"/>
      <c r="J508" s="91"/>
      <c r="K508" s="91"/>
    </row>
    <row r="509" spans="1:15" ht="15.75" customHeight="1" thickBot="1" x14ac:dyDescent="0.3">
      <c r="A509" s="91"/>
      <c r="B509" s="204"/>
      <c r="C509" s="91"/>
      <c r="D509" s="91"/>
      <c r="E509" s="206">
        <f>SUM(E506:E508)</f>
        <v>65276000</v>
      </c>
      <c r="F509" s="205"/>
      <c r="G509" s="91"/>
      <c r="H509" s="92">
        <f>1000000</f>
        <v>1000000</v>
      </c>
      <c r="I509" s="91" t="s">
        <v>54</v>
      </c>
      <c r="J509" s="225"/>
      <c r="K509" s="91"/>
    </row>
    <row r="510" spans="1:15" ht="15.75" customHeight="1" thickTop="1" x14ac:dyDescent="0.25">
      <c r="A510" s="91"/>
      <c r="B510" s="204"/>
      <c r="C510" s="91" t="s">
        <v>5</v>
      </c>
      <c r="D510" s="228">
        <f>12000000*0</f>
        <v>0</v>
      </c>
      <c r="E510" s="92"/>
      <c r="F510" s="205"/>
      <c r="G510" s="91"/>
      <c r="H510" s="92">
        <f>E514-H509</f>
        <v>2724000</v>
      </c>
      <c r="I510" s="91" t="s">
        <v>55</v>
      </c>
      <c r="J510" s="225"/>
      <c r="K510" s="91"/>
    </row>
    <row r="511" spans="1:15" ht="15.75" customHeight="1" x14ac:dyDescent="0.25">
      <c r="A511" s="91"/>
      <c r="B511" s="204">
        <v>44506</v>
      </c>
      <c r="C511" s="91" t="s">
        <v>10</v>
      </c>
      <c r="D511" s="92">
        <v>69000000</v>
      </c>
      <c r="E511" s="92"/>
      <c r="F511" s="205"/>
      <c r="G511" s="91"/>
      <c r="H511" s="92">
        <f>H510/2</f>
        <v>1362000</v>
      </c>
      <c r="I511" s="91" t="s">
        <v>113</v>
      </c>
      <c r="J511" s="225"/>
      <c r="K511" s="91"/>
    </row>
    <row r="512" spans="1:15" ht="15.75" customHeight="1" x14ac:dyDescent="0.25">
      <c r="A512" s="91"/>
      <c r="B512" s="204"/>
      <c r="C512" s="91" t="s">
        <v>12</v>
      </c>
      <c r="D512" s="92">
        <f>-2000000*0</f>
        <v>0</v>
      </c>
      <c r="E512" s="92"/>
      <c r="F512" s="205"/>
      <c r="G512" s="91"/>
      <c r="H512" s="92">
        <f>H510-H511</f>
        <v>1362000</v>
      </c>
      <c r="I512" s="91" t="s">
        <v>30</v>
      </c>
      <c r="J512" s="225"/>
      <c r="K512" s="91"/>
    </row>
    <row r="513" spans="1:15" ht="15.75" customHeight="1" thickBot="1" x14ac:dyDescent="0.3">
      <c r="A513" s="91"/>
      <c r="B513" s="204"/>
      <c r="C513" s="91"/>
      <c r="D513" s="91"/>
      <c r="E513" s="206">
        <f>SUM(D510:D512)</f>
        <v>69000000</v>
      </c>
      <c r="F513" s="205"/>
      <c r="G513" s="91"/>
      <c r="H513" s="92"/>
      <c r="I513" s="91"/>
      <c r="J513" s="91"/>
      <c r="K513" s="91"/>
    </row>
    <row r="514" spans="1:15" ht="15.75" customHeight="1" thickTop="1" thickBot="1" x14ac:dyDescent="0.3">
      <c r="A514" s="91"/>
      <c r="B514" s="208"/>
      <c r="C514" s="209" t="s">
        <v>6</v>
      </c>
      <c r="D514" s="209"/>
      <c r="E514" s="210">
        <f>E513-E509</f>
        <v>3724000</v>
      </c>
      <c r="F514" s="211"/>
      <c r="G514" s="91"/>
      <c r="H514" s="92"/>
      <c r="I514" s="91"/>
      <c r="J514" s="91"/>
      <c r="K514" s="91"/>
    </row>
    <row r="515" spans="1:15" ht="15.75" customHeight="1" thickBot="1" x14ac:dyDescent="0.3">
      <c r="A515" s="91"/>
      <c r="B515" s="212"/>
      <c r="C515" s="213"/>
      <c r="D515" s="214" t="s">
        <v>2</v>
      </c>
      <c r="E515" s="215">
        <v>2800000</v>
      </c>
      <c r="F515" s="216"/>
      <c r="G515" s="92"/>
      <c r="H515" s="92"/>
      <c r="I515" s="91"/>
      <c r="J515" s="91"/>
      <c r="K515" s="91"/>
    </row>
    <row r="516" spans="1:15" ht="15.75" customHeight="1" thickBot="1" x14ac:dyDescent="0.3">
      <c r="A516" s="91"/>
      <c r="B516" s="217"/>
      <c r="C516" s="91"/>
      <c r="D516" s="91"/>
      <c r="E516" s="91"/>
      <c r="F516" s="91"/>
      <c r="G516" s="91"/>
      <c r="H516" s="92"/>
      <c r="I516" s="91"/>
      <c r="J516" s="91"/>
      <c r="K516" s="91"/>
    </row>
    <row r="517" spans="1:15" ht="15.75" customHeight="1" x14ac:dyDescent="0.25">
      <c r="A517" s="232"/>
      <c r="B517" s="199">
        <v>44512</v>
      </c>
      <c r="C517" s="200" t="s">
        <v>383</v>
      </c>
      <c r="D517" s="201" t="s">
        <v>384</v>
      </c>
      <c r="E517" s="227">
        <v>92000000</v>
      </c>
      <c r="F517" s="203"/>
      <c r="G517" s="232"/>
      <c r="H517" s="233"/>
      <c r="I517" s="232"/>
      <c r="J517" s="232"/>
      <c r="K517" s="232"/>
      <c r="O517" s="135"/>
    </row>
    <row r="518" spans="1:15" ht="15.75" customHeight="1" x14ac:dyDescent="0.25">
      <c r="A518" s="232"/>
      <c r="B518" s="204"/>
      <c r="C518" s="232" t="s">
        <v>14</v>
      </c>
      <c r="D518" s="234"/>
      <c r="E518" s="235">
        <v>1000000</v>
      </c>
      <c r="F518" s="205"/>
      <c r="G518" s="232"/>
      <c r="H518" s="233"/>
      <c r="I518" s="232"/>
      <c r="J518" s="232"/>
      <c r="K518" s="232"/>
      <c r="O518" s="135"/>
    </row>
    <row r="519" spans="1:15" ht="15.75" customHeight="1" x14ac:dyDescent="0.25">
      <c r="A519" s="232"/>
      <c r="B519" s="204"/>
      <c r="C519" s="232" t="s">
        <v>368</v>
      </c>
      <c r="D519" s="232"/>
      <c r="E519" s="233">
        <v>500000</v>
      </c>
      <c r="F519" s="205"/>
      <c r="G519" s="232"/>
      <c r="H519" s="233"/>
      <c r="I519" s="232"/>
      <c r="J519" s="232"/>
      <c r="K519" s="232"/>
      <c r="O519" s="135"/>
    </row>
    <row r="520" spans="1:15" ht="15.75" customHeight="1" x14ac:dyDescent="0.25">
      <c r="A520" s="232"/>
      <c r="B520" s="204"/>
      <c r="C520" s="232" t="s">
        <v>385</v>
      </c>
      <c r="D520" s="232"/>
      <c r="E520" s="233">
        <v>300000</v>
      </c>
      <c r="F520" s="205"/>
      <c r="G520" s="232"/>
      <c r="H520" s="233"/>
      <c r="I520" s="232"/>
      <c r="J520" s="232"/>
      <c r="K520" s="232"/>
      <c r="O520" s="135"/>
    </row>
    <row r="521" spans="1:15" ht="15.75" customHeight="1" x14ac:dyDescent="0.25">
      <c r="A521" s="232"/>
      <c r="B521" s="204"/>
      <c r="C521" s="232" t="s">
        <v>386</v>
      </c>
      <c r="D521" s="232"/>
      <c r="E521" s="233">
        <v>100000</v>
      </c>
      <c r="F521" s="205"/>
      <c r="G521" s="232"/>
      <c r="H521" s="233"/>
      <c r="I521" s="232"/>
      <c r="J521" s="232"/>
      <c r="K521" s="232"/>
      <c r="O521" s="135"/>
    </row>
    <row r="522" spans="1:15" ht="15.75" customHeight="1" x14ac:dyDescent="0.25">
      <c r="A522" s="232"/>
      <c r="B522" s="204"/>
      <c r="C522" s="232" t="s">
        <v>387</v>
      </c>
      <c r="D522" s="232"/>
      <c r="E522" s="233">
        <v>200000</v>
      </c>
      <c r="F522" s="205"/>
      <c r="G522" s="232"/>
      <c r="H522" s="233"/>
      <c r="I522" s="232"/>
      <c r="J522" s="232"/>
      <c r="K522" s="232"/>
      <c r="O522" s="135"/>
    </row>
    <row r="523" spans="1:15" ht="15.75" customHeight="1" x14ac:dyDescent="0.25">
      <c r="A523" s="232"/>
      <c r="B523" s="204"/>
      <c r="C523" s="232" t="s">
        <v>388</v>
      </c>
      <c r="D523" s="232"/>
      <c r="E523" s="233">
        <v>550000</v>
      </c>
      <c r="F523" s="205"/>
      <c r="G523" s="232"/>
      <c r="H523" s="233"/>
      <c r="I523" s="232"/>
      <c r="J523" s="232"/>
      <c r="K523" s="232"/>
      <c r="O523" s="135"/>
    </row>
    <row r="524" spans="1:15" ht="15.75" customHeight="1" x14ac:dyDescent="0.25">
      <c r="A524" s="232"/>
      <c r="B524" s="204"/>
      <c r="C524" s="232" t="s">
        <v>111</v>
      </c>
      <c r="D524" s="232"/>
      <c r="E524" s="233">
        <v>0</v>
      </c>
      <c r="F524" s="205"/>
      <c r="G524" s="232"/>
      <c r="H524" s="233"/>
      <c r="I524" s="232"/>
      <c r="J524" s="232"/>
      <c r="K524" s="232"/>
      <c r="O524" s="135"/>
    </row>
    <row r="525" spans="1:15" ht="15.75" customHeight="1" x14ac:dyDescent="0.25">
      <c r="A525" s="232"/>
      <c r="B525" s="204"/>
      <c r="C525" s="232" t="s">
        <v>112</v>
      </c>
      <c r="D525" s="232"/>
      <c r="E525" s="233">
        <v>0</v>
      </c>
      <c r="F525" s="205"/>
      <c r="G525" s="232"/>
      <c r="H525" s="233"/>
      <c r="I525" s="232"/>
      <c r="J525" s="232"/>
      <c r="K525" s="232"/>
      <c r="O525" s="135"/>
    </row>
    <row r="526" spans="1:15" ht="15.75" customHeight="1" x14ac:dyDescent="0.25">
      <c r="A526" s="232"/>
      <c r="B526" s="204"/>
      <c r="C526" s="232" t="s">
        <v>83</v>
      </c>
      <c r="D526" s="232"/>
      <c r="E526" s="233">
        <v>0</v>
      </c>
      <c r="F526" s="205"/>
      <c r="G526" s="232"/>
      <c r="H526" s="233"/>
      <c r="I526" s="232"/>
      <c r="J526" s="232"/>
      <c r="K526" s="232"/>
    </row>
    <row r="527" spans="1:15" ht="15.75" customHeight="1" thickBot="1" x14ac:dyDescent="0.3">
      <c r="A527" s="232"/>
      <c r="B527" s="204"/>
      <c r="C527" s="232"/>
      <c r="D527" s="232"/>
      <c r="E527" s="206">
        <f>SUM(E517:E526)</f>
        <v>94650000</v>
      </c>
      <c r="F527" s="205"/>
      <c r="G527" s="232"/>
      <c r="H527" s="233">
        <f>E527/2</f>
        <v>47325000</v>
      </c>
      <c r="I527" s="236">
        <f>H527/E527</f>
        <v>0.5</v>
      </c>
      <c r="J527" s="232" t="s">
        <v>53</v>
      </c>
      <c r="K527" s="232"/>
    </row>
    <row r="528" spans="1:15" ht="15.75" customHeight="1" thickTop="1" x14ac:dyDescent="0.25">
      <c r="A528" s="232"/>
      <c r="B528" s="204"/>
      <c r="C528" s="232"/>
      <c r="D528" s="232"/>
      <c r="E528" s="233"/>
      <c r="F528" s="205"/>
      <c r="G528" s="232"/>
      <c r="H528" s="233">
        <f>E527-H527</f>
        <v>47325000</v>
      </c>
      <c r="I528" s="236">
        <f>H528/E527</f>
        <v>0.5</v>
      </c>
      <c r="J528" s="232" t="s">
        <v>53</v>
      </c>
      <c r="K528" s="232"/>
    </row>
    <row r="529" spans="1:15" ht="15.75" customHeight="1" x14ac:dyDescent="0.25">
      <c r="A529" s="232"/>
      <c r="B529" s="204"/>
      <c r="C529" s="232" t="s">
        <v>8</v>
      </c>
      <c r="D529" s="233">
        <f>1000000*0</f>
        <v>0</v>
      </c>
      <c r="E529" s="233">
        <f>D529</f>
        <v>0</v>
      </c>
      <c r="F529" s="205"/>
      <c r="G529" s="232"/>
      <c r="H529" s="233"/>
      <c r="I529" s="232"/>
      <c r="J529" s="232"/>
      <c r="K529" s="232"/>
    </row>
    <row r="530" spans="1:15" ht="15.75" customHeight="1" thickBot="1" x14ac:dyDescent="0.3">
      <c r="A530" s="232"/>
      <c r="B530" s="204"/>
      <c r="C530" s="232"/>
      <c r="D530" s="232"/>
      <c r="E530" s="206">
        <f>SUM(E527:E529)</f>
        <v>94650000</v>
      </c>
      <c r="F530" s="205"/>
      <c r="G530" s="232"/>
      <c r="H530" s="233">
        <f>1000000</f>
        <v>1000000</v>
      </c>
      <c r="I530" s="232" t="s">
        <v>54</v>
      </c>
      <c r="J530" s="237"/>
      <c r="K530" s="232"/>
    </row>
    <row r="531" spans="1:15" ht="15.75" customHeight="1" thickTop="1" x14ac:dyDescent="0.25">
      <c r="A531" s="232"/>
      <c r="B531" s="204"/>
      <c r="C531" s="232" t="s">
        <v>5</v>
      </c>
      <c r="D531" s="235">
        <f>12000000*0</f>
        <v>0</v>
      </c>
      <c r="E531" s="233"/>
      <c r="F531" s="205"/>
      <c r="G531" s="232"/>
      <c r="H531" s="233">
        <f>E535-H530</f>
        <v>3850000</v>
      </c>
      <c r="I531" s="232" t="s">
        <v>55</v>
      </c>
      <c r="J531" s="237"/>
      <c r="K531" s="232"/>
    </row>
    <row r="532" spans="1:15" ht="15.75" customHeight="1" x14ac:dyDescent="0.25">
      <c r="A532" s="232"/>
      <c r="B532" s="204"/>
      <c r="C532" s="232" t="s">
        <v>10</v>
      </c>
      <c r="D532" s="233">
        <v>100000000</v>
      </c>
      <c r="E532" s="233"/>
      <c r="F532" s="205"/>
      <c r="G532" s="232"/>
      <c r="H532" s="233">
        <f>H531/2</f>
        <v>1925000</v>
      </c>
      <c r="I532" s="232" t="s">
        <v>113</v>
      </c>
      <c r="J532" s="237"/>
      <c r="K532" s="232"/>
    </row>
    <row r="533" spans="1:15" ht="15.75" customHeight="1" x14ac:dyDescent="0.25">
      <c r="A533" s="232"/>
      <c r="B533" s="204"/>
      <c r="C533" s="232" t="s">
        <v>12</v>
      </c>
      <c r="D533" s="233">
        <v>-500000</v>
      </c>
      <c r="E533" s="233"/>
      <c r="F533" s="205"/>
      <c r="G533" s="232"/>
      <c r="H533" s="233">
        <f>H531-H532</f>
        <v>1925000</v>
      </c>
      <c r="I533" s="232" t="s">
        <v>30</v>
      </c>
      <c r="J533" s="237"/>
      <c r="K533" s="232"/>
    </row>
    <row r="534" spans="1:15" ht="15.75" customHeight="1" thickBot="1" x14ac:dyDescent="0.3">
      <c r="A534" s="232"/>
      <c r="B534" s="204"/>
      <c r="C534" s="232"/>
      <c r="D534" s="232"/>
      <c r="E534" s="206">
        <f>SUM(D531:D533)</f>
        <v>99500000</v>
      </c>
      <c r="F534" s="205"/>
      <c r="G534" s="232"/>
      <c r="H534" s="233"/>
      <c r="I534" s="232"/>
      <c r="J534" s="232"/>
      <c r="K534" s="232"/>
    </row>
    <row r="535" spans="1:15" ht="15.75" customHeight="1" thickTop="1" thickBot="1" x14ac:dyDescent="0.3">
      <c r="A535" s="232"/>
      <c r="B535" s="208"/>
      <c r="C535" s="209" t="s">
        <v>6</v>
      </c>
      <c r="D535" s="209"/>
      <c r="E535" s="210">
        <f>E534-E530</f>
        <v>4850000</v>
      </c>
      <c r="F535" s="211"/>
      <c r="G535" s="232"/>
      <c r="H535" s="233"/>
      <c r="I535" s="232"/>
      <c r="J535" s="232"/>
      <c r="K535" s="232"/>
    </row>
    <row r="536" spans="1:15" ht="15.75" customHeight="1" thickBot="1" x14ac:dyDescent="0.3">
      <c r="A536" s="232"/>
      <c r="B536" s="212"/>
      <c r="C536" s="213"/>
      <c r="D536" s="214" t="s">
        <v>2</v>
      </c>
      <c r="E536" s="215">
        <v>2800000</v>
      </c>
      <c r="F536" s="216"/>
      <c r="G536" s="233"/>
      <c r="H536" s="233"/>
      <c r="I536" s="232"/>
      <c r="J536" s="232"/>
      <c r="K536" s="232"/>
    </row>
    <row r="537" spans="1:15" ht="15.75" customHeight="1" thickBot="1" x14ac:dyDescent="0.3">
      <c r="A537" s="237"/>
      <c r="B537" s="238"/>
      <c r="C537" s="237"/>
      <c r="D537" s="237"/>
      <c r="E537" s="237"/>
      <c r="F537" s="237"/>
      <c r="G537" s="237"/>
      <c r="H537" s="239"/>
      <c r="I537" s="237"/>
      <c r="J537" s="237"/>
      <c r="K537" s="237"/>
    </row>
    <row r="538" spans="1:15" ht="15.75" customHeight="1" x14ac:dyDescent="0.25">
      <c r="A538" s="232"/>
      <c r="B538" s="199">
        <v>44511</v>
      </c>
      <c r="C538" s="200" t="s">
        <v>389</v>
      </c>
      <c r="D538" s="201" t="s">
        <v>32</v>
      </c>
      <c r="E538" s="227">
        <v>91000000</v>
      </c>
      <c r="F538" s="203"/>
      <c r="G538" s="232"/>
      <c r="H538" s="233"/>
      <c r="I538" s="232"/>
      <c r="J538" s="232"/>
      <c r="K538" s="232"/>
      <c r="O538" s="135"/>
    </row>
    <row r="539" spans="1:15" ht="15.75" customHeight="1" x14ac:dyDescent="0.25">
      <c r="A539" s="232"/>
      <c r="B539" s="204"/>
      <c r="C539" s="232" t="s">
        <v>14</v>
      </c>
      <c r="D539" s="234"/>
      <c r="E539" s="235">
        <v>0</v>
      </c>
      <c r="F539" s="205"/>
      <c r="G539" s="232"/>
      <c r="H539" s="233"/>
      <c r="I539" s="232"/>
      <c r="J539" s="232"/>
      <c r="K539" s="232"/>
      <c r="O539" s="135"/>
    </row>
    <row r="540" spans="1:15" ht="15.75" customHeight="1" x14ac:dyDescent="0.25">
      <c r="A540" s="232"/>
      <c r="B540" s="204"/>
      <c r="C540" s="232" t="s">
        <v>390</v>
      </c>
      <c r="D540" s="232"/>
      <c r="E540" s="233">
        <v>500000</v>
      </c>
      <c r="F540" s="205"/>
      <c r="G540" s="232"/>
      <c r="H540" s="233"/>
      <c r="I540" s="232"/>
      <c r="J540" s="232"/>
      <c r="K540" s="232"/>
      <c r="O540" s="135"/>
    </row>
    <row r="541" spans="1:15" ht="15.75" customHeight="1" x14ac:dyDescent="0.25">
      <c r="A541" s="232"/>
      <c r="B541" s="204"/>
      <c r="C541" s="232" t="s">
        <v>108</v>
      </c>
      <c r="D541" s="232"/>
      <c r="E541" s="233">
        <v>0</v>
      </c>
      <c r="F541" s="205"/>
      <c r="G541" s="232"/>
      <c r="H541" s="233"/>
      <c r="I541" s="232"/>
      <c r="J541" s="232"/>
      <c r="K541" s="232"/>
      <c r="O541" s="135"/>
    </row>
    <row r="542" spans="1:15" ht="15.75" customHeight="1" x14ac:dyDescent="0.25">
      <c r="A542" s="232"/>
      <c r="B542" s="204"/>
      <c r="C542" s="232" t="s">
        <v>109</v>
      </c>
      <c r="D542" s="232"/>
      <c r="E542" s="233">
        <v>0</v>
      </c>
      <c r="F542" s="205"/>
      <c r="G542" s="232"/>
      <c r="H542" s="233"/>
      <c r="I542" s="232"/>
      <c r="J542" s="232"/>
      <c r="K542" s="232"/>
      <c r="O542" s="135"/>
    </row>
    <row r="543" spans="1:15" ht="15.75" customHeight="1" x14ac:dyDescent="0.25">
      <c r="A543" s="232"/>
      <c r="B543" s="204"/>
      <c r="C543" s="232" t="s">
        <v>97</v>
      </c>
      <c r="D543" s="232"/>
      <c r="E543" s="233">
        <v>0</v>
      </c>
      <c r="F543" s="205"/>
      <c r="G543" s="232"/>
      <c r="H543" s="233"/>
      <c r="I543" s="232"/>
      <c r="J543" s="232"/>
      <c r="K543" s="232"/>
      <c r="O543" s="135"/>
    </row>
    <row r="544" spans="1:15" ht="15.75" customHeight="1" x14ac:dyDescent="0.25">
      <c r="A544" s="232"/>
      <c r="B544" s="204"/>
      <c r="C544" s="232" t="s">
        <v>110</v>
      </c>
      <c r="D544" s="232"/>
      <c r="E544" s="233">
        <v>0</v>
      </c>
      <c r="F544" s="205"/>
      <c r="G544" s="232"/>
      <c r="H544" s="233"/>
      <c r="I544" s="232"/>
      <c r="J544" s="232"/>
      <c r="K544" s="232"/>
      <c r="O544" s="135"/>
    </row>
    <row r="545" spans="1:15" ht="15.75" customHeight="1" x14ac:dyDescent="0.25">
      <c r="A545" s="232"/>
      <c r="B545" s="204"/>
      <c r="C545" s="232" t="s">
        <v>111</v>
      </c>
      <c r="D545" s="232"/>
      <c r="E545" s="233">
        <v>0</v>
      </c>
      <c r="F545" s="205"/>
      <c r="G545" s="232"/>
      <c r="H545" s="233"/>
      <c r="I545" s="232"/>
      <c r="J545" s="232"/>
      <c r="K545" s="232"/>
      <c r="O545" s="135"/>
    </row>
    <row r="546" spans="1:15" ht="15.75" customHeight="1" x14ac:dyDescent="0.25">
      <c r="A546" s="232"/>
      <c r="B546" s="204"/>
      <c r="C546" s="232" t="s">
        <v>112</v>
      </c>
      <c r="D546" s="232"/>
      <c r="E546" s="233">
        <v>0</v>
      </c>
      <c r="F546" s="205"/>
      <c r="G546" s="232"/>
      <c r="H546" s="233"/>
      <c r="I546" s="232"/>
      <c r="J546" s="232"/>
      <c r="K546" s="232"/>
      <c r="O546" s="135"/>
    </row>
    <row r="547" spans="1:15" ht="15.75" customHeight="1" x14ac:dyDescent="0.25">
      <c r="A547" s="232"/>
      <c r="B547" s="204"/>
      <c r="C547" s="232" t="s">
        <v>83</v>
      </c>
      <c r="D547" s="232"/>
      <c r="E547" s="233">
        <v>0</v>
      </c>
      <c r="F547" s="205"/>
      <c r="G547" s="232"/>
      <c r="H547" s="233"/>
      <c r="I547" s="232"/>
      <c r="J547" s="232"/>
      <c r="K547" s="232"/>
    </row>
    <row r="548" spans="1:15" ht="15.75" customHeight="1" thickBot="1" x14ac:dyDescent="0.3">
      <c r="A548" s="232"/>
      <c r="B548" s="204"/>
      <c r="C548" s="232"/>
      <c r="D548" s="232"/>
      <c r="E548" s="206">
        <f>SUM(E538:E547)</f>
        <v>91500000</v>
      </c>
      <c r="F548" s="205"/>
      <c r="G548" s="232"/>
      <c r="H548" s="233">
        <f>E548/2</f>
        <v>45750000</v>
      </c>
      <c r="I548" s="236">
        <f>H548/E548</f>
        <v>0.5</v>
      </c>
      <c r="J548" s="232" t="s">
        <v>53</v>
      </c>
      <c r="K548" s="232"/>
    </row>
    <row r="549" spans="1:15" ht="15.75" customHeight="1" thickTop="1" x14ac:dyDescent="0.25">
      <c r="A549" s="232"/>
      <c r="B549" s="204"/>
      <c r="C549" s="232"/>
      <c r="D549" s="232"/>
      <c r="E549" s="233"/>
      <c r="F549" s="205"/>
      <c r="G549" s="232"/>
      <c r="H549" s="233">
        <f>E548-H548</f>
        <v>45750000</v>
      </c>
      <c r="I549" s="236">
        <f>H549/E548</f>
        <v>0.5</v>
      </c>
      <c r="J549" s="232" t="s">
        <v>53</v>
      </c>
      <c r="K549" s="232"/>
    </row>
    <row r="550" spans="1:15" ht="15.75" customHeight="1" x14ac:dyDescent="0.25">
      <c r="A550" s="232"/>
      <c r="B550" s="204"/>
      <c r="C550" s="232" t="s">
        <v>8</v>
      </c>
      <c r="D550" s="233">
        <f>1000000*0</f>
        <v>0</v>
      </c>
      <c r="E550" s="233">
        <f>D550</f>
        <v>0</v>
      </c>
      <c r="F550" s="205"/>
      <c r="G550" s="232"/>
      <c r="H550" s="233"/>
      <c r="I550" s="232"/>
      <c r="J550" s="232"/>
      <c r="K550" s="232"/>
    </row>
    <row r="551" spans="1:15" ht="15.75" customHeight="1" thickBot="1" x14ac:dyDescent="0.3">
      <c r="A551" s="232"/>
      <c r="B551" s="204"/>
      <c r="C551" s="232"/>
      <c r="D551" s="232"/>
      <c r="E551" s="206">
        <f>SUM(E548:E550)</f>
        <v>91500000</v>
      </c>
      <c r="F551" s="205"/>
      <c r="G551" s="232"/>
      <c r="H551" s="233">
        <f>1000000</f>
        <v>1000000</v>
      </c>
      <c r="I551" s="232" t="s">
        <v>54</v>
      </c>
      <c r="J551" s="237"/>
      <c r="K551" s="232"/>
    </row>
    <row r="552" spans="1:15" ht="15.75" customHeight="1" thickTop="1" x14ac:dyDescent="0.25">
      <c r="A552" s="232"/>
      <c r="B552" s="204"/>
      <c r="C552" s="232" t="s">
        <v>5</v>
      </c>
      <c r="D552" s="235">
        <f>12000000*0</f>
        <v>0</v>
      </c>
      <c r="E552" s="233"/>
      <c r="F552" s="205"/>
      <c r="G552" s="232"/>
      <c r="H552" s="233">
        <f>E556-H551</f>
        <v>500000</v>
      </c>
      <c r="I552" s="232" t="s">
        <v>55</v>
      </c>
      <c r="J552" s="237"/>
      <c r="K552" s="232"/>
    </row>
    <row r="553" spans="1:15" ht="15.75" customHeight="1" x14ac:dyDescent="0.25">
      <c r="A553" s="232"/>
      <c r="B553" s="204"/>
      <c r="C553" s="232" t="s">
        <v>10</v>
      </c>
      <c r="D553" s="233">
        <v>93000000</v>
      </c>
      <c r="E553" s="233"/>
      <c r="F553" s="205"/>
      <c r="G553" s="232"/>
      <c r="H553" s="233">
        <v>0</v>
      </c>
      <c r="I553" s="232" t="s">
        <v>113</v>
      </c>
      <c r="J553" s="237"/>
      <c r="K553" s="232"/>
    </row>
    <row r="554" spans="1:15" ht="15.75" customHeight="1" x14ac:dyDescent="0.25">
      <c r="A554" s="232"/>
      <c r="B554" s="204"/>
      <c r="C554" s="232" t="s">
        <v>12</v>
      </c>
      <c r="D554" s="233">
        <f>-2000000*0</f>
        <v>0</v>
      </c>
      <c r="E554" s="233"/>
      <c r="F554" s="205"/>
      <c r="G554" s="232"/>
      <c r="H554" s="233">
        <f>H552-H553</f>
        <v>500000</v>
      </c>
      <c r="I554" s="232" t="s">
        <v>30</v>
      </c>
      <c r="J554" s="237"/>
      <c r="K554" s="232"/>
    </row>
    <row r="555" spans="1:15" ht="15.75" customHeight="1" thickBot="1" x14ac:dyDescent="0.3">
      <c r="A555" s="232"/>
      <c r="B555" s="204"/>
      <c r="C555" s="232"/>
      <c r="D555" s="232"/>
      <c r="E555" s="206">
        <f>SUM(D552:D554)</f>
        <v>93000000</v>
      </c>
      <c r="F555" s="205"/>
      <c r="G555" s="232"/>
      <c r="H555" s="233"/>
      <c r="I555" s="232"/>
      <c r="J555" s="232"/>
      <c r="K555" s="232"/>
    </row>
    <row r="556" spans="1:15" ht="15.75" customHeight="1" thickTop="1" thickBot="1" x14ac:dyDescent="0.3">
      <c r="A556" s="232"/>
      <c r="B556" s="208"/>
      <c r="C556" s="209" t="s">
        <v>6</v>
      </c>
      <c r="D556" s="209"/>
      <c r="E556" s="210">
        <f>E555-E551</f>
        <v>1500000</v>
      </c>
      <c r="F556" s="211"/>
      <c r="G556" s="232"/>
      <c r="H556" s="233"/>
      <c r="I556" s="232"/>
      <c r="J556" s="232"/>
      <c r="K556" s="232"/>
    </row>
    <row r="557" spans="1:15" ht="15.75" customHeight="1" thickBot="1" x14ac:dyDescent="0.3">
      <c r="A557" s="232"/>
      <c r="B557" s="212"/>
      <c r="C557" s="213"/>
      <c r="D557" s="214" t="s">
        <v>2</v>
      </c>
      <c r="E557" s="215">
        <v>2800000</v>
      </c>
      <c r="F557" s="216"/>
      <c r="G557" s="233"/>
      <c r="H557" s="233"/>
      <c r="I557" s="232"/>
      <c r="J557" s="232"/>
      <c r="K557" s="232"/>
    </row>
    <row r="558" spans="1:15" ht="15.75" customHeight="1" thickBot="1" x14ac:dyDescent="0.3">
      <c r="A558" s="237"/>
      <c r="B558" s="238"/>
      <c r="C558" s="237"/>
      <c r="D558" s="237"/>
      <c r="E558" s="237"/>
      <c r="F558" s="237"/>
      <c r="G558" s="237"/>
      <c r="H558" s="239"/>
      <c r="I558" s="237"/>
      <c r="J558" s="237"/>
      <c r="K558" s="237"/>
    </row>
    <row r="559" spans="1:15" ht="15.75" customHeight="1" x14ac:dyDescent="0.25">
      <c r="A559" s="232"/>
      <c r="B559" s="199">
        <v>44518</v>
      </c>
      <c r="C559" s="200" t="s">
        <v>391</v>
      </c>
      <c r="D559" s="201" t="s">
        <v>32</v>
      </c>
      <c r="E559" s="227">
        <v>79000000</v>
      </c>
      <c r="F559" s="203"/>
      <c r="G559" s="232"/>
      <c r="H559" s="233"/>
      <c r="I559" s="232"/>
      <c r="J559" s="232"/>
      <c r="K559" s="232"/>
      <c r="O559" s="135"/>
    </row>
    <row r="560" spans="1:15" ht="15.75" customHeight="1" x14ac:dyDescent="0.25">
      <c r="A560" s="232"/>
      <c r="B560" s="204"/>
      <c r="C560" s="232" t="s">
        <v>14</v>
      </c>
      <c r="D560" s="234"/>
      <c r="E560" s="235">
        <v>1000000</v>
      </c>
      <c r="F560" s="205"/>
      <c r="G560" s="232"/>
      <c r="H560" s="233"/>
      <c r="I560" s="232"/>
      <c r="J560" s="232"/>
      <c r="K560" s="232"/>
      <c r="O560" s="135"/>
    </row>
    <row r="561" spans="1:15" ht="15.75" customHeight="1" x14ac:dyDescent="0.25">
      <c r="A561" s="232"/>
      <c r="B561" s="204"/>
      <c r="C561" s="232" t="s">
        <v>390</v>
      </c>
      <c r="D561" s="232"/>
      <c r="E561" s="233">
        <v>500000</v>
      </c>
      <c r="F561" s="205"/>
      <c r="G561" s="232"/>
      <c r="H561" s="233"/>
      <c r="I561" s="232"/>
      <c r="J561" s="232"/>
      <c r="K561" s="232"/>
      <c r="O561" s="135"/>
    </row>
    <row r="562" spans="1:15" ht="15.75" customHeight="1" x14ac:dyDescent="0.25">
      <c r="A562" s="232"/>
      <c r="B562" s="204"/>
      <c r="C562" s="232" t="s">
        <v>392</v>
      </c>
      <c r="D562" s="232"/>
      <c r="E562" s="233">
        <v>500000</v>
      </c>
      <c r="F562" s="205"/>
      <c r="G562" s="232"/>
      <c r="H562" s="233"/>
      <c r="I562" s="232"/>
      <c r="J562" s="232"/>
      <c r="K562" s="232"/>
      <c r="O562" s="135"/>
    </row>
    <row r="563" spans="1:15" ht="15.75" customHeight="1" x14ac:dyDescent="0.25">
      <c r="A563" s="232"/>
      <c r="B563" s="204"/>
      <c r="C563" s="232" t="s">
        <v>393</v>
      </c>
      <c r="D563" s="232"/>
      <c r="E563" s="233">
        <v>200000</v>
      </c>
      <c r="F563" s="205"/>
      <c r="G563" s="232"/>
      <c r="H563" s="233"/>
      <c r="I563" s="232"/>
      <c r="J563" s="232"/>
      <c r="K563" s="232"/>
      <c r="O563" s="135"/>
    </row>
    <row r="564" spans="1:15" ht="15.75" customHeight="1" x14ac:dyDescent="0.25">
      <c r="A564" s="232"/>
      <c r="B564" s="204"/>
      <c r="C564" s="232" t="s">
        <v>394</v>
      </c>
      <c r="D564" s="232"/>
      <c r="E564" s="233">
        <v>150000</v>
      </c>
      <c r="F564" s="205"/>
      <c r="G564" s="232"/>
      <c r="H564" s="233"/>
      <c r="I564" s="232"/>
      <c r="J564" s="232"/>
      <c r="K564" s="232"/>
      <c r="O564" s="135"/>
    </row>
    <row r="565" spans="1:15" ht="15.75" customHeight="1" x14ac:dyDescent="0.25">
      <c r="A565" s="232"/>
      <c r="B565" s="204"/>
      <c r="C565" s="232" t="s">
        <v>395</v>
      </c>
      <c r="D565" s="232"/>
      <c r="E565" s="233">
        <v>225000</v>
      </c>
      <c r="F565" s="205"/>
      <c r="G565" s="232"/>
      <c r="H565" s="233"/>
      <c r="I565" s="232"/>
      <c r="J565" s="232"/>
      <c r="K565" s="232"/>
      <c r="O565" s="135"/>
    </row>
    <row r="566" spans="1:15" ht="15.75" customHeight="1" x14ac:dyDescent="0.25">
      <c r="A566" s="232"/>
      <c r="B566" s="204"/>
      <c r="C566" s="232" t="s">
        <v>396</v>
      </c>
      <c r="D566" s="232"/>
      <c r="E566" s="233">
        <v>490000</v>
      </c>
      <c r="F566" s="205"/>
      <c r="G566" s="232"/>
      <c r="H566" s="233"/>
      <c r="I566" s="232"/>
      <c r="J566" s="232"/>
      <c r="K566" s="232"/>
      <c r="O566" s="135"/>
    </row>
    <row r="567" spans="1:15" ht="15.75" customHeight="1" x14ac:dyDescent="0.25">
      <c r="A567" s="232"/>
      <c r="B567" s="204"/>
      <c r="C567" s="232" t="s">
        <v>112</v>
      </c>
      <c r="D567" s="232"/>
      <c r="E567" s="233">
        <v>0</v>
      </c>
      <c r="F567" s="205"/>
      <c r="G567" s="232"/>
      <c r="H567" s="233"/>
      <c r="I567" s="232"/>
      <c r="J567" s="232"/>
      <c r="K567" s="232"/>
      <c r="O567" s="135"/>
    </row>
    <row r="568" spans="1:15" ht="15.75" customHeight="1" x14ac:dyDescent="0.25">
      <c r="A568" s="232"/>
      <c r="B568" s="204"/>
      <c r="C568" s="232" t="s">
        <v>83</v>
      </c>
      <c r="D568" s="232"/>
      <c r="E568" s="233">
        <v>0</v>
      </c>
      <c r="F568" s="205"/>
      <c r="G568" s="232"/>
      <c r="H568" s="233"/>
      <c r="I568" s="232"/>
      <c r="J568" s="232"/>
      <c r="K568" s="232"/>
    </row>
    <row r="569" spans="1:15" ht="15.75" customHeight="1" thickBot="1" x14ac:dyDescent="0.3">
      <c r="A569" s="232"/>
      <c r="B569" s="204"/>
      <c r="C569" s="232"/>
      <c r="D569" s="232"/>
      <c r="E569" s="206">
        <f>SUM(E559:E568)</f>
        <v>82065000</v>
      </c>
      <c r="F569" s="205"/>
      <c r="G569" s="232"/>
      <c r="H569" s="233">
        <f>[1]WZ!F570</f>
        <v>0</v>
      </c>
      <c r="I569" s="236">
        <f>H569/E569</f>
        <v>0</v>
      </c>
      <c r="J569" s="232" t="s">
        <v>53</v>
      </c>
      <c r="K569" s="232"/>
    </row>
    <row r="570" spans="1:15" ht="15.75" customHeight="1" thickTop="1" x14ac:dyDescent="0.25">
      <c r="A570" s="232"/>
      <c r="B570" s="204"/>
      <c r="C570" s="232"/>
      <c r="D570" s="232"/>
      <c r="E570" s="233"/>
      <c r="F570" s="205"/>
      <c r="G570" s="232"/>
      <c r="H570" s="233">
        <f>E569-H569</f>
        <v>82065000</v>
      </c>
      <c r="I570" s="236">
        <f>H570/E569</f>
        <v>1</v>
      </c>
      <c r="J570" s="232" t="s">
        <v>53</v>
      </c>
      <c r="K570" s="232"/>
    </row>
    <row r="571" spans="1:15" ht="15.75" customHeight="1" x14ac:dyDescent="0.25">
      <c r="A571" s="232"/>
      <c r="B571" s="204"/>
      <c r="C571" s="232" t="s">
        <v>8</v>
      </c>
      <c r="D571" s="233">
        <f>1000000*0</f>
        <v>0</v>
      </c>
      <c r="E571" s="233">
        <f>D571</f>
        <v>0</v>
      </c>
      <c r="F571" s="205"/>
      <c r="G571" s="232"/>
      <c r="H571" s="233"/>
      <c r="I571" s="232"/>
      <c r="J571" s="232"/>
      <c r="K571" s="232"/>
    </row>
    <row r="572" spans="1:15" ht="15.75" customHeight="1" thickBot="1" x14ac:dyDescent="0.3">
      <c r="A572" s="232"/>
      <c r="B572" s="204"/>
      <c r="C572" s="232"/>
      <c r="D572" s="232"/>
      <c r="E572" s="206">
        <f>SUM(E569:E571)</f>
        <v>82065000</v>
      </c>
      <c r="F572" s="205"/>
      <c r="G572" s="232"/>
      <c r="H572" s="233">
        <f>1000000</f>
        <v>1000000</v>
      </c>
      <c r="I572" s="232" t="s">
        <v>54</v>
      </c>
      <c r="J572" s="237"/>
      <c r="K572" s="232"/>
    </row>
    <row r="573" spans="1:15" ht="15.75" customHeight="1" thickTop="1" x14ac:dyDescent="0.25">
      <c r="A573" s="232"/>
      <c r="B573" s="204"/>
      <c r="C573" s="232" t="s">
        <v>5</v>
      </c>
      <c r="D573" s="235">
        <v>12000000</v>
      </c>
      <c r="E573" s="233"/>
      <c r="F573" s="205"/>
      <c r="G573" s="232"/>
      <c r="H573" s="233">
        <f>E577-H572</f>
        <v>10735000</v>
      </c>
      <c r="I573" s="232" t="s">
        <v>55</v>
      </c>
      <c r="J573" s="237"/>
      <c r="K573" s="232"/>
    </row>
    <row r="574" spans="1:15" ht="15.75" customHeight="1" x14ac:dyDescent="0.25">
      <c r="A574" s="232"/>
      <c r="B574" s="204"/>
      <c r="C574" s="232" t="s">
        <v>10</v>
      </c>
      <c r="D574" s="233">
        <v>83000000</v>
      </c>
      <c r="E574" s="233"/>
      <c r="F574" s="205"/>
      <c r="G574" s="232"/>
      <c r="H574" s="233">
        <f>H573*I569</f>
        <v>0</v>
      </c>
      <c r="I574" s="232" t="s">
        <v>29</v>
      </c>
      <c r="J574" s="237"/>
      <c r="K574" s="232"/>
    </row>
    <row r="575" spans="1:15" ht="15.75" customHeight="1" x14ac:dyDescent="0.25">
      <c r="A575" s="232"/>
      <c r="B575" s="204"/>
      <c r="C575" s="232" t="s">
        <v>12</v>
      </c>
      <c r="D575" s="233">
        <v>-1200000</v>
      </c>
      <c r="E575" s="233"/>
      <c r="F575" s="205"/>
      <c r="G575" s="232"/>
      <c r="H575" s="233">
        <f>H573-H574</f>
        <v>10735000</v>
      </c>
      <c r="I575" s="232" t="s">
        <v>30</v>
      </c>
      <c r="J575" s="237"/>
      <c r="K575" s="232"/>
    </row>
    <row r="576" spans="1:15" ht="15.75" customHeight="1" thickBot="1" x14ac:dyDescent="0.3">
      <c r="A576" s="232"/>
      <c r="B576" s="204"/>
      <c r="C576" s="232"/>
      <c r="D576" s="232"/>
      <c r="E576" s="206">
        <f>SUM(D573:D575)</f>
        <v>93800000</v>
      </c>
      <c r="F576" s="205"/>
      <c r="G576" s="232"/>
      <c r="H576" s="233"/>
      <c r="I576" s="232"/>
      <c r="J576" s="232"/>
      <c r="K576" s="232"/>
    </row>
    <row r="577" spans="1:15" ht="15.75" customHeight="1" thickTop="1" thickBot="1" x14ac:dyDescent="0.3">
      <c r="A577" s="232"/>
      <c r="B577" s="208"/>
      <c r="C577" s="209" t="s">
        <v>6</v>
      </c>
      <c r="D577" s="209"/>
      <c r="E577" s="210">
        <f>E576-E572</f>
        <v>11735000</v>
      </c>
      <c r="F577" s="211"/>
      <c r="G577" s="232"/>
      <c r="H577" s="233"/>
      <c r="I577" s="232"/>
      <c r="J577" s="232"/>
      <c r="K577" s="232"/>
    </row>
    <row r="578" spans="1:15" ht="15.75" customHeight="1" thickBot="1" x14ac:dyDescent="0.3">
      <c r="A578" s="232"/>
      <c r="B578" s="212"/>
      <c r="C578" s="213"/>
      <c r="D578" s="214" t="s">
        <v>2</v>
      </c>
      <c r="E578" s="215">
        <v>2800000</v>
      </c>
      <c r="F578" s="216"/>
      <c r="G578" s="233"/>
      <c r="H578" s="233"/>
      <c r="I578" s="232"/>
      <c r="J578" s="232"/>
      <c r="K578" s="232"/>
    </row>
    <row r="579" spans="1:15" ht="15.75" customHeight="1" thickBot="1" x14ac:dyDescent="0.3">
      <c r="A579" s="237"/>
      <c r="B579" s="238"/>
      <c r="C579" s="237"/>
      <c r="D579" s="237"/>
      <c r="E579" s="237"/>
      <c r="F579" s="237"/>
      <c r="G579" s="237"/>
      <c r="H579" s="239"/>
      <c r="I579" s="237"/>
      <c r="J579" s="237"/>
      <c r="K579" s="237"/>
    </row>
    <row r="580" spans="1:15" ht="15.75" customHeight="1" x14ac:dyDescent="0.25">
      <c r="A580" s="232"/>
      <c r="B580" s="199">
        <v>44519</v>
      </c>
      <c r="C580" s="200" t="s">
        <v>397</v>
      </c>
      <c r="D580" s="201" t="s">
        <v>398</v>
      </c>
      <c r="E580" s="227">
        <v>81000000</v>
      </c>
      <c r="F580" s="203"/>
      <c r="G580" s="232"/>
      <c r="H580" s="233"/>
      <c r="I580" s="232"/>
      <c r="J580" s="232"/>
      <c r="K580" s="232"/>
      <c r="O580" s="135"/>
    </row>
    <row r="581" spans="1:15" ht="15.75" customHeight="1" x14ac:dyDescent="0.25">
      <c r="A581" s="232"/>
      <c r="B581" s="204"/>
      <c r="C581" s="232" t="s">
        <v>14</v>
      </c>
      <c r="D581" s="234"/>
      <c r="E581" s="235">
        <v>1000000</v>
      </c>
      <c r="F581" s="205"/>
      <c r="G581" s="232"/>
      <c r="H581" s="233"/>
      <c r="I581" s="232"/>
      <c r="J581" s="232"/>
      <c r="K581" s="232"/>
      <c r="O581" s="135"/>
    </row>
    <row r="582" spans="1:15" ht="15.75" customHeight="1" x14ac:dyDescent="0.25">
      <c r="A582" s="232"/>
      <c r="B582" s="204"/>
      <c r="C582" s="232" t="s">
        <v>390</v>
      </c>
      <c r="D582" s="232"/>
      <c r="E582" s="233">
        <v>500000</v>
      </c>
      <c r="F582" s="205"/>
      <c r="G582" s="232"/>
      <c r="H582" s="233"/>
      <c r="I582" s="232"/>
      <c r="J582" s="232"/>
      <c r="K582" s="232"/>
      <c r="O582" s="135"/>
    </row>
    <row r="583" spans="1:15" ht="15.75" customHeight="1" x14ac:dyDescent="0.25">
      <c r="A583" s="232"/>
      <c r="B583" s="204"/>
      <c r="C583" s="232" t="s">
        <v>399</v>
      </c>
      <c r="D583" s="232"/>
      <c r="E583" s="233">
        <v>200000</v>
      </c>
      <c r="F583" s="205"/>
      <c r="G583" s="232"/>
      <c r="H583" s="233"/>
      <c r="I583" s="232"/>
      <c r="J583" s="232"/>
      <c r="K583" s="232"/>
      <c r="O583" s="135"/>
    </row>
    <row r="584" spans="1:15" ht="15.75" customHeight="1" x14ac:dyDescent="0.25">
      <c r="A584" s="232"/>
      <c r="B584" s="204"/>
      <c r="C584" s="232" t="s">
        <v>400</v>
      </c>
      <c r="D584" s="232"/>
      <c r="E584" s="233">
        <v>450000</v>
      </c>
      <c r="F584" s="205"/>
      <c r="G584" s="232"/>
      <c r="H584" s="233"/>
      <c r="I584" s="232"/>
      <c r="J584" s="232"/>
      <c r="K584" s="232"/>
      <c r="O584" s="135"/>
    </row>
    <row r="585" spans="1:15" ht="15.75" customHeight="1" x14ac:dyDescent="0.25">
      <c r="A585" s="232"/>
      <c r="B585" s="204"/>
      <c r="C585" s="232" t="s">
        <v>395</v>
      </c>
      <c r="D585" s="232"/>
      <c r="E585" s="233">
        <v>225000</v>
      </c>
      <c r="F585" s="205"/>
      <c r="G585" s="232"/>
      <c r="H585" s="233"/>
      <c r="I585" s="232"/>
      <c r="J585" s="232"/>
      <c r="K585" s="232"/>
      <c r="O585" s="135"/>
    </row>
    <row r="586" spans="1:15" ht="15.75" customHeight="1" x14ac:dyDescent="0.25">
      <c r="A586" s="232"/>
      <c r="B586" s="204"/>
      <c r="C586" s="232" t="s">
        <v>110</v>
      </c>
      <c r="D586" s="232"/>
      <c r="E586" s="233">
        <v>0</v>
      </c>
      <c r="F586" s="205"/>
      <c r="G586" s="232"/>
      <c r="H586" s="233"/>
      <c r="I586" s="232"/>
      <c r="J586" s="232"/>
      <c r="K586" s="232"/>
      <c r="O586" s="135"/>
    </row>
    <row r="587" spans="1:15" ht="15.75" customHeight="1" x14ac:dyDescent="0.25">
      <c r="A587" s="232"/>
      <c r="B587" s="204"/>
      <c r="C587" s="232" t="s">
        <v>111</v>
      </c>
      <c r="D587" s="232"/>
      <c r="E587" s="233">
        <v>0</v>
      </c>
      <c r="F587" s="205"/>
      <c r="G587" s="232"/>
      <c r="H587" s="233"/>
      <c r="I587" s="232"/>
      <c r="J587" s="232"/>
      <c r="K587" s="232"/>
      <c r="O587" s="135"/>
    </row>
    <row r="588" spans="1:15" ht="15.75" customHeight="1" x14ac:dyDescent="0.25">
      <c r="A588" s="232"/>
      <c r="B588" s="204"/>
      <c r="C588" s="232" t="s">
        <v>112</v>
      </c>
      <c r="D588" s="232"/>
      <c r="E588" s="233">
        <v>0</v>
      </c>
      <c r="F588" s="205"/>
      <c r="G588" s="232"/>
      <c r="H588" s="233"/>
      <c r="I588" s="232"/>
      <c r="J588" s="232"/>
      <c r="K588" s="232"/>
      <c r="O588" s="135"/>
    </row>
    <row r="589" spans="1:15" ht="15.75" customHeight="1" x14ac:dyDescent="0.25">
      <c r="A589" s="232"/>
      <c r="B589" s="204"/>
      <c r="C589" s="232" t="s">
        <v>83</v>
      </c>
      <c r="D589" s="232"/>
      <c r="E589" s="233">
        <v>0</v>
      </c>
      <c r="F589" s="205"/>
      <c r="G589" s="232"/>
      <c r="H589" s="233"/>
      <c r="I589" s="232"/>
      <c r="J589" s="232"/>
      <c r="K589" s="232"/>
    </row>
    <row r="590" spans="1:15" ht="15.75" customHeight="1" thickBot="1" x14ac:dyDescent="0.3">
      <c r="A590" s="232"/>
      <c r="B590" s="204"/>
      <c r="C590" s="232"/>
      <c r="D590" s="232"/>
      <c r="E590" s="206">
        <f>SUM(E580:E589)</f>
        <v>83375000</v>
      </c>
      <c r="F590" s="205"/>
      <c r="G590" s="232"/>
      <c r="H590" s="233">
        <f>[1]WZ!F595</f>
        <v>0</v>
      </c>
      <c r="I590" s="236">
        <f>H590/E590</f>
        <v>0</v>
      </c>
      <c r="J590" s="232" t="s">
        <v>53</v>
      </c>
      <c r="K590" s="232"/>
    </row>
    <row r="591" spans="1:15" ht="15.75" customHeight="1" thickTop="1" x14ac:dyDescent="0.25">
      <c r="A591" s="232"/>
      <c r="B591" s="204"/>
      <c r="C591" s="232"/>
      <c r="D591" s="232"/>
      <c r="E591" s="233"/>
      <c r="F591" s="205"/>
      <c r="G591" s="232"/>
      <c r="H591" s="233">
        <f>E590-H590</f>
        <v>83375000</v>
      </c>
      <c r="I591" s="236">
        <f>H591/E590</f>
        <v>1</v>
      </c>
      <c r="J591" s="232" t="s">
        <v>53</v>
      </c>
      <c r="K591" s="232"/>
    </row>
    <row r="592" spans="1:15" ht="15.75" customHeight="1" x14ac:dyDescent="0.25">
      <c r="A592" s="232"/>
      <c r="B592" s="204"/>
      <c r="C592" s="232" t="s">
        <v>8</v>
      </c>
      <c r="D592" s="233">
        <f>1000000*0</f>
        <v>0</v>
      </c>
      <c r="E592" s="233">
        <f>D592</f>
        <v>0</v>
      </c>
      <c r="F592" s="205"/>
      <c r="G592" s="232"/>
      <c r="H592" s="233"/>
      <c r="I592" s="232"/>
      <c r="J592" s="232"/>
      <c r="K592" s="232"/>
    </row>
    <row r="593" spans="1:15" ht="15.75" customHeight="1" thickBot="1" x14ac:dyDescent="0.3">
      <c r="A593" s="232"/>
      <c r="B593" s="204"/>
      <c r="C593" s="232"/>
      <c r="D593" s="232"/>
      <c r="E593" s="206">
        <f>SUM(E590:E592)</f>
        <v>83375000</v>
      </c>
      <c r="F593" s="205"/>
      <c r="G593" s="232"/>
      <c r="H593" s="233">
        <f>1000000</f>
        <v>1000000</v>
      </c>
      <c r="I593" s="232" t="s">
        <v>54</v>
      </c>
      <c r="J593" s="237"/>
      <c r="K593" s="232"/>
    </row>
    <row r="594" spans="1:15" ht="15.75" customHeight="1" thickTop="1" x14ac:dyDescent="0.25">
      <c r="A594" s="232"/>
      <c r="B594" s="204"/>
      <c r="C594" s="232" t="s">
        <v>5</v>
      </c>
      <c r="D594" s="235">
        <f>12000000*0</f>
        <v>0</v>
      </c>
      <c r="E594" s="233"/>
      <c r="F594" s="205"/>
      <c r="G594" s="232"/>
      <c r="H594" s="233">
        <f>E598-H593</f>
        <v>5125000</v>
      </c>
      <c r="I594" s="232" t="s">
        <v>55</v>
      </c>
      <c r="J594" s="237"/>
      <c r="K594" s="232"/>
    </row>
    <row r="595" spans="1:15" ht="15.75" customHeight="1" x14ac:dyDescent="0.25">
      <c r="A595" s="232"/>
      <c r="B595" s="204">
        <v>44546</v>
      </c>
      <c r="C595" s="232" t="s">
        <v>10</v>
      </c>
      <c r="D595" s="233">
        <v>89500000</v>
      </c>
      <c r="E595" s="233"/>
      <c r="F595" s="205"/>
      <c r="G595" s="232"/>
      <c r="H595" s="233">
        <f>H594*I590</f>
        <v>0</v>
      </c>
      <c r="I595" s="232" t="s">
        <v>29</v>
      </c>
      <c r="J595" s="237"/>
      <c r="K595" s="232"/>
    </row>
    <row r="596" spans="1:15" ht="15.75" customHeight="1" x14ac:dyDescent="0.25">
      <c r="A596" s="232"/>
      <c r="B596" s="204"/>
      <c r="C596" s="232" t="s">
        <v>12</v>
      </c>
      <c r="D596" s="233">
        <f>-2000000*0</f>
        <v>0</v>
      </c>
      <c r="E596" s="233"/>
      <c r="F596" s="205"/>
      <c r="G596" s="232"/>
      <c r="H596" s="233">
        <f>H594-H595</f>
        <v>5125000</v>
      </c>
      <c r="I596" s="232" t="s">
        <v>30</v>
      </c>
      <c r="J596" s="237"/>
      <c r="K596" s="232"/>
    </row>
    <row r="597" spans="1:15" ht="15.75" customHeight="1" thickBot="1" x14ac:dyDescent="0.3">
      <c r="A597" s="232"/>
      <c r="B597" s="204"/>
      <c r="C597" s="232"/>
      <c r="D597" s="232"/>
      <c r="E597" s="206">
        <f>SUM(D594:D596)</f>
        <v>89500000</v>
      </c>
      <c r="F597" s="205"/>
      <c r="G597" s="232"/>
      <c r="H597" s="233"/>
      <c r="I597" s="232"/>
      <c r="J597" s="232"/>
      <c r="K597" s="232"/>
    </row>
    <row r="598" spans="1:15" ht="15.75" customHeight="1" thickTop="1" thickBot="1" x14ac:dyDescent="0.3">
      <c r="A598" s="232"/>
      <c r="B598" s="208"/>
      <c r="C598" s="209" t="s">
        <v>6</v>
      </c>
      <c r="D598" s="209"/>
      <c r="E598" s="210">
        <f>E597-E593</f>
        <v>6125000</v>
      </c>
      <c r="F598" s="211"/>
      <c r="G598" s="232"/>
      <c r="H598" s="233"/>
      <c r="I598" s="232"/>
      <c r="J598" s="232"/>
      <c r="K598" s="232"/>
    </row>
    <row r="599" spans="1:15" ht="15.75" customHeight="1" thickBot="1" x14ac:dyDescent="0.3">
      <c r="A599" s="232"/>
      <c r="B599" s="212"/>
      <c r="C599" s="213"/>
      <c r="D599" s="214" t="s">
        <v>2</v>
      </c>
      <c r="E599" s="215">
        <v>2800000</v>
      </c>
      <c r="F599" s="216"/>
      <c r="G599" s="233"/>
      <c r="H599" s="233"/>
      <c r="I599" s="232"/>
      <c r="J599" s="232"/>
      <c r="K599" s="232"/>
    </row>
    <row r="600" spans="1:15" ht="15.75" customHeight="1" thickBot="1" x14ac:dyDescent="0.3"/>
    <row r="601" spans="1:15" ht="15.75" customHeight="1" x14ac:dyDescent="0.25">
      <c r="A601" s="232"/>
      <c r="B601" s="199">
        <v>44519</v>
      </c>
      <c r="C601" s="200" t="s">
        <v>401</v>
      </c>
      <c r="D601" s="201" t="s">
        <v>32</v>
      </c>
      <c r="E601" s="227">
        <v>78000000</v>
      </c>
      <c r="F601" s="203"/>
      <c r="G601" s="232"/>
      <c r="H601" s="233"/>
      <c r="I601" s="232"/>
      <c r="J601" s="232"/>
      <c r="K601" s="232"/>
      <c r="O601" s="135"/>
    </row>
    <row r="602" spans="1:15" ht="15.75" customHeight="1" x14ac:dyDescent="0.25">
      <c r="A602" s="232"/>
      <c r="B602" s="204"/>
      <c r="C602" s="232" t="s">
        <v>402</v>
      </c>
      <c r="D602" s="234"/>
      <c r="E602" s="235">
        <v>39000000</v>
      </c>
      <c r="F602" s="205"/>
      <c r="G602" s="232"/>
      <c r="H602" s="233"/>
      <c r="I602" s="232"/>
      <c r="J602" s="232"/>
      <c r="K602" s="232"/>
      <c r="O602" s="135"/>
    </row>
    <row r="603" spans="1:15" ht="15.75" customHeight="1" x14ac:dyDescent="0.25">
      <c r="A603" s="232"/>
      <c r="B603" s="204"/>
      <c r="C603" s="232" t="s">
        <v>390</v>
      </c>
      <c r="D603" s="232"/>
      <c r="E603" s="233">
        <v>500000</v>
      </c>
      <c r="F603" s="205"/>
      <c r="G603" s="232"/>
      <c r="H603" s="233"/>
      <c r="I603" s="232"/>
      <c r="J603" s="232"/>
      <c r="K603" s="232"/>
      <c r="O603" s="135"/>
    </row>
    <row r="604" spans="1:15" ht="15.75" customHeight="1" x14ac:dyDescent="0.25">
      <c r="A604" s="232"/>
      <c r="B604" s="204"/>
      <c r="C604" s="232" t="s">
        <v>399</v>
      </c>
      <c r="D604" s="232"/>
      <c r="E604" s="233">
        <v>0</v>
      </c>
      <c r="F604" s="205"/>
      <c r="G604" s="232"/>
      <c r="H604" s="233"/>
      <c r="I604" s="232"/>
      <c r="J604" s="232"/>
      <c r="K604" s="232"/>
      <c r="O604" s="135"/>
    </row>
    <row r="605" spans="1:15" ht="15.75" customHeight="1" x14ac:dyDescent="0.25">
      <c r="A605" s="232"/>
      <c r="B605" s="204"/>
      <c r="C605" s="232" t="s">
        <v>109</v>
      </c>
      <c r="D605" s="232"/>
      <c r="E605" s="233">
        <v>0</v>
      </c>
      <c r="F605" s="205"/>
      <c r="G605" s="232"/>
      <c r="H605" s="233"/>
      <c r="I605" s="232"/>
      <c r="J605" s="232"/>
      <c r="K605" s="232"/>
      <c r="O605" s="135"/>
    </row>
    <row r="606" spans="1:15" ht="15.75" customHeight="1" x14ac:dyDescent="0.25">
      <c r="A606" s="232"/>
      <c r="B606" s="204"/>
      <c r="C606" s="232" t="s">
        <v>97</v>
      </c>
      <c r="D606" s="232"/>
      <c r="E606" s="233">
        <v>0</v>
      </c>
      <c r="F606" s="205"/>
      <c r="G606" s="232"/>
      <c r="H606" s="233"/>
      <c r="I606" s="232"/>
      <c r="J606" s="232"/>
      <c r="K606" s="232"/>
      <c r="O606" s="135"/>
    </row>
    <row r="607" spans="1:15" ht="15.75" customHeight="1" x14ac:dyDescent="0.25">
      <c r="A607" s="232"/>
      <c r="B607" s="204"/>
      <c r="C607" s="232" t="s">
        <v>110</v>
      </c>
      <c r="D607" s="232"/>
      <c r="E607" s="233">
        <v>0</v>
      </c>
      <c r="F607" s="205"/>
      <c r="G607" s="232"/>
      <c r="H607" s="233"/>
      <c r="I607" s="232"/>
      <c r="J607" s="232"/>
      <c r="K607" s="232"/>
      <c r="O607" s="135"/>
    </row>
    <row r="608" spans="1:15" ht="15.75" customHeight="1" x14ac:dyDescent="0.25">
      <c r="A608" s="232"/>
      <c r="B608" s="204"/>
      <c r="C608" s="232" t="s">
        <v>111</v>
      </c>
      <c r="D608" s="232"/>
      <c r="E608" s="233">
        <v>0</v>
      </c>
      <c r="F608" s="205"/>
      <c r="G608" s="232"/>
      <c r="H608" s="233"/>
      <c r="I608" s="232"/>
      <c r="J608" s="232"/>
      <c r="K608" s="232"/>
      <c r="O608" s="135"/>
    </row>
    <row r="609" spans="1:15" ht="15.75" customHeight="1" x14ac:dyDescent="0.25">
      <c r="A609" s="232"/>
      <c r="B609" s="204"/>
      <c r="C609" s="232" t="s">
        <v>112</v>
      </c>
      <c r="D609" s="232"/>
      <c r="E609" s="233">
        <v>0</v>
      </c>
      <c r="F609" s="205"/>
      <c r="G609" s="232"/>
      <c r="H609" s="233"/>
      <c r="I609" s="232"/>
      <c r="J609" s="232"/>
      <c r="K609" s="232"/>
      <c r="O609" s="135"/>
    </row>
    <row r="610" spans="1:15" ht="15.75" customHeight="1" x14ac:dyDescent="0.25">
      <c r="A610" s="232"/>
      <c r="B610" s="204"/>
      <c r="C610" s="232" t="s">
        <v>83</v>
      </c>
      <c r="D610" s="232"/>
      <c r="E610" s="233">
        <v>0</v>
      </c>
      <c r="F610" s="205"/>
      <c r="G610" s="232"/>
      <c r="H610" s="233"/>
      <c r="I610" s="232"/>
      <c r="J610" s="232"/>
      <c r="K610" s="232"/>
    </row>
    <row r="611" spans="1:15" ht="15.75" customHeight="1" thickBot="1" x14ac:dyDescent="0.3">
      <c r="A611" s="232"/>
      <c r="B611" s="204"/>
      <c r="C611" s="232"/>
      <c r="D611" s="232"/>
      <c r="E611" s="206">
        <f>SUM(E601:E610)</f>
        <v>117500000</v>
      </c>
      <c r="F611" s="205"/>
      <c r="G611" s="232"/>
      <c r="H611" s="233">
        <f>[1]WZ!F616</f>
        <v>0</v>
      </c>
      <c r="I611" s="236">
        <f>H611/E611</f>
        <v>0</v>
      </c>
      <c r="J611" s="232" t="s">
        <v>53</v>
      </c>
      <c r="K611" s="232"/>
    </row>
    <row r="612" spans="1:15" ht="15.75" customHeight="1" thickTop="1" x14ac:dyDescent="0.25">
      <c r="A612" s="232"/>
      <c r="B612" s="204"/>
      <c r="C612" s="232"/>
      <c r="D612" s="232"/>
      <c r="E612" s="233"/>
      <c r="F612" s="205"/>
      <c r="G612" s="232"/>
      <c r="H612" s="233">
        <f>E611-H611</f>
        <v>117500000</v>
      </c>
      <c r="I612" s="236">
        <f>H612/E611</f>
        <v>1</v>
      </c>
      <c r="J612" s="232" t="s">
        <v>53</v>
      </c>
      <c r="K612" s="232"/>
    </row>
    <row r="613" spans="1:15" ht="15.75" customHeight="1" x14ac:dyDescent="0.25">
      <c r="A613" s="232"/>
      <c r="B613" s="204"/>
      <c r="C613" s="232" t="s">
        <v>8</v>
      </c>
      <c r="D613" s="233">
        <f>1000000*0</f>
        <v>0</v>
      </c>
      <c r="E613" s="233">
        <f>D613</f>
        <v>0</v>
      </c>
      <c r="F613" s="205"/>
      <c r="G613" s="232"/>
      <c r="H613" s="233"/>
      <c r="I613" s="232"/>
      <c r="J613" s="232"/>
      <c r="K613" s="232"/>
    </row>
    <row r="614" spans="1:15" ht="15.75" customHeight="1" thickBot="1" x14ac:dyDescent="0.3">
      <c r="A614" s="232"/>
      <c r="B614" s="204"/>
      <c r="C614" s="232"/>
      <c r="D614" s="232"/>
      <c r="E614" s="206">
        <f>SUM(E611:E613)</f>
        <v>117500000</v>
      </c>
      <c r="F614" s="205"/>
      <c r="G614" s="232"/>
      <c r="H614" s="233">
        <v>0</v>
      </c>
      <c r="I614" s="232" t="s">
        <v>54</v>
      </c>
      <c r="J614" s="237"/>
      <c r="K614" s="232"/>
    </row>
    <row r="615" spans="1:15" ht="15.75" customHeight="1" thickTop="1" x14ac:dyDescent="0.25">
      <c r="A615" s="232"/>
      <c r="B615" s="204"/>
      <c r="C615" s="232" t="s">
        <v>5</v>
      </c>
      <c r="D615" s="235">
        <f>12000000*0</f>
        <v>0</v>
      </c>
      <c r="E615" s="233"/>
      <c r="F615" s="205"/>
      <c r="G615" s="232"/>
      <c r="H615" s="233">
        <f>E619-H614</f>
        <v>-32500000</v>
      </c>
      <c r="I615" s="232" t="s">
        <v>55</v>
      </c>
      <c r="J615" s="237"/>
      <c r="K615" s="232"/>
    </row>
    <row r="616" spans="1:15" ht="15.75" customHeight="1" x14ac:dyDescent="0.25">
      <c r="A616" s="232"/>
      <c r="B616" s="204">
        <v>44520</v>
      </c>
      <c r="C616" s="232" t="s">
        <v>10</v>
      </c>
      <c r="D616" s="233">
        <v>85000000</v>
      </c>
      <c r="E616" s="233"/>
      <c r="F616" s="205"/>
      <c r="G616" s="232"/>
      <c r="H616" s="233">
        <f>H615*I611</f>
        <v>0</v>
      </c>
      <c r="I616" s="232" t="s">
        <v>29</v>
      </c>
      <c r="J616" s="237"/>
      <c r="K616" s="232"/>
    </row>
    <row r="617" spans="1:15" ht="15.75" customHeight="1" x14ac:dyDescent="0.25">
      <c r="A617" s="232"/>
      <c r="B617" s="204"/>
      <c r="C617" s="232" t="s">
        <v>12</v>
      </c>
      <c r="D617" s="233">
        <f>-2000000*0</f>
        <v>0</v>
      </c>
      <c r="E617" s="233"/>
      <c r="F617" s="205"/>
      <c r="G617" s="232"/>
      <c r="H617" s="233">
        <f>H615-H616</f>
        <v>-32500000</v>
      </c>
      <c r="I617" s="232" t="s">
        <v>30</v>
      </c>
      <c r="J617" s="237"/>
      <c r="K617" s="232"/>
    </row>
    <row r="618" spans="1:15" ht="15.75" customHeight="1" thickBot="1" x14ac:dyDescent="0.3">
      <c r="A618" s="232"/>
      <c r="B618" s="204"/>
      <c r="C618" s="232"/>
      <c r="D618" s="232"/>
      <c r="E618" s="206">
        <f>SUM(D615:D617)</f>
        <v>85000000</v>
      </c>
      <c r="F618" s="205"/>
      <c r="G618" s="232"/>
      <c r="H618" s="233"/>
      <c r="I618" s="232"/>
      <c r="J618" s="232"/>
      <c r="K618" s="232"/>
    </row>
    <row r="619" spans="1:15" ht="15.75" customHeight="1" thickTop="1" thickBot="1" x14ac:dyDescent="0.3">
      <c r="A619" s="232"/>
      <c r="B619" s="208"/>
      <c r="C619" s="209" t="s">
        <v>6</v>
      </c>
      <c r="D619" s="209"/>
      <c r="E619" s="210">
        <f>E618-E614</f>
        <v>-32500000</v>
      </c>
      <c r="F619" s="211"/>
      <c r="G619" s="232"/>
      <c r="H619" s="233"/>
      <c r="I619" s="232"/>
      <c r="J619" s="232"/>
      <c r="K619" s="232"/>
    </row>
    <row r="620" spans="1:15" ht="15.75" customHeight="1" thickBot="1" x14ac:dyDescent="0.3">
      <c r="A620" s="232"/>
      <c r="B620" s="212"/>
      <c r="C620" s="213"/>
      <c r="D620" s="214" t="s">
        <v>2</v>
      </c>
      <c r="E620" s="215">
        <v>2800000</v>
      </c>
      <c r="F620" s="216"/>
      <c r="G620" s="233"/>
      <c r="H620" s="233"/>
      <c r="I620" s="232"/>
      <c r="J620" s="232"/>
      <c r="K620" s="232"/>
    </row>
    <row r="621" spans="1:15" ht="15.75" customHeight="1" thickBot="1" x14ac:dyDescent="0.3"/>
    <row r="622" spans="1:15" ht="15.75" customHeight="1" x14ac:dyDescent="0.25">
      <c r="A622" s="232"/>
      <c r="B622" s="199">
        <v>44544</v>
      </c>
      <c r="C622" s="200" t="s">
        <v>403</v>
      </c>
      <c r="D622" s="201" t="s">
        <v>7</v>
      </c>
      <c r="E622" s="227">
        <v>74000000</v>
      </c>
      <c r="F622" s="203"/>
      <c r="G622" s="232"/>
      <c r="H622" s="233"/>
      <c r="I622" s="232"/>
      <c r="J622" s="232"/>
      <c r="K622" s="232"/>
      <c r="O622" s="135"/>
    </row>
    <row r="623" spans="1:15" ht="15.75" customHeight="1" x14ac:dyDescent="0.25">
      <c r="A623" s="232"/>
      <c r="B623" s="204"/>
      <c r="C623" s="232" t="s">
        <v>14</v>
      </c>
      <c r="D623" s="234"/>
      <c r="E623" s="235">
        <v>1000000</v>
      </c>
      <c r="F623" s="205"/>
      <c r="G623" s="232"/>
      <c r="H623" s="233"/>
      <c r="I623" s="232"/>
      <c r="J623" s="232"/>
      <c r="K623" s="232"/>
      <c r="O623" s="135"/>
    </row>
    <row r="624" spans="1:15" ht="15.75" customHeight="1" x14ac:dyDescent="0.25">
      <c r="A624" s="232"/>
      <c r="B624" s="204"/>
      <c r="C624" s="232" t="s">
        <v>390</v>
      </c>
      <c r="D624" s="232"/>
      <c r="E624" s="233">
        <v>500000</v>
      </c>
      <c r="F624" s="205"/>
      <c r="G624" s="232"/>
      <c r="H624" s="233"/>
      <c r="I624" s="232"/>
      <c r="J624" s="232"/>
      <c r="K624" s="232"/>
      <c r="O624" s="135"/>
    </row>
    <row r="625" spans="1:15" ht="15.75" customHeight="1" x14ac:dyDescent="0.25">
      <c r="A625" s="232"/>
      <c r="B625" s="204"/>
      <c r="C625" s="232" t="s">
        <v>404</v>
      </c>
      <c r="D625" s="232"/>
      <c r="E625" s="233">
        <v>300000</v>
      </c>
      <c r="F625" s="205"/>
      <c r="G625" s="232"/>
      <c r="H625" s="233"/>
      <c r="I625" s="232"/>
      <c r="J625" s="232"/>
      <c r="K625" s="232"/>
      <c r="O625" s="135"/>
    </row>
    <row r="626" spans="1:15" ht="15.75" customHeight="1" x14ac:dyDescent="0.25">
      <c r="A626" s="232"/>
      <c r="B626" s="204"/>
      <c r="C626" s="232" t="s">
        <v>405</v>
      </c>
      <c r="D626" s="232"/>
      <c r="E626" s="233">
        <v>700000</v>
      </c>
      <c r="F626" s="205"/>
      <c r="G626" s="232"/>
      <c r="H626" s="233"/>
      <c r="I626" s="232"/>
      <c r="J626" s="232"/>
      <c r="K626" s="232"/>
      <c r="O626" s="135"/>
    </row>
    <row r="627" spans="1:15" ht="15.75" customHeight="1" x14ac:dyDescent="0.25">
      <c r="A627" s="232"/>
      <c r="B627" s="204"/>
      <c r="C627" s="232" t="s">
        <v>97</v>
      </c>
      <c r="D627" s="232"/>
      <c r="E627" s="233">
        <v>300000</v>
      </c>
      <c r="F627" s="205"/>
      <c r="G627" s="232"/>
      <c r="H627" s="233"/>
      <c r="I627" s="232"/>
      <c r="J627" s="232"/>
      <c r="K627" s="232"/>
      <c r="O627" s="135"/>
    </row>
    <row r="628" spans="1:15" ht="15.75" customHeight="1" x14ac:dyDescent="0.25">
      <c r="A628" s="232"/>
      <c r="B628" s="204"/>
      <c r="C628" s="232" t="s">
        <v>110</v>
      </c>
      <c r="D628" s="232"/>
      <c r="E628" s="233">
        <v>0</v>
      </c>
      <c r="F628" s="205"/>
      <c r="G628" s="232"/>
      <c r="H628" s="233"/>
      <c r="I628" s="232"/>
      <c r="J628" s="232"/>
      <c r="K628" s="232"/>
      <c r="O628" s="135"/>
    </row>
    <row r="629" spans="1:15" ht="15.75" customHeight="1" x14ac:dyDescent="0.25">
      <c r="A629" s="232"/>
      <c r="B629" s="204"/>
      <c r="C629" s="232" t="s">
        <v>111</v>
      </c>
      <c r="D629" s="232"/>
      <c r="E629" s="233">
        <v>0</v>
      </c>
      <c r="F629" s="205"/>
      <c r="G629" s="232"/>
      <c r="H629" s="233"/>
      <c r="I629" s="232"/>
      <c r="J629" s="232"/>
      <c r="K629" s="232"/>
      <c r="O629" s="135"/>
    </row>
    <row r="630" spans="1:15" ht="15.75" customHeight="1" x14ac:dyDescent="0.25">
      <c r="A630" s="232"/>
      <c r="B630" s="204"/>
      <c r="C630" s="232" t="s">
        <v>112</v>
      </c>
      <c r="D630" s="232"/>
      <c r="E630" s="233">
        <v>0</v>
      </c>
      <c r="F630" s="205"/>
      <c r="G630" s="232"/>
      <c r="H630" s="233"/>
      <c r="I630" s="232"/>
      <c r="J630" s="232"/>
      <c r="K630" s="232"/>
      <c r="O630" s="135"/>
    </row>
    <row r="631" spans="1:15" ht="15.75" customHeight="1" x14ac:dyDescent="0.25">
      <c r="A631" s="232"/>
      <c r="B631" s="204"/>
      <c r="C631" s="232" t="s">
        <v>83</v>
      </c>
      <c r="D631" s="232"/>
      <c r="E631" s="233">
        <v>0</v>
      </c>
      <c r="F631" s="205"/>
      <c r="G631" s="232"/>
      <c r="H631" s="233"/>
      <c r="I631" s="232"/>
      <c r="J631" s="232"/>
      <c r="K631" s="232"/>
    </row>
    <row r="632" spans="1:15" ht="15.75" customHeight="1" thickBot="1" x14ac:dyDescent="0.3">
      <c r="A632" s="232"/>
      <c r="B632" s="204"/>
      <c r="C632" s="232"/>
      <c r="D632" s="232"/>
      <c r="E632" s="206">
        <f>SUM(E622:E631)</f>
        <v>76800000</v>
      </c>
      <c r="F632" s="205"/>
      <c r="G632" s="232"/>
      <c r="H632" s="233">
        <f>[1]WZ!F572</f>
        <v>0</v>
      </c>
      <c r="I632" s="236">
        <f>H632/E632</f>
        <v>0</v>
      </c>
      <c r="J632" s="232" t="s">
        <v>53</v>
      </c>
      <c r="K632" s="232"/>
    </row>
    <row r="633" spans="1:15" ht="15.75" customHeight="1" thickTop="1" x14ac:dyDescent="0.25">
      <c r="A633" s="232"/>
      <c r="B633" s="204"/>
      <c r="C633" s="232"/>
      <c r="D633" s="232"/>
      <c r="E633" s="233"/>
      <c r="F633" s="205"/>
      <c r="G633" s="232"/>
      <c r="H633" s="233">
        <f>E632-H632</f>
        <v>76800000</v>
      </c>
      <c r="I633" s="236">
        <f>H633/E632</f>
        <v>1</v>
      </c>
      <c r="J633" s="232" t="s">
        <v>53</v>
      </c>
      <c r="K633" s="232"/>
    </row>
    <row r="634" spans="1:15" ht="15.75" customHeight="1" x14ac:dyDescent="0.25">
      <c r="A634" s="232"/>
      <c r="B634" s="204"/>
      <c r="C634" s="232" t="s">
        <v>8</v>
      </c>
      <c r="D634" s="233">
        <f>1000000*0</f>
        <v>0</v>
      </c>
      <c r="E634" s="233">
        <f>D634</f>
        <v>0</v>
      </c>
      <c r="F634" s="205"/>
      <c r="G634" s="232"/>
      <c r="H634" s="233"/>
      <c r="I634" s="232"/>
      <c r="J634" s="232"/>
      <c r="K634" s="232"/>
    </row>
    <row r="635" spans="1:15" ht="15.75" customHeight="1" thickBot="1" x14ac:dyDescent="0.3">
      <c r="A635" s="232"/>
      <c r="B635" s="204"/>
      <c r="C635" s="232"/>
      <c r="D635" s="232"/>
      <c r="E635" s="206">
        <f>SUM(E632:E634)</f>
        <v>76800000</v>
      </c>
      <c r="F635" s="205"/>
      <c r="G635" s="232"/>
      <c r="H635" s="233">
        <v>1000000</v>
      </c>
      <c r="I635" s="232" t="s">
        <v>54</v>
      </c>
      <c r="J635" s="237"/>
      <c r="K635" s="232"/>
    </row>
    <row r="636" spans="1:15" ht="15.75" customHeight="1" thickTop="1" x14ac:dyDescent="0.25">
      <c r="A636" s="232"/>
      <c r="B636" s="204"/>
      <c r="C636" s="232" t="s">
        <v>5</v>
      </c>
      <c r="D636" s="235"/>
      <c r="E636" s="233"/>
      <c r="F636" s="205"/>
      <c r="G636" s="232"/>
      <c r="H636" s="233">
        <f>E640-H635</f>
        <v>6900000</v>
      </c>
      <c r="I636" s="232" t="s">
        <v>55</v>
      </c>
      <c r="J636" s="237"/>
      <c r="K636" s="232"/>
    </row>
    <row r="637" spans="1:15" ht="15.75" customHeight="1" x14ac:dyDescent="0.25">
      <c r="A637" s="232"/>
      <c r="B637" s="204"/>
      <c r="C637" s="232" t="s">
        <v>10</v>
      </c>
      <c r="D637" s="233">
        <v>85000000</v>
      </c>
      <c r="E637" s="233"/>
      <c r="F637" s="205"/>
      <c r="G637" s="232"/>
      <c r="H637" s="233">
        <f>H636*I632</f>
        <v>0</v>
      </c>
      <c r="I637" s="232" t="s">
        <v>29</v>
      </c>
      <c r="J637" s="237"/>
      <c r="K637" s="232"/>
    </row>
    <row r="638" spans="1:15" ht="15.75" customHeight="1" x14ac:dyDescent="0.25">
      <c r="A638" s="232"/>
      <c r="B638" s="204"/>
      <c r="C638" s="232" t="s">
        <v>12</v>
      </c>
      <c r="D638" s="233">
        <v>-300000</v>
      </c>
      <c r="E638" s="233"/>
      <c r="F638" s="205"/>
      <c r="G638" s="232"/>
      <c r="H638" s="233">
        <f>H636-H637</f>
        <v>6900000</v>
      </c>
      <c r="I638" s="232" t="s">
        <v>30</v>
      </c>
      <c r="J638" s="237"/>
      <c r="K638" s="232"/>
    </row>
    <row r="639" spans="1:15" ht="15.75" customHeight="1" thickBot="1" x14ac:dyDescent="0.3">
      <c r="A639" s="232"/>
      <c r="B639" s="204"/>
      <c r="C639" s="232"/>
      <c r="D639" s="232"/>
      <c r="E639" s="206">
        <f>SUM(D636:D638)</f>
        <v>84700000</v>
      </c>
      <c r="F639" s="205"/>
      <c r="G639" s="232"/>
      <c r="H639" s="233"/>
      <c r="I639" s="232"/>
      <c r="J639" s="232"/>
      <c r="K639" s="232"/>
    </row>
    <row r="640" spans="1:15" ht="15.75" customHeight="1" thickTop="1" thickBot="1" x14ac:dyDescent="0.3">
      <c r="A640" s="232"/>
      <c r="B640" s="208"/>
      <c r="C640" s="209" t="s">
        <v>6</v>
      </c>
      <c r="D640" s="209"/>
      <c r="E640" s="210">
        <f>E639-E635</f>
        <v>7900000</v>
      </c>
      <c r="F640" s="211"/>
      <c r="G640" s="232"/>
      <c r="H640" s="233"/>
      <c r="I640" s="232"/>
      <c r="J640" s="232"/>
      <c r="K640" s="232"/>
    </row>
    <row r="641" spans="1:15" ht="15.75" customHeight="1" thickBot="1" x14ac:dyDescent="0.3">
      <c r="A641" s="232"/>
      <c r="B641" s="212"/>
      <c r="C641" s="213"/>
      <c r="D641" s="214" t="s">
        <v>2</v>
      </c>
      <c r="E641" s="215">
        <v>2800000</v>
      </c>
      <c r="F641" s="216"/>
      <c r="G641" s="233"/>
      <c r="H641" s="233"/>
      <c r="I641" s="232"/>
      <c r="J641" s="232"/>
      <c r="K641" s="232"/>
    </row>
    <row r="642" spans="1:15" ht="15.75" customHeight="1" thickBot="1" x14ac:dyDescent="0.3"/>
    <row r="643" spans="1:15" ht="15.75" customHeight="1" x14ac:dyDescent="0.25">
      <c r="A643" s="232"/>
      <c r="B643" s="199">
        <v>44551</v>
      </c>
      <c r="C643" s="200" t="s">
        <v>406</v>
      </c>
      <c r="D643" s="201" t="s">
        <v>32</v>
      </c>
      <c r="E643" s="227">
        <v>66500000</v>
      </c>
      <c r="F643" s="203"/>
      <c r="G643" s="232"/>
      <c r="H643" s="233"/>
      <c r="I643" s="232"/>
      <c r="J643" s="232"/>
      <c r="K643" s="232"/>
      <c r="O643" s="135"/>
    </row>
    <row r="644" spans="1:15" ht="15.75" customHeight="1" x14ac:dyDescent="0.25">
      <c r="A644" s="232"/>
      <c r="B644" s="204"/>
      <c r="C644" s="232" t="s">
        <v>14</v>
      </c>
      <c r="D644" s="234"/>
      <c r="E644" s="235">
        <v>0</v>
      </c>
      <c r="F644" s="205"/>
      <c r="G644" s="232"/>
      <c r="H644" s="233"/>
      <c r="I644" s="232"/>
      <c r="J644" s="232"/>
      <c r="K644" s="232"/>
      <c r="O644" s="135"/>
    </row>
    <row r="645" spans="1:15" ht="15.75" customHeight="1" x14ac:dyDescent="0.25">
      <c r="A645" s="232"/>
      <c r="B645" s="204"/>
      <c r="C645" s="232" t="s">
        <v>390</v>
      </c>
      <c r="D645" s="232"/>
      <c r="E645" s="233">
        <v>700000</v>
      </c>
      <c r="F645" s="205"/>
      <c r="G645" s="232"/>
      <c r="H645" s="233"/>
      <c r="I645" s="232"/>
      <c r="J645" s="232"/>
      <c r="K645" s="232"/>
      <c r="O645" s="135"/>
    </row>
    <row r="646" spans="1:15" ht="15.75" customHeight="1" x14ac:dyDescent="0.25">
      <c r="A646" s="232"/>
      <c r="B646" s="204"/>
      <c r="C646" s="232" t="s">
        <v>404</v>
      </c>
      <c r="D646" s="232"/>
      <c r="E646" s="233">
        <v>0</v>
      </c>
      <c r="F646" s="205"/>
      <c r="G646" s="232"/>
      <c r="H646" s="233"/>
      <c r="I646" s="232"/>
      <c r="J646" s="232"/>
      <c r="K646" s="232"/>
      <c r="O646" s="135"/>
    </row>
    <row r="647" spans="1:15" ht="15.75" customHeight="1" x14ac:dyDescent="0.25">
      <c r="A647" s="232"/>
      <c r="B647" s="204"/>
      <c r="C647" s="232" t="s">
        <v>407</v>
      </c>
      <c r="D647" s="232"/>
      <c r="E647" s="233">
        <v>350000</v>
      </c>
      <c r="F647" s="205"/>
      <c r="G647" s="232"/>
      <c r="H647" s="233"/>
      <c r="I647" s="232"/>
      <c r="J647" s="232"/>
      <c r="K647" s="232"/>
      <c r="O647" s="135"/>
    </row>
    <row r="648" spans="1:15" ht="15.75" customHeight="1" x14ac:dyDescent="0.25">
      <c r="A648" s="232"/>
      <c r="B648" s="204"/>
      <c r="C648" s="232" t="s">
        <v>97</v>
      </c>
      <c r="D648" s="232"/>
      <c r="E648" s="233">
        <v>0</v>
      </c>
      <c r="F648" s="205"/>
      <c r="G648" s="232"/>
      <c r="H648" s="233"/>
      <c r="I648" s="232"/>
      <c r="J648" s="232"/>
      <c r="K648" s="232"/>
      <c r="O648" s="135"/>
    </row>
    <row r="649" spans="1:15" ht="15.75" customHeight="1" x14ac:dyDescent="0.25">
      <c r="A649" s="232"/>
      <c r="B649" s="204"/>
      <c r="C649" s="232" t="s">
        <v>110</v>
      </c>
      <c r="D649" s="232"/>
      <c r="E649" s="233">
        <v>0</v>
      </c>
      <c r="F649" s="205"/>
      <c r="G649" s="232"/>
      <c r="H649" s="233"/>
      <c r="I649" s="232"/>
      <c r="J649" s="232"/>
      <c r="K649" s="232"/>
      <c r="O649" s="135"/>
    </row>
    <row r="650" spans="1:15" ht="15.75" customHeight="1" x14ac:dyDescent="0.25">
      <c r="A650" s="232"/>
      <c r="B650" s="204"/>
      <c r="C650" s="232" t="s">
        <v>111</v>
      </c>
      <c r="D650" s="232"/>
      <c r="E650" s="233">
        <v>0</v>
      </c>
      <c r="F650" s="205"/>
      <c r="G650" s="232"/>
      <c r="H650" s="233"/>
      <c r="I650" s="232"/>
      <c r="J650" s="232"/>
      <c r="K650" s="232"/>
      <c r="O650" s="135"/>
    </row>
    <row r="651" spans="1:15" ht="15.75" customHeight="1" x14ac:dyDescent="0.25">
      <c r="A651" s="232"/>
      <c r="B651" s="204"/>
      <c r="C651" s="232" t="s">
        <v>112</v>
      </c>
      <c r="D651" s="232"/>
      <c r="E651" s="233">
        <v>0</v>
      </c>
      <c r="F651" s="205"/>
      <c r="G651" s="232"/>
      <c r="H651" s="233"/>
      <c r="I651" s="232"/>
      <c r="J651" s="232"/>
      <c r="K651" s="232"/>
      <c r="O651" s="135"/>
    </row>
    <row r="652" spans="1:15" ht="15.75" customHeight="1" x14ac:dyDescent="0.25">
      <c r="A652" s="232"/>
      <c r="B652" s="204"/>
      <c r="C652" s="232" t="s">
        <v>83</v>
      </c>
      <c r="D652" s="232"/>
      <c r="E652" s="233">
        <v>0</v>
      </c>
      <c r="F652" s="205"/>
      <c r="G652" s="232"/>
      <c r="H652" s="233"/>
      <c r="I652" s="232"/>
      <c r="J652" s="232"/>
      <c r="K652" s="232"/>
    </row>
    <row r="653" spans="1:15" ht="15.75" customHeight="1" thickBot="1" x14ac:dyDescent="0.3">
      <c r="A653" s="232"/>
      <c r="B653" s="204"/>
      <c r="C653" s="232"/>
      <c r="D653" s="232"/>
      <c r="E653" s="206">
        <f>SUM(E643:E652)</f>
        <v>67550000</v>
      </c>
      <c r="F653" s="205"/>
      <c r="G653" s="232"/>
      <c r="H653" s="233">
        <f>[1]WZ!F593</f>
        <v>0</v>
      </c>
      <c r="I653" s="236">
        <f>H653/E653</f>
        <v>0</v>
      </c>
      <c r="J653" s="232" t="s">
        <v>53</v>
      </c>
      <c r="K653" s="232"/>
    </row>
    <row r="654" spans="1:15" ht="15.75" customHeight="1" thickTop="1" x14ac:dyDescent="0.25">
      <c r="A654" s="232"/>
      <c r="B654" s="204"/>
      <c r="C654" s="232"/>
      <c r="D654" s="232"/>
      <c r="E654" s="233"/>
      <c r="F654" s="205"/>
      <c r="G654" s="232"/>
      <c r="H654" s="233">
        <f>E653-H653</f>
        <v>67550000</v>
      </c>
      <c r="I654" s="236">
        <f>H654/E653</f>
        <v>1</v>
      </c>
      <c r="J654" s="232" t="s">
        <v>53</v>
      </c>
      <c r="K654" s="232"/>
    </row>
    <row r="655" spans="1:15" ht="15.75" customHeight="1" x14ac:dyDescent="0.25">
      <c r="A655" s="232"/>
      <c r="B655" s="204"/>
      <c r="C655" s="232" t="s">
        <v>8</v>
      </c>
      <c r="D655" s="233">
        <f>1000000*0</f>
        <v>0</v>
      </c>
      <c r="E655" s="233">
        <f>D655</f>
        <v>0</v>
      </c>
      <c r="F655" s="205"/>
      <c r="G655" s="232"/>
      <c r="H655" s="233"/>
      <c r="I655" s="232"/>
      <c r="J655" s="232"/>
      <c r="K655" s="232"/>
    </row>
    <row r="656" spans="1:15" ht="15.75" customHeight="1" thickBot="1" x14ac:dyDescent="0.3">
      <c r="A656" s="232"/>
      <c r="B656" s="204"/>
      <c r="C656" s="232"/>
      <c r="D656" s="232"/>
      <c r="E656" s="206">
        <f>SUM(E653:E655)</f>
        <v>67550000</v>
      </c>
      <c r="F656" s="205"/>
      <c r="G656" s="232"/>
      <c r="H656" s="233">
        <v>1000000</v>
      </c>
      <c r="I656" s="232" t="s">
        <v>54</v>
      </c>
      <c r="J656" s="237"/>
      <c r="K656" s="232"/>
    </row>
    <row r="657" spans="1:11" ht="15.75" customHeight="1" thickTop="1" x14ac:dyDescent="0.25">
      <c r="A657" s="232"/>
      <c r="B657" s="204"/>
      <c r="C657" s="232" t="s">
        <v>5</v>
      </c>
      <c r="D657" s="235">
        <v>0</v>
      </c>
      <c r="E657" s="233"/>
      <c r="F657" s="205"/>
      <c r="G657" s="232"/>
      <c r="H657" s="233">
        <f>E661-H656</f>
        <v>4450000</v>
      </c>
      <c r="I657" s="232" t="s">
        <v>55</v>
      </c>
      <c r="J657" s="237"/>
      <c r="K657" s="232"/>
    </row>
    <row r="658" spans="1:11" ht="15.75" customHeight="1" x14ac:dyDescent="0.25">
      <c r="A658" s="232"/>
      <c r="B658" s="204"/>
      <c r="C658" s="232" t="s">
        <v>10</v>
      </c>
      <c r="D658" s="233">
        <v>73000000</v>
      </c>
      <c r="E658" s="233"/>
      <c r="F658" s="205"/>
      <c r="G658" s="232"/>
      <c r="H658" s="233"/>
      <c r="I658" s="232"/>
      <c r="J658" s="237"/>
      <c r="K658" s="232"/>
    </row>
    <row r="659" spans="1:11" ht="15.75" customHeight="1" x14ac:dyDescent="0.25">
      <c r="A659" s="232"/>
      <c r="B659" s="204"/>
      <c r="C659" s="232" t="s">
        <v>12</v>
      </c>
      <c r="D659" s="233">
        <v>0</v>
      </c>
      <c r="E659" s="233"/>
      <c r="F659" s="205"/>
      <c r="G659" s="232"/>
      <c r="H659" s="233"/>
      <c r="I659" s="232"/>
      <c r="J659" s="237"/>
      <c r="K659" s="232"/>
    </row>
    <row r="660" spans="1:11" ht="15.75" customHeight="1" thickBot="1" x14ac:dyDescent="0.3">
      <c r="A660" s="232"/>
      <c r="B660" s="204"/>
      <c r="C660" s="232"/>
      <c r="D660" s="232"/>
      <c r="E660" s="206">
        <f>SUM(D657:D659)</f>
        <v>73000000</v>
      </c>
      <c r="F660" s="205"/>
      <c r="G660" s="232"/>
      <c r="H660" s="233"/>
      <c r="I660" s="232"/>
      <c r="J660" s="232"/>
      <c r="K660" s="232"/>
    </row>
    <row r="661" spans="1:11" ht="15.75" customHeight="1" thickTop="1" thickBot="1" x14ac:dyDescent="0.3">
      <c r="A661" s="232"/>
      <c r="B661" s="208"/>
      <c r="C661" s="209" t="s">
        <v>6</v>
      </c>
      <c r="D661" s="209"/>
      <c r="E661" s="210">
        <f>E660-E656</f>
        <v>5450000</v>
      </c>
      <c r="F661" s="211"/>
      <c r="G661" s="232"/>
      <c r="H661" s="233"/>
      <c r="I661" s="232"/>
      <c r="J661" s="232"/>
      <c r="K661" s="232"/>
    </row>
    <row r="662" spans="1:11" ht="15.75" customHeight="1" thickBot="1" x14ac:dyDescent="0.3">
      <c r="A662" s="232"/>
      <c r="B662" s="212"/>
      <c r="C662" s="213"/>
      <c r="D662" s="214" t="s">
        <v>2</v>
      </c>
      <c r="E662" s="215">
        <v>2800000</v>
      </c>
      <c r="F662" s="216"/>
      <c r="G662" s="233"/>
      <c r="H662" s="233"/>
      <c r="I662" s="232"/>
      <c r="J662" s="232"/>
      <c r="K662" s="232"/>
    </row>
    <row r="663" spans="1:11" ht="15.75" customHeight="1" x14ac:dyDescent="0.25"/>
    <row r="664" spans="1:11" ht="15.75" customHeight="1" x14ac:dyDescent="0.25"/>
    <row r="665" spans="1:11" ht="15.75" customHeight="1" x14ac:dyDescent="0.25"/>
    <row r="666" spans="1:11" ht="15.75" customHeight="1" x14ac:dyDescent="0.25"/>
    <row r="667" spans="1:11" ht="15.75" customHeight="1" x14ac:dyDescent="0.25"/>
    <row r="668" spans="1:11" ht="15.75" customHeight="1" x14ac:dyDescent="0.25"/>
    <row r="669" spans="1:11" ht="15.75" customHeight="1" x14ac:dyDescent="0.25"/>
    <row r="670" spans="1:11" ht="15.75" customHeight="1" x14ac:dyDescent="0.25"/>
    <row r="671" spans="1:11" ht="15.75" customHeight="1" x14ac:dyDescent="0.25"/>
    <row r="672" spans="1:11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</sheetData>
  <printOptions horizontalCentered="1"/>
  <pageMargins left="0.31496062992125984" right="0.11811023622047245" top="0.19685039370078741" bottom="0.23622047244094491" header="0" footer="0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5" x14ac:dyDescent="0.25"/>
  <cols>
    <col min="1" max="1" width="11.7109375" style="242" customWidth="1"/>
    <col min="2" max="2" width="32.28515625" style="242" bestFit="1" customWidth="1"/>
    <col min="3" max="4" width="13.42578125" style="242" customWidth="1"/>
    <col min="5" max="16384" width="9.140625" style="242"/>
  </cols>
  <sheetData>
    <row r="1" spans="1:4" x14ac:dyDescent="0.25">
      <c r="A1" s="247" t="s">
        <v>442</v>
      </c>
      <c r="B1" s="247" t="s">
        <v>444</v>
      </c>
      <c r="C1" s="247"/>
    </row>
    <row r="2" spans="1:4" x14ac:dyDescent="0.25">
      <c r="B2" s="241" t="s">
        <v>115</v>
      </c>
      <c r="C2" s="242" t="s">
        <v>130</v>
      </c>
      <c r="D2" s="41" t="s">
        <v>142</v>
      </c>
    </row>
    <row r="3" spans="1:4" x14ac:dyDescent="0.25">
      <c r="B3" s="241" t="s">
        <v>432</v>
      </c>
      <c r="C3" s="241" t="s">
        <v>464</v>
      </c>
      <c r="D3" s="241" t="s">
        <v>464</v>
      </c>
    </row>
    <row r="4" spans="1:4" x14ac:dyDescent="0.25">
      <c r="B4" s="241" t="s">
        <v>118</v>
      </c>
      <c r="C4" s="241" t="s">
        <v>465</v>
      </c>
      <c r="D4" s="241" t="s">
        <v>465</v>
      </c>
    </row>
    <row r="5" spans="1:4" x14ac:dyDescent="0.25">
      <c r="B5" s="241" t="s">
        <v>119</v>
      </c>
      <c r="C5" s="241" t="s">
        <v>133</v>
      </c>
      <c r="D5" s="241" t="s">
        <v>133</v>
      </c>
    </row>
    <row r="6" spans="1:4" x14ac:dyDescent="0.25">
      <c r="B6" s="241" t="s">
        <v>120</v>
      </c>
      <c r="C6" s="241" t="s">
        <v>134</v>
      </c>
      <c r="D6" s="241" t="s">
        <v>134</v>
      </c>
    </row>
    <row r="7" spans="1:4" x14ac:dyDescent="0.25">
      <c r="B7" s="241" t="s">
        <v>438</v>
      </c>
      <c r="C7" s="241" t="s">
        <v>466</v>
      </c>
      <c r="D7" s="241" t="s">
        <v>470</v>
      </c>
    </row>
    <row r="8" spans="1:4" x14ac:dyDescent="0.25">
      <c r="B8" s="243" t="s">
        <v>427</v>
      </c>
    </row>
    <row r="9" spans="1:4" x14ac:dyDescent="0.25">
      <c r="A9" s="241" t="s">
        <v>449</v>
      </c>
      <c r="B9" s="241" t="s">
        <v>367</v>
      </c>
      <c r="C9" s="244">
        <f>SUMIFS(BC!$G:$G,BC!$D:$D,KS!$A9,BC!$E:$E,KS!C$2)</f>
        <v>73000000</v>
      </c>
      <c r="D9" s="244">
        <f>SUMIFS(BC!$G:$G,BC!$D:$D,KS!$A9,BC!$E:$E,KS!D$2)</f>
        <v>79000000</v>
      </c>
    </row>
    <row r="10" spans="1:4" x14ac:dyDescent="0.25">
      <c r="A10" s="241" t="s">
        <v>450</v>
      </c>
      <c r="B10" s="241" t="s">
        <v>420</v>
      </c>
      <c r="C10" s="244">
        <f>SUMIFS(BC!$G:$G,BC!$D:$D,KS!$A10,BC!$E:$E,KS!C$2)</f>
        <v>0</v>
      </c>
      <c r="D10" s="244">
        <f>SUMIFS(BC!$G:$G,BC!$D:$D,KS!$A10,BC!$E:$E,KS!D$2)</f>
        <v>500000</v>
      </c>
    </row>
    <row r="11" spans="1:4" x14ac:dyDescent="0.25">
      <c r="A11" s="241" t="s">
        <v>451</v>
      </c>
      <c r="B11" s="241" t="s">
        <v>421</v>
      </c>
      <c r="C11" s="244">
        <f>SUMIFS(BC!$G:$G,BC!$D:$D,KS!$A11,BC!$E:$E,KS!C$2)</f>
        <v>250000</v>
      </c>
      <c r="D11" s="244">
        <f>SUMIFS(BC!$G:$G,BC!$D:$D,KS!$A11,BC!$E:$E,KS!D$2)</f>
        <v>250000</v>
      </c>
    </row>
    <row r="12" spans="1:4" x14ac:dyDescent="0.25">
      <c r="A12" s="241" t="s">
        <v>452</v>
      </c>
      <c r="B12" s="241" t="s">
        <v>422</v>
      </c>
      <c r="C12" s="244">
        <f>SUMIFS(BC!$G:$G,BC!$D:$D,KS!$A12,BC!$E:$E,KS!C$2)</f>
        <v>0</v>
      </c>
      <c r="D12" s="244">
        <f>SUMIFS(BC!$G:$G,BC!$D:$D,KS!$A12,BC!$E:$E,KS!D$2)</f>
        <v>0</v>
      </c>
    </row>
    <row r="13" spans="1:4" x14ac:dyDescent="0.25">
      <c r="A13" s="241" t="s">
        <v>453</v>
      </c>
      <c r="B13" s="241" t="s">
        <v>423</v>
      </c>
      <c r="C13" s="244">
        <f>SUMIFS(BC!$G:$G,BC!$D:$D,KS!$A13,BC!$E:$E,KS!C$2)</f>
        <v>3541500</v>
      </c>
      <c r="D13" s="244">
        <f>SUMIFS(BC!$G:$G,BC!$D:$D,KS!$A13,BC!$E:$E,KS!D$2)</f>
        <v>2922000</v>
      </c>
    </row>
    <row r="14" spans="1:4" x14ac:dyDescent="0.25">
      <c r="A14" s="241" t="s">
        <v>454</v>
      </c>
      <c r="B14" s="241" t="s">
        <v>439</v>
      </c>
      <c r="C14" s="244">
        <f>SUMIFS(BC!$G:$G,BC!$D:$D,KS!$A14,BC!$E:$E,KS!C$2)</f>
        <v>1353900</v>
      </c>
      <c r="D14" s="244">
        <f>SUMIFS(BC!$G:$G,BC!$D:$D,KS!$A14,BC!$E:$E,KS!D$2)</f>
        <v>51000</v>
      </c>
    </row>
    <row r="15" spans="1:4" x14ac:dyDescent="0.25">
      <c r="A15" s="241" t="s">
        <v>455</v>
      </c>
      <c r="B15" s="241" t="s">
        <v>424</v>
      </c>
      <c r="C15" s="244">
        <f>SUMIFS(BC!$G:$G,BC!$D:$D,KS!$A15,BC!$E:$E,KS!C$2)</f>
        <v>0</v>
      </c>
      <c r="D15" s="244">
        <f>SUMIFS(BC!$G:$G,BC!$D:$D,KS!$A15,BC!$E:$E,KS!D$2)</f>
        <v>0</v>
      </c>
    </row>
    <row r="16" spans="1:4" x14ac:dyDescent="0.25">
      <c r="A16" s="241" t="s">
        <v>456</v>
      </c>
      <c r="B16" s="241" t="s">
        <v>425</v>
      </c>
      <c r="C16" s="244">
        <f>SUMIFS(BC!$G:$G,BC!$D:$D,KS!$A16,BC!$E:$E,KS!C$2)</f>
        <v>0</v>
      </c>
      <c r="D16" s="244">
        <f>SUMIFS(BC!$G:$G,BC!$D:$D,KS!$A16,BC!$E:$E,KS!D$2)</f>
        <v>0</v>
      </c>
    </row>
    <row r="17" spans="1:4" x14ac:dyDescent="0.25">
      <c r="A17" s="241" t="s">
        <v>457</v>
      </c>
      <c r="B17" s="241" t="s">
        <v>431</v>
      </c>
      <c r="C17" s="244">
        <f>SUMIFS(BC!$G:$G,BC!$D:$D,KS!$A17,BC!$E:$E,KS!C$2)</f>
        <v>0</v>
      </c>
      <c r="D17" s="244">
        <f>SUMIFS(BC!$G:$G,BC!$D:$D,KS!$A17,BC!$E:$E,KS!D$2)</f>
        <v>0</v>
      </c>
    </row>
    <row r="18" spans="1:4" ht="15.75" thickBot="1" x14ac:dyDescent="0.3">
      <c r="B18" s="245" t="s">
        <v>435</v>
      </c>
      <c r="C18" s="246">
        <f>SUM(C9:C17)</f>
        <v>78145400</v>
      </c>
      <c r="D18" s="246">
        <f>SUM(D9:D17)</f>
        <v>82723000</v>
      </c>
    </row>
    <row r="19" spans="1:4" ht="15.75" thickTop="1" x14ac:dyDescent="0.25">
      <c r="B19" s="243" t="s">
        <v>426</v>
      </c>
      <c r="C19" s="244"/>
      <c r="D19" s="244"/>
    </row>
    <row r="20" spans="1:4" x14ac:dyDescent="0.25">
      <c r="A20" s="241" t="s">
        <v>458</v>
      </c>
      <c r="B20" s="241" t="s">
        <v>428</v>
      </c>
      <c r="C20" s="244">
        <f>SUMIFS(BC!$G:$G,BC!$D:$D,KS!$A20,BC!$E:$E,KS!C$2)</f>
        <v>0</v>
      </c>
      <c r="D20" s="244">
        <f>SUMIFS(BC!$G:$G,BC!$D:$D,KS!$A20,BC!$E:$E,KS!D$2)</f>
        <v>0</v>
      </c>
    </row>
    <row r="21" spans="1:4" x14ac:dyDescent="0.25">
      <c r="A21" s="241" t="s">
        <v>459</v>
      </c>
      <c r="B21" s="241" t="s">
        <v>12</v>
      </c>
      <c r="C21" s="244">
        <f>SUMIFS(BC!$G:$G,BC!$D:$D,KS!$A21,BC!$E:$E,KS!C$2)</f>
        <v>400000</v>
      </c>
      <c r="D21" s="244">
        <f>SUMIFS(BC!$G:$G,BC!$D:$D,KS!$A21,BC!$E:$E,KS!D$2)</f>
        <v>1150000</v>
      </c>
    </row>
    <row r="22" spans="1:4" x14ac:dyDescent="0.25">
      <c r="A22" s="241" t="s">
        <v>460</v>
      </c>
      <c r="B22" s="241" t="s">
        <v>429</v>
      </c>
      <c r="C22" s="244">
        <f>SUMIFS(BC!$G:$G,BC!$D:$D,KS!$A22,BC!$E:$E,KS!C$2)</f>
        <v>0</v>
      </c>
      <c r="D22" s="244">
        <f>SUMIFS(BC!$G:$G,BC!$D:$D,KS!$A22,BC!$E:$E,KS!D$2)</f>
        <v>1000000</v>
      </c>
    </row>
    <row r="23" spans="1:4" x14ac:dyDescent="0.25">
      <c r="A23" s="241" t="s">
        <v>461</v>
      </c>
      <c r="B23" s="241" t="s">
        <v>430</v>
      </c>
      <c r="C23" s="244">
        <f>SUMIFS(BC!$G:$G,BC!$D:$D,KS!$A23,BC!$E:$E,KS!C$2)</f>
        <v>0</v>
      </c>
      <c r="D23" s="244">
        <f>SUMIFS(BC!$G:$G,BC!$D:$D,KS!$A23,BC!$E:$E,KS!D$2)</f>
        <v>0</v>
      </c>
    </row>
    <row r="24" spans="1:4" ht="15.75" thickBot="1" x14ac:dyDescent="0.3">
      <c r="B24" s="245" t="s">
        <v>434</v>
      </c>
      <c r="C24" s="246">
        <f>SUM(C20:C23)</f>
        <v>400000</v>
      </c>
      <c r="D24" s="246">
        <f>SUM(D20:D23)</f>
        <v>2150000</v>
      </c>
    </row>
    <row r="25" spans="1:4" ht="15.75" thickTop="1" x14ac:dyDescent="0.25">
      <c r="C25" s="244"/>
      <c r="D25" s="244"/>
    </row>
    <row r="26" spans="1:4" ht="15.75" thickBot="1" x14ac:dyDescent="0.3">
      <c r="B26" s="245" t="s">
        <v>433</v>
      </c>
      <c r="C26" s="246">
        <f>C18+C24</f>
        <v>78545400</v>
      </c>
      <c r="D26" s="246">
        <f>D18+D24</f>
        <v>84873000</v>
      </c>
    </row>
    <row r="27" spans="1:4" ht="15.75" thickTop="1" x14ac:dyDescent="0.25">
      <c r="C27" s="244"/>
      <c r="D27" s="244"/>
    </row>
    <row r="28" spans="1:4" x14ac:dyDescent="0.25">
      <c r="A28" s="241" t="s">
        <v>462</v>
      </c>
      <c r="B28" s="241" t="s">
        <v>436</v>
      </c>
      <c r="C28" s="244">
        <f>SUMIFS(BC!$F:$F,BC!$D:$D,KS!$A28,BC!$E:$E,KS!C$2)</f>
        <v>86000000</v>
      </c>
      <c r="D28" s="244">
        <f>SUMIFS(BC!$F:$F,BC!$D:$D,KS!$A28,BC!$E:$E,KS!D$2)</f>
        <v>80000000</v>
      </c>
    </row>
    <row r="29" spans="1:4" x14ac:dyDescent="0.25">
      <c r="A29" s="241" t="s">
        <v>463</v>
      </c>
      <c r="B29" s="132" t="s">
        <v>472</v>
      </c>
      <c r="C29" s="244">
        <f>SUMIFS(BC!$F:$F,BC!$D:$D,KS!$A29,BC!$E:$E,KS!C$2)</f>
        <v>0</v>
      </c>
      <c r="D29" s="244">
        <f>SUMIFS(BC!$F:$F,BC!$D:$D,KS!$A29,BC!$E:$E,KS!D$2)</f>
        <v>12000000</v>
      </c>
    </row>
    <row r="30" spans="1:4" ht="15.75" thickBot="1" x14ac:dyDescent="0.3">
      <c r="B30" s="241" t="s">
        <v>437</v>
      </c>
      <c r="C30" s="246">
        <f>C28-C26-C29</f>
        <v>7454600</v>
      </c>
      <c r="D30" s="246">
        <f>D28-D26+D29</f>
        <v>7127000</v>
      </c>
    </row>
    <row r="31" spans="1: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zoomScale="85" zoomScaleNormal="85" workbookViewId="0">
      <pane ySplit="4" topLeftCell="A5" activePane="bottomLeft" state="frozen"/>
      <selection pane="bottomLeft" activeCell="G28" sqref="G28"/>
    </sheetView>
  </sheetViews>
  <sheetFormatPr defaultRowHeight="12.75" x14ac:dyDescent="0.25"/>
  <cols>
    <col min="1" max="1" width="9.140625" style="132"/>
    <col min="2" max="2" width="9.140625" style="249"/>
    <col min="3" max="3" width="48.85546875" style="132" customWidth="1"/>
    <col min="4" max="4" width="10" style="132" bestFit="1" customWidth="1"/>
    <col min="5" max="5" width="11.85546875" style="132" bestFit="1" customWidth="1"/>
    <col min="6" max="8" width="11.5703125" style="251" bestFit="1" customWidth="1"/>
    <col min="9" max="11" width="9.140625" style="132"/>
    <col min="12" max="12" width="10" style="132" bestFit="1" customWidth="1"/>
    <col min="13" max="13" width="29.85546875" style="132" bestFit="1" customWidth="1"/>
    <col min="14" max="16384" width="9.140625" style="132"/>
  </cols>
  <sheetData>
    <row r="1" spans="2:13" x14ac:dyDescent="0.25">
      <c r="B1" s="250" t="s">
        <v>448</v>
      </c>
    </row>
    <row r="2" spans="2:13" x14ac:dyDescent="0.25">
      <c r="B2" s="250" t="s">
        <v>441</v>
      </c>
    </row>
    <row r="3" spans="2:13" x14ac:dyDescent="0.25">
      <c r="B3" s="250" t="s">
        <v>440</v>
      </c>
    </row>
    <row r="4" spans="2:13" x14ac:dyDescent="0.25">
      <c r="B4" s="248" t="s">
        <v>443</v>
      </c>
      <c r="C4" s="240" t="s">
        <v>444</v>
      </c>
      <c r="D4" s="240" t="s">
        <v>442</v>
      </c>
      <c r="E4" s="240" t="s">
        <v>115</v>
      </c>
      <c r="F4" s="252" t="s">
        <v>445</v>
      </c>
      <c r="G4" s="252" t="s">
        <v>446</v>
      </c>
      <c r="H4" s="252" t="s">
        <v>447</v>
      </c>
    </row>
    <row r="6" spans="2:13" x14ac:dyDescent="0.25">
      <c r="B6" s="249">
        <v>44201</v>
      </c>
      <c r="C6" s="132" t="s">
        <v>467</v>
      </c>
      <c r="D6" s="132" t="s">
        <v>449</v>
      </c>
      <c r="E6" s="132" t="s">
        <v>130</v>
      </c>
      <c r="G6" s="251">
        <v>73000000</v>
      </c>
      <c r="H6" s="251">
        <f>H5+F6-G6</f>
        <v>-73000000</v>
      </c>
      <c r="L6" s="132" t="s">
        <v>449</v>
      </c>
      <c r="M6" s="132" t="s">
        <v>367</v>
      </c>
    </row>
    <row r="7" spans="2:13" x14ac:dyDescent="0.25">
      <c r="B7" s="249">
        <v>44201</v>
      </c>
      <c r="C7" s="132" t="s">
        <v>15</v>
      </c>
      <c r="D7" s="132" t="s">
        <v>451</v>
      </c>
      <c r="E7" s="132" t="s">
        <v>130</v>
      </c>
      <c r="G7" s="251">
        <v>250000</v>
      </c>
      <c r="H7" s="251">
        <f t="shared" ref="H7:H32" si="0">H6+F7-G7</f>
        <v>-73250000</v>
      </c>
      <c r="L7" s="132" t="s">
        <v>450</v>
      </c>
      <c r="M7" s="132" t="s">
        <v>420</v>
      </c>
    </row>
    <row r="8" spans="2:13" x14ac:dyDescent="0.25">
      <c r="B8" s="249">
        <v>44201</v>
      </c>
      <c r="C8" s="132" t="s">
        <v>17</v>
      </c>
      <c r="D8" s="132" t="s">
        <v>454</v>
      </c>
      <c r="E8" s="132" t="s">
        <v>130</v>
      </c>
      <c r="G8" s="251">
        <v>160000</v>
      </c>
      <c r="H8" s="251">
        <f t="shared" si="0"/>
        <v>-73410000</v>
      </c>
      <c r="L8" s="132" t="s">
        <v>451</v>
      </c>
      <c r="M8" s="132" t="s">
        <v>421</v>
      </c>
    </row>
    <row r="9" spans="2:13" x14ac:dyDescent="0.25">
      <c r="B9" s="249">
        <v>44201</v>
      </c>
      <c r="C9" s="132" t="s">
        <v>18</v>
      </c>
      <c r="D9" s="132" t="s">
        <v>454</v>
      </c>
      <c r="E9" s="132" t="s">
        <v>130</v>
      </c>
      <c r="G9" s="251">
        <v>575000</v>
      </c>
      <c r="H9" s="251">
        <f t="shared" si="0"/>
        <v>-73985000</v>
      </c>
      <c r="L9" s="132" t="s">
        <v>452</v>
      </c>
      <c r="M9" s="132" t="s">
        <v>422</v>
      </c>
    </row>
    <row r="10" spans="2:13" x14ac:dyDescent="0.25">
      <c r="B10" s="249">
        <v>44201</v>
      </c>
      <c r="C10" s="132" t="s">
        <v>19</v>
      </c>
      <c r="D10" s="132" t="s">
        <v>454</v>
      </c>
      <c r="E10" s="132" t="s">
        <v>130</v>
      </c>
      <c r="G10" s="251">
        <v>131000</v>
      </c>
      <c r="H10" s="251">
        <f t="shared" si="0"/>
        <v>-74116000</v>
      </c>
      <c r="L10" s="132" t="s">
        <v>453</v>
      </c>
      <c r="M10" s="132" t="s">
        <v>423</v>
      </c>
    </row>
    <row r="11" spans="2:13" x14ac:dyDescent="0.25">
      <c r="B11" s="249">
        <v>44201</v>
      </c>
      <c r="C11" s="132" t="s">
        <v>20</v>
      </c>
      <c r="D11" s="132" t="s">
        <v>454</v>
      </c>
      <c r="E11" s="132" t="s">
        <v>130</v>
      </c>
      <c r="G11" s="251">
        <v>200000</v>
      </c>
      <c r="H11" s="251">
        <f t="shared" si="0"/>
        <v>-74316000</v>
      </c>
      <c r="L11" s="132" t="s">
        <v>454</v>
      </c>
      <c r="M11" s="132" t="s">
        <v>439</v>
      </c>
    </row>
    <row r="12" spans="2:13" x14ac:dyDescent="0.25">
      <c r="B12" s="249">
        <v>44201</v>
      </c>
      <c r="C12" s="132" t="s">
        <v>21</v>
      </c>
      <c r="D12" s="132" t="s">
        <v>454</v>
      </c>
      <c r="E12" s="132" t="s">
        <v>130</v>
      </c>
      <c r="G12" s="251">
        <v>36900</v>
      </c>
      <c r="H12" s="251">
        <f t="shared" si="0"/>
        <v>-74352900</v>
      </c>
      <c r="L12" s="132" t="s">
        <v>455</v>
      </c>
      <c r="M12" s="132" t="s">
        <v>424</v>
      </c>
    </row>
    <row r="13" spans="2:13" x14ac:dyDescent="0.25">
      <c r="B13" s="249">
        <v>44201</v>
      </c>
      <c r="C13" s="132" t="s">
        <v>22</v>
      </c>
      <c r="D13" s="132" t="s">
        <v>454</v>
      </c>
      <c r="E13" s="132" t="s">
        <v>130</v>
      </c>
      <c r="G13" s="251">
        <v>100000</v>
      </c>
      <c r="H13" s="251">
        <f t="shared" si="0"/>
        <v>-74452900</v>
      </c>
      <c r="L13" s="132" t="s">
        <v>456</v>
      </c>
      <c r="M13" s="132" t="s">
        <v>425</v>
      </c>
    </row>
    <row r="14" spans="2:13" x14ac:dyDescent="0.25">
      <c r="B14" s="249">
        <v>44201</v>
      </c>
      <c r="C14" s="132" t="s">
        <v>23</v>
      </c>
      <c r="D14" s="132" t="s">
        <v>454</v>
      </c>
      <c r="E14" s="132" t="s">
        <v>130</v>
      </c>
      <c r="G14" s="251">
        <v>151000</v>
      </c>
      <c r="H14" s="251">
        <f t="shared" si="0"/>
        <v>-74603900</v>
      </c>
      <c r="L14" s="132" t="s">
        <v>457</v>
      </c>
      <c r="M14" s="132" t="s">
        <v>431</v>
      </c>
    </row>
    <row r="15" spans="2:13" x14ac:dyDescent="0.25">
      <c r="B15" s="249">
        <v>44201</v>
      </c>
      <c r="C15" s="132" t="s">
        <v>24</v>
      </c>
      <c r="D15" s="132" t="s">
        <v>453</v>
      </c>
      <c r="E15" s="132" t="s">
        <v>130</v>
      </c>
      <c r="G15" s="251">
        <v>541500</v>
      </c>
      <c r="H15" s="251">
        <f t="shared" si="0"/>
        <v>-75145400</v>
      </c>
      <c r="L15" s="132" t="s">
        <v>458</v>
      </c>
      <c r="M15" s="132" t="s">
        <v>428</v>
      </c>
    </row>
    <row r="16" spans="2:13" x14ac:dyDescent="0.25">
      <c r="B16" s="249">
        <v>44201</v>
      </c>
      <c r="C16" s="132" t="s">
        <v>25</v>
      </c>
      <c r="D16" s="132" t="s">
        <v>453</v>
      </c>
      <c r="E16" s="132" t="s">
        <v>130</v>
      </c>
      <c r="G16" s="251">
        <v>3000000</v>
      </c>
      <c r="H16" s="251">
        <f t="shared" si="0"/>
        <v>-78145400</v>
      </c>
      <c r="L16" s="132" t="s">
        <v>459</v>
      </c>
      <c r="M16" s="132" t="s">
        <v>12</v>
      </c>
    </row>
    <row r="17" spans="2:13" x14ac:dyDescent="0.25">
      <c r="B17" s="249">
        <v>44223</v>
      </c>
      <c r="C17" s="132" t="s">
        <v>468</v>
      </c>
      <c r="D17" s="132" t="s">
        <v>462</v>
      </c>
      <c r="E17" s="132" t="s">
        <v>130</v>
      </c>
      <c r="F17" s="251">
        <v>86000000</v>
      </c>
      <c r="H17" s="251">
        <f t="shared" si="0"/>
        <v>7854600</v>
      </c>
      <c r="L17" s="132" t="s">
        <v>460</v>
      </c>
      <c r="M17" s="132" t="s">
        <v>429</v>
      </c>
    </row>
    <row r="18" spans="2:13" x14ac:dyDescent="0.25">
      <c r="B18" s="249">
        <v>44223</v>
      </c>
      <c r="C18" s="132" t="s">
        <v>469</v>
      </c>
      <c r="D18" s="132" t="s">
        <v>459</v>
      </c>
      <c r="E18" s="132" t="s">
        <v>130</v>
      </c>
      <c r="G18" s="251">
        <v>400000</v>
      </c>
      <c r="H18" s="251">
        <f t="shared" si="0"/>
        <v>7454600</v>
      </c>
      <c r="L18" s="132" t="s">
        <v>461</v>
      </c>
      <c r="M18" s="132" t="s">
        <v>430</v>
      </c>
    </row>
    <row r="19" spans="2:13" x14ac:dyDescent="0.25">
      <c r="B19" s="249">
        <v>44202</v>
      </c>
      <c r="C19" s="132" t="s">
        <v>15</v>
      </c>
      <c r="D19" s="132" t="s">
        <v>451</v>
      </c>
      <c r="E19" s="132" t="s">
        <v>142</v>
      </c>
      <c r="G19" s="251">
        <v>250000</v>
      </c>
      <c r="H19" s="251">
        <f t="shared" si="0"/>
        <v>7204600</v>
      </c>
      <c r="L19" s="132" t="s">
        <v>462</v>
      </c>
      <c r="M19" s="132" t="s">
        <v>436</v>
      </c>
    </row>
    <row r="20" spans="2:13" x14ac:dyDescent="0.25">
      <c r="B20" s="249">
        <v>44202</v>
      </c>
      <c r="C20" s="132" t="s">
        <v>33</v>
      </c>
      <c r="D20" s="132" t="s">
        <v>454</v>
      </c>
      <c r="E20" s="132" t="s">
        <v>142</v>
      </c>
      <c r="G20" s="251">
        <v>51000</v>
      </c>
      <c r="H20" s="251">
        <f t="shared" si="0"/>
        <v>7153600</v>
      </c>
      <c r="L20" s="132" t="s">
        <v>463</v>
      </c>
      <c r="M20" s="132" t="s">
        <v>472</v>
      </c>
    </row>
    <row r="21" spans="2:13" x14ac:dyDescent="0.25">
      <c r="B21" s="249">
        <v>44202</v>
      </c>
      <c r="C21" s="132" t="s">
        <v>34</v>
      </c>
      <c r="D21" s="132" t="s">
        <v>450</v>
      </c>
      <c r="E21" s="132" t="s">
        <v>142</v>
      </c>
      <c r="G21" s="251">
        <v>500000</v>
      </c>
      <c r="H21" s="251">
        <f t="shared" si="0"/>
        <v>6653600</v>
      </c>
    </row>
    <row r="22" spans="2:13" x14ac:dyDescent="0.25">
      <c r="B22" s="249">
        <v>44202</v>
      </c>
      <c r="C22" s="132" t="s">
        <v>25</v>
      </c>
      <c r="D22" s="132" t="s">
        <v>453</v>
      </c>
      <c r="E22" s="132" t="s">
        <v>142</v>
      </c>
      <c r="G22" s="251">
        <v>2922000</v>
      </c>
      <c r="H22" s="251">
        <f t="shared" si="0"/>
        <v>3731600</v>
      </c>
    </row>
    <row r="23" spans="2:13" x14ac:dyDescent="0.25">
      <c r="B23" s="249">
        <v>44202</v>
      </c>
      <c r="C23" s="132" t="s">
        <v>471</v>
      </c>
      <c r="D23" s="132" t="s">
        <v>449</v>
      </c>
      <c r="E23" s="132" t="s">
        <v>142</v>
      </c>
      <c r="G23" s="251">
        <v>79000000</v>
      </c>
      <c r="H23" s="251">
        <f t="shared" si="0"/>
        <v>-75268400</v>
      </c>
    </row>
    <row r="24" spans="2:13" x14ac:dyDescent="0.25">
      <c r="B24" s="249">
        <v>44242</v>
      </c>
      <c r="C24" s="132" t="s">
        <v>473</v>
      </c>
      <c r="D24" s="132" t="s">
        <v>463</v>
      </c>
      <c r="E24" s="132" t="s">
        <v>142</v>
      </c>
      <c r="F24" s="251">
        <v>12000000</v>
      </c>
      <c r="H24" s="251">
        <f t="shared" si="0"/>
        <v>-63268400</v>
      </c>
    </row>
    <row r="25" spans="2:13" x14ac:dyDescent="0.25">
      <c r="B25" s="249">
        <v>44242</v>
      </c>
      <c r="C25" s="132" t="s">
        <v>474</v>
      </c>
      <c r="D25" s="132" t="s">
        <v>462</v>
      </c>
      <c r="E25" s="132" t="s">
        <v>142</v>
      </c>
      <c r="F25" s="251">
        <v>80000000</v>
      </c>
      <c r="H25" s="251">
        <f t="shared" si="0"/>
        <v>16731600</v>
      </c>
    </row>
    <row r="26" spans="2:13" x14ac:dyDescent="0.25">
      <c r="B26" s="249">
        <v>44242</v>
      </c>
      <c r="C26" s="132" t="s">
        <v>475</v>
      </c>
      <c r="D26" s="132" t="s">
        <v>459</v>
      </c>
      <c r="E26" s="132" t="s">
        <v>142</v>
      </c>
      <c r="F26" s="251">
        <v>0</v>
      </c>
      <c r="G26" s="251">
        <v>1150000</v>
      </c>
      <c r="H26" s="251">
        <f t="shared" si="0"/>
        <v>15581600</v>
      </c>
    </row>
    <row r="27" spans="2:13" x14ac:dyDescent="0.25">
      <c r="B27" s="249">
        <v>44242</v>
      </c>
      <c r="C27" s="132" t="s">
        <v>476</v>
      </c>
      <c r="D27" s="132" t="s">
        <v>460</v>
      </c>
      <c r="E27" s="132" t="s">
        <v>142</v>
      </c>
      <c r="F27" s="251">
        <v>0</v>
      </c>
      <c r="G27" s="251">
        <v>1000000</v>
      </c>
      <c r="H27" s="251">
        <f t="shared" si="0"/>
        <v>14581600</v>
      </c>
    </row>
    <row r="28" spans="2:13" x14ac:dyDescent="0.25">
      <c r="H28" s="251">
        <f t="shared" si="0"/>
        <v>14581600</v>
      </c>
    </row>
    <row r="29" spans="2:13" x14ac:dyDescent="0.25">
      <c r="H29" s="251">
        <f t="shared" si="0"/>
        <v>14581600</v>
      </c>
    </row>
    <row r="30" spans="2:13" x14ac:dyDescent="0.25">
      <c r="H30" s="251">
        <f t="shared" si="0"/>
        <v>14581600</v>
      </c>
    </row>
    <row r="31" spans="2:13" x14ac:dyDescent="0.25">
      <c r="H31" s="251">
        <f t="shared" si="0"/>
        <v>14581600</v>
      </c>
    </row>
    <row r="32" spans="2:13" x14ac:dyDescent="0.25">
      <c r="H32" s="251">
        <f t="shared" si="0"/>
        <v>14581600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39.7109375" customWidth="1"/>
    <col min="4" max="6" width="15.7109375" customWidth="1"/>
    <col min="7" max="7" width="11.5703125" customWidth="1"/>
    <col min="8" max="8" width="13.28515625" customWidth="1"/>
    <col min="9" max="11" width="8.7109375" customWidth="1"/>
  </cols>
  <sheetData>
    <row r="1" spans="1:11" ht="15" customHeight="1" x14ac:dyDescent="0.25">
      <c r="A1" s="65"/>
      <c r="B1" s="66" t="s">
        <v>209</v>
      </c>
      <c r="C1" s="65"/>
      <c r="D1" s="67"/>
      <c r="E1" s="67"/>
      <c r="F1" s="67"/>
      <c r="G1" s="65"/>
      <c r="H1" s="68"/>
      <c r="I1" s="68"/>
      <c r="J1" s="68"/>
      <c r="K1" s="68"/>
    </row>
    <row r="2" spans="1:11" ht="15" customHeight="1" x14ac:dyDescent="0.25">
      <c r="A2" s="65"/>
      <c r="B2" s="66" t="s">
        <v>210</v>
      </c>
      <c r="C2" s="65"/>
      <c r="D2" s="67"/>
      <c r="E2" s="67"/>
      <c r="F2" s="67"/>
      <c r="G2" s="65"/>
      <c r="H2" s="68"/>
      <c r="I2" s="68"/>
      <c r="J2" s="68"/>
      <c r="K2" s="68"/>
    </row>
    <row r="3" spans="1:11" ht="15" customHeight="1" x14ac:dyDescent="0.25">
      <c r="A3" s="65"/>
      <c r="B3" s="69" t="s">
        <v>211</v>
      </c>
      <c r="C3" s="70" t="s">
        <v>212</v>
      </c>
      <c r="D3" s="71" t="s">
        <v>213</v>
      </c>
      <c r="E3" s="71" t="s">
        <v>214</v>
      </c>
      <c r="F3" s="71" t="s">
        <v>215</v>
      </c>
      <c r="G3" s="65"/>
      <c r="H3" s="68"/>
      <c r="I3" s="68"/>
      <c r="J3" s="68"/>
      <c r="K3" s="68"/>
    </row>
    <row r="4" spans="1:11" ht="15" customHeight="1" x14ac:dyDescent="0.25">
      <c r="A4" s="65"/>
      <c r="B4" s="72"/>
      <c r="C4" s="73"/>
      <c r="D4" s="74"/>
      <c r="E4" s="74"/>
      <c r="F4" s="74"/>
      <c r="G4" s="65"/>
      <c r="H4" s="75">
        <v>57250000</v>
      </c>
      <c r="I4" s="68"/>
      <c r="J4" s="68"/>
      <c r="K4" s="68"/>
    </row>
    <row r="5" spans="1:11" ht="15" customHeight="1" x14ac:dyDescent="0.25">
      <c r="A5" s="65"/>
      <c r="B5" s="76">
        <v>43807</v>
      </c>
      <c r="C5" s="77" t="s">
        <v>216</v>
      </c>
      <c r="D5" s="78">
        <v>0</v>
      </c>
      <c r="E5" s="79">
        <v>0</v>
      </c>
      <c r="F5" s="79">
        <v>52000000</v>
      </c>
      <c r="G5" s="65"/>
      <c r="H5" s="75"/>
      <c r="I5" s="68"/>
      <c r="J5" s="68"/>
      <c r="K5" s="68"/>
    </row>
    <row r="6" spans="1:11" ht="15" customHeight="1" x14ac:dyDescent="0.25">
      <c r="A6" s="65"/>
      <c r="B6" s="76">
        <v>43832</v>
      </c>
      <c r="C6" s="80" t="s">
        <v>217</v>
      </c>
      <c r="D6" s="79">
        <v>0</v>
      </c>
      <c r="E6" s="79">
        <v>2200000</v>
      </c>
      <c r="F6" s="79">
        <f t="shared" ref="F6:F53" si="0">F5+D6-E6</f>
        <v>49800000</v>
      </c>
      <c r="G6" s="65"/>
      <c r="H6" s="75"/>
      <c r="I6" s="68"/>
      <c r="J6" s="68"/>
      <c r="K6" s="68"/>
    </row>
    <row r="7" spans="1:11" ht="15" customHeight="1" x14ac:dyDescent="0.25">
      <c r="A7" s="65"/>
      <c r="B7" s="76">
        <v>43859</v>
      </c>
      <c r="C7" s="80" t="s">
        <v>218</v>
      </c>
      <c r="D7" s="79">
        <v>3575000</v>
      </c>
      <c r="E7" s="79">
        <v>0</v>
      </c>
      <c r="F7" s="79">
        <f t="shared" si="0"/>
        <v>53375000</v>
      </c>
      <c r="G7" s="65"/>
      <c r="H7" s="75"/>
      <c r="I7" s="68"/>
      <c r="J7" s="68"/>
      <c r="K7" s="68"/>
    </row>
    <row r="8" spans="1:11" ht="15" customHeight="1" x14ac:dyDescent="0.25">
      <c r="A8" s="65"/>
      <c r="B8" s="76">
        <v>43863</v>
      </c>
      <c r="C8" s="80" t="s">
        <v>219</v>
      </c>
      <c r="D8" s="79">
        <v>0</v>
      </c>
      <c r="E8" s="79">
        <v>2200000</v>
      </c>
      <c r="F8" s="79">
        <f t="shared" si="0"/>
        <v>51175000</v>
      </c>
      <c r="G8" s="65"/>
      <c r="H8" s="68"/>
      <c r="I8" s="68"/>
      <c r="J8" s="68"/>
      <c r="K8" s="68"/>
    </row>
    <row r="9" spans="1:11" ht="15" customHeight="1" x14ac:dyDescent="0.25">
      <c r="A9" s="65"/>
      <c r="B9" s="76">
        <v>43881</v>
      </c>
      <c r="C9" s="80" t="s">
        <v>220</v>
      </c>
      <c r="D9" s="79">
        <v>0</v>
      </c>
      <c r="E9" s="79">
        <v>1000000</v>
      </c>
      <c r="F9" s="79">
        <f t="shared" si="0"/>
        <v>50175000</v>
      </c>
      <c r="G9" s="65"/>
      <c r="H9" s="68"/>
      <c r="I9" s="68"/>
      <c r="J9" s="68"/>
      <c r="K9" s="68"/>
    </row>
    <row r="10" spans="1:11" ht="15" customHeight="1" x14ac:dyDescent="0.25">
      <c r="A10" s="65"/>
      <c r="B10" s="76">
        <v>43889</v>
      </c>
      <c r="C10" s="80" t="s">
        <v>221</v>
      </c>
      <c r="D10" s="79">
        <v>5300000</v>
      </c>
      <c r="E10" s="79">
        <v>0</v>
      </c>
      <c r="F10" s="79">
        <f t="shared" si="0"/>
        <v>55475000</v>
      </c>
      <c r="G10" s="65"/>
      <c r="H10" s="68"/>
      <c r="I10" s="68"/>
      <c r="J10" s="68"/>
      <c r="K10" s="68"/>
    </row>
    <row r="11" spans="1:11" ht="15" customHeight="1" x14ac:dyDescent="0.25">
      <c r="A11" s="65"/>
      <c r="B11" s="76">
        <v>43892</v>
      </c>
      <c r="C11" s="80" t="s">
        <v>222</v>
      </c>
      <c r="D11" s="79">
        <v>0</v>
      </c>
      <c r="E11" s="79">
        <v>2200000</v>
      </c>
      <c r="F11" s="79">
        <f t="shared" si="0"/>
        <v>53275000</v>
      </c>
      <c r="G11" s="65"/>
      <c r="H11" s="68"/>
      <c r="I11" s="68"/>
      <c r="J11" s="68"/>
      <c r="K11" s="68"/>
    </row>
    <row r="12" spans="1:11" ht="15" customHeight="1" x14ac:dyDescent="0.25">
      <c r="A12" s="65"/>
      <c r="B12" s="76">
        <v>43906</v>
      </c>
      <c r="C12" s="80" t="s">
        <v>223</v>
      </c>
      <c r="D12" s="79">
        <v>0</v>
      </c>
      <c r="E12" s="79">
        <v>1000000</v>
      </c>
      <c r="F12" s="79">
        <f t="shared" si="0"/>
        <v>52275000</v>
      </c>
      <c r="G12" s="65"/>
      <c r="H12" s="68"/>
      <c r="I12" s="68"/>
      <c r="J12" s="68"/>
      <c r="K12" s="68"/>
    </row>
    <row r="13" spans="1:11" ht="15" customHeight="1" x14ac:dyDescent="0.25">
      <c r="A13" s="65"/>
      <c r="B13" s="76">
        <v>43923</v>
      </c>
      <c r="C13" s="80" t="s">
        <v>224</v>
      </c>
      <c r="D13" s="79">
        <v>0</v>
      </c>
      <c r="E13" s="79">
        <v>2200000</v>
      </c>
      <c r="F13" s="79">
        <f t="shared" si="0"/>
        <v>50075000</v>
      </c>
      <c r="G13" s="65"/>
      <c r="H13" s="68"/>
      <c r="I13" s="68"/>
      <c r="J13" s="68"/>
      <c r="K13" s="68"/>
    </row>
    <row r="14" spans="1:11" ht="15" customHeight="1" x14ac:dyDescent="0.25">
      <c r="A14" s="65"/>
      <c r="B14" s="76">
        <v>43951</v>
      </c>
      <c r="C14" s="80" t="s">
        <v>225</v>
      </c>
      <c r="D14" s="79">
        <v>0</v>
      </c>
      <c r="E14" s="79">
        <v>2200000</v>
      </c>
      <c r="F14" s="79">
        <f t="shared" si="0"/>
        <v>47875000</v>
      </c>
      <c r="G14" s="65"/>
      <c r="H14" s="68"/>
      <c r="I14" s="68"/>
      <c r="J14" s="68"/>
      <c r="K14" s="68"/>
    </row>
    <row r="15" spans="1:11" ht="15" customHeight="1" x14ac:dyDescent="0.25">
      <c r="A15" s="65"/>
      <c r="B15" s="76">
        <v>43984</v>
      </c>
      <c r="C15" s="80" t="s">
        <v>226</v>
      </c>
      <c r="D15" s="79">
        <v>0</v>
      </c>
      <c r="E15" s="79">
        <v>2200000</v>
      </c>
      <c r="F15" s="79">
        <f t="shared" si="0"/>
        <v>45675000</v>
      </c>
      <c r="G15" s="67"/>
      <c r="H15" s="68"/>
      <c r="I15" s="68"/>
      <c r="J15" s="68"/>
      <c r="K15" s="68"/>
    </row>
    <row r="16" spans="1:11" ht="15" customHeight="1" x14ac:dyDescent="0.25">
      <c r="A16" s="65"/>
      <c r="B16" s="76">
        <v>44014</v>
      </c>
      <c r="C16" s="80" t="s">
        <v>227</v>
      </c>
      <c r="D16" s="79">
        <v>0</v>
      </c>
      <c r="E16" s="79">
        <v>2200000</v>
      </c>
      <c r="F16" s="79">
        <f t="shared" si="0"/>
        <v>43475000</v>
      </c>
      <c r="G16" s="65"/>
      <c r="H16" s="68"/>
      <c r="I16" s="68"/>
      <c r="J16" s="68"/>
      <c r="K16" s="68"/>
    </row>
    <row r="17" spans="1:14" ht="15" customHeight="1" x14ac:dyDescent="0.25">
      <c r="A17" s="65"/>
      <c r="B17" s="76">
        <v>44042</v>
      </c>
      <c r="C17" s="80" t="s">
        <v>228</v>
      </c>
      <c r="D17" s="79">
        <v>0</v>
      </c>
      <c r="E17" s="79">
        <v>2250000</v>
      </c>
      <c r="F17" s="79">
        <f t="shared" si="0"/>
        <v>41225000</v>
      </c>
      <c r="G17" s="65"/>
      <c r="H17" s="68"/>
      <c r="I17" s="68"/>
      <c r="J17" s="68"/>
      <c r="K17" s="68"/>
    </row>
    <row r="18" spans="1:14" ht="15" customHeight="1" x14ac:dyDescent="0.25">
      <c r="A18" s="65"/>
      <c r="B18" s="76">
        <v>44042</v>
      </c>
      <c r="C18" s="80" t="s">
        <v>229</v>
      </c>
      <c r="D18" s="79">
        <v>0</v>
      </c>
      <c r="E18" s="79" t="e">
        <f>-Car!#REF!</f>
        <v>#REF!</v>
      </c>
      <c r="F18" s="79" t="e">
        <f t="shared" si="0"/>
        <v>#REF!</v>
      </c>
      <c r="G18" s="65"/>
      <c r="H18" s="75"/>
      <c r="I18" s="68"/>
      <c r="J18" s="68"/>
      <c r="K18" s="68"/>
    </row>
    <row r="19" spans="1:14" ht="15" customHeight="1" x14ac:dyDescent="0.25">
      <c r="A19" s="65"/>
      <c r="B19" s="76">
        <v>44055</v>
      </c>
      <c r="C19" s="80" t="s">
        <v>230</v>
      </c>
      <c r="D19" s="79">
        <v>0</v>
      </c>
      <c r="E19" s="79">
        <v>1000000</v>
      </c>
      <c r="F19" s="79" t="e">
        <f t="shared" si="0"/>
        <v>#REF!</v>
      </c>
      <c r="G19" s="65"/>
      <c r="H19" s="75"/>
      <c r="I19" s="68"/>
      <c r="J19" s="68"/>
      <c r="K19" s="68"/>
    </row>
    <row r="20" spans="1:14" ht="15" customHeight="1" x14ac:dyDescent="0.25">
      <c r="A20" s="65"/>
      <c r="B20" s="76">
        <v>44057</v>
      </c>
      <c r="C20" s="80" t="s">
        <v>231</v>
      </c>
      <c r="D20" s="79">
        <v>3000000</v>
      </c>
      <c r="E20" s="79">
        <v>0</v>
      </c>
      <c r="F20" s="79" t="e">
        <f t="shared" si="0"/>
        <v>#REF!</v>
      </c>
      <c r="G20" s="65"/>
      <c r="H20" s="75"/>
      <c r="I20" s="68"/>
      <c r="J20" s="68"/>
      <c r="K20" s="68"/>
    </row>
    <row r="21" spans="1:14" ht="15" customHeight="1" x14ac:dyDescent="0.25">
      <c r="A21" s="65"/>
      <c r="B21" s="76">
        <v>44076</v>
      </c>
      <c r="C21" s="80" t="s">
        <v>232</v>
      </c>
      <c r="D21" s="79">
        <v>0</v>
      </c>
      <c r="E21" s="79">
        <v>2200000</v>
      </c>
      <c r="F21" s="79" t="e">
        <f t="shared" si="0"/>
        <v>#REF!</v>
      </c>
      <c r="G21" s="65"/>
      <c r="H21" s="75"/>
      <c r="I21" s="68"/>
      <c r="J21" s="68"/>
      <c r="K21" s="68"/>
    </row>
    <row r="22" spans="1:14" ht="15" customHeight="1" x14ac:dyDescent="0.25">
      <c r="A22" s="65"/>
      <c r="B22" s="76">
        <v>44106</v>
      </c>
      <c r="C22" s="80" t="s">
        <v>233</v>
      </c>
      <c r="D22" s="79">
        <v>0</v>
      </c>
      <c r="E22" s="79">
        <v>2200000</v>
      </c>
      <c r="F22" s="79" t="e">
        <f t="shared" si="0"/>
        <v>#REF!</v>
      </c>
      <c r="G22" s="65"/>
      <c r="H22" s="68"/>
      <c r="I22" s="68"/>
      <c r="J22" s="68"/>
      <c r="K22" s="68"/>
      <c r="N22" s="39"/>
    </row>
    <row r="23" spans="1:14" ht="15" customHeight="1" x14ac:dyDescent="0.25">
      <c r="A23" s="65"/>
      <c r="B23" s="76">
        <v>44115</v>
      </c>
      <c r="C23" s="80" t="s">
        <v>234</v>
      </c>
      <c r="D23" s="79">
        <v>0</v>
      </c>
      <c r="E23" s="79">
        <v>1000000</v>
      </c>
      <c r="F23" s="79" t="e">
        <f t="shared" si="0"/>
        <v>#REF!</v>
      </c>
      <c r="G23" s="65"/>
      <c r="H23" s="68"/>
      <c r="I23" s="68"/>
      <c r="J23" s="68"/>
      <c r="K23" s="68"/>
      <c r="N23" s="39"/>
    </row>
    <row r="24" spans="1:14" ht="15" customHeight="1" x14ac:dyDescent="0.25">
      <c r="A24" s="65"/>
      <c r="B24" s="76">
        <v>44130</v>
      </c>
      <c r="C24" s="80" t="s">
        <v>235</v>
      </c>
      <c r="D24" s="79">
        <v>750000</v>
      </c>
      <c r="E24" s="79">
        <v>0</v>
      </c>
      <c r="F24" s="79" t="e">
        <f t="shared" si="0"/>
        <v>#REF!</v>
      </c>
      <c r="G24" s="65"/>
      <c r="H24" s="68"/>
      <c r="I24" s="68"/>
      <c r="J24" s="68"/>
      <c r="K24" s="68"/>
    </row>
    <row r="25" spans="1:14" ht="15" customHeight="1" x14ac:dyDescent="0.25">
      <c r="A25" s="65"/>
      <c r="B25" s="81">
        <v>44137</v>
      </c>
      <c r="C25" s="82" t="s">
        <v>236</v>
      </c>
      <c r="D25" s="83">
        <v>0</v>
      </c>
      <c r="E25" s="83">
        <v>2200000</v>
      </c>
      <c r="F25" s="79" t="e">
        <f t="shared" si="0"/>
        <v>#REF!</v>
      </c>
      <c r="G25" s="65"/>
      <c r="H25" s="68"/>
      <c r="I25" s="68"/>
      <c r="J25" s="68"/>
      <c r="K25" s="68"/>
      <c r="N25" s="38"/>
    </row>
    <row r="26" spans="1:14" ht="15" customHeight="1" x14ac:dyDescent="0.25">
      <c r="A26" s="65"/>
      <c r="B26" s="81">
        <v>44142</v>
      </c>
      <c r="C26" s="82" t="s">
        <v>237</v>
      </c>
      <c r="D26" s="83">
        <v>1000000</v>
      </c>
      <c r="E26" s="83">
        <v>0</v>
      </c>
      <c r="F26" s="79" t="e">
        <f t="shared" si="0"/>
        <v>#REF!</v>
      </c>
      <c r="G26" s="65"/>
      <c r="H26" s="75"/>
      <c r="I26" s="68"/>
      <c r="J26" s="68"/>
      <c r="K26" s="68"/>
    </row>
    <row r="27" spans="1:14" ht="15" customHeight="1" x14ac:dyDescent="0.25">
      <c r="A27" s="65"/>
      <c r="B27" s="81">
        <v>44167</v>
      </c>
      <c r="C27" s="82" t="s">
        <v>238</v>
      </c>
      <c r="D27" s="83">
        <v>0</v>
      </c>
      <c r="E27" s="83">
        <v>2200000</v>
      </c>
      <c r="F27" s="79" t="e">
        <f t="shared" si="0"/>
        <v>#REF!</v>
      </c>
      <c r="G27" s="65"/>
      <c r="H27" s="75"/>
      <c r="I27" s="68"/>
      <c r="J27" s="68"/>
      <c r="K27" s="68"/>
    </row>
    <row r="28" spans="1:14" ht="15" customHeight="1" x14ac:dyDescent="0.25">
      <c r="A28" s="65"/>
      <c r="B28" s="81">
        <v>44192</v>
      </c>
      <c r="C28" s="82" t="s">
        <v>239</v>
      </c>
      <c r="D28" s="83">
        <v>2800000</v>
      </c>
      <c r="E28" s="83">
        <v>0</v>
      </c>
      <c r="F28" s="79" t="e">
        <f t="shared" si="0"/>
        <v>#REF!</v>
      </c>
      <c r="G28" s="65"/>
      <c r="H28" s="75"/>
      <c r="I28" s="68"/>
      <c r="J28" s="68"/>
      <c r="K28" s="68"/>
    </row>
    <row r="29" spans="1:14" ht="15" customHeight="1" x14ac:dyDescent="0.25">
      <c r="A29" s="65"/>
      <c r="B29" s="81">
        <v>44196</v>
      </c>
      <c r="C29" s="82" t="s">
        <v>240</v>
      </c>
      <c r="D29" s="83">
        <v>0</v>
      </c>
      <c r="E29" s="83">
        <v>2200000</v>
      </c>
      <c r="F29" s="79" t="e">
        <f t="shared" si="0"/>
        <v>#REF!</v>
      </c>
      <c r="G29" s="65"/>
      <c r="H29" s="75"/>
      <c r="I29" s="68"/>
      <c r="J29" s="68"/>
      <c r="K29" s="68"/>
    </row>
    <row r="30" spans="1:14" ht="15" customHeight="1" x14ac:dyDescent="0.25">
      <c r="A30" s="65"/>
      <c r="B30" s="81">
        <v>44199</v>
      </c>
      <c r="C30" s="82" t="s">
        <v>241</v>
      </c>
      <c r="D30" s="83">
        <v>0</v>
      </c>
      <c r="E30" s="83">
        <v>800000</v>
      </c>
      <c r="F30" s="79" t="e">
        <f t="shared" si="0"/>
        <v>#REF!</v>
      </c>
      <c r="G30" s="65"/>
      <c r="H30" s="75"/>
      <c r="I30" s="68"/>
      <c r="J30" s="68"/>
      <c r="K30" s="68"/>
    </row>
    <row r="31" spans="1:14" ht="15" customHeight="1" x14ac:dyDescent="0.25">
      <c r="A31" s="65"/>
      <c r="B31" s="81">
        <v>44223</v>
      </c>
      <c r="C31" s="82" t="s">
        <v>242</v>
      </c>
      <c r="D31" s="83">
        <v>2800000</v>
      </c>
      <c r="E31" s="83">
        <v>0</v>
      </c>
      <c r="F31" s="79" t="e">
        <f t="shared" si="0"/>
        <v>#REF!</v>
      </c>
      <c r="G31" s="65"/>
      <c r="H31" s="75"/>
      <c r="I31" s="68"/>
      <c r="J31" s="68"/>
      <c r="K31" s="68"/>
    </row>
    <row r="32" spans="1:14" ht="15" customHeight="1" x14ac:dyDescent="0.25">
      <c r="A32" s="65"/>
      <c r="B32" s="81">
        <v>44229</v>
      </c>
      <c r="C32" s="82" t="s">
        <v>243</v>
      </c>
      <c r="D32" s="83">
        <v>0</v>
      </c>
      <c r="E32" s="83">
        <v>2200000</v>
      </c>
      <c r="F32" s="79" t="e">
        <f t="shared" si="0"/>
        <v>#REF!</v>
      </c>
      <c r="G32" s="65"/>
      <c r="H32" s="75"/>
      <c r="I32" s="68"/>
      <c r="J32" s="68"/>
      <c r="K32" s="68"/>
    </row>
    <row r="33" spans="1:11" ht="15" customHeight="1" x14ac:dyDescent="0.25">
      <c r="A33" s="65"/>
      <c r="B33" s="81">
        <v>44242</v>
      </c>
      <c r="C33" s="82" t="s">
        <v>244</v>
      </c>
      <c r="D33" s="83">
        <v>2250000</v>
      </c>
      <c r="E33" s="83">
        <v>0</v>
      </c>
      <c r="F33" s="79" t="e">
        <f t="shared" si="0"/>
        <v>#REF!</v>
      </c>
      <c r="G33" s="65"/>
      <c r="H33" s="75"/>
      <c r="I33" s="68"/>
      <c r="J33" s="68"/>
      <c r="K33" s="68"/>
    </row>
    <row r="34" spans="1:11" ht="15" customHeight="1" x14ac:dyDescent="0.25">
      <c r="A34" s="65"/>
      <c r="B34" s="81">
        <v>44257</v>
      </c>
      <c r="C34" s="82" t="s">
        <v>245</v>
      </c>
      <c r="D34" s="83">
        <v>0</v>
      </c>
      <c r="E34" s="83">
        <v>2200000</v>
      </c>
      <c r="F34" s="79" t="e">
        <f t="shared" si="0"/>
        <v>#REF!</v>
      </c>
      <c r="G34" s="65"/>
      <c r="H34" s="75"/>
      <c r="I34" s="68"/>
      <c r="J34" s="68"/>
      <c r="K34" s="68"/>
    </row>
    <row r="35" spans="1:11" ht="15" customHeight="1" x14ac:dyDescent="0.25">
      <c r="A35" s="65"/>
      <c r="B35" s="81">
        <v>44288</v>
      </c>
      <c r="C35" s="82" t="s">
        <v>246</v>
      </c>
      <c r="D35" s="83">
        <v>0</v>
      </c>
      <c r="E35" s="83">
        <v>2200000</v>
      </c>
      <c r="F35" s="79" t="e">
        <f t="shared" si="0"/>
        <v>#REF!</v>
      </c>
      <c r="G35" s="65"/>
      <c r="H35" s="68"/>
      <c r="I35" s="68"/>
      <c r="J35" s="68"/>
      <c r="K35" s="68"/>
    </row>
    <row r="36" spans="1:11" ht="15" customHeight="1" x14ac:dyDescent="0.25">
      <c r="A36" s="65"/>
      <c r="B36" s="81">
        <v>44291</v>
      </c>
      <c r="C36" s="82" t="s">
        <v>247</v>
      </c>
      <c r="D36" s="83" t="e">
        <f>Car!H156-6992</f>
        <v>#REF!</v>
      </c>
      <c r="E36" s="83">
        <v>0</v>
      </c>
      <c r="F36" s="79" t="e">
        <f t="shared" si="0"/>
        <v>#REF!</v>
      </c>
      <c r="G36" s="65"/>
      <c r="H36" s="68"/>
      <c r="I36" s="68"/>
      <c r="J36" s="68"/>
      <c r="K36" s="68"/>
    </row>
    <row r="37" spans="1:11" ht="15" customHeight="1" x14ac:dyDescent="0.25">
      <c r="A37" s="65"/>
      <c r="B37" s="81">
        <v>44306</v>
      </c>
      <c r="C37" s="82" t="s">
        <v>248</v>
      </c>
      <c r="D37" s="83">
        <f>Car!H226</f>
        <v>4225000</v>
      </c>
      <c r="E37" s="83">
        <v>0</v>
      </c>
      <c r="F37" s="79" t="e">
        <f t="shared" si="0"/>
        <v>#REF!</v>
      </c>
      <c r="G37" s="65"/>
      <c r="H37" s="75"/>
      <c r="I37" s="68"/>
      <c r="J37" s="68"/>
      <c r="K37" s="68"/>
    </row>
    <row r="38" spans="1:11" ht="15" customHeight="1" x14ac:dyDescent="0.25">
      <c r="A38" s="65"/>
      <c r="B38" s="81">
        <v>44318</v>
      </c>
      <c r="C38" s="82" t="s">
        <v>249</v>
      </c>
      <c r="D38" s="83">
        <v>0</v>
      </c>
      <c r="E38" s="83">
        <v>2200000</v>
      </c>
      <c r="F38" s="79" t="e">
        <f t="shared" si="0"/>
        <v>#REF!</v>
      </c>
      <c r="G38" s="65"/>
      <c r="H38" s="68"/>
      <c r="I38" s="68"/>
      <c r="J38" s="68"/>
      <c r="K38" s="68"/>
    </row>
    <row r="39" spans="1:11" ht="15" customHeight="1" x14ac:dyDescent="0.25">
      <c r="A39" s="65"/>
      <c r="B39" s="81">
        <v>44318</v>
      </c>
      <c r="C39" s="82" t="s">
        <v>250</v>
      </c>
      <c r="D39" s="83">
        <f>Car!H244</f>
        <v>3250000</v>
      </c>
      <c r="E39" s="83">
        <v>0</v>
      </c>
      <c r="F39" s="79" t="e">
        <f t="shared" si="0"/>
        <v>#REF!</v>
      </c>
      <c r="G39" s="65"/>
      <c r="H39" s="68"/>
      <c r="I39" s="68"/>
      <c r="J39" s="68"/>
      <c r="K39" s="68"/>
    </row>
    <row r="40" spans="1:11" ht="15" customHeight="1" x14ac:dyDescent="0.25">
      <c r="A40" s="65"/>
      <c r="B40" s="81">
        <v>44325</v>
      </c>
      <c r="C40" s="82" t="s">
        <v>251</v>
      </c>
      <c r="D40" s="83">
        <v>0</v>
      </c>
      <c r="E40" s="83">
        <v>1000000</v>
      </c>
      <c r="F40" s="79" t="e">
        <f t="shared" si="0"/>
        <v>#REF!</v>
      </c>
      <c r="G40" s="65"/>
      <c r="H40" s="68"/>
      <c r="I40" s="68"/>
      <c r="J40" s="68"/>
      <c r="K40" s="68"/>
    </row>
    <row r="41" spans="1:11" ht="15" customHeight="1" x14ac:dyDescent="0.25">
      <c r="A41" s="65"/>
      <c r="B41" s="81">
        <v>44332</v>
      </c>
      <c r="C41" s="82" t="s">
        <v>252</v>
      </c>
      <c r="D41" s="83">
        <f>Car!H262</f>
        <v>2250000</v>
      </c>
      <c r="E41" s="83">
        <v>0</v>
      </c>
      <c r="F41" s="79" t="e">
        <f t="shared" si="0"/>
        <v>#REF!</v>
      </c>
      <c r="G41" s="65"/>
      <c r="H41" s="75"/>
      <c r="I41" s="68"/>
      <c r="J41" s="68"/>
      <c r="K41" s="68"/>
    </row>
    <row r="42" spans="1:11" ht="15" customHeight="1" x14ac:dyDescent="0.25">
      <c r="A42" s="65"/>
      <c r="B42" s="81">
        <v>44340</v>
      </c>
      <c r="C42" s="82" t="s">
        <v>253</v>
      </c>
      <c r="D42" s="83">
        <v>0</v>
      </c>
      <c r="E42" s="83">
        <v>1000000</v>
      </c>
      <c r="F42" s="79" t="e">
        <f t="shared" si="0"/>
        <v>#REF!</v>
      </c>
      <c r="G42" s="65"/>
      <c r="H42" s="68"/>
      <c r="I42" s="68"/>
      <c r="J42" s="68"/>
      <c r="K42" s="68"/>
    </row>
    <row r="43" spans="1:11" ht="15" customHeight="1" x14ac:dyDescent="0.25">
      <c r="A43" s="65"/>
      <c r="B43" s="81">
        <v>44348</v>
      </c>
      <c r="C43" s="82" t="s">
        <v>254</v>
      </c>
      <c r="D43" s="83">
        <v>0</v>
      </c>
      <c r="E43" s="83">
        <v>2200000</v>
      </c>
      <c r="F43" s="79" t="e">
        <f t="shared" si="0"/>
        <v>#REF!</v>
      </c>
      <c r="G43" s="65"/>
      <c r="H43" s="68"/>
      <c r="I43" s="68"/>
      <c r="J43" s="68"/>
      <c r="K43" s="68"/>
    </row>
    <row r="44" spans="1:11" ht="15" customHeight="1" x14ac:dyDescent="0.25">
      <c r="A44" s="65"/>
      <c r="B44" s="81">
        <v>44352</v>
      </c>
      <c r="C44" s="82" t="s">
        <v>255</v>
      </c>
      <c r="D44" s="83">
        <v>2000000</v>
      </c>
      <c r="E44" s="83">
        <v>0</v>
      </c>
      <c r="F44" s="79" t="e">
        <f t="shared" si="0"/>
        <v>#REF!</v>
      </c>
      <c r="G44" s="65"/>
      <c r="H44" s="68"/>
      <c r="I44" s="68"/>
      <c r="J44" s="68"/>
      <c r="K44" s="68"/>
    </row>
    <row r="45" spans="1:11" ht="15" customHeight="1" x14ac:dyDescent="0.25">
      <c r="A45" s="65"/>
      <c r="B45" s="81">
        <v>44379</v>
      </c>
      <c r="C45" s="82" t="s">
        <v>256</v>
      </c>
      <c r="D45" s="83">
        <v>0</v>
      </c>
      <c r="E45" s="83">
        <v>2200000</v>
      </c>
      <c r="F45" s="79" t="e">
        <f t="shared" si="0"/>
        <v>#REF!</v>
      </c>
      <c r="G45" s="65"/>
      <c r="H45" s="68"/>
      <c r="I45" s="68"/>
      <c r="J45" s="68"/>
      <c r="K45" s="68"/>
    </row>
    <row r="46" spans="1:11" ht="15" customHeight="1" x14ac:dyDescent="0.25">
      <c r="A46" s="65"/>
      <c r="B46" s="81">
        <v>44390</v>
      </c>
      <c r="C46" s="82" t="s">
        <v>257</v>
      </c>
      <c r="D46" s="83">
        <f>Car!H352</f>
        <v>1050750</v>
      </c>
      <c r="E46" s="83">
        <v>0</v>
      </c>
      <c r="F46" s="79" t="e">
        <f t="shared" si="0"/>
        <v>#REF!</v>
      </c>
      <c r="G46" s="65"/>
      <c r="H46" s="68"/>
      <c r="I46" s="68"/>
      <c r="J46" s="68"/>
      <c r="K46" s="68"/>
    </row>
    <row r="47" spans="1:11" ht="15" customHeight="1" x14ac:dyDescent="0.25">
      <c r="A47" s="65"/>
      <c r="B47" s="81">
        <v>44410</v>
      </c>
      <c r="C47" s="82" t="s">
        <v>258</v>
      </c>
      <c r="D47" s="83">
        <v>0</v>
      </c>
      <c r="E47" s="83">
        <v>2200000</v>
      </c>
      <c r="F47" s="79" t="e">
        <f t="shared" si="0"/>
        <v>#REF!</v>
      </c>
      <c r="G47" s="65"/>
      <c r="H47" s="68"/>
      <c r="I47" s="68"/>
      <c r="J47" s="68"/>
      <c r="K47" s="68"/>
    </row>
    <row r="48" spans="1:11" ht="15" customHeight="1" x14ac:dyDescent="0.25">
      <c r="A48" s="65"/>
      <c r="B48" s="81">
        <v>44440</v>
      </c>
      <c r="C48" s="82" t="s">
        <v>259</v>
      </c>
      <c r="D48" s="83">
        <v>0</v>
      </c>
      <c r="E48" s="83">
        <v>2200000</v>
      </c>
      <c r="F48" s="79" t="e">
        <f t="shared" si="0"/>
        <v>#REF!</v>
      </c>
      <c r="G48" s="65"/>
      <c r="H48" s="68"/>
      <c r="I48" s="68"/>
      <c r="J48" s="68"/>
      <c r="K48" s="68"/>
    </row>
    <row r="49" spans="1:11" ht="15" customHeight="1" x14ac:dyDescent="0.25">
      <c r="A49" s="65"/>
      <c r="B49" s="81">
        <v>44471</v>
      </c>
      <c r="C49" s="82" t="s">
        <v>260</v>
      </c>
      <c r="D49" s="83">
        <v>0</v>
      </c>
      <c r="E49" s="83">
        <v>2200000</v>
      </c>
      <c r="F49" s="79" t="e">
        <f t="shared" si="0"/>
        <v>#REF!</v>
      </c>
      <c r="G49" s="65"/>
      <c r="H49" s="68"/>
      <c r="I49" s="68"/>
      <c r="J49" s="68"/>
      <c r="K49" s="68"/>
    </row>
    <row r="50" spans="1:11" ht="15" customHeight="1" x14ac:dyDescent="0.25">
      <c r="A50" s="65"/>
      <c r="B50" s="81">
        <v>44501</v>
      </c>
      <c r="C50" s="82" t="s">
        <v>261</v>
      </c>
      <c r="D50" s="83">
        <v>0</v>
      </c>
      <c r="E50" s="83">
        <v>2200000</v>
      </c>
      <c r="F50" s="79" t="e">
        <f t="shared" si="0"/>
        <v>#REF!</v>
      </c>
      <c r="G50" s="65"/>
      <c r="H50" s="68"/>
      <c r="I50" s="68"/>
      <c r="J50" s="68"/>
      <c r="K50" s="68"/>
    </row>
    <row r="51" spans="1:11" ht="15" customHeight="1" x14ac:dyDescent="0.25">
      <c r="A51" s="65"/>
      <c r="B51" s="81"/>
      <c r="C51" s="82"/>
      <c r="D51" s="83"/>
      <c r="E51" s="83"/>
      <c r="F51" s="79" t="e">
        <f t="shared" si="0"/>
        <v>#REF!</v>
      </c>
      <c r="G51" s="65"/>
      <c r="H51" s="68"/>
      <c r="I51" s="68"/>
      <c r="J51" s="68"/>
      <c r="K51" s="68"/>
    </row>
    <row r="52" spans="1:11" ht="15" customHeight="1" x14ac:dyDescent="0.25">
      <c r="A52" s="65"/>
      <c r="B52" s="81"/>
      <c r="C52" s="82"/>
      <c r="D52" s="83"/>
      <c r="E52" s="83"/>
      <c r="F52" s="79" t="e">
        <f t="shared" si="0"/>
        <v>#REF!</v>
      </c>
      <c r="G52" s="65"/>
      <c r="H52" s="68"/>
      <c r="I52" s="68"/>
      <c r="J52" s="68"/>
      <c r="K52" s="68"/>
    </row>
    <row r="53" spans="1:11" ht="15" customHeight="1" x14ac:dyDescent="0.25">
      <c r="A53" s="65"/>
      <c r="B53" s="81"/>
      <c r="C53" s="82"/>
      <c r="D53" s="83"/>
      <c r="E53" s="83"/>
      <c r="F53" s="79" t="e">
        <f t="shared" si="0"/>
        <v>#REF!</v>
      </c>
      <c r="G53" s="65"/>
      <c r="H53" s="68"/>
      <c r="I53" s="68"/>
      <c r="J53" s="68"/>
      <c r="K53" s="68"/>
    </row>
    <row r="54" spans="1:11" ht="15" customHeight="1" x14ac:dyDescent="0.25">
      <c r="A54" s="65"/>
      <c r="B54" s="81"/>
      <c r="C54" s="82"/>
      <c r="D54" s="83"/>
      <c r="E54" s="83"/>
      <c r="F54" s="79"/>
      <c r="G54" s="65"/>
      <c r="H54" s="68"/>
      <c r="I54" s="68"/>
      <c r="J54" s="68"/>
      <c r="K54" s="68"/>
    </row>
    <row r="55" spans="1:11" ht="15" customHeight="1" x14ac:dyDescent="0.25">
      <c r="A55" s="65"/>
      <c r="B55" s="84"/>
      <c r="C55" s="85"/>
      <c r="D55" s="86" t="e">
        <f t="shared" ref="D55:E55" si="1">SUM(D5:D54)</f>
        <v>#REF!</v>
      </c>
      <c r="E55" s="86" t="e">
        <f t="shared" si="1"/>
        <v>#REF!</v>
      </c>
      <c r="F55" s="86"/>
      <c r="G55" s="65"/>
      <c r="H55" s="75"/>
      <c r="I55" s="68"/>
      <c r="J55" s="68"/>
      <c r="K55" s="68"/>
    </row>
    <row r="56" spans="1:11" ht="15" customHeight="1" x14ac:dyDescent="0.25">
      <c r="A56" s="65"/>
      <c r="B56" s="87"/>
      <c r="C56" s="65"/>
      <c r="D56" s="67"/>
      <c r="E56" s="67"/>
      <c r="F56" s="67"/>
      <c r="G56" s="65"/>
      <c r="H56" s="68"/>
      <c r="I56" s="68"/>
      <c r="J56" s="68"/>
      <c r="K56" s="68"/>
    </row>
    <row r="57" spans="1:11" ht="15" customHeight="1" x14ac:dyDescent="0.25">
      <c r="A57" s="65"/>
      <c r="B57" s="87"/>
      <c r="C57" s="65"/>
      <c r="D57" s="67"/>
      <c r="E57" s="67"/>
      <c r="F57" s="67"/>
      <c r="G57" s="65"/>
      <c r="H57" s="68"/>
      <c r="I57" s="68"/>
      <c r="J57" s="68"/>
      <c r="K57" s="68"/>
    </row>
    <row r="58" spans="1:11" ht="15" customHeight="1" x14ac:dyDescent="0.25">
      <c r="A58" s="65"/>
      <c r="B58" s="87"/>
      <c r="C58" s="65"/>
      <c r="D58" s="67"/>
      <c r="E58" s="67"/>
      <c r="F58" s="67"/>
      <c r="G58" s="65"/>
      <c r="H58" s="68"/>
      <c r="I58" s="68"/>
      <c r="J58" s="68"/>
      <c r="K58" s="68"/>
    </row>
    <row r="59" spans="1:11" ht="15" customHeight="1" x14ac:dyDescent="0.25">
      <c r="A59" s="65"/>
      <c r="B59" s="87"/>
      <c r="C59" s="65"/>
      <c r="D59" s="67"/>
      <c r="E59" s="67"/>
      <c r="F59" s="67"/>
      <c r="G59" s="65"/>
      <c r="H59" s="68"/>
      <c r="I59" s="68"/>
      <c r="J59" s="68"/>
      <c r="K59" s="68"/>
    </row>
    <row r="60" spans="1:11" ht="15" customHeight="1" x14ac:dyDescent="0.25">
      <c r="A60" s="65"/>
      <c r="B60" s="87"/>
      <c r="C60" s="65"/>
      <c r="D60" s="67"/>
      <c r="E60" s="67"/>
      <c r="F60" s="67"/>
      <c r="G60" s="65"/>
      <c r="H60" s="68"/>
      <c r="I60" s="68"/>
      <c r="J60" s="68"/>
      <c r="K60" s="68"/>
    </row>
    <row r="61" spans="1:11" ht="15" customHeight="1" x14ac:dyDescent="0.25">
      <c r="A61" s="65"/>
      <c r="B61" s="87"/>
      <c r="C61" s="65"/>
      <c r="D61" s="67"/>
      <c r="E61" s="67"/>
      <c r="F61" s="67"/>
      <c r="G61" s="65"/>
      <c r="H61" s="68"/>
      <c r="I61" s="68"/>
      <c r="J61" s="68"/>
      <c r="K61" s="68"/>
    </row>
    <row r="62" spans="1:11" ht="12.75" customHeight="1" x14ac:dyDescent="0.25">
      <c r="A62" s="65"/>
      <c r="B62" s="87"/>
      <c r="C62" s="65"/>
      <c r="D62" s="67"/>
      <c r="E62" s="67"/>
      <c r="F62" s="67"/>
      <c r="G62" s="65"/>
      <c r="H62" s="68"/>
      <c r="I62" s="68"/>
      <c r="J62" s="68"/>
      <c r="K62" s="68"/>
    </row>
    <row r="63" spans="1:11" ht="12.75" customHeight="1" x14ac:dyDescent="0.25">
      <c r="A63" s="65"/>
      <c r="B63" s="87"/>
      <c r="C63" s="65"/>
      <c r="D63" s="67"/>
      <c r="E63" s="67"/>
      <c r="F63" s="67"/>
      <c r="G63" s="65"/>
      <c r="H63" s="68"/>
      <c r="I63" s="68"/>
      <c r="J63" s="68"/>
      <c r="K63" s="68"/>
    </row>
    <row r="64" spans="1:11" ht="12.75" customHeight="1" x14ac:dyDescent="0.25">
      <c r="A64" s="68"/>
      <c r="B64" s="88"/>
      <c r="C64" s="68"/>
      <c r="D64" s="75"/>
      <c r="E64" s="75"/>
      <c r="F64" s="75"/>
      <c r="G64" s="68"/>
      <c r="H64" s="68"/>
      <c r="I64" s="68"/>
      <c r="J64" s="68"/>
      <c r="K64" s="68"/>
    </row>
    <row r="65" spans="1:11" ht="12.75" customHeight="1" x14ac:dyDescent="0.25">
      <c r="A65" s="68"/>
      <c r="B65" s="88"/>
      <c r="C65" s="68"/>
      <c r="D65" s="75"/>
      <c r="E65" s="75"/>
      <c r="F65" s="75"/>
      <c r="G65" s="68"/>
      <c r="H65" s="68"/>
      <c r="I65" s="68"/>
      <c r="J65" s="68"/>
      <c r="K65" s="68"/>
    </row>
    <row r="66" spans="1:11" ht="12.75" customHeight="1" x14ac:dyDescent="0.25">
      <c r="A66" s="68"/>
      <c r="B66" s="88"/>
      <c r="C66" s="68"/>
      <c r="D66" s="75"/>
      <c r="E66" s="75"/>
      <c r="F66" s="75"/>
      <c r="G66" s="68"/>
      <c r="H66" s="68"/>
      <c r="I66" s="68"/>
      <c r="J66" s="68"/>
      <c r="K66" s="68"/>
    </row>
    <row r="67" spans="1:11" ht="12.75" customHeight="1" x14ac:dyDescent="0.25">
      <c r="A67" s="68"/>
      <c r="B67" s="88"/>
      <c r="C67" s="68"/>
      <c r="D67" s="75"/>
      <c r="E67" s="75"/>
      <c r="F67" s="75"/>
      <c r="G67" s="68"/>
      <c r="H67" s="68"/>
      <c r="I67" s="68"/>
      <c r="J67" s="68"/>
      <c r="K67" s="68"/>
    </row>
    <row r="68" spans="1:11" ht="12.75" customHeight="1" x14ac:dyDescent="0.25">
      <c r="A68" s="68"/>
      <c r="B68" s="88"/>
      <c r="C68" s="68"/>
      <c r="D68" s="75"/>
      <c r="E68" s="75"/>
      <c r="F68" s="75"/>
      <c r="G68" s="68"/>
      <c r="H68" s="68"/>
      <c r="I68" s="68"/>
      <c r="J68" s="68"/>
      <c r="K68" s="68"/>
    </row>
    <row r="69" spans="1:11" ht="12.75" customHeight="1" x14ac:dyDescent="0.25">
      <c r="A69" s="68"/>
      <c r="B69" s="88"/>
      <c r="C69" s="68"/>
      <c r="D69" s="75"/>
      <c r="E69" s="75"/>
      <c r="F69" s="75"/>
      <c r="G69" s="68"/>
      <c r="H69" s="68"/>
      <c r="I69" s="68"/>
      <c r="J69" s="68"/>
      <c r="K69" s="68"/>
    </row>
    <row r="70" spans="1:11" ht="12.75" customHeight="1" x14ac:dyDescent="0.25">
      <c r="A70" s="68"/>
      <c r="B70" s="88"/>
      <c r="C70" s="68"/>
      <c r="D70" s="75"/>
      <c r="E70" s="75"/>
      <c r="F70" s="75"/>
      <c r="G70" s="68"/>
      <c r="H70" s="68"/>
      <c r="I70" s="68"/>
      <c r="J70" s="68"/>
      <c r="K70" s="68"/>
    </row>
    <row r="71" spans="1:11" ht="12.75" customHeight="1" x14ac:dyDescent="0.25">
      <c r="A71" s="68"/>
      <c r="B71" s="88"/>
      <c r="C71" s="68"/>
      <c r="D71" s="75"/>
      <c r="E71" s="75"/>
      <c r="F71" s="75"/>
      <c r="G71" s="68"/>
      <c r="H71" s="68"/>
      <c r="I71" s="68"/>
      <c r="J71" s="68"/>
      <c r="K71" s="68"/>
    </row>
    <row r="72" spans="1:11" ht="12.75" customHeight="1" x14ac:dyDescent="0.25">
      <c r="A72" s="68"/>
      <c r="B72" s="88"/>
      <c r="C72" s="68"/>
      <c r="D72" s="75"/>
      <c r="E72" s="75"/>
      <c r="F72" s="75"/>
      <c r="G72" s="68"/>
      <c r="H72" s="68"/>
      <c r="I72" s="68"/>
      <c r="J72" s="68"/>
      <c r="K72" s="68"/>
    </row>
    <row r="73" spans="1:11" ht="12.75" customHeight="1" x14ac:dyDescent="0.25">
      <c r="A73" s="68"/>
      <c r="B73" s="88"/>
      <c r="C73" s="68"/>
      <c r="D73" s="75"/>
      <c r="E73" s="75"/>
      <c r="F73" s="75"/>
      <c r="G73" s="68"/>
      <c r="H73" s="68"/>
      <c r="I73" s="68"/>
      <c r="J73" s="68"/>
      <c r="K73" s="68"/>
    </row>
    <row r="74" spans="1:11" ht="12.75" customHeight="1" x14ac:dyDescent="0.25">
      <c r="A74" s="68"/>
      <c r="B74" s="88"/>
      <c r="C74" s="68"/>
      <c r="D74" s="75"/>
      <c r="E74" s="75"/>
      <c r="F74" s="75"/>
      <c r="G74" s="68"/>
      <c r="H74" s="68"/>
      <c r="I74" s="68"/>
      <c r="J74" s="68"/>
      <c r="K74" s="68"/>
    </row>
    <row r="75" spans="1:11" ht="12.75" customHeight="1" x14ac:dyDescent="0.25">
      <c r="A75" s="68"/>
      <c r="B75" s="88"/>
      <c r="C75" s="68"/>
      <c r="D75" s="75"/>
      <c r="E75" s="75"/>
      <c r="F75" s="75"/>
      <c r="G75" s="68"/>
      <c r="H75" s="68"/>
      <c r="I75" s="68"/>
      <c r="J75" s="68"/>
      <c r="K75" s="68"/>
    </row>
    <row r="76" spans="1:11" ht="12.75" customHeight="1" x14ac:dyDescent="0.25">
      <c r="A76" s="68"/>
      <c r="B76" s="88"/>
      <c r="C76" s="68"/>
      <c r="D76" s="75"/>
      <c r="E76" s="75"/>
      <c r="F76" s="75"/>
      <c r="G76" s="68"/>
      <c r="H76" s="68"/>
      <c r="I76" s="68"/>
      <c r="J76" s="68"/>
      <c r="K76" s="68"/>
    </row>
    <row r="77" spans="1:11" ht="12.75" customHeight="1" x14ac:dyDescent="0.25">
      <c r="A77" s="68"/>
      <c r="B77" s="88"/>
      <c r="C77" s="68"/>
      <c r="D77" s="75"/>
      <c r="E77" s="75"/>
      <c r="F77" s="75"/>
      <c r="G77" s="68"/>
      <c r="H77" s="68"/>
      <c r="I77" s="68"/>
      <c r="J77" s="68"/>
      <c r="K77" s="68"/>
    </row>
    <row r="78" spans="1:11" ht="12.75" customHeight="1" x14ac:dyDescent="0.25">
      <c r="A78" s="68"/>
      <c r="B78" s="88"/>
      <c r="C78" s="68"/>
      <c r="D78" s="75"/>
      <c r="E78" s="75"/>
      <c r="F78" s="75"/>
      <c r="G78" s="68"/>
      <c r="H78" s="68"/>
      <c r="I78" s="68"/>
      <c r="J78" s="68"/>
      <c r="K78" s="68"/>
    </row>
    <row r="79" spans="1:11" ht="12.75" customHeight="1" x14ac:dyDescent="0.25">
      <c r="A79" s="68"/>
      <c r="B79" s="88"/>
      <c r="C79" s="68"/>
      <c r="D79" s="75"/>
      <c r="E79" s="75"/>
      <c r="F79" s="75"/>
      <c r="G79" s="68"/>
      <c r="H79" s="68"/>
      <c r="I79" s="68"/>
      <c r="J79" s="68"/>
      <c r="K79" s="68"/>
    </row>
    <row r="80" spans="1:11" ht="12.75" customHeight="1" x14ac:dyDescent="0.25">
      <c r="A80" s="68"/>
      <c r="B80" s="88"/>
      <c r="C80" s="68"/>
      <c r="D80" s="75"/>
      <c r="E80" s="75"/>
      <c r="F80" s="75"/>
      <c r="G80" s="68"/>
      <c r="H80" s="68"/>
      <c r="I80" s="68"/>
      <c r="J80" s="68"/>
      <c r="K80" s="68"/>
    </row>
    <row r="81" spans="1:11" ht="12.75" customHeight="1" x14ac:dyDescent="0.25">
      <c r="A81" s="68"/>
      <c r="B81" s="88"/>
      <c r="C81" s="68"/>
      <c r="D81" s="75"/>
      <c r="E81" s="75"/>
      <c r="F81" s="75"/>
      <c r="G81" s="68"/>
      <c r="H81" s="68"/>
      <c r="I81" s="68"/>
      <c r="J81" s="68"/>
      <c r="K81" s="68"/>
    </row>
    <row r="82" spans="1:11" ht="12.75" customHeight="1" x14ac:dyDescent="0.25">
      <c r="A82" s="68"/>
      <c r="B82" s="88"/>
      <c r="C82" s="68"/>
      <c r="D82" s="75"/>
      <c r="E82" s="75"/>
      <c r="F82" s="75"/>
      <c r="G82" s="68"/>
      <c r="H82" s="68"/>
      <c r="I82" s="68"/>
      <c r="J82" s="68"/>
      <c r="K82" s="68"/>
    </row>
    <row r="83" spans="1:11" ht="12.75" customHeight="1" x14ac:dyDescent="0.25">
      <c r="A83" s="68"/>
      <c r="B83" s="88"/>
      <c r="C83" s="68"/>
      <c r="D83" s="75"/>
      <c r="E83" s="75"/>
      <c r="F83" s="75"/>
      <c r="G83" s="68"/>
      <c r="H83" s="68"/>
      <c r="I83" s="68"/>
      <c r="J83" s="68"/>
      <c r="K83" s="68"/>
    </row>
    <row r="84" spans="1:11" ht="12.75" customHeight="1" x14ac:dyDescent="0.25">
      <c r="A84" s="68"/>
      <c r="B84" s="88"/>
      <c r="C84" s="68"/>
      <c r="D84" s="75"/>
      <c r="E84" s="75"/>
      <c r="F84" s="75"/>
      <c r="G84" s="68"/>
      <c r="H84" s="68"/>
      <c r="I84" s="68"/>
      <c r="J84" s="68"/>
      <c r="K84" s="68"/>
    </row>
    <row r="85" spans="1:11" ht="12.75" customHeight="1" x14ac:dyDescent="0.25">
      <c r="A85" s="68"/>
      <c r="B85" s="88"/>
      <c r="C85" s="68"/>
      <c r="D85" s="75"/>
      <c r="E85" s="75"/>
      <c r="F85" s="75"/>
      <c r="G85" s="68"/>
      <c r="H85" s="68"/>
      <c r="I85" s="68"/>
      <c r="J85" s="68"/>
      <c r="K85" s="68"/>
    </row>
    <row r="86" spans="1:11" ht="12.75" customHeight="1" x14ac:dyDescent="0.25">
      <c r="A86" s="68"/>
      <c r="B86" s="88"/>
      <c r="C86" s="68"/>
      <c r="D86" s="75"/>
      <c r="E86" s="75"/>
      <c r="F86" s="75"/>
      <c r="G86" s="68"/>
      <c r="H86" s="68"/>
      <c r="I86" s="68"/>
      <c r="J86" s="68"/>
      <c r="K86" s="68"/>
    </row>
    <row r="87" spans="1:11" ht="12.75" customHeight="1" x14ac:dyDescent="0.25">
      <c r="A87" s="68"/>
      <c r="B87" s="88"/>
      <c r="C87" s="68"/>
      <c r="D87" s="75"/>
      <c r="E87" s="75"/>
      <c r="F87" s="75"/>
      <c r="G87" s="68"/>
      <c r="H87" s="68"/>
      <c r="I87" s="68"/>
      <c r="J87" s="68"/>
      <c r="K87" s="68"/>
    </row>
    <row r="88" spans="1:11" ht="12.75" customHeight="1" x14ac:dyDescent="0.25">
      <c r="A88" s="68"/>
      <c r="B88" s="88"/>
      <c r="C88" s="68"/>
      <c r="D88" s="75"/>
      <c r="E88" s="75"/>
      <c r="F88" s="75"/>
      <c r="G88" s="68"/>
      <c r="H88" s="68"/>
      <c r="I88" s="68"/>
      <c r="J88" s="68"/>
      <c r="K88" s="68"/>
    </row>
    <row r="89" spans="1:11" ht="12.75" customHeight="1" x14ac:dyDescent="0.25">
      <c r="A89" s="68"/>
      <c r="B89" s="88"/>
      <c r="C89" s="68"/>
      <c r="D89" s="75"/>
      <c r="E89" s="75"/>
      <c r="F89" s="75"/>
      <c r="G89" s="68"/>
      <c r="H89" s="68"/>
      <c r="I89" s="68"/>
      <c r="J89" s="68"/>
      <c r="K89" s="68"/>
    </row>
    <row r="90" spans="1:11" ht="12.75" customHeight="1" x14ac:dyDescent="0.25">
      <c r="A90" s="68"/>
      <c r="B90" s="88"/>
      <c r="C90" s="68"/>
      <c r="D90" s="75"/>
      <c r="E90" s="75"/>
      <c r="F90" s="75"/>
      <c r="G90" s="68"/>
      <c r="H90" s="68"/>
      <c r="I90" s="68"/>
      <c r="J90" s="68"/>
      <c r="K90" s="68"/>
    </row>
    <row r="91" spans="1:11" ht="12.75" customHeight="1" x14ac:dyDescent="0.25">
      <c r="A91" s="68"/>
      <c r="B91" s="88"/>
      <c r="C91" s="68"/>
      <c r="D91" s="75"/>
      <c r="E91" s="75"/>
      <c r="F91" s="75"/>
      <c r="G91" s="68"/>
      <c r="H91" s="68"/>
      <c r="I91" s="68"/>
      <c r="J91" s="68"/>
      <c r="K91" s="68"/>
    </row>
    <row r="92" spans="1:11" ht="12.75" customHeight="1" x14ac:dyDescent="0.25">
      <c r="A92" s="68"/>
      <c r="B92" s="88"/>
      <c r="C92" s="68"/>
      <c r="D92" s="75"/>
      <c r="E92" s="75"/>
      <c r="F92" s="75"/>
      <c r="G92" s="68"/>
      <c r="H92" s="68"/>
      <c r="I92" s="68"/>
      <c r="J92" s="68"/>
      <c r="K92" s="68"/>
    </row>
    <row r="93" spans="1:11" ht="12.75" customHeight="1" x14ac:dyDescent="0.25">
      <c r="A93" s="68"/>
      <c r="B93" s="88"/>
      <c r="C93" s="68"/>
      <c r="D93" s="75"/>
      <c r="E93" s="75"/>
      <c r="F93" s="75"/>
      <c r="G93" s="68"/>
      <c r="H93" s="68"/>
      <c r="I93" s="68"/>
      <c r="J93" s="68"/>
      <c r="K93" s="68"/>
    </row>
    <row r="94" spans="1:11" ht="12.75" customHeight="1" x14ac:dyDescent="0.25">
      <c r="A94" s="68"/>
      <c r="B94" s="88"/>
      <c r="C94" s="68"/>
      <c r="D94" s="75"/>
      <c r="E94" s="75"/>
      <c r="F94" s="75"/>
      <c r="G94" s="68"/>
      <c r="H94" s="68"/>
      <c r="I94" s="68"/>
      <c r="J94" s="68"/>
      <c r="K94" s="68"/>
    </row>
    <row r="95" spans="1:11" ht="12.75" customHeight="1" x14ac:dyDescent="0.25">
      <c r="A95" s="68"/>
      <c r="B95" s="88"/>
      <c r="C95" s="68"/>
      <c r="D95" s="75"/>
      <c r="E95" s="75"/>
      <c r="F95" s="75"/>
      <c r="G95" s="68"/>
      <c r="H95" s="68"/>
      <c r="I95" s="68"/>
      <c r="J95" s="68"/>
      <c r="K95" s="68"/>
    </row>
    <row r="96" spans="1:11" ht="12.75" customHeight="1" x14ac:dyDescent="0.25">
      <c r="A96" s="68"/>
      <c r="B96" s="88"/>
      <c r="C96" s="68"/>
      <c r="D96" s="75"/>
      <c r="E96" s="75"/>
      <c r="F96" s="75"/>
      <c r="G96" s="68"/>
      <c r="H96" s="68"/>
      <c r="I96" s="68"/>
      <c r="J96" s="68"/>
      <c r="K96" s="68"/>
    </row>
    <row r="97" spans="1:11" ht="12.75" customHeight="1" x14ac:dyDescent="0.25">
      <c r="A97" s="68"/>
      <c r="B97" s="88"/>
      <c r="C97" s="68"/>
      <c r="D97" s="75"/>
      <c r="E97" s="75"/>
      <c r="F97" s="75"/>
      <c r="G97" s="68"/>
      <c r="H97" s="68"/>
      <c r="I97" s="68"/>
      <c r="J97" s="68"/>
      <c r="K97" s="68"/>
    </row>
    <row r="98" spans="1:11" ht="12.75" customHeight="1" x14ac:dyDescent="0.25">
      <c r="A98" s="68"/>
      <c r="B98" s="88"/>
      <c r="C98" s="68"/>
      <c r="D98" s="75"/>
      <c r="E98" s="75"/>
      <c r="F98" s="75"/>
      <c r="G98" s="68"/>
      <c r="H98" s="68"/>
      <c r="I98" s="68"/>
      <c r="J98" s="68"/>
      <c r="K98" s="68"/>
    </row>
    <row r="99" spans="1:11" ht="12.75" customHeight="1" x14ac:dyDescent="0.25">
      <c r="A99" s="68"/>
      <c r="B99" s="88"/>
      <c r="C99" s="68"/>
      <c r="D99" s="75"/>
      <c r="E99" s="75"/>
      <c r="F99" s="75"/>
      <c r="G99" s="68"/>
      <c r="H99" s="68"/>
      <c r="I99" s="68"/>
      <c r="J99" s="68"/>
      <c r="K99" s="68"/>
    </row>
    <row r="100" spans="1:11" ht="12.75" customHeight="1" x14ac:dyDescent="0.25">
      <c r="A100" s="68"/>
      <c r="B100" s="88"/>
      <c r="C100" s="68"/>
      <c r="D100" s="75"/>
      <c r="E100" s="75"/>
      <c r="F100" s="75"/>
      <c r="G100" s="68"/>
      <c r="H100" s="68"/>
      <c r="I100" s="68"/>
      <c r="J100" s="68"/>
      <c r="K100" s="68"/>
    </row>
    <row r="101" spans="1:11" ht="12.75" customHeight="1" x14ac:dyDescent="0.25">
      <c r="A101" s="68"/>
      <c r="B101" s="88"/>
      <c r="C101" s="68"/>
      <c r="D101" s="75"/>
      <c r="E101" s="75"/>
      <c r="F101" s="75"/>
      <c r="G101" s="68"/>
      <c r="H101" s="68"/>
      <c r="I101" s="68"/>
      <c r="J101" s="68"/>
      <c r="K101" s="68"/>
    </row>
    <row r="102" spans="1:11" ht="12.75" customHeight="1" x14ac:dyDescent="0.25">
      <c r="A102" s="68"/>
      <c r="B102" s="88"/>
      <c r="C102" s="68"/>
      <c r="D102" s="75"/>
      <c r="E102" s="75"/>
      <c r="F102" s="75"/>
      <c r="G102" s="68"/>
      <c r="H102" s="68"/>
      <c r="I102" s="68"/>
      <c r="J102" s="68"/>
      <c r="K102" s="68"/>
    </row>
    <row r="103" spans="1:11" ht="12.75" customHeight="1" x14ac:dyDescent="0.25">
      <c r="A103" s="68"/>
      <c r="B103" s="88"/>
      <c r="C103" s="68"/>
      <c r="D103" s="75"/>
      <c r="E103" s="75"/>
      <c r="F103" s="75"/>
      <c r="G103" s="68"/>
      <c r="H103" s="68"/>
      <c r="I103" s="68"/>
      <c r="J103" s="68"/>
      <c r="K103" s="68"/>
    </row>
    <row r="104" spans="1:11" ht="12.75" customHeight="1" x14ac:dyDescent="0.25">
      <c r="A104" s="68"/>
      <c r="B104" s="88"/>
      <c r="C104" s="68"/>
      <c r="D104" s="75"/>
      <c r="E104" s="75"/>
      <c r="F104" s="75"/>
      <c r="G104" s="68"/>
      <c r="H104" s="68"/>
      <c r="I104" s="68"/>
      <c r="J104" s="68"/>
      <c r="K104" s="68"/>
    </row>
    <row r="105" spans="1:11" ht="12.75" customHeight="1" x14ac:dyDescent="0.25">
      <c r="A105" s="68"/>
      <c r="B105" s="88"/>
      <c r="C105" s="68"/>
      <c r="D105" s="75"/>
      <c r="E105" s="75"/>
      <c r="F105" s="75"/>
      <c r="G105" s="68"/>
      <c r="H105" s="68"/>
      <c r="I105" s="68"/>
      <c r="J105" s="68"/>
      <c r="K105" s="68"/>
    </row>
    <row r="106" spans="1:11" ht="12.75" customHeight="1" x14ac:dyDescent="0.25">
      <c r="A106" s="68"/>
      <c r="B106" s="88"/>
      <c r="C106" s="68"/>
      <c r="D106" s="75"/>
      <c r="E106" s="75"/>
      <c r="F106" s="75"/>
      <c r="G106" s="68"/>
      <c r="H106" s="68"/>
      <c r="I106" s="68"/>
      <c r="J106" s="68"/>
      <c r="K106" s="68"/>
    </row>
    <row r="107" spans="1:11" ht="12.75" customHeight="1" x14ac:dyDescent="0.25">
      <c r="A107" s="68"/>
      <c r="B107" s="88"/>
      <c r="C107" s="68"/>
      <c r="D107" s="75"/>
      <c r="E107" s="75"/>
      <c r="F107" s="75"/>
      <c r="G107" s="68"/>
      <c r="H107" s="68"/>
      <c r="I107" s="68"/>
      <c r="J107" s="68"/>
      <c r="K107" s="68"/>
    </row>
    <row r="108" spans="1:11" ht="12.75" customHeight="1" x14ac:dyDescent="0.25">
      <c r="A108" s="68"/>
      <c r="B108" s="88"/>
      <c r="C108" s="68"/>
      <c r="D108" s="75"/>
      <c r="E108" s="75"/>
      <c r="F108" s="75"/>
      <c r="G108" s="68"/>
      <c r="H108" s="68"/>
      <c r="I108" s="68"/>
      <c r="J108" s="68"/>
      <c r="K108" s="68"/>
    </row>
    <row r="109" spans="1:11" ht="12.75" customHeight="1" x14ac:dyDescent="0.25">
      <c r="A109" s="68"/>
      <c r="B109" s="88"/>
      <c r="C109" s="68"/>
      <c r="D109" s="75"/>
      <c r="E109" s="75"/>
      <c r="F109" s="75"/>
      <c r="G109" s="68"/>
      <c r="H109" s="68"/>
      <c r="I109" s="68"/>
      <c r="J109" s="68"/>
      <c r="K109" s="68"/>
    </row>
    <row r="110" spans="1:11" ht="12.75" customHeight="1" x14ac:dyDescent="0.25">
      <c r="A110" s="68"/>
      <c r="B110" s="88"/>
      <c r="C110" s="68"/>
      <c r="D110" s="75"/>
      <c r="E110" s="75"/>
      <c r="F110" s="75"/>
      <c r="G110" s="68"/>
      <c r="H110" s="68"/>
      <c r="I110" s="68"/>
      <c r="J110" s="68"/>
      <c r="K110" s="68"/>
    </row>
    <row r="111" spans="1:11" ht="12.75" customHeight="1" x14ac:dyDescent="0.25">
      <c r="A111" s="68"/>
      <c r="B111" s="88"/>
      <c r="C111" s="68"/>
      <c r="D111" s="75"/>
      <c r="E111" s="75"/>
      <c r="F111" s="75"/>
      <c r="G111" s="68"/>
      <c r="H111" s="68"/>
      <c r="I111" s="68"/>
      <c r="J111" s="68"/>
      <c r="K111" s="68"/>
    </row>
    <row r="112" spans="1:11" ht="12.75" customHeight="1" x14ac:dyDescent="0.25">
      <c r="A112" s="68"/>
      <c r="B112" s="88"/>
      <c r="C112" s="68"/>
      <c r="D112" s="75"/>
      <c r="E112" s="75"/>
      <c r="F112" s="75"/>
      <c r="G112" s="68"/>
      <c r="H112" s="68"/>
      <c r="I112" s="68"/>
      <c r="J112" s="68"/>
      <c r="K112" s="68"/>
    </row>
    <row r="113" spans="1:11" ht="12.75" customHeight="1" x14ac:dyDescent="0.25">
      <c r="A113" s="68"/>
      <c r="B113" s="88"/>
      <c r="C113" s="68"/>
      <c r="D113" s="75"/>
      <c r="E113" s="75"/>
      <c r="F113" s="75"/>
      <c r="G113" s="68"/>
      <c r="H113" s="68"/>
      <c r="I113" s="68"/>
      <c r="J113" s="68"/>
      <c r="K113" s="68"/>
    </row>
    <row r="114" spans="1:11" ht="12.75" customHeight="1" x14ac:dyDescent="0.25">
      <c r="A114" s="68"/>
      <c r="B114" s="88"/>
      <c r="C114" s="68"/>
      <c r="D114" s="75"/>
      <c r="E114" s="75"/>
      <c r="F114" s="75"/>
      <c r="G114" s="68"/>
      <c r="H114" s="68"/>
      <c r="I114" s="68"/>
      <c r="J114" s="68"/>
      <c r="K114" s="68"/>
    </row>
    <row r="115" spans="1:11" ht="12.75" customHeight="1" x14ac:dyDescent="0.25">
      <c r="A115" s="68"/>
      <c r="B115" s="88"/>
      <c r="C115" s="68"/>
      <c r="D115" s="75"/>
      <c r="E115" s="75"/>
      <c r="F115" s="75"/>
      <c r="G115" s="68"/>
      <c r="H115" s="68"/>
      <c r="I115" s="68"/>
      <c r="J115" s="68"/>
      <c r="K115" s="68"/>
    </row>
    <row r="116" spans="1:11" ht="12.75" customHeight="1" x14ac:dyDescent="0.25">
      <c r="A116" s="68"/>
      <c r="B116" s="88"/>
      <c r="C116" s="68"/>
      <c r="D116" s="75"/>
      <c r="E116" s="75"/>
      <c r="F116" s="75"/>
      <c r="G116" s="68"/>
      <c r="H116" s="68"/>
      <c r="I116" s="68"/>
      <c r="J116" s="68"/>
      <c r="K116" s="68"/>
    </row>
    <row r="117" spans="1:11" ht="12.75" customHeight="1" x14ac:dyDescent="0.25">
      <c r="A117" s="68"/>
      <c r="B117" s="88"/>
      <c r="C117" s="68"/>
      <c r="D117" s="75"/>
      <c r="E117" s="75"/>
      <c r="F117" s="75"/>
      <c r="G117" s="68"/>
      <c r="H117" s="68"/>
      <c r="I117" s="68"/>
      <c r="J117" s="68"/>
      <c r="K117" s="68"/>
    </row>
    <row r="118" spans="1:11" ht="12.75" customHeight="1" x14ac:dyDescent="0.25">
      <c r="A118" s="68"/>
      <c r="B118" s="88"/>
      <c r="C118" s="68"/>
      <c r="D118" s="75"/>
      <c r="E118" s="75"/>
      <c r="F118" s="75"/>
      <c r="G118" s="68"/>
      <c r="H118" s="68"/>
      <c r="I118" s="68"/>
      <c r="J118" s="68"/>
      <c r="K118" s="68"/>
    </row>
    <row r="119" spans="1:11" ht="12.75" customHeight="1" x14ac:dyDescent="0.25">
      <c r="A119" s="68"/>
      <c r="B119" s="88"/>
      <c r="C119" s="68"/>
      <c r="D119" s="75"/>
      <c r="E119" s="75"/>
      <c r="F119" s="75"/>
      <c r="G119" s="68"/>
      <c r="H119" s="68"/>
      <c r="I119" s="68"/>
      <c r="J119" s="68"/>
      <c r="K119" s="68"/>
    </row>
    <row r="120" spans="1:11" ht="12.75" customHeight="1" x14ac:dyDescent="0.25">
      <c r="A120" s="68"/>
      <c r="B120" s="88"/>
      <c r="C120" s="68"/>
      <c r="D120" s="75"/>
      <c r="E120" s="75"/>
      <c r="F120" s="75"/>
      <c r="G120" s="68"/>
      <c r="H120" s="68"/>
      <c r="I120" s="68"/>
      <c r="J120" s="68"/>
      <c r="K120" s="68"/>
    </row>
    <row r="121" spans="1:11" ht="12.75" customHeight="1" x14ac:dyDescent="0.25">
      <c r="A121" s="68"/>
      <c r="B121" s="88"/>
      <c r="C121" s="68"/>
      <c r="D121" s="75"/>
      <c r="E121" s="75"/>
      <c r="F121" s="75"/>
      <c r="G121" s="68"/>
      <c r="H121" s="68"/>
      <c r="I121" s="68"/>
      <c r="J121" s="68"/>
      <c r="K121" s="68"/>
    </row>
    <row r="122" spans="1:11" ht="12.75" customHeight="1" x14ac:dyDescent="0.25">
      <c r="A122" s="68"/>
      <c r="B122" s="88"/>
      <c r="C122" s="68"/>
      <c r="D122" s="75"/>
      <c r="E122" s="75"/>
      <c r="F122" s="75"/>
      <c r="G122" s="68"/>
      <c r="H122" s="68"/>
      <c r="I122" s="68"/>
      <c r="J122" s="68"/>
      <c r="K122" s="68"/>
    </row>
    <row r="123" spans="1:11" ht="12.75" customHeight="1" x14ac:dyDescent="0.25">
      <c r="A123" s="68"/>
      <c r="B123" s="88"/>
      <c r="C123" s="68"/>
      <c r="D123" s="75"/>
      <c r="E123" s="75"/>
      <c r="F123" s="75"/>
      <c r="G123" s="68"/>
      <c r="H123" s="68"/>
      <c r="I123" s="68"/>
      <c r="J123" s="68"/>
      <c r="K123" s="68"/>
    </row>
    <row r="124" spans="1:11" ht="12.75" customHeight="1" x14ac:dyDescent="0.25">
      <c r="A124" s="68"/>
      <c r="B124" s="88"/>
      <c r="C124" s="68"/>
      <c r="D124" s="75"/>
      <c r="E124" s="75"/>
      <c r="F124" s="75"/>
      <c r="G124" s="68"/>
      <c r="H124" s="68"/>
      <c r="I124" s="68"/>
      <c r="J124" s="68"/>
      <c r="K124" s="68"/>
    </row>
    <row r="125" spans="1:11" ht="12.75" customHeight="1" x14ac:dyDescent="0.25">
      <c r="A125" s="68"/>
      <c r="B125" s="88"/>
      <c r="C125" s="68"/>
      <c r="D125" s="75"/>
      <c r="E125" s="75"/>
      <c r="F125" s="75"/>
      <c r="G125" s="68"/>
      <c r="H125" s="68"/>
      <c r="I125" s="68"/>
      <c r="J125" s="68"/>
      <c r="K125" s="68"/>
    </row>
    <row r="126" spans="1:11" ht="12.75" customHeight="1" x14ac:dyDescent="0.25">
      <c r="A126" s="68"/>
      <c r="B126" s="88"/>
      <c r="C126" s="68"/>
      <c r="D126" s="75"/>
      <c r="E126" s="75"/>
      <c r="F126" s="75"/>
      <c r="G126" s="68"/>
      <c r="H126" s="68"/>
      <c r="I126" s="68"/>
      <c r="J126" s="68"/>
      <c r="K126" s="68"/>
    </row>
    <row r="127" spans="1:11" ht="12.75" customHeight="1" x14ac:dyDescent="0.25">
      <c r="A127" s="68"/>
      <c r="B127" s="88"/>
      <c r="C127" s="68"/>
      <c r="D127" s="75"/>
      <c r="E127" s="75"/>
      <c r="F127" s="75"/>
      <c r="G127" s="68"/>
      <c r="H127" s="68"/>
      <c r="I127" s="68"/>
      <c r="J127" s="68"/>
      <c r="K127" s="68"/>
    </row>
    <row r="128" spans="1:11" ht="12.75" customHeight="1" x14ac:dyDescent="0.25">
      <c r="A128" s="68"/>
      <c r="B128" s="88"/>
      <c r="C128" s="68"/>
      <c r="D128" s="75"/>
      <c r="E128" s="75"/>
      <c r="F128" s="75"/>
      <c r="G128" s="68"/>
      <c r="H128" s="68"/>
      <c r="I128" s="68"/>
      <c r="J128" s="68"/>
      <c r="K128" s="68"/>
    </row>
    <row r="129" spans="1:11" ht="12.75" customHeight="1" x14ac:dyDescent="0.25">
      <c r="A129" s="68"/>
      <c r="B129" s="88"/>
      <c r="C129" s="68"/>
      <c r="D129" s="75"/>
      <c r="E129" s="75"/>
      <c r="F129" s="75"/>
      <c r="G129" s="68"/>
      <c r="H129" s="68"/>
      <c r="I129" s="68"/>
      <c r="J129" s="68"/>
      <c r="K129" s="68"/>
    </row>
    <row r="130" spans="1:11" ht="12.75" customHeight="1" x14ac:dyDescent="0.25">
      <c r="A130" s="68"/>
      <c r="B130" s="88"/>
      <c r="C130" s="68"/>
      <c r="D130" s="75"/>
      <c r="E130" s="75"/>
      <c r="F130" s="75"/>
      <c r="G130" s="68"/>
      <c r="H130" s="68"/>
      <c r="I130" s="68"/>
      <c r="J130" s="68"/>
      <c r="K130" s="68"/>
    </row>
    <row r="131" spans="1:11" ht="12.75" customHeight="1" x14ac:dyDescent="0.25">
      <c r="A131" s="68"/>
      <c r="B131" s="88"/>
      <c r="C131" s="68"/>
      <c r="D131" s="75"/>
      <c r="E131" s="75"/>
      <c r="F131" s="75"/>
      <c r="G131" s="68"/>
      <c r="H131" s="68"/>
      <c r="I131" s="68"/>
      <c r="J131" s="68"/>
      <c r="K131" s="68"/>
    </row>
    <row r="132" spans="1:11" ht="12.75" customHeight="1" x14ac:dyDescent="0.25">
      <c r="A132" s="68"/>
      <c r="B132" s="88"/>
      <c r="C132" s="68"/>
      <c r="D132" s="75"/>
      <c r="E132" s="75"/>
      <c r="F132" s="75"/>
      <c r="G132" s="68"/>
      <c r="H132" s="68"/>
      <c r="I132" s="68"/>
      <c r="J132" s="68"/>
      <c r="K132" s="68"/>
    </row>
    <row r="133" spans="1:11" ht="12.75" customHeight="1" x14ac:dyDescent="0.25">
      <c r="A133" s="68"/>
      <c r="B133" s="88"/>
      <c r="C133" s="68"/>
      <c r="D133" s="75"/>
      <c r="E133" s="75"/>
      <c r="F133" s="75"/>
      <c r="G133" s="68"/>
      <c r="H133" s="68"/>
      <c r="I133" s="68"/>
      <c r="J133" s="68"/>
      <c r="K133" s="68"/>
    </row>
    <row r="134" spans="1:11" ht="12.75" customHeight="1" x14ac:dyDescent="0.25">
      <c r="A134" s="68"/>
      <c r="B134" s="88"/>
      <c r="C134" s="68"/>
      <c r="D134" s="75"/>
      <c r="E134" s="75"/>
      <c r="F134" s="75"/>
      <c r="G134" s="68"/>
      <c r="H134" s="68"/>
      <c r="I134" s="68"/>
      <c r="J134" s="68"/>
      <c r="K134" s="68"/>
    </row>
    <row r="135" spans="1:11" ht="12.75" customHeight="1" x14ac:dyDescent="0.25">
      <c r="A135" s="68"/>
      <c r="B135" s="88"/>
      <c r="C135" s="68"/>
      <c r="D135" s="75"/>
      <c r="E135" s="75"/>
      <c r="F135" s="75"/>
      <c r="G135" s="68"/>
      <c r="H135" s="68"/>
      <c r="I135" s="68"/>
      <c r="J135" s="68"/>
      <c r="K135" s="68"/>
    </row>
    <row r="136" spans="1:11" ht="12.75" customHeight="1" x14ac:dyDescent="0.25">
      <c r="A136" s="68"/>
      <c r="B136" s="88"/>
      <c r="C136" s="68"/>
      <c r="D136" s="75"/>
      <c r="E136" s="75"/>
      <c r="F136" s="75"/>
      <c r="G136" s="68"/>
      <c r="H136" s="68"/>
      <c r="I136" s="68"/>
      <c r="J136" s="68"/>
      <c r="K136" s="68"/>
    </row>
    <row r="137" spans="1:11" ht="12.75" customHeight="1" x14ac:dyDescent="0.25">
      <c r="A137" s="68"/>
      <c r="B137" s="88"/>
      <c r="C137" s="68"/>
      <c r="D137" s="75"/>
      <c r="E137" s="75"/>
      <c r="F137" s="75"/>
      <c r="G137" s="68"/>
      <c r="H137" s="68"/>
      <c r="I137" s="68"/>
      <c r="J137" s="68"/>
      <c r="K137" s="68"/>
    </row>
    <row r="138" spans="1:11" ht="12.75" customHeight="1" x14ac:dyDescent="0.25">
      <c r="A138" s="68"/>
      <c r="B138" s="88"/>
      <c r="C138" s="68"/>
      <c r="D138" s="75"/>
      <c r="E138" s="75"/>
      <c r="F138" s="75"/>
      <c r="G138" s="68"/>
      <c r="H138" s="68"/>
      <c r="I138" s="68"/>
      <c r="J138" s="68"/>
      <c r="K138" s="68"/>
    </row>
    <row r="139" spans="1:11" ht="12.75" customHeight="1" x14ac:dyDescent="0.25">
      <c r="A139" s="68"/>
      <c r="B139" s="88"/>
      <c r="C139" s="68"/>
      <c r="D139" s="75"/>
      <c r="E139" s="75"/>
      <c r="F139" s="75"/>
      <c r="G139" s="68"/>
      <c r="H139" s="68"/>
      <c r="I139" s="68"/>
      <c r="J139" s="68"/>
      <c r="K139" s="68"/>
    </row>
    <row r="140" spans="1:11" ht="15.75" customHeight="1" x14ac:dyDescent="0.25"/>
    <row r="141" spans="1:11" ht="15.75" customHeight="1" x14ac:dyDescent="0.25"/>
    <row r="142" spans="1:11" ht="15.75" customHeight="1" x14ac:dyDescent="0.25"/>
    <row r="143" spans="1:11" ht="15.75" customHeight="1" x14ac:dyDescent="0.25"/>
    <row r="144" spans="1:1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rintOptions horizontalCentered="1"/>
  <pageMargins left="0.31496062992125984" right="0.11811023622047245" top="0.55118110236220474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42" customWidth="1"/>
    <col min="4" max="6" width="15.7109375" customWidth="1"/>
    <col min="7" max="7" width="11.5703125" customWidth="1"/>
    <col min="8" max="8" width="13.28515625" customWidth="1"/>
    <col min="9" max="11" width="8.7109375" customWidth="1"/>
  </cols>
  <sheetData>
    <row r="1" spans="1:11" ht="15" customHeight="1" x14ac:dyDescent="0.25">
      <c r="A1" s="65"/>
      <c r="B1" s="66" t="s">
        <v>209</v>
      </c>
      <c r="C1" s="65"/>
      <c r="D1" s="67"/>
      <c r="E1" s="67"/>
      <c r="F1" s="67"/>
      <c r="G1" s="65"/>
      <c r="H1" s="68"/>
      <c r="I1" s="68"/>
      <c r="J1" s="68"/>
      <c r="K1" s="68"/>
    </row>
    <row r="2" spans="1:11" ht="15" customHeight="1" x14ac:dyDescent="0.25">
      <c r="A2" s="65"/>
      <c r="B2" s="66" t="s">
        <v>262</v>
      </c>
      <c r="C2" s="65"/>
      <c r="D2" s="67"/>
      <c r="E2" s="67"/>
      <c r="F2" s="67"/>
      <c r="G2" s="65"/>
      <c r="H2" s="68"/>
      <c r="I2" s="68"/>
      <c r="J2" s="68"/>
      <c r="K2" s="68"/>
    </row>
    <row r="3" spans="1:11" ht="15" customHeight="1" x14ac:dyDescent="0.25">
      <c r="A3" s="65"/>
      <c r="B3" s="69" t="s">
        <v>211</v>
      </c>
      <c r="C3" s="70" t="s">
        <v>212</v>
      </c>
      <c r="D3" s="71" t="s">
        <v>213</v>
      </c>
      <c r="E3" s="71" t="s">
        <v>214</v>
      </c>
      <c r="F3" s="71" t="s">
        <v>215</v>
      </c>
      <c r="G3" s="65"/>
      <c r="H3" s="68"/>
      <c r="I3" s="68"/>
      <c r="J3" s="68"/>
      <c r="K3" s="68"/>
    </row>
    <row r="4" spans="1:11" ht="15" customHeight="1" x14ac:dyDescent="0.25">
      <c r="A4" s="65"/>
      <c r="B4" s="72"/>
      <c r="C4" s="73"/>
      <c r="D4" s="74"/>
      <c r="E4" s="74"/>
      <c r="F4" s="74"/>
      <c r="G4" s="65"/>
      <c r="H4" s="68"/>
      <c r="I4" s="68"/>
      <c r="J4" s="68"/>
      <c r="K4" s="68"/>
    </row>
    <row r="5" spans="1:11" ht="15" customHeight="1" x14ac:dyDescent="0.25">
      <c r="A5" s="65"/>
      <c r="B5" s="76">
        <v>44206</v>
      </c>
      <c r="C5" s="77" t="s">
        <v>263</v>
      </c>
      <c r="D5" s="78">
        <v>10000000</v>
      </c>
      <c r="E5" s="79"/>
      <c r="F5" s="79">
        <f>D5-E5</f>
        <v>10000000</v>
      </c>
      <c r="G5" s="65"/>
      <c r="H5" s="75"/>
      <c r="I5" s="68"/>
      <c r="J5" s="68"/>
      <c r="K5" s="68"/>
    </row>
    <row r="6" spans="1:11" ht="15" customHeight="1" x14ac:dyDescent="0.25">
      <c r="A6" s="65"/>
      <c r="B6" s="76">
        <v>44207</v>
      </c>
      <c r="C6" s="80" t="s">
        <v>264</v>
      </c>
      <c r="D6" s="79">
        <v>25000000</v>
      </c>
      <c r="E6" s="79"/>
      <c r="F6" s="79">
        <f t="shared" ref="F6:F18" si="0">F5+D6-E6</f>
        <v>35000000</v>
      </c>
      <c r="G6" s="65"/>
      <c r="H6" s="75"/>
      <c r="I6" s="68"/>
      <c r="J6" s="68"/>
      <c r="K6" s="68"/>
    </row>
    <row r="7" spans="1:11" ht="15" customHeight="1" x14ac:dyDescent="0.25">
      <c r="A7" s="65"/>
      <c r="B7" s="76">
        <v>44207</v>
      </c>
      <c r="C7" s="80" t="s">
        <v>265</v>
      </c>
      <c r="D7" s="79">
        <v>25000000</v>
      </c>
      <c r="E7" s="79"/>
      <c r="F7" s="79">
        <f t="shared" si="0"/>
        <v>60000000</v>
      </c>
      <c r="G7" s="65"/>
      <c r="H7" s="75"/>
      <c r="I7" s="68"/>
      <c r="J7" s="68"/>
      <c r="K7" s="68"/>
    </row>
    <row r="8" spans="1:11" ht="15" customHeight="1" x14ac:dyDescent="0.25">
      <c r="A8" s="65"/>
      <c r="B8" s="76">
        <v>44249</v>
      </c>
      <c r="C8" s="80" t="s">
        <v>266</v>
      </c>
      <c r="D8" s="79">
        <v>3063500</v>
      </c>
      <c r="E8" s="79"/>
      <c r="F8" s="79">
        <f t="shared" si="0"/>
        <v>63063500</v>
      </c>
      <c r="G8" s="89">
        <f>D8/SUM($D$5:$D$7)</f>
        <v>5.1058333333333331E-2</v>
      </c>
      <c r="H8" s="68"/>
      <c r="I8" s="68"/>
      <c r="J8" s="68"/>
      <c r="K8" s="68"/>
    </row>
    <row r="9" spans="1:11" ht="15" customHeight="1" x14ac:dyDescent="0.25">
      <c r="A9" s="65"/>
      <c r="B9" s="76">
        <v>44266</v>
      </c>
      <c r="C9" s="80" t="s">
        <v>267</v>
      </c>
      <c r="D9" s="79">
        <f>Car!H171</f>
        <v>2000000</v>
      </c>
      <c r="E9" s="79"/>
      <c r="F9" s="79">
        <f t="shared" si="0"/>
        <v>65063500</v>
      </c>
      <c r="G9" s="89">
        <f t="shared" ref="G9:G11" si="1">(SUM($D$8:D9))/(SUM($D$5:$D$7))</f>
        <v>8.439166666666667E-2</v>
      </c>
      <c r="H9" s="68"/>
      <c r="I9" s="68"/>
      <c r="J9" s="68"/>
      <c r="K9" s="68"/>
    </row>
    <row r="10" spans="1:11" ht="15" customHeight="1" x14ac:dyDescent="0.25">
      <c r="A10" s="65"/>
      <c r="B10" s="76">
        <v>44280</v>
      </c>
      <c r="C10" s="80" t="s">
        <v>268</v>
      </c>
      <c r="D10" s="79">
        <f>Car!H190</f>
        <v>2135000</v>
      </c>
      <c r="E10" s="79"/>
      <c r="F10" s="79">
        <f t="shared" si="0"/>
        <v>67198500</v>
      </c>
      <c r="G10" s="89">
        <f t="shared" si="1"/>
        <v>0.119975</v>
      </c>
      <c r="H10" s="68"/>
      <c r="I10" s="68"/>
      <c r="J10" s="68"/>
      <c r="K10" s="68"/>
    </row>
    <row r="11" spans="1:11" ht="15" customHeight="1" x14ac:dyDescent="0.25">
      <c r="A11" s="65"/>
      <c r="B11" s="76">
        <v>44321</v>
      </c>
      <c r="C11" s="80" t="s">
        <v>269</v>
      </c>
      <c r="D11" s="79">
        <f>Car!H208</f>
        <v>1600000</v>
      </c>
      <c r="E11" s="79"/>
      <c r="F11" s="79">
        <f t="shared" si="0"/>
        <v>68798500</v>
      </c>
      <c r="G11" s="89">
        <f t="shared" si="1"/>
        <v>0.14664166666666667</v>
      </c>
      <c r="H11" s="68"/>
      <c r="I11" s="90"/>
      <c r="J11" s="68"/>
      <c r="K11" s="68"/>
    </row>
    <row r="12" spans="1:11" ht="15" customHeight="1" x14ac:dyDescent="0.25">
      <c r="A12" s="65"/>
      <c r="B12" s="76">
        <v>44325</v>
      </c>
      <c r="C12" s="80" t="s">
        <v>251</v>
      </c>
      <c r="D12" s="79"/>
      <c r="E12" s="79">
        <v>1000000</v>
      </c>
      <c r="F12" s="79">
        <f t="shared" si="0"/>
        <v>67798500</v>
      </c>
      <c r="G12" s="65"/>
      <c r="H12" s="68"/>
      <c r="I12" s="68"/>
      <c r="J12" s="68"/>
      <c r="K12" s="68"/>
    </row>
    <row r="13" spans="1:11" ht="15" customHeight="1" x14ac:dyDescent="0.25">
      <c r="A13" s="65"/>
      <c r="B13" s="76">
        <v>44342</v>
      </c>
      <c r="C13" s="80" t="s">
        <v>270</v>
      </c>
      <c r="D13" s="79">
        <v>1750000</v>
      </c>
      <c r="E13" s="79"/>
      <c r="F13" s="79">
        <f t="shared" si="0"/>
        <v>69548500</v>
      </c>
      <c r="G13" s="89">
        <f>(SUM($D$8:D13))/(SUM($D$5:$D$7))</f>
        <v>0.17580833333333334</v>
      </c>
      <c r="H13" s="68"/>
      <c r="I13" s="68"/>
      <c r="J13" s="68"/>
      <c r="K13" s="68"/>
    </row>
    <row r="14" spans="1:11" ht="15" customHeight="1" x14ac:dyDescent="0.25">
      <c r="A14" s="65"/>
      <c r="B14" s="76">
        <v>44459</v>
      </c>
      <c r="C14" s="80" t="s">
        <v>271</v>
      </c>
      <c r="D14" s="79">
        <v>2860000</v>
      </c>
      <c r="E14" s="79"/>
      <c r="F14" s="79">
        <f t="shared" si="0"/>
        <v>72408500</v>
      </c>
      <c r="G14" s="65"/>
      <c r="H14" s="68"/>
      <c r="I14" s="68"/>
      <c r="J14" s="68"/>
      <c r="K14" s="68"/>
    </row>
    <row r="15" spans="1:11" ht="15" customHeight="1" x14ac:dyDescent="0.25">
      <c r="A15" s="65"/>
      <c r="B15" s="76">
        <v>44475</v>
      </c>
      <c r="C15" s="80" t="s">
        <v>272</v>
      </c>
      <c r="D15" s="79"/>
      <c r="E15" s="79">
        <v>200000</v>
      </c>
      <c r="F15" s="79">
        <f t="shared" si="0"/>
        <v>72208500</v>
      </c>
      <c r="G15" s="65"/>
      <c r="H15" s="68"/>
      <c r="I15" s="68"/>
      <c r="J15" s="68"/>
      <c r="K15" s="68"/>
    </row>
    <row r="16" spans="1:11" ht="15" customHeight="1" x14ac:dyDescent="0.25">
      <c r="A16" s="65"/>
      <c r="B16" s="76">
        <v>44506</v>
      </c>
      <c r="C16" s="80" t="s">
        <v>273</v>
      </c>
      <c r="D16" s="79">
        <f>Car!H511</f>
        <v>1362000</v>
      </c>
      <c r="E16" s="79"/>
      <c r="F16" s="79">
        <f t="shared" si="0"/>
        <v>73570500</v>
      </c>
      <c r="G16" s="65"/>
      <c r="H16" s="68"/>
      <c r="I16" s="68"/>
      <c r="J16" s="68"/>
      <c r="K16" s="68"/>
    </row>
    <row r="17" spans="1:11" ht="15" customHeight="1" x14ac:dyDescent="0.25">
      <c r="A17" s="65"/>
      <c r="B17" s="76"/>
      <c r="C17" s="80"/>
      <c r="D17" s="79"/>
      <c r="E17" s="79"/>
      <c r="F17" s="79">
        <f t="shared" si="0"/>
        <v>73570500</v>
      </c>
      <c r="G17" s="65"/>
      <c r="H17" s="68"/>
      <c r="I17" s="68"/>
      <c r="J17" s="68"/>
      <c r="K17" s="68"/>
    </row>
    <row r="18" spans="1:11" ht="15" customHeight="1" x14ac:dyDescent="0.25">
      <c r="A18" s="65"/>
      <c r="B18" s="76"/>
      <c r="C18" s="80"/>
      <c r="D18" s="79"/>
      <c r="E18" s="79"/>
      <c r="F18" s="79">
        <f t="shared" si="0"/>
        <v>73570500</v>
      </c>
      <c r="G18" s="65"/>
      <c r="H18" s="68"/>
      <c r="I18" s="68"/>
      <c r="J18" s="68"/>
      <c r="K18" s="68"/>
    </row>
    <row r="19" spans="1:11" ht="15" customHeight="1" x14ac:dyDescent="0.25">
      <c r="A19" s="65"/>
      <c r="B19" s="81"/>
      <c r="C19" s="82"/>
      <c r="D19" s="83"/>
      <c r="E19" s="83"/>
      <c r="F19" s="79"/>
      <c r="G19" s="65"/>
      <c r="H19" s="68"/>
      <c r="I19" s="68"/>
      <c r="J19" s="68"/>
      <c r="K19" s="68"/>
    </row>
    <row r="20" spans="1:11" ht="15" customHeight="1" x14ac:dyDescent="0.25">
      <c r="A20" s="65"/>
      <c r="B20" s="84"/>
      <c r="C20" s="85"/>
      <c r="D20" s="86">
        <f t="shared" ref="D20:E20" si="2">SUM(D5:D19)</f>
        <v>74770500</v>
      </c>
      <c r="E20" s="86">
        <f t="shared" si="2"/>
        <v>1200000</v>
      </c>
      <c r="F20" s="86"/>
      <c r="G20" s="65"/>
      <c r="H20" s="68"/>
      <c r="I20" s="68"/>
      <c r="J20" s="68"/>
      <c r="K20" s="68"/>
    </row>
    <row r="21" spans="1:11" ht="15" customHeight="1" x14ac:dyDescent="0.25">
      <c r="A21" s="65"/>
      <c r="B21" s="87"/>
      <c r="C21" s="65"/>
      <c r="D21" s="67"/>
      <c r="E21" s="67"/>
      <c r="F21" s="67"/>
      <c r="G21" s="65"/>
      <c r="H21" s="68"/>
      <c r="I21" s="68"/>
      <c r="J21" s="68"/>
      <c r="K21" s="68"/>
    </row>
    <row r="22" spans="1:11" ht="15" customHeight="1" x14ac:dyDescent="0.25">
      <c r="A22" s="65"/>
      <c r="B22" s="87"/>
      <c r="C22" s="65"/>
      <c r="D22" s="67"/>
      <c r="E22" s="67"/>
      <c r="F22" s="67"/>
      <c r="G22" s="65"/>
      <c r="H22" s="68"/>
      <c r="I22" s="68"/>
      <c r="J22" s="68"/>
      <c r="K22" s="68"/>
    </row>
    <row r="23" spans="1:11" ht="15" customHeight="1" x14ac:dyDescent="0.25">
      <c r="A23" s="65"/>
      <c r="B23" s="87"/>
      <c r="C23" s="65"/>
      <c r="D23" s="67"/>
      <c r="E23" s="67"/>
      <c r="F23" s="67"/>
      <c r="G23" s="65"/>
      <c r="H23" s="68"/>
      <c r="I23" s="68"/>
      <c r="J23" s="68"/>
      <c r="K23" s="68"/>
    </row>
    <row r="24" spans="1:11" ht="15" customHeight="1" x14ac:dyDescent="0.25">
      <c r="A24" s="65"/>
      <c r="B24" s="87"/>
      <c r="C24" s="65"/>
      <c r="D24" s="67"/>
      <c r="E24" s="67"/>
      <c r="F24" s="67"/>
      <c r="G24" s="65"/>
      <c r="H24" s="68"/>
      <c r="I24" s="68"/>
      <c r="J24" s="68"/>
      <c r="K24" s="68"/>
    </row>
    <row r="25" spans="1:11" ht="15" customHeight="1" x14ac:dyDescent="0.25">
      <c r="A25" s="65"/>
      <c r="B25" s="87"/>
      <c r="C25" s="65"/>
      <c r="D25" s="67"/>
      <c r="E25" s="67"/>
      <c r="F25" s="67"/>
      <c r="G25" s="65"/>
      <c r="H25" s="68"/>
      <c r="I25" s="68"/>
      <c r="J25" s="68"/>
      <c r="K25" s="68"/>
    </row>
    <row r="26" spans="1:11" ht="15" customHeight="1" x14ac:dyDescent="0.25">
      <c r="A26" s="65"/>
      <c r="B26" s="87"/>
      <c r="C26" s="65"/>
      <c r="D26" s="67"/>
      <c r="E26" s="67"/>
      <c r="F26" s="67"/>
      <c r="G26" s="65"/>
      <c r="H26" s="68"/>
      <c r="I26" s="68"/>
      <c r="J26" s="68"/>
      <c r="K26" s="68"/>
    </row>
    <row r="27" spans="1:11" ht="12.75" customHeight="1" x14ac:dyDescent="0.25">
      <c r="A27" s="65"/>
      <c r="B27" s="87"/>
      <c r="C27" s="65"/>
      <c r="D27" s="67"/>
      <c r="E27" s="67"/>
      <c r="F27" s="67"/>
      <c r="G27" s="65"/>
      <c r="H27" s="68"/>
      <c r="I27" s="68"/>
      <c r="J27" s="68"/>
      <c r="K27" s="68"/>
    </row>
    <row r="28" spans="1:11" ht="12.75" customHeight="1" x14ac:dyDescent="0.25">
      <c r="A28" s="65"/>
      <c r="B28" s="87"/>
      <c r="C28" s="65"/>
      <c r="D28" s="67"/>
      <c r="E28" s="67"/>
      <c r="F28" s="67"/>
      <c r="G28" s="65"/>
      <c r="H28" s="68"/>
      <c r="I28" s="68"/>
      <c r="J28" s="68"/>
      <c r="K28" s="68"/>
    </row>
    <row r="29" spans="1:11" ht="12.75" customHeight="1" x14ac:dyDescent="0.25">
      <c r="A29" s="68"/>
      <c r="B29" s="88"/>
      <c r="C29" s="68"/>
      <c r="D29" s="75"/>
      <c r="E29" s="75"/>
      <c r="F29" s="75"/>
      <c r="G29" s="68"/>
      <c r="H29" s="68"/>
      <c r="I29" s="68"/>
      <c r="J29" s="68"/>
      <c r="K29" s="68"/>
    </row>
    <row r="30" spans="1:11" ht="12.75" customHeight="1" x14ac:dyDescent="0.25">
      <c r="A30" s="68"/>
      <c r="B30" s="88"/>
      <c r="C30" s="68"/>
      <c r="D30" s="75"/>
      <c r="E30" s="75"/>
      <c r="F30" s="75"/>
      <c r="G30" s="68"/>
      <c r="H30" s="68"/>
      <c r="I30" s="68"/>
      <c r="J30" s="68"/>
      <c r="K30" s="68"/>
    </row>
    <row r="31" spans="1:11" ht="12.75" customHeight="1" x14ac:dyDescent="0.25">
      <c r="A31" s="68"/>
      <c r="B31" s="88"/>
      <c r="C31" s="68"/>
      <c r="D31" s="75"/>
      <c r="E31" s="75"/>
      <c r="F31" s="75"/>
      <c r="G31" s="68"/>
      <c r="H31" s="68"/>
      <c r="I31" s="68"/>
      <c r="J31" s="68"/>
      <c r="K31" s="68"/>
    </row>
    <row r="32" spans="1:11" ht="12.75" customHeight="1" x14ac:dyDescent="0.25">
      <c r="A32" s="68"/>
      <c r="B32" s="88"/>
      <c r="C32" s="68"/>
      <c r="D32" s="75"/>
      <c r="E32" s="75"/>
      <c r="F32" s="75"/>
      <c r="G32" s="68"/>
      <c r="H32" s="68"/>
      <c r="I32" s="68"/>
      <c r="J32" s="68"/>
      <c r="K32" s="68"/>
    </row>
    <row r="33" spans="1:11" ht="12.75" customHeight="1" x14ac:dyDescent="0.25">
      <c r="A33" s="68"/>
      <c r="B33" s="88"/>
      <c r="C33" s="68"/>
      <c r="D33" s="75"/>
      <c r="E33" s="75"/>
      <c r="F33" s="75"/>
      <c r="G33" s="68"/>
      <c r="H33" s="68"/>
      <c r="I33" s="68"/>
      <c r="J33" s="68"/>
      <c r="K33" s="68"/>
    </row>
    <row r="34" spans="1:11" ht="12.75" customHeight="1" x14ac:dyDescent="0.25">
      <c r="A34" s="68"/>
      <c r="B34" s="88"/>
      <c r="C34" s="68"/>
      <c r="D34" s="75"/>
      <c r="E34" s="75"/>
      <c r="F34" s="75"/>
      <c r="G34" s="68"/>
      <c r="H34" s="68"/>
      <c r="I34" s="68"/>
      <c r="J34" s="68"/>
      <c r="K34" s="68"/>
    </row>
    <row r="35" spans="1:11" ht="12.75" customHeight="1" x14ac:dyDescent="0.25">
      <c r="A35" s="68"/>
      <c r="B35" s="88"/>
      <c r="C35" s="68"/>
      <c r="D35" s="75"/>
      <c r="E35" s="75"/>
      <c r="F35" s="75"/>
      <c r="G35" s="68"/>
      <c r="H35" s="68"/>
      <c r="I35" s="68"/>
      <c r="J35" s="68"/>
      <c r="K35" s="68"/>
    </row>
    <row r="36" spans="1:11" ht="12.75" customHeight="1" x14ac:dyDescent="0.25">
      <c r="A36" s="68"/>
      <c r="B36" s="88"/>
      <c r="C36" s="68"/>
      <c r="D36" s="75"/>
      <c r="E36" s="75"/>
      <c r="F36" s="75"/>
      <c r="G36" s="68"/>
      <c r="H36" s="68"/>
      <c r="I36" s="68"/>
      <c r="J36" s="68"/>
      <c r="K36" s="68"/>
    </row>
    <row r="37" spans="1:11" ht="12.75" customHeight="1" x14ac:dyDescent="0.25">
      <c r="A37" s="68"/>
      <c r="B37" s="88"/>
      <c r="C37" s="68"/>
      <c r="D37" s="75"/>
      <c r="E37" s="75"/>
      <c r="F37" s="75"/>
      <c r="G37" s="68"/>
      <c r="H37" s="68"/>
      <c r="I37" s="68"/>
      <c r="J37" s="68"/>
      <c r="K37" s="68"/>
    </row>
    <row r="38" spans="1:11" ht="12.75" customHeight="1" x14ac:dyDescent="0.25">
      <c r="A38" s="68"/>
      <c r="B38" s="88"/>
      <c r="C38" s="68"/>
      <c r="D38" s="75"/>
      <c r="E38" s="75"/>
      <c r="F38" s="75"/>
      <c r="G38" s="68"/>
      <c r="H38" s="68"/>
      <c r="I38" s="68"/>
      <c r="J38" s="68"/>
      <c r="K38" s="68"/>
    </row>
    <row r="39" spans="1:11" ht="12.75" customHeight="1" x14ac:dyDescent="0.25">
      <c r="A39" s="68"/>
      <c r="B39" s="88"/>
      <c r="C39" s="68"/>
      <c r="D39" s="75"/>
      <c r="E39" s="75"/>
      <c r="F39" s="75"/>
      <c r="G39" s="68"/>
      <c r="H39" s="68"/>
      <c r="I39" s="68"/>
      <c r="J39" s="68"/>
      <c r="K39" s="68"/>
    </row>
    <row r="40" spans="1:11" ht="12.75" customHeight="1" x14ac:dyDescent="0.25">
      <c r="A40" s="68"/>
      <c r="B40" s="88"/>
      <c r="C40" s="68"/>
      <c r="D40" s="75"/>
      <c r="E40" s="75"/>
      <c r="F40" s="75"/>
      <c r="G40" s="68"/>
      <c r="H40" s="68"/>
      <c r="I40" s="68"/>
      <c r="J40" s="68"/>
      <c r="K40" s="68"/>
    </row>
    <row r="41" spans="1:11" ht="12.75" customHeight="1" x14ac:dyDescent="0.25">
      <c r="A41" s="68"/>
      <c r="B41" s="88"/>
      <c r="C41" s="68"/>
      <c r="D41" s="75"/>
      <c r="E41" s="75"/>
      <c r="F41" s="75"/>
      <c r="G41" s="68"/>
      <c r="H41" s="68"/>
      <c r="I41" s="68"/>
      <c r="J41" s="68"/>
      <c r="K41" s="68"/>
    </row>
    <row r="42" spans="1:11" ht="12.75" customHeight="1" x14ac:dyDescent="0.25">
      <c r="A42" s="68"/>
      <c r="B42" s="88"/>
      <c r="C42" s="68"/>
      <c r="D42" s="75"/>
      <c r="E42" s="75"/>
      <c r="F42" s="75"/>
      <c r="G42" s="68"/>
      <c r="H42" s="68"/>
      <c r="I42" s="68"/>
      <c r="J42" s="68"/>
      <c r="K42" s="68"/>
    </row>
    <row r="43" spans="1:11" ht="12.75" customHeight="1" x14ac:dyDescent="0.25">
      <c r="A43" s="68"/>
      <c r="B43" s="88"/>
      <c r="C43" s="68"/>
      <c r="D43" s="75"/>
      <c r="E43" s="75"/>
      <c r="F43" s="75"/>
      <c r="G43" s="68"/>
      <c r="H43" s="68"/>
      <c r="I43" s="68"/>
      <c r="J43" s="68"/>
      <c r="K43" s="68"/>
    </row>
    <row r="44" spans="1:11" ht="12.75" customHeight="1" x14ac:dyDescent="0.25">
      <c r="A44" s="68"/>
      <c r="B44" s="88"/>
      <c r="C44" s="68"/>
      <c r="D44" s="75"/>
      <c r="E44" s="75"/>
      <c r="F44" s="75"/>
      <c r="G44" s="68"/>
      <c r="H44" s="68"/>
      <c r="I44" s="68"/>
      <c r="J44" s="68"/>
      <c r="K44" s="68"/>
    </row>
    <row r="45" spans="1:11" ht="12.75" customHeight="1" x14ac:dyDescent="0.25">
      <c r="A45" s="68"/>
      <c r="B45" s="88"/>
      <c r="C45" s="68"/>
      <c r="D45" s="75"/>
      <c r="E45" s="75"/>
      <c r="F45" s="75"/>
      <c r="G45" s="68"/>
      <c r="H45" s="68"/>
      <c r="I45" s="68"/>
      <c r="J45" s="68"/>
      <c r="K45" s="68"/>
    </row>
    <row r="46" spans="1:11" ht="12.75" customHeight="1" x14ac:dyDescent="0.25">
      <c r="A46" s="68"/>
      <c r="B46" s="88"/>
      <c r="C46" s="68"/>
      <c r="D46" s="75"/>
      <c r="E46" s="75"/>
      <c r="F46" s="75"/>
      <c r="G46" s="68"/>
      <c r="H46" s="68"/>
      <c r="I46" s="68"/>
      <c r="J46" s="68"/>
      <c r="K46" s="68"/>
    </row>
    <row r="47" spans="1:11" ht="12.75" customHeight="1" x14ac:dyDescent="0.25">
      <c r="A47" s="68"/>
      <c r="B47" s="88"/>
      <c r="C47" s="68"/>
      <c r="D47" s="75"/>
      <c r="E47" s="75"/>
      <c r="F47" s="75"/>
      <c r="G47" s="68"/>
      <c r="H47" s="68"/>
      <c r="I47" s="68"/>
      <c r="J47" s="68"/>
      <c r="K47" s="68"/>
    </row>
    <row r="48" spans="1:11" ht="12.75" customHeight="1" x14ac:dyDescent="0.25">
      <c r="A48" s="68"/>
      <c r="B48" s="88"/>
      <c r="C48" s="68"/>
      <c r="D48" s="75"/>
      <c r="E48" s="75"/>
      <c r="F48" s="75"/>
      <c r="G48" s="68"/>
      <c r="H48" s="68"/>
      <c r="I48" s="68"/>
      <c r="J48" s="68"/>
      <c r="K48" s="68"/>
    </row>
    <row r="49" spans="1:11" ht="12.75" customHeight="1" x14ac:dyDescent="0.25">
      <c r="A49" s="68"/>
      <c r="B49" s="88"/>
      <c r="C49" s="68"/>
      <c r="D49" s="75"/>
      <c r="E49" s="75"/>
      <c r="F49" s="75"/>
      <c r="G49" s="68"/>
      <c r="H49" s="68"/>
      <c r="I49" s="68"/>
      <c r="J49" s="68"/>
      <c r="K49" s="68"/>
    </row>
    <row r="50" spans="1:11" ht="12.75" customHeight="1" x14ac:dyDescent="0.25">
      <c r="A50" s="68"/>
      <c r="B50" s="88"/>
      <c r="C50" s="68"/>
      <c r="D50" s="75"/>
      <c r="E50" s="75"/>
      <c r="F50" s="75"/>
      <c r="G50" s="68"/>
      <c r="H50" s="68"/>
      <c r="I50" s="68"/>
      <c r="J50" s="68"/>
      <c r="K50" s="68"/>
    </row>
    <row r="51" spans="1:11" ht="12.75" customHeight="1" x14ac:dyDescent="0.25">
      <c r="A51" s="68"/>
      <c r="B51" s="88"/>
      <c r="C51" s="68"/>
      <c r="D51" s="75"/>
      <c r="E51" s="75"/>
      <c r="F51" s="75"/>
      <c r="G51" s="68"/>
      <c r="H51" s="68"/>
      <c r="I51" s="68"/>
      <c r="J51" s="68"/>
      <c r="K51" s="68"/>
    </row>
    <row r="52" spans="1:11" ht="12.75" customHeight="1" x14ac:dyDescent="0.25">
      <c r="A52" s="68"/>
      <c r="B52" s="88"/>
      <c r="C52" s="68"/>
      <c r="D52" s="75"/>
      <c r="E52" s="75"/>
      <c r="F52" s="75"/>
      <c r="G52" s="68"/>
      <c r="H52" s="68"/>
      <c r="I52" s="68"/>
      <c r="J52" s="68"/>
      <c r="K52" s="68"/>
    </row>
    <row r="53" spans="1:11" ht="12.75" customHeight="1" x14ac:dyDescent="0.25">
      <c r="A53" s="68"/>
      <c r="B53" s="88"/>
      <c r="C53" s="68"/>
      <c r="D53" s="75"/>
      <c r="E53" s="75"/>
      <c r="F53" s="75"/>
      <c r="G53" s="68"/>
      <c r="H53" s="68"/>
      <c r="I53" s="68"/>
      <c r="J53" s="68"/>
      <c r="K53" s="68"/>
    </row>
    <row r="54" spans="1:11" ht="12.75" customHeight="1" x14ac:dyDescent="0.25">
      <c r="A54" s="68"/>
      <c r="B54" s="88"/>
      <c r="C54" s="68"/>
      <c r="D54" s="75"/>
      <c r="E54" s="75"/>
      <c r="F54" s="75"/>
      <c r="G54" s="68"/>
      <c r="H54" s="68"/>
      <c r="I54" s="68"/>
      <c r="J54" s="68"/>
      <c r="K54" s="68"/>
    </row>
    <row r="55" spans="1:11" ht="12.75" customHeight="1" x14ac:dyDescent="0.25">
      <c r="A55" s="68"/>
      <c r="B55" s="88"/>
      <c r="C55" s="68"/>
      <c r="D55" s="75"/>
      <c r="E55" s="75"/>
      <c r="F55" s="75"/>
      <c r="G55" s="68"/>
      <c r="H55" s="68"/>
      <c r="I55" s="68"/>
      <c r="J55" s="68"/>
      <c r="K55" s="68"/>
    </row>
    <row r="56" spans="1:11" ht="12.75" customHeight="1" x14ac:dyDescent="0.25">
      <c r="A56" s="68"/>
      <c r="B56" s="88"/>
      <c r="C56" s="68"/>
      <c r="D56" s="75"/>
      <c r="E56" s="75"/>
      <c r="F56" s="75"/>
      <c r="G56" s="68"/>
      <c r="H56" s="68"/>
      <c r="I56" s="68"/>
      <c r="J56" s="68"/>
      <c r="K56" s="68"/>
    </row>
    <row r="57" spans="1:11" ht="12.75" customHeight="1" x14ac:dyDescent="0.25">
      <c r="A57" s="68"/>
      <c r="B57" s="88"/>
      <c r="C57" s="68"/>
      <c r="D57" s="75"/>
      <c r="E57" s="75"/>
      <c r="F57" s="75"/>
      <c r="G57" s="68"/>
      <c r="H57" s="68"/>
      <c r="I57" s="68"/>
      <c r="J57" s="68"/>
      <c r="K57" s="68"/>
    </row>
    <row r="58" spans="1:11" ht="12.75" customHeight="1" x14ac:dyDescent="0.25">
      <c r="A58" s="68"/>
      <c r="B58" s="88"/>
      <c r="C58" s="68"/>
      <c r="D58" s="75"/>
      <c r="E58" s="75"/>
      <c r="F58" s="75"/>
      <c r="G58" s="68"/>
      <c r="H58" s="68"/>
      <c r="I58" s="68"/>
      <c r="J58" s="68"/>
      <c r="K58" s="68"/>
    </row>
    <row r="59" spans="1:11" ht="12.75" customHeight="1" x14ac:dyDescent="0.25">
      <c r="A59" s="68"/>
      <c r="B59" s="88"/>
      <c r="C59" s="68"/>
      <c r="D59" s="75"/>
      <c r="E59" s="75"/>
      <c r="F59" s="75"/>
      <c r="G59" s="68"/>
      <c r="H59" s="68"/>
      <c r="I59" s="68"/>
      <c r="J59" s="68"/>
      <c r="K59" s="68"/>
    </row>
    <row r="60" spans="1:11" ht="12.75" customHeight="1" x14ac:dyDescent="0.25">
      <c r="A60" s="68"/>
      <c r="B60" s="88"/>
      <c r="C60" s="68"/>
      <c r="D60" s="75"/>
      <c r="E60" s="75"/>
      <c r="F60" s="75"/>
      <c r="G60" s="68"/>
      <c r="H60" s="68"/>
      <c r="I60" s="68"/>
      <c r="J60" s="68"/>
      <c r="K60" s="68"/>
    </row>
    <row r="61" spans="1:11" ht="12.75" customHeight="1" x14ac:dyDescent="0.25">
      <c r="A61" s="68"/>
      <c r="B61" s="88"/>
      <c r="C61" s="68"/>
      <c r="D61" s="75"/>
      <c r="E61" s="75"/>
      <c r="F61" s="75"/>
      <c r="G61" s="68"/>
      <c r="H61" s="68"/>
      <c r="I61" s="68"/>
      <c r="J61" s="68"/>
      <c r="K61" s="68"/>
    </row>
    <row r="62" spans="1:11" ht="12.75" customHeight="1" x14ac:dyDescent="0.25">
      <c r="A62" s="68"/>
      <c r="B62" s="88"/>
      <c r="C62" s="68"/>
      <c r="D62" s="75"/>
      <c r="E62" s="75"/>
      <c r="F62" s="75"/>
      <c r="G62" s="68"/>
      <c r="H62" s="68"/>
      <c r="I62" s="68"/>
      <c r="J62" s="68"/>
      <c r="K62" s="68"/>
    </row>
    <row r="63" spans="1:11" ht="12.75" customHeight="1" x14ac:dyDescent="0.25">
      <c r="A63" s="68"/>
      <c r="B63" s="88"/>
      <c r="C63" s="68"/>
      <c r="D63" s="75"/>
      <c r="E63" s="75"/>
      <c r="F63" s="75"/>
      <c r="G63" s="68"/>
      <c r="H63" s="68"/>
      <c r="I63" s="68"/>
      <c r="J63" s="68"/>
      <c r="K63" s="68"/>
    </row>
    <row r="64" spans="1:11" ht="12.75" customHeight="1" x14ac:dyDescent="0.25">
      <c r="A64" s="68"/>
      <c r="B64" s="88"/>
      <c r="C64" s="68"/>
      <c r="D64" s="75"/>
      <c r="E64" s="75"/>
      <c r="F64" s="75"/>
      <c r="G64" s="68"/>
      <c r="H64" s="68"/>
      <c r="I64" s="68"/>
      <c r="J64" s="68"/>
      <c r="K64" s="68"/>
    </row>
    <row r="65" spans="1:11" ht="12.75" customHeight="1" x14ac:dyDescent="0.25">
      <c r="A65" s="68"/>
      <c r="B65" s="88"/>
      <c r="C65" s="68"/>
      <c r="D65" s="75"/>
      <c r="E65" s="75"/>
      <c r="F65" s="75"/>
      <c r="G65" s="68"/>
      <c r="H65" s="68"/>
      <c r="I65" s="68"/>
      <c r="J65" s="68"/>
      <c r="K65" s="68"/>
    </row>
    <row r="66" spans="1:11" ht="12.75" customHeight="1" x14ac:dyDescent="0.25">
      <c r="A66" s="68"/>
      <c r="B66" s="88"/>
      <c r="C66" s="68"/>
      <c r="D66" s="75"/>
      <c r="E66" s="75"/>
      <c r="F66" s="75"/>
      <c r="G66" s="68"/>
      <c r="H66" s="68"/>
      <c r="I66" s="68"/>
      <c r="J66" s="68"/>
      <c r="K66" s="68"/>
    </row>
    <row r="67" spans="1:11" ht="12.75" customHeight="1" x14ac:dyDescent="0.25">
      <c r="A67" s="68"/>
      <c r="B67" s="88"/>
      <c r="C67" s="68"/>
      <c r="D67" s="75"/>
      <c r="E67" s="75"/>
      <c r="F67" s="75"/>
      <c r="G67" s="68"/>
      <c r="H67" s="68"/>
      <c r="I67" s="68"/>
      <c r="J67" s="68"/>
      <c r="K67" s="68"/>
    </row>
    <row r="68" spans="1:11" ht="12.75" customHeight="1" x14ac:dyDescent="0.25">
      <c r="A68" s="68"/>
      <c r="B68" s="88"/>
      <c r="C68" s="68"/>
      <c r="D68" s="75"/>
      <c r="E68" s="75"/>
      <c r="F68" s="75"/>
      <c r="G68" s="68"/>
      <c r="H68" s="68"/>
      <c r="I68" s="68"/>
      <c r="J68" s="68"/>
      <c r="K68" s="68"/>
    </row>
    <row r="69" spans="1:11" ht="12.75" customHeight="1" x14ac:dyDescent="0.25">
      <c r="A69" s="68"/>
      <c r="B69" s="88"/>
      <c r="C69" s="68"/>
      <c r="D69" s="75"/>
      <c r="E69" s="75"/>
      <c r="F69" s="75"/>
      <c r="G69" s="68"/>
      <c r="H69" s="68"/>
      <c r="I69" s="68"/>
      <c r="J69" s="68"/>
      <c r="K69" s="68"/>
    </row>
    <row r="70" spans="1:11" ht="12.75" customHeight="1" x14ac:dyDescent="0.25">
      <c r="A70" s="68"/>
      <c r="B70" s="88"/>
      <c r="C70" s="68"/>
      <c r="D70" s="75"/>
      <c r="E70" s="75"/>
      <c r="F70" s="75"/>
      <c r="G70" s="68"/>
      <c r="H70" s="68"/>
      <c r="I70" s="68"/>
      <c r="J70" s="68"/>
      <c r="K70" s="68"/>
    </row>
    <row r="71" spans="1:11" ht="12.75" customHeight="1" x14ac:dyDescent="0.25">
      <c r="A71" s="68"/>
      <c r="B71" s="88"/>
      <c r="C71" s="68"/>
      <c r="D71" s="75"/>
      <c r="E71" s="75"/>
      <c r="F71" s="75"/>
      <c r="G71" s="68"/>
      <c r="H71" s="68"/>
      <c r="I71" s="68"/>
      <c r="J71" s="68"/>
      <c r="K71" s="68"/>
    </row>
    <row r="72" spans="1:11" ht="12.75" customHeight="1" x14ac:dyDescent="0.25">
      <c r="A72" s="68"/>
      <c r="B72" s="88"/>
      <c r="C72" s="68"/>
      <c r="D72" s="75"/>
      <c r="E72" s="75"/>
      <c r="F72" s="75"/>
      <c r="G72" s="68"/>
      <c r="H72" s="68"/>
      <c r="I72" s="68"/>
      <c r="J72" s="68"/>
      <c r="K72" s="68"/>
    </row>
    <row r="73" spans="1:11" ht="12.75" customHeight="1" x14ac:dyDescent="0.25">
      <c r="A73" s="68"/>
      <c r="B73" s="88"/>
      <c r="C73" s="68"/>
      <c r="D73" s="75"/>
      <c r="E73" s="75"/>
      <c r="F73" s="75"/>
      <c r="G73" s="68"/>
      <c r="H73" s="68"/>
      <c r="I73" s="68"/>
      <c r="J73" s="68"/>
      <c r="K73" s="68"/>
    </row>
    <row r="74" spans="1:11" ht="12.75" customHeight="1" x14ac:dyDescent="0.25">
      <c r="A74" s="68"/>
      <c r="B74" s="88"/>
      <c r="C74" s="68"/>
      <c r="D74" s="75"/>
      <c r="E74" s="75"/>
      <c r="F74" s="75"/>
      <c r="G74" s="68"/>
      <c r="H74" s="68"/>
      <c r="I74" s="68"/>
      <c r="J74" s="68"/>
      <c r="K74" s="68"/>
    </row>
    <row r="75" spans="1:11" ht="12.75" customHeight="1" x14ac:dyDescent="0.25">
      <c r="A75" s="68"/>
      <c r="B75" s="88"/>
      <c r="C75" s="68"/>
      <c r="D75" s="75"/>
      <c r="E75" s="75"/>
      <c r="F75" s="75"/>
      <c r="G75" s="68"/>
      <c r="H75" s="68"/>
      <c r="I75" s="68"/>
      <c r="J75" s="68"/>
      <c r="K75" s="68"/>
    </row>
    <row r="76" spans="1:11" ht="12.75" customHeight="1" x14ac:dyDescent="0.25">
      <c r="A76" s="68"/>
      <c r="B76" s="88"/>
      <c r="C76" s="68"/>
      <c r="D76" s="75"/>
      <c r="E76" s="75"/>
      <c r="F76" s="75"/>
      <c r="G76" s="68"/>
      <c r="H76" s="68"/>
      <c r="I76" s="68"/>
      <c r="J76" s="68"/>
      <c r="K76" s="68"/>
    </row>
    <row r="77" spans="1:11" ht="12.75" customHeight="1" x14ac:dyDescent="0.25">
      <c r="A77" s="68"/>
      <c r="B77" s="88"/>
      <c r="C77" s="68"/>
      <c r="D77" s="75"/>
      <c r="E77" s="75"/>
      <c r="F77" s="75"/>
      <c r="G77" s="68"/>
      <c r="H77" s="68"/>
      <c r="I77" s="68"/>
      <c r="J77" s="68"/>
      <c r="K77" s="68"/>
    </row>
    <row r="78" spans="1:11" ht="12.75" customHeight="1" x14ac:dyDescent="0.25">
      <c r="A78" s="68"/>
      <c r="B78" s="88"/>
      <c r="C78" s="68"/>
      <c r="D78" s="75"/>
      <c r="E78" s="75"/>
      <c r="F78" s="75"/>
      <c r="G78" s="68"/>
      <c r="H78" s="68"/>
      <c r="I78" s="68"/>
      <c r="J78" s="68"/>
      <c r="K78" s="68"/>
    </row>
    <row r="79" spans="1:11" ht="12.75" customHeight="1" x14ac:dyDescent="0.25">
      <c r="A79" s="68"/>
      <c r="B79" s="88"/>
      <c r="C79" s="68"/>
      <c r="D79" s="75"/>
      <c r="E79" s="75"/>
      <c r="F79" s="75"/>
      <c r="G79" s="68"/>
      <c r="H79" s="68"/>
      <c r="I79" s="68"/>
      <c r="J79" s="68"/>
      <c r="K79" s="68"/>
    </row>
    <row r="80" spans="1:11" ht="12.75" customHeight="1" x14ac:dyDescent="0.25">
      <c r="A80" s="68"/>
      <c r="B80" s="88"/>
      <c r="C80" s="68"/>
      <c r="D80" s="75"/>
      <c r="E80" s="75"/>
      <c r="F80" s="75"/>
      <c r="G80" s="68"/>
      <c r="H80" s="68"/>
      <c r="I80" s="68"/>
      <c r="J80" s="68"/>
      <c r="K80" s="68"/>
    </row>
    <row r="81" spans="1:11" ht="12.75" customHeight="1" x14ac:dyDescent="0.25">
      <c r="A81" s="68"/>
      <c r="B81" s="88"/>
      <c r="C81" s="68"/>
      <c r="D81" s="75"/>
      <c r="E81" s="75"/>
      <c r="F81" s="75"/>
      <c r="G81" s="68"/>
      <c r="H81" s="68"/>
      <c r="I81" s="68"/>
      <c r="J81" s="68"/>
      <c r="K81" s="68"/>
    </row>
    <row r="82" spans="1:11" ht="12.75" customHeight="1" x14ac:dyDescent="0.25">
      <c r="A82" s="68"/>
      <c r="B82" s="88"/>
      <c r="C82" s="68"/>
      <c r="D82" s="75"/>
      <c r="E82" s="75"/>
      <c r="F82" s="75"/>
      <c r="G82" s="68"/>
      <c r="H82" s="68"/>
      <c r="I82" s="68"/>
      <c r="J82" s="68"/>
      <c r="K82" s="68"/>
    </row>
    <row r="83" spans="1:11" ht="12.75" customHeight="1" x14ac:dyDescent="0.25">
      <c r="A83" s="68"/>
      <c r="B83" s="88"/>
      <c r="C83" s="68"/>
      <c r="D83" s="75"/>
      <c r="E83" s="75"/>
      <c r="F83" s="75"/>
      <c r="G83" s="68"/>
      <c r="H83" s="68"/>
      <c r="I83" s="68"/>
      <c r="J83" s="68"/>
      <c r="K83" s="68"/>
    </row>
    <row r="84" spans="1:11" ht="12.75" customHeight="1" x14ac:dyDescent="0.25">
      <c r="A84" s="68"/>
      <c r="B84" s="88"/>
      <c r="C84" s="68"/>
      <c r="D84" s="75"/>
      <c r="E84" s="75"/>
      <c r="F84" s="75"/>
      <c r="G84" s="68"/>
      <c r="H84" s="68"/>
      <c r="I84" s="68"/>
      <c r="J84" s="68"/>
      <c r="K84" s="68"/>
    </row>
    <row r="85" spans="1:11" ht="12.75" customHeight="1" x14ac:dyDescent="0.25">
      <c r="A85" s="68"/>
      <c r="B85" s="88"/>
      <c r="C85" s="68"/>
      <c r="D85" s="75"/>
      <c r="E85" s="75"/>
      <c r="F85" s="75"/>
      <c r="G85" s="68"/>
      <c r="H85" s="68"/>
      <c r="I85" s="68"/>
      <c r="J85" s="68"/>
      <c r="K85" s="68"/>
    </row>
    <row r="86" spans="1:11" ht="12.75" customHeight="1" x14ac:dyDescent="0.25">
      <c r="A86" s="68"/>
      <c r="B86" s="88"/>
      <c r="C86" s="68"/>
      <c r="D86" s="75"/>
      <c r="E86" s="75"/>
      <c r="F86" s="75"/>
      <c r="G86" s="68"/>
      <c r="H86" s="68"/>
      <c r="I86" s="68"/>
      <c r="J86" s="68"/>
      <c r="K86" s="68"/>
    </row>
    <row r="87" spans="1:11" ht="12.75" customHeight="1" x14ac:dyDescent="0.25">
      <c r="A87" s="68"/>
      <c r="B87" s="88"/>
      <c r="C87" s="68"/>
      <c r="D87" s="75"/>
      <c r="E87" s="75"/>
      <c r="F87" s="75"/>
      <c r="G87" s="68"/>
      <c r="H87" s="68"/>
      <c r="I87" s="68"/>
      <c r="J87" s="68"/>
      <c r="K87" s="68"/>
    </row>
    <row r="88" spans="1:11" ht="12.75" customHeight="1" x14ac:dyDescent="0.25">
      <c r="A88" s="68"/>
      <c r="B88" s="88"/>
      <c r="C88" s="68"/>
      <c r="D88" s="75"/>
      <c r="E88" s="75"/>
      <c r="F88" s="75"/>
      <c r="G88" s="68"/>
      <c r="H88" s="68"/>
      <c r="I88" s="68"/>
      <c r="J88" s="68"/>
      <c r="K88" s="68"/>
    </row>
    <row r="89" spans="1:11" ht="12.75" customHeight="1" x14ac:dyDescent="0.25">
      <c r="A89" s="68"/>
      <c r="B89" s="88"/>
      <c r="C89" s="68"/>
      <c r="D89" s="75"/>
      <c r="E89" s="75"/>
      <c r="F89" s="75"/>
      <c r="G89" s="68"/>
      <c r="H89" s="68"/>
      <c r="I89" s="68"/>
      <c r="J89" s="68"/>
      <c r="K89" s="68"/>
    </row>
    <row r="90" spans="1:11" ht="12.75" customHeight="1" x14ac:dyDescent="0.25">
      <c r="A90" s="68"/>
      <c r="B90" s="88"/>
      <c r="C90" s="68"/>
      <c r="D90" s="75"/>
      <c r="E90" s="75"/>
      <c r="F90" s="75"/>
      <c r="G90" s="68"/>
      <c r="H90" s="68"/>
      <c r="I90" s="68"/>
      <c r="J90" s="68"/>
      <c r="K90" s="68"/>
    </row>
    <row r="91" spans="1:11" ht="12.75" customHeight="1" x14ac:dyDescent="0.25">
      <c r="A91" s="68"/>
      <c r="B91" s="88"/>
      <c r="C91" s="68"/>
      <c r="D91" s="75"/>
      <c r="E91" s="75"/>
      <c r="F91" s="75"/>
      <c r="G91" s="68"/>
      <c r="H91" s="68"/>
      <c r="I91" s="68"/>
      <c r="J91" s="68"/>
      <c r="K91" s="68"/>
    </row>
    <row r="92" spans="1:11" ht="12.75" customHeight="1" x14ac:dyDescent="0.25">
      <c r="A92" s="68"/>
      <c r="B92" s="88"/>
      <c r="C92" s="68"/>
      <c r="D92" s="75"/>
      <c r="E92" s="75"/>
      <c r="F92" s="75"/>
      <c r="G92" s="68"/>
      <c r="H92" s="68"/>
      <c r="I92" s="68"/>
      <c r="J92" s="68"/>
      <c r="K92" s="68"/>
    </row>
    <row r="93" spans="1:11" ht="12.75" customHeight="1" x14ac:dyDescent="0.25">
      <c r="A93" s="68"/>
      <c r="B93" s="88"/>
      <c r="C93" s="68"/>
      <c r="D93" s="75"/>
      <c r="E93" s="75"/>
      <c r="F93" s="75"/>
      <c r="G93" s="68"/>
      <c r="H93" s="68"/>
      <c r="I93" s="68"/>
      <c r="J93" s="68"/>
      <c r="K93" s="68"/>
    </row>
    <row r="94" spans="1:11" ht="12.75" customHeight="1" x14ac:dyDescent="0.25">
      <c r="A94" s="68"/>
      <c r="B94" s="88"/>
      <c r="C94" s="68"/>
      <c r="D94" s="75"/>
      <c r="E94" s="75"/>
      <c r="F94" s="75"/>
      <c r="G94" s="68"/>
      <c r="H94" s="68"/>
      <c r="I94" s="68"/>
      <c r="J94" s="68"/>
      <c r="K94" s="68"/>
    </row>
    <row r="95" spans="1:11" ht="12.75" customHeight="1" x14ac:dyDescent="0.25">
      <c r="A95" s="68"/>
      <c r="B95" s="88"/>
      <c r="C95" s="68"/>
      <c r="D95" s="75"/>
      <c r="E95" s="75"/>
      <c r="F95" s="75"/>
      <c r="G95" s="68"/>
      <c r="H95" s="68"/>
      <c r="I95" s="68"/>
      <c r="J95" s="68"/>
      <c r="K95" s="68"/>
    </row>
    <row r="96" spans="1:11" ht="12.75" customHeight="1" x14ac:dyDescent="0.25">
      <c r="A96" s="68"/>
      <c r="B96" s="88"/>
      <c r="C96" s="68"/>
      <c r="D96" s="75"/>
      <c r="E96" s="75"/>
      <c r="F96" s="75"/>
      <c r="G96" s="68"/>
      <c r="H96" s="68"/>
      <c r="I96" s="68"/>
      <c r="J96" s="68"/>
      <c r="K96" s="68"/>
    </row>
    <row r="97" spans="1:11" ht="12.75" customHeight="1" x14ac:dyDescent="0.25">
      <c r="A97" s="68"/>
      <c r="B97" s="88"/>
      <c r="C97" s="68"/>
      <c r="D97" s="75"/>
      <c r="E97" s="75"/>
      <c r="F97" s="75"/>
      <c r="G97" s="68"/>
      <c r="H97" s="68"/>
      <c r="I97" s="68"/>
      <c r="J97" s="68"/>
      <c r="K97" s="68"/>
    </row>
    <row r="98" spans="1:11" ht="12.75" customHeight="1" x14ac:dyDescent="0.25">
      <c r="A98" s="68"/>
      <c r="B98" s="88"/>
      <c r="C98" s="68"/>
      <c r="D98" s="75"/>
      <c r="E98" s="75"/>
      <c r="F98" s="75"/>
      <c r="G98" s="68"/>
      <c r="H98" s="68"/>
      <c r="I98" s="68"/>
      <c r="J98" s="68"/>
      <c r="K98" s="68"/>
    </row>
    <row r="99" spans="1:11" ht="12.75" customHeight="1" x14ac:dyDescent="0.25">
      <c r="A99" s="68"/>
      <c r="B99" s="88"/>
      <c r="C99" s="68"/>
      <c r="D99" s="75"/>
      <c r="E99" s="75"/>
      <c r="F99" s="75"/>
      <c r="G99" s="68"/>
      <c r="H99" s="68"/>
      <c r="I99" s="68"/>
      <c r="J99" s="68"/>
      <c r="K99" s="68"/>
    </row>
    <row r="100" spans="1:11" ht="12.75" customHeight="1" x14ac:dyDescent="0.25">
      <c r="A100" s="68"/>
      <c r="B100" s="88"/>
      <c r="C100" s="68"/>
      <c r="D100" s="75"/>
      <c r="E100" s="75"/>
      <c r="F100" s="75"/>
      <c r="G100" s="68"/>
      <c r="H100" s="68"/>
      <c r="I100" s="68"/>
      <c r="J100" s="68"/>
      <c r="K100" s="68"/>
    </row>
    <row r="101" spans="1:11" ht="12.75" customHeight="1" x14ac:dyDescent="0.25">
      <c r="A101" s="68"/>
      <c r="B101" s="88"/>
      <c r="C101" s="68"/>
      <c r="D101" s="75"/>
      <c r="E101" s="75"/>
      <c r="F101" s="75"/>
      <c r="G101" s="68"/>
      <c r="H101" s="68"/>
      <c r="I101" s="68"/>
      <c r="J101" s="68"/>
      <c r="K101" s="68"/>
    </row>
    <row r="102" spans="1:11" ht="12.75" customHeight="1" x14ac:dyDescent="0.25">
      <c r="A102" s="68"/>
      <c r="B102" s="88"/>
      <c r="C102" s="68"/>
      <c r="D102" s="75"/>
      <c r="E102" s="75"/>
      <c r="F102" s="75"/>
      <c r="G102" s="68"/>
      <c r="H102" s="68"/>
      <c r="I102" s="68"/>
      <c r="J102" s="68"/>
      <c r="K102" s="68"/>
    </row>
    <row r="103" spans="1:11" ht="12.75" customHeight="1" x14ac:dyDescent="0.25">
      <c r="A103" s="68"/>
      <c r="B103" s="88"/>
      <c r="C103" s="68"/>
      <c r="D103" s="75"/>
      <c r="E103" s="75"/>
      <c r="F103" s="75"/>
      <c r="G103" s="68"/>
      <c r="H103" s="68"/>
      <c r="I103" s="68"/>
      <c r="J103" s="68"/>
      <c r="K103" s="68"/>
    </row>
    <row r="104" spans="1:11" ht="12.75" customHeight="1" x14ac:dyDescent="0.25">
      <c r="A104" s="68"/>
      <c r="B104" s="88"/>
      <c r="C104" s="68"/>
      <c r="D104" s="75"/>
      <c r="E104" s="75"/>
      <c r="F104" s="75"/>
      <c r="G104" s="68"/>
      <c r="H104" s="68"/>
      <c r="I104" s="68"/>
      <c r="J104" s="68"/>
      <c r="K104" s="68"/>
    </row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rintOptions horizontalCentered="1"/>
  <pageMargins left="0.31496062992125984" right="0.11811023622047245" top="0.55118110236220474" bottom="0.74803149606299213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57"/>
  <sheetViews>
    <sheetView zoomScale="85" zoomScaleNormal="85" workbookViewId="0">
      <pane ySplit="4" topLeftCell="A5" activePane="bottomLeft" state="frozen"/>
      <selection pane="bottomLeft" activeCell="C99" sqref="C99:F103"/>
    </sheetView>
  </sheetViews>
  <sheetFormatPr defaultColWidth="14.42578125" defaultRowHeight="15" customHeight="1" x14ac:dyDescent="0.25"/>
  <cols>
    <col min="1" max="1" width="9.85546875" customWidth="1"/>
    <col min="2" max="2" width="13.140625" customWidth="1"/>
    <col min="3" max="3" width="33" customWidth="1"/>
    <col min="4" max="4" width="14.28515625" customWidth="1"/>
    <col min="5" max="7" width="15.7109375" customWidth="1"/>
    <col min="8" max="8" width="11.7109375" customWidth="1"/>
    <col min="9" max="9" width="2.28515625" customWidth="1"/>
  </cols>
  <sheetData>
    <row r="1" spans="1:13" ht="16.5" customHeight="1" x14ac:dyDescent="0.25">
      <c r="A1" s="185" t="s">
        <v>209</v>
      </c>
      <c r="B1" s="186"/>
      <c r="C1" s="186"/>
      <c r="D1" s="186"/>
      <c r="E1" s="186"/>
      <c r="F1" s="186"/>
      <c r="G1" s="186"/>
      <c r="H1" s="187"/>
      <c r="I1" s="91"/>
      <c r="J1" s="92"/>
      <c r="K1" s="92"/>
      <c r="L1" s="40"/>
      <c r="M1" s="40"/>
    </row>
    <row r="2" spans="1:13" ht="16.5" customHeight="1" x14ac:dyDescent="0.25">
      <c r="A2" s="188" t="s">
        <v>274</v>
      </c>
      <c r="B2" s="189"/>
      <c r="C2" s="189"/>
      <c r="D2" s="189"/>
      <c r="E2" s="189"/>
      <c r="F2" s="189"/>
      <c r="G2" s="189"/>
      <c r="H2" s="190"/>
      <c r="I2" s="91"/>
      <c r="J2" s="92"/>
      <c r="K2" s="92"/>
      <c r="L2" s="40"/>
      <c r="M2" s="40"/>
    </row>
    <row r="3" spans="1:13" ht="15" customHeight="1" x14ac:dyDescent="0.25">
      <c r="A3" s="93" t="s">
        <v>275</v>
      </c>
      <c r="B3" s="94" t="s">
        <v>276</v>
      </c>
      <c r="C3" s="91"/>
      <c r="D3" s="91"/>
      <c r="E3" s="91"/>
      <c r="F3" s="91"/>
      <c r="G3" s="91"/>
      <c r="H3" s="91"/>
      <c r="I3" s="91"/>
      <c r="J3" s="95" t="s">
        <v>277</v>
      </c>
      <c r="K3" s="92"/>
      <c r="L3" s="40"/>
      <c r="M3" s="40"/>
    </row>
    <row r="4" spans="1:13" ht="24" customHeight="1" x14ac:dyDescent="0.25">
      <c r="A4" s="96" t="s">
        <v>278</v>
      </c>
      <c r="B4" s="97" t="s">
        <v>279</v>
      </c>
      <c r="C4" s="96" t="s">
        <v>280</v>
      </c>
      <c r="D4" s="96" t="s">
        <v>281</v>
      </c>
      <c r="E4" s="96" t="s">
        <v>1</v>
      </c>
      <c r="F4" s="98" t="s">
        <v>282</v>
      </c>
      <c r="G4" s="96" t="s">
        <v>283</v>
      </c>
      <c r="H4" s="96" t="s">
        <v>284</v>
      </c>
      <c r="I4" s="91"/>
      <c r="J4" s="99" t="s">
        <v>285</v>
      </c>
      <c r="K4" s="99" t="s">
        <v>286</v>
      </c>
      <c r="L4" s="100" t="s">
        <v>29</v>
      </c>
      <c r="M4" s="100" t="s">
        <v>287</v>
      </c>
    </row>
    <row r="5" spans="1:13" ht="15" customHeight="1" x14ac:dyDescent="0.25">
      <c r="A5" s="101">
        <v>1</v>
      </c>
      <c r="B5" s="102" t="s">
        <v>130</v>
      </c>
      <c r="C5" s="102" t="s">
        <v>288</v>
      </c>
      <c r="D5" s="101">
        <v>1</v>
      </c>
      <c r="E5" s="103">
        <v>86000000</v>
      </c>
      <c r="F5" s="104">
        <f>Car!E13</f>
        <v>78145400</v>
      </c>
      <c r="G5" s="103">
        <f t="shared" ref="G5:G6" si="0">E5-F5</f>
        <v>7854600</v>
      </c>
      <c r="H5" s="105">
        <f t="shared" ref="H5:H7" si="1">IFERROR(G5/F5,"")</f>
        <v>0.10051263414097311</v>
      </c>
      <c r="I5" s="91"/>
      <c r="J5" s="103">
        <v>1000000</v>
      </c>
      <c r="K5" s="103">
        <f>G5-J5-L5</f>
        <v>3954600</v>
      </c>
      <c r="L5" s="106">
        <v>2900000</v>
      </c>
      <c r="M5" s="106">
        <v>0</v>
      </c>
    </row>
    <row r="6" spans="1:13" ht="15" customHeight="1" x14ac:dyDescent="0.25">
      <c r="A6" s="101">
        <v>2</v>
      </c>
      <c r="B6" s="102" t="s">
        <v>136</v>
      </c>
      <c r="C6" s="102" t="s">
        <v>289</v>
      </c>
      <c r="D6" s="101">
        <v>1</v>
      </c>
      <c r="E6" s="103">
        <v>95000000</v>
      </c>
      <c r="F6" s="104">
        <f>Car!E48</f>
        <v>86800000</v>
      </c>
      <c r="G6" s="103">
        <f t="shared" si="0"/>
        <v>8200000</v>
      </c>
      <c r="H6" s="105">
        <f t="shared" si="1"/>
        <v>9.4470046082949302E-2</v>
      </c>
      <c r="I6" s="91"/>
      <c r="J6" s="103">
        <v>1000000</v>
      </c>
      <c r="K6" s="103">
        <f>G6-J6</f>
        <v>7200000</v>
      </c>
      <c r="L6" s="106">
        <v>0</v>
      </c>
      <c r="M6" s="106">
        <v>0</v>
      </c>
    </row>
    <row r="7" spans="1:13" ht="15" customHeight="1" x14ac:dyDescent="0.25">
      <c r="A7" s="101"/>
      <c r="B7" s="102"/>
      <c r="C7" s="102"/>
      <c r="D7" s="101"/>
      <c r="E7" s="103"/>
      <c r="F7" s="104"/>
      <c r="G7" s="103"/>
      <c r="H7" s="105" t="str">
        <f t="shared" si="1"/>
        <v/>
      </c>
      <c r="I7" s="91"/>
      <c r="J7" s="103"/>
      <c r="K7" s="103"/>
      <c r="L7" s="106"/>
      <c r="M7" s="106"/>
    </row>
    <row r="8" spans="1:13" ht="15" customHeight="1" x14ac:dyDescent="0.25">
      <c r="A8" s="107"/>
      <c r="B8" s="108"/>
      <c r="C8" s="92"/>
      <c r="D8" s="109">
        <f>SUM(D5:D7)</f>
        <v>2</v>
      </c>
      <c r="E8" s="110">
        <f>SUM(E5:E7)</f>
        <v>181000000</v>
      </c>
      <c r="F8" s="110">
        <f>SUM(F5:F7)</f>
        <v>164945400</v>
      </c>
      <c r="G8" s="110">
        <f>SUM(G5:G7)</f>
        <v>16054600</v>
      </c>
      <c r="H8" s="111">
        <f>G8/F8</f>
        <v>9.7332814373726095E-2</v>
      </c>
      <c r="I8" s="91"/>
      <c r="J8" s="110">
        <f>SUM(J5:J7)</f>
        <v>2000000</v>
      </c>
      <c r="K8" s="110">
        <f>SUM(K5:K7)</f>
        <v>11154600</v>
      </c>
      <c r="L8" s="110">
        <f>SUM(L5:L7)</f>
        <v>2900000</v>
      </c>
      <c r="M8" s="110">
        <f>SUM(M5:M7)</f>
        <v>0</v>
      </c>
    </row>
    <row r="9" spans="1:13" ht="15.75" customHeight="1" x14ac:dyDescent="0.25">
      <c r="A9" s="91"/>
      <c r="B9" s="108"/>
      <c r="C9" s="91"/>
      <c r="D9" s="91"/>
      <c r="E9" s="91"/>
      <c r="F9" s="91"/>
      <c r="G9" s="91"/>
      <c r="H9" s="91"/>
      <c r="I9" s="91"/>
      <c r="J9" s="92"/>
      <c r="K9" s="92"/>
      <c r="L9" s="40"/>
      <c r="M9" s="40"/>
    </row>
    <row r="10" spans="1:13" ht="16.5" customHeight="1" x14ac:dyDescent="0.25">
      <c r="A10" s="191"/>
      <c r="B10" s="189"/>
      <c r="C10" s="189"/>
      <c r="D10" s="189"/>
      <c r="E10" s="189"/>
      <c r="F10" s="189"/>
      <c r="G10" s="189"/>
      <c r="H10" s="190"/>
      <c r="I10" s="91"/>
      <c r="J10" s="92"/>
      <c r="K10" s="92"/>
      <c r="L10" s="40"/>
      <c r="M10" s="40"/>
    </row>
    <row r="11" spans="1:13" ht="15" customHeight="1" x14ac:dyDescent="0.25">
      <c r="A11" s="112" t="s">
        <v>275</v>
      </c>
      <c r="B11" s="113" t="s">
        <v>290</v>
      </c>
      <c r="C11" s="91"/>
      <c r="D11" s="91"/>
      <c r="E11" s="91"/>
      <c r="F11" s="91"/>
      <c r="G11" s="91"/>
      <c r="H11" s="91"/>
      <c r="I11" s="91"/>
      <c r="J11" s="92"/>
      <c r="K11" s="92"/>
      <c r="L11" s="40"/>
      <c r="M11" s="40"/>
    </row>
    <row r="12" spans="1:13" ht="24" customHeight="1" x14ac:dyDescent="0.25">
      <c r="A12" s="96" t="s">
        <v>278</v>
      </c>
      <c r="B12" s="97" t="s">
        <v>279</v>
      </c>
      <c r="C12" s="96" t="s">
        <v>280</v>
      </c>
      <c r="D12" s="96" t="s">
        <v>281</v>
      </c>
      <c r="E12" s="96" t="s">
        <v>1</v>
      </c>
      <c r="F12" s="98" t="s">
        <v>282</v>
      </c>
      <c r="G12" s="96" t="s">
        <v>283</v>
      </c>
      <c r="H12" s="96" t="s">
        <v>284</v>
      </c>
      <c r="I12" s="91"/>
      <c r="J12" s="92"/>
      <c r="K12" s="92"/>
      <c r="L12" s="40"/>
      <c r="M12" s="40"/>
    </row>
    <row r="13" spans="1:13" ht="15" customHeight="1" x14ac:dyDescent="0.25">
      <c r="A13" s="101">
        <v>1</v>
      </c>
      <c r="B13" s="102" t="s">
        <v>142</v>
      </c>
      <c r="C13" s="102" t="s">
        <v>291</v>
      </c>
      <c r="D13" s="101">
        <v>1</v>
      </c>
      <c r="E13" s="103">
        <v>85000000</v>
      </c>
      <c r="F13" s="104">
        <f>Car!E66</f>
        <v>78845000</v>
      </c>
      <c r="G13" s="103">
        <f t="shared" ref="G13:G17" si="2">E13-F13</f>
        <v>6155000</v>
      </c>
      <c r="H13" s="105">
        <f t="shared" ref="H13:H18" si="3">IFERROR(G13/F13,"")</f>
        <v>7.8064557042298185E-2</v>
      </c>
      <c r="I13" s="91"/>
      <c r="J13" s="103">
        <v>1000000</v>
      </c>
      <c r="K13" s="103">
        <f t="shared" ref="K13:K17" si="4">G13-J13-M13-L13</f>
        <v>2905000</v>
      </c>
      <c r="L13" s="106">
        <v>2250000</v>
      </c>
      <c r="M13" s="106">
        <v>0</v>
      </c>
    </row>
    <row r="14" spans="1:13" ht="15" customHeight="1" x14ac:dyDescent="0.25">
      <c r="A14" s="101">
        <v>2</v>
      </c>
      <c r="B14" s="102" t="s">
        <v>144</v>
      </c>
      <c r="C14" s="102" t="s">
        <v>292</v>
      </c>
      <c r="D14" s="101">
        <v>1</v>
      </c>
      <c r="E14" s="103">
        <v>43000000</v>
      </c>
      <c r="F14" s="104">
        <f>Car!E84</f>
        <v>36300000</v>
      </c>
      <c r="G14" s="103">
        <f t="shared" si="2"/>
        <v>6700000</v>
      </c>
      <c r="H14" s="105">
        <f t="shared" si="3"/>
        <v>0.18457300275482094</v>
      </c>
      <c r="I14" s="91"/>
      <c r="J14" s="103">
        <v>1000000</v>
      </c>
      <c r="K14" s="103">
        <f t="shared" si="4"/>
        <v>5700000</v>
      </c>
      <c r="L14" s="106">
        <v>0</v>
      </c>
      <c r="M14" s="106">
        <v>0</v>
      </c>
    </row>
    <row r="15" spans="1:13" ht="15" customHeight="1" x14ac:dyDescent="0.25">
      <c r="A15" s="101">
        <v>3</v>
      </c>
      <c r="B15" s="102" t="s">
        <v>143</v>
      </c>
      <c r="C15" s="102" t="s">
        <v>293</v>
      </c>
      <c r="D15" s="101">
        <v>1</v>
      </c>
      <c r="E15" s="103">
        <v>92000000</v>
      </c>
      <c r="F15" s="104">
        <v>84223000</v>
      </c>
      <c r="G15" s="103">
        <f t="shared" si="2"/>
        <v>7777000</v>
      </c>
      <c r="H15" s="105">
        <f t="shared" si="3"/>
        <v>9.2338197404509451E-2</v>
      </c>
      <c r="I15" s="91"/>
      <c r="J15" s="103">
        <v>1000000</v>
      </c>
      <c r="K15" s="103">
        <f t="shared" si="4"/>
        <v>3713500</v>
      </c>
      <c r="L15" s="106">
        <v>0</v>
      </c>
      <c r="M15" s="106">
        <f>Car!H36</f>
        <v>3063500</v>
      </c>
    </row>
    <row r="16" spans="1:13" ht="15" customHeight="1" x14ac:dyDescent="0.25">
      <c r="A16" s="101">
        <v>4</v>
      </c>
      <c r="B16" s="102" t="s">
        <v>136</v>
      </c>
      <c r="C16" s="102" t="s">
        <v>294</v>
      </c>
      <c r="D16" s="101">
        <v>1</v>
      </c>
      <c r="E16" s="103">
        <v>82000000</v>
      </c>
      <c r="F16" s="104">
        <v>71150000</v>
      </c>
      <c r="G16" s="103">
        <f t="shared" si="2"/>
        <v>10850000</v>
      </c>
      <c r="H16" s="105">
        <f t="shared" si="3"/>
        <v>0.15249472944483486</v>
      </c>
      <c r="I16" s="91"/>
      <c r="J16" s="103">
        <v>1000000</v>
      </c>
      <c r="K16" s="103">
        <f t="shared" si="4"/>
        <v>9850000</v>
      </c>
      <c r="L16" s="106">
        <v>0</v>
      </c>
      <c r="M16" s="106">
        <v>0</v>
      </c>
    </row>
    <row r="17" spans="1:13" ht="15" customHeight="1" x14ac:dyDescent="0.25">
      <c r="A17" s="101">
        <v>5</v>
      </c>
      <c r="B17" s="102" t="s">
        <v>148</v>
      </c>
      <c r="C17" s="102" t="s">
        <v>295</v>
      </c>
      <c r="D17" s="101">
        <v>1</v>
      </c>
      <c r="E17" s="103">
        <v>67500000</v>
      </c>
      <c r="F17" s="104">
        <f>Car!E135</f>
        <v>58250000</v>
      </c>
      <c r="G17" s="103">
        <f t="shared" si="2"/>
        <v>9250000</v>
      </c>
      <c r="H17" s="105">
        <f t="shared" si="3"/>
        <v>0.15879828326180256</v>
      </c>
      <c r="I17" s="91"/>
      <c r="J17" s="103">
        <v>1000000</v>
      </c>
      <c r="K17" s="103">
        <f t="shared" si="4"/>
        <v>8250000</v>
      </c>
      <c r="L17" s="106">
        <v>0</v>
      </c>
      <c r="M17" s="106">
        <v>0</v>
      </c>
    </row>
    <row r="18" spans="1:13" ht="15" customHeight="1" x14ac:dyDescent="0.25">
      <c r="A18" s="101"/>
      <c r="B18" s="102"/>
      <c r="C18" s="102"/>
      <c r="D18" s="101"/>
      <c r="E18" s="103"/>
      <c r="F18" s="104"/>
      <c r="G18" s="103"/>
      <c r="H18" s="105" t="str">
        <f t="shared" si="3"/>
        <v/>
      </c>
      <c r="I18" s="91"/>
      <c r="J18" s="103"/>
      <c r="K18" s="103"/>
      <c r="L18" s="106"/>
      <c r="M18" s="106"/>
    </row>
    <row r="19" spans="1:13" ht="15" customHeight="1" x14ac:dyDescent="0.25">
      <c r="A19" s="107"/>
      <c r="B19" s="108"/>
      <c r="C19" s="92"/>
      <c r="D19" s="109">
        <f t="shared" ref="D19:G19" si="5">SUM(D13:D18)</f>
        <v>5</v>
      </c>
      <c r="E19" s="110">
        <f t="shared" si="5"/>
        <v>369500000</v>
      </c>
      <c r="F19" s="110">
        <f t="shared" si="5"/>
        <v>328768000</v>
      </c>
      <c r="G19" s="110">
        <f t="shared" si="5"/>
        <v>40732000</v>
      </c>
      <c r="H19" s="111">
        <f>G19/F19</f>
        <v>0.1238928362857699</v>
      </c>
      <c r="I19" s="91"/>
      <c r="J19" s="110">
        <f t="shared" ref="J19:M19" si="6">SUM(J13:J18)</f>
        <v>5000000</v>
      </c>
      <c r="K19" s="110">
        <f t="shared" si="6"/>
        <v>30418500</v>
      </c>
      <c r="L19" s="110">
        <f t="shared" si="6"/>
        <v>2250000</v>
      </c>
      <c r="M19" s="110">
        <f t="shared" si="6"/>
        <v>3063500</v>
      </c>
    </row>
    <row r="20" spans="1:13" ht="15.75" customHeight="1" x14ac:dyDescent="0.25">
      <c r="A20" s="91"/>
      <c r="B20" s="108"/>
      <c r="C20" s="91"/>
      <c r="D20" s="91"/>
      <c r="E20" s="91"/>
      <c r="F20" s="91"/>
      <c r="G20" s="92"/>
      <c r="H20" s="91"/>
      <c r="I20" s="91"/>
      <c r="J20" s="92"/>
      <c r="K20" s="92"/>
      <c r="L20" s="40"/>
      <c r="M20" s="40"/>
    </row>
    <row r="21" spans="1:13" ht="15" customHeight="1" x14ac:dyDescent="0.25">
      <c r="A21" s="112" t="s">
        <v>275</v>
      </c>
      <c r="B21" s="113" t="s">
        <v>296</v>
      </c>
      <c r="C21" s="91"/>
      <c r="D21" s="91"/>
      <c r="E21" s="91"/>
      <c r="F21" s="91"/>
      <c r="G21" s="91"/>
      <c r="H21" s="91"/>
      <c r="I21" s="91"/>
      <c r="J21" s="92"/>
      <c r="K21" s="92"/>
      <c r="L21" s="40"/>
      <c r="M21" s="40"/>
    </row>
    <row r="22" spans="1:13" ht="24" customHeight="1" x14ac:dyDescent="0.25">
      <c r="A22" s="96" t="s">
        <v>278</v>
      </c>
      <c r="B22" s="97" t="s">
        <v>279</v>
      </c>
      <c r="C22" s="96" t="s">
        <v>280</v>
      </c>
      <c r="D22" s="96" t="s">
        <v>281</v>
      </c>
      <c r="E22" s="96" t="s">
        <v>1</v>
      </c>
      <c r="F22" s="98" t="s">
        <v>282</v>
      </c>
      <c r="G22" s="96" t="s">
        <v>283</v>
      </c>
      <c r="H22" s="96" t="s">
        <v>284</v>
      </c>
      <c r="I22" s="91"/>
      <c r="J22" s="92"/>
      <c r="K22" s="92"/>
      <c r="L22" s="40"/>
      <c r="M22" s="40"/>
    </row>
    <row r="23" spans="1:13" ht="15" customHeight="1" x14ac:dyDescent="0.25">
      <c r="A23" s="101">
        <v>1</v>
      </c>
      <c r="B23" s="102" t="s">
        <v>152</v>
      </c>
      <c r="C23" s="102" t="s">
        <v>297</v>
      </c>
      <c r="D23" s="101">
        <v>1</v>
      </c>
      <c r="E23" s="103">
        <v>104000000</v>
      </c>
      <c r="F23" s="104">
        <f>Car!E166</f>
        <v>99000000</v>
      </c>
      <c r="G23" s="103">
        <f t="shared" ref="G23:G24" si="7">E23-F23</f>
        <v>5000000</v>
      </c>
      <c r="H23" s="105">
        <f t="shared" ref="H23:H25" si="8">IFERROR(G23/F23,"")</f>
        <v>5.0505050505050504E-2</v>
      </c>
      <c r="I23" s="91"/>
      <c r="J23" s="103">
        <v>1000000</v>
      </c>
      <c r="K23" s="103">
        <f t="shared" ref="K23:K24" si="9">G23-J23-M23-L23</f>
        <v>2000000</v>
      </c>
      <c r="L23" s="106">
        <v>0</v>
      </c>
      <c r="M23" s="106">
        <v>2000000</v>
      </c>
    </row>
    <row r="24" spans="1:13" ht="15" customHeight="1" x14ac:dyDescent="0.25">
      <c r="A24" s="101">
        <v>2</v>
      </c>
      <c r="B24" s="102" t="s">
        <v>156</v>
      </c>
      <c r="C24" s="102" t="str">
        <f>CONCATENATE(Car!C178," ",Car!D178)</f>
        <v>Calya G 2016 Manual Silver</v>
      </c>
      <c r="D24" s="101">
        <v>1</v>
      </c>
      <c r="E24" s="103">
        <f>Car!D190</f>
        <v>88000000</v>
      </c>
      <c r="F24" s="104">
        <f>Car!E185</f>
        <v>82730000</v>
      </c>
      <c r="G24" s="103">
        <f t="shared" si="7"/>
        <v>5270000</v>
      </c>
      <c r="H24" s="105">
        <f t="shared" si="8"/>
        <v>6.3701196663846243E-2</v>
      </c>
      <c r="I24" s="91"/>
      <c r="J24" s="103">
        <f>Car!H188</f>
        <v>1000000</v>
      </c>
      <c r="K24" s="103">
        <f t="shared" si="9"/>
        <v>2135000</v>
      </c>
      <c r="L24" s="106">
        <v>0</v>
      </c>
      <c r="M24" s="106">
        <f>Car!H190</f>
        <v>2135000</v>
      </c>
    </row>
    <row r="25" spans="1:13" ht="15" customHeight="1" x14ac:dyDescent="0.25">
      <c r="A25" s="101"/>
      <c r="B25" s="102"/>
      <c r="C25" s="102"/>
      <c r="D25" s="101"/>
      <c r="E25" s="103"/>
      <c r="F25" s="104"/>
      <c r="G25" s="103"/>
      <c r="H25" s="105" t="str">
        <f t="shared" si="8"/>
        <v/>
      </c>
      <c r="I25" s="91"/>
      <c r="J25" s="103"/>
      <c r="K25" s="103"/>
      <c r="L25" s="106"/>
      <c r="M25" s="106"/>
    </row>
    <row r="26" spans="1:13" ht="15" customHeight="1" x14ac:dyDescent="0.25">
      <c r="A26" s="107"/>
      <c r="B26" s="108"/>
      <c r="C26" s="92"/>
      <c r="D26" s="109">
        <f>SUM(D23:D25)</f>
        <v>2</v>
      </c>
      <c r="E26" s="110">
        <f>SUM(E23:E25)</f>
        <v>192000000</v>
      </c>
      <c r="F26" s="110">
        <f>SUM(F23:F25)</f>
        <v>181730000</v>
      </c>
      <c r="G26" s="110">
        <f>SUM(G23:G25)</f>
        <v>10270000</v>
      </c>
      <c r="H26" s="111">
        <f>G26/F26</f>
        <v>5.6512408518131295E-2</v>
      </c>
      <c r="I26" s="91"/>
      <c r="J26" s="110">
        <f>SUM(J23:J25)</f>
        <v>2000000</v>
      </c>
      <c r="K26" s="110">
        <f>SUM(K23:K25)</f>
        <v>4135000</v>
      </c>
      <c r="L26" s="110">
        <f>SUM(L23:L25)</f>
        <v>0</v>
      </c>
      <c r="M26" s="110">
        <f>SUM(M23:M25)</f>
        <v>4135000</v>
      </c>
    </row>
    <row r="27" spans="1:13" ht="15.75" customHeight="1" x14ac:dyDescent="0.25">
      <c r="A27" s="91"/>
      <c r="B27" s="108"/>
      <c r="C27" s="91"/>
      <c r="D27" s="91"/>
      <c r="E27" s="91"/>
      <c r="F27" s="91"/>
      <c r="G27" s="91"/>
      <c r="H27" s="91"/>
      <c r="I27" s="91"/>
      <c r="J27" s="92"/>
      <c r="K27" s="92"/>
      <c r="L27" s="40"/>
      <c r="M27" s="40"/>
    </row>
    <row r="28" spans="1:13" ht="15" customHeight="1" x14ac:dyDescent="0.25">
      <c r="A28" s="112" t="s">
        <v>275</v>
      </c>
      <c r="B28" s="114" t="s">
        <v>298</v>
      </c>
      <c r="C28" s="91"/>
      <c r="D28" s="91"/>
      <c r="E28" s="91"/>
      <c r="F28" s="91"/>
      <c r="G28" s="91"/>
      <c r="H28" s="91"/>
      <c r="I28" s="91"/>
      <c r="J28" s="92"/>
      <c r="K28" s="92"/>
      <c r="L28" s="40"/>
      <c r="M28" s="40"/>
    </row>
    <row r="29" spans="1:13" ht="24" customHeight="1" x14ac:dyDescent="0.25">
      <c r="A29" s="96" t="s">
        <v>278</v>
      </c>
      <c r="B29" s="97" t="s">
        <v>279</v>
      </c>
      <c r="C29" s="96" t="s">
        <v>280</v>
      </c>
      <c r="D29" s="96" t="s">
        <v>281</v>
      </c>
      <c r="E29" s="96" t="s">
        <v>1</v>
      </c>
      <c r="F29" s="98" t="s">
        <v>282</v>
      </c>
      <c r="G29" s="96" t="s">
        <v>283</v>
      </c>
      <c r="H29" s="96" t="s">
        <v>284</v>
      </c>
      <c r="I29" s="91"/>
      <c r="J29" s="92"/>
      <c r="K29" s="92"/>
      <c r="L29" s="40"/>
      <c r="M29" s="40"/>
    </row>
    <row r="30" spans="1:13" ht="15" customHeight="1" x14ac:dyDescent="0.25">
      <c r="A30" s="101">
        <v>1</v>
      </c>
      <c r="B30" s="102" t="s">
        <v>151</v>
      </c>
      <c r="C30" s="102" t="str">
        <f>Car!C146</f>
        <v>Avanza E 1.3 2015 Barong</v>
      </c>
      <c r="D30" s="101">
        <v>1</v>
      </c>
      <c r="E30" s="103">
        <f>Car!D156</f>
        <v>105000000</v>
      </c>
      <c r="F30" s="104">
        <f>Car!E151</f>
        <v>99600000</v>
      </c>
      <c r="G30" s="103">
        <f t="shared" ref="G30:G37" si="10">E30-F30</f>
        <v>5400000</v>
      </c>
      <c r="H30" s="105">
        <f t="shared" ref="H30:H38" si="11">IFERROR(G30/F30,"")</f>
        <v>5.4216867469879519E-2</v>
      </c>
      <c r="I30" s="91"/>
      <c r="J30" s="103">
        <v>1000000</v>
      </c>
      <c r="K30" s="103">
        <f t="shared" ref="K30:K37" si="12">G30-J30-M30-L30</f>
        <v>2840000</v>
      </c>
      <c r="L30" s="106">
        <v>1560000</v>
      </c>
      <c r="M30" s="106">
        <v>0</v>
      </c>
    </row>
    <row r="31" spans="1:13" ht="15" customHeight="1" x14ac:dyDescent="0.25">
      <c r="A31" s="101">
        <v>2</v>
      </c>
      <c r="B31" s="102"/>
      <c r="C31" s="102" t="s">
        <v>299</v>
      </c>
      <c r="D31" s="101">
        <v>1</v>
      </c>
      <c r="E31" s="103">
        <v>81000000</v>
      </c>
      <c r="F31" s="104">
        <v>77000000</v>
      </c>
      <c r="G31" s="103">
        <f t="shared" si="10"/>
        <v>4000000</v>
      </c>
      <c r="H31" s="105">
        <f t="shared" si="11"/>
        <v>5.1948051948051951E-2</v>
      </c>
      <c r="I31" s="91"/>
      <c r="J31" s="103">
        <v>1000000</v>
      </c>
      <c r="K31" s="103">
        <f t="shared" si="12"/>
        <v>3000000</v>
      </c>
      <c r="L31" s="106">
        <v>0</v>
      </c>
      <c r="M31" s="106">
        <f>Car!H285</f>
        <v>0</v>
      </c>
    </row>
    <row r="32" spans="1:13" ht="15" customHeight="1" x14ac:dyDescent="0.25">
      <c r="A32" s="101">
        <v>3</v>
      </c>
      <c r="B32" s="102" t="s">
        <v>165</v>
      </c>
      <c r="C32" s="102" t="s">
        <v>300</v>
      </c>
      <c r="D32" s="101">
        <v>1</v>
      </c>
      <c r="E32" s="103">
        <f>Car!E228</f>
        <v>77500000</v>
      </c>
      <c r="F32" s="104">
        <f>Car!E221</f>
        <v>68050000</v>
      </c>
      <c r="G32" s="103">
        <f t="shared" si="10"/>
        <v>9450000</v>
      </c>
      <c r="H32" s="105">
        <f t="shared" si="11"/>
        <v>0.13886847905951505</v>
      </c>
      <c r="I32" s="91"/>
      <c r="J32" s="103">
        <v>1000000</v>
      </c>
      <c r="K32" s="103">
        <f t="shared" si="12"/>
        <v>4225000</v>
      </c>
      <c r="L32" s="106">
        <v>4225000</v>
      </c>
      <c r="M32" s="106">
        <f>Car!H303</f>
        <v>0</v>
      </c>
    </row>
    <row r="33" spans="1:13" ht="15" customHeight="1" x14ac:dyDescent="0.25">
      <c r="A33" s="101">
        <v>4</v>
      </c>
      <c r="B33" s="102" t="s">
        <v>169</v>
      </c>
      <c r="C33" s="102" t="s">
        <v>301</v>
      </c>
      <c r="D33" s="101">
        <v>1</v>
      </c>
      <c r="E33" s="103">
        <v>76000000</v>
      </c>
      <c r="F33" s="104">
        <f>70000000+1500000+500000</f>
        <v>72000000</v>
      </c>
      <c r="G33" s="103">
        <f t="shared" si="10"/>
        <v>4000000</v>
      </c>
      <c r="H33" s="105">
        <f t="shared" si="11"/>
        <v>5.5555555555555552E-2</v>
      </c>
      <c r="I33" s="91"/>
      <c r="J33" s="103">
        <v>1000000</v>
      </c>
      <c r="K33" s="103">
        <f t="shared" si="12"/>
        <v>3000000</v>
      </c>
      <c r="L33" s="106">
        <v>0</v>
      </c>
      <c r="M33" s="106">
        <f>Car!H321</f>
        <v>0</v>
      </c>
    </row>
    <row r="34" spans="1:13" ht="15" customHeight="1" x14ac:dyDescent="0.25">
      <c r="A34" s="101">
        <v>5</v>
      </c>
      <c r="B34" s="102" t="s">
        <v>136</v>
      </c>
      <c r="C34" s="102" t="s">
        <v>302</v>
      </c>
      <c r="D34" s="101">
        <v>1</v>
      </c>
      <c r="E34" s="103">
        <v>118000000</v>
      </c>
      <c r="F34" s="104">
        <v>114000000</v>
      </c>
      <c r="G34" s="103">
        <f t="shared" si="10"/>
        <v>4000000</v>
      </c>
      <c r="H34" s="105">
        <f t="shared" si="11"/>
        <v>3.5087719298245612E-2</v>
      </c>
      <c r="I34" s="91"/>
      <c r="J34" s="103">
        <v>1000000</v>
      </c>
      <c r="K34" s="103">
        <f t="shared" si="12"/>
        <v>3000000</v>
      </c>
      <c r="L34" s="106">
        <v>0</v>
      </c>
      <c r="M34" s="106">
        <f>Car!H339</f>
        <v>0</v>
      </c>
    </row>
    <row r="35" spans="1:13" ht="15" customHeight="1" x14ac:dyDescent="0.25">
      <c r="A35" s="101">
        <v>6</v>
      </c>
      <c r="B35" s="102" t="s">
        <v>136</v>
      </c>
      <c r="C35" s="102" t="s">
        <v>303</v>
      </c>
      <c r="D35" s="101">
        <v>1</v>
      </c>
      <c r="E35" s="103">
        <v>81000000</v>
      </c>
      <c r="F35" s="104">
        <f>76500000</f>
        <v>76500000</v>
      </c>
      <c r="G35" s="103">
        <f t="shared" si="10"/>
        <v>4500000</v>
      </c>
      <c r="H35" s="105">
        <f t="shared" si="11"/>
        <v>5.8823529411764705E-2</v>
      </c>
      <c r="I35" s="91"/>
      <c r="J35" s="103">
        <v>1000000</v>
      </c>
      <c r="K35" s="103">
        <f t="shared" si="12"/>
        <v>3500000</v>
      </c>
      <c r="L35" s="106">
        <v>0</v>
      </c>
      <c r="M35" s="106">
        <f>Car!H357</f>
        <v>0</v>
      </c>
    </row>
    <row r="36" spans="1:13" ht="15" customHeight="1" x14ac:dyDescent="0.25">
      <c r="A36" s="101">
        <v>7</v>
      </c>
      <c r="B36" s="102" t="s">
        <v>136</v>
      </c>
      <c r="C36" s="102" t="s">
        <v>304</v>
      </c>
      <c r="D36" s="101">
        <v>1</v>
      </c>
      <c r="E36" s="103">
        <v>119000000</v>
      </c>
      <c r="F36" s="104">
        <v>116000000</v>
      </c>
      <c r="G36" s="103">
        <f t="shared" si="10"/>
        <v>3000000</v>
      </c>
      <c r="H36" s="105">
        <f t="shared" si="11"/>
        <v>2.5862068965517241E-2</v>
      </c>
      <c r="I36" s="91"/>
      <c r="J36" s="103">
        <v>1000000</v>
      </c>
      <c r="K36" s="103">
        <f t="shared" si="12"/>
        <v>2000000</v>
      </c>
      <c r="L36" s="106">
        <v>0</v>
      </c>
      <c r="M36" s="106">
        <f>Car!H377</f>
        <v>0</v>
      </c>
    </row>
    <row r="37" spans="1:13" ht="15" customHeight="1" x14ac:dyDescent="0.25">
      <c r="A37" s="101">
        <v>8</v>
      </c>
      <c r="B37" s="102" t="s">
        <v>136</v>
      </c>
      <c r="C37" s="102" t="s">
        <v>305</v>
      </c>
      <c r="D37" s="101">
        <v>1</v>
      </c>
      <c r="E37" s="103">
        <v>101000000</v>
      </c>
      <c r="F37" s="104">
        <v>97000000</v>
      </c>
      <c r="G37" s="103">
        <f t="shared" si="10"/>
        <v>4000000</v>
      </c>
      <c r="H37" s="105">
        <f t="shared" si="11"/>
        <v>4.1237113402061855E-2</v>
      </c>
      <c r="I37" s="91"/>
      <c r="J37" s="103">
        <v>1000000</v>
      </c>
      <c r="K37" s="103">
        <f t="shared" si="12"/>
        <v>3000000</v>
      </c>
      <c r="L37" s="106">
        <v>0</v>
      </c>
      <c r="M37" s="106">
        <f>Car!H377</f>
        <v>0</v>
      </c>
    </row>
    <row r="38" spans="1:13" ht="15" customHeight="1" x14ac:dyDescent="0.25">
      <c r="A38" s="101"/>
      <c r="B38" s="102"/>
      <c r="C38" s="102"/>
      <c r="D38" s="101"/>
      <c r="E38" s="103"/>
      <c r="F38" s="104"/>
      <c r="G38" s="103"/>
      <c r="H38" s="105" t="str">
        <f t="shared" si="11"/>
        <v/>
      </c>
      <c r="I38" s="91"/>
      <c r="J38" s="103"/>
      <c r="K38" s="103"/>
      <c r="L38" s="106"/>
      <c r="M38" s="106"/>
    </row>
    <row r="39" spans="1:13" ht="15" customHeight="1" x14ac:dyDescent="0.25">
      <c r="A39" s="107"/>
      <c r="B39" s="108"/>
      <c r="C39" s="92"/>
      <c r="D39" s="109">
        <f t="shared" ref="D39:G39" si="13">SUM(D30:D38)</f>
        <v>8</v>
      </c>
      <c r="E39" s="110">
        <f t="shared" si="13"/>
        <v>758500000</v>
      </c>
      <c r="F39" s="110">
        <f t="shared" si="13"/>
        <v>720150000</v>
      </c>
      <c r="G39" s="110">
        <f t="shared" si="13"/>
        <v>38350000</v>
      </c>
      <c r="H39" s="111">
        <f>G39/F39</f>
        <v>5.3252794556689576E-2</v>
      </c>
      <c r="I39" s="91"/>
      <c r="J39" s="110">
        <f t="shared" ref="J39:M39" si="14">SUM(J30:J38)</f>
        <v>8000000</v>
      </c>
      <c r="K39" s="110">
        <f t="shared" si="14"/>
        <v>24565000</v>
      </c>
      <c r="L39" s="110">
        <f t="shared" si="14"/>
        <v>5785000</v>
      </c>
      <c r="M39" s="110">
        <f t="shared" si="14"/>
        <v>0</v>
      </c>
    </row>
    <row r="40" spans="1:13" ht="15.75" customHeight="1" x14ac:dyDescent="0.25">
      <c r="A40" s="115"/>
      <c r="B40" s="116"/>
      <c r="C40" s="115"/>
      <c r="D40" s="115"/>
      <c r="E40" s="115"/>
      <c r="F40" s="115"/>
      <c r="G40" s="115"/>
      <c r="H40" s="115"/>
      <c r="I40" s="115"/>
      <c r="J40" s="117"/>
      <c r="K40" s="117"/>
      <c r="L40" s="118"/>
      <c r="M40" s="118"/>
    </row>
    <row r="41" spans="1:13" ht="15" customHeight="1" x14ac:dyDescent="0.25">
      <c r="A41" s="112" t="s">
        <v>275</v>
      </c>
      <c r="B41" s="114" t="s">
        <v>276</v>
      </c>
      <c r="C41" s="91"/>
      <c r="D41" s="91"/>
      <c r="E41" s="91"/>
      <c r="F41" s="91"/>
      <c r="G41" s="91"/>
      <c r="H41" s="91"/>
      <c r="I41" s="91"/>
      <c r="J41" s="92"/>
      <c r="K41" s="92"/>
      <c r="L41" s="40"/>
      <c r="M41" s="40"/>
    </row>
    <row r="42" spans="1:13" ht="24" customHeight="1" x14ac:dyDescent="0.25">
      <c r="A42" s="96" t="s">
        <v>278</v>
      </c>
      <c r="B42" s="97" t="s">
        <v>279</v>
      </c>
      <c r="C42" s="96" t="s">
        <v>280</v>
      </c>
      <c r="D42" s="96" t="s">
        <v>281</v>
      </c>
      <c r="E42" s="96" t="s">
        <v>1</v>
      </c>
      <c r="F42" s="98" t="s">
        <v>282</v>
      </c>
      <c r="G42" s="96" t="s">
        <v>283</v>
      </c>
      <c r="H42" s="96" t="s">
        <v>284</v>
      </c>
      <c r="I42" s="91"/>
      <c r="J42" s="92"/>
      <c r="K42" s="92"/>
      <c r="L42" s="40"/>
      <c r="M42" s="40"/>
    </row>
    <row r="43" spans="1:13" ht="15" customHeight="1" x14ac:dyDescent="0.25">
      <c r="A43" s="101">
        <v>1</v>
      </c>
      <c r="B43" s="102" t="s">
        <v>172</v>
      </c>
      <c r="C43" s="102" t="s">
        <v>306</v>
      </c>
      <c r="D43" s="101">
        <v>1</v>
      </c>
      <c r="E43" s="103">
        <f>Car!E246</f>
        <v>76800000</v>
      </c>
      <c r="F43" s="104">
        <f>Car!E239</f>
        <v>69300000</v>
      </c>
      <c r="G43" s="103">
        <f t="shared" ref="G43:G49" si="15">E43-F43</f>
        <v>7500000</v>
      </c>
      <c r="H43" s="105">
        <f t="shared" ref="H43:H49" si="16">IFERROR(G43/F43,"")</f>
        <v>0.10822510822510822</v>
      </c>
      <c r="I43" s="91"/>
      <c r="J43" s="103">
        <v>1000000</v>
      </c>
      <c r="K43" s="103">
        <f t="shared" ref="K43:K49" si="17">G43-J43-M43-L43</f>
        <v>3250000</v>
      </c>
      <c r="L43" s="106">
        <v>3250000</v>
      </c>
      <c r="M43" s="106">
        <v>0</v>
      </c>
    </row>
    <row r="44" spans="1:13" ht="15" customHeight="1" x14ac:dyDescent="0.25">
      <c r="A44" s="101">
        <v>2</v>
      </c>
      <c r="B44" s="102" t="s">
        <v>136</v>
      </c>
      <c r="C44" s="102" t="s">
        <v>307</v>
      </c>
      <c r="D44" s="101">
        <v>1</v>
      </c>
      <c r="E44" s="103">
        <f>126000000-500000-2000000</f>
        <v>123500000</v>
      </c>
      <c r="F44" s="104">
        <v>115000000</v>
      </c>
      <c r="G44" s="103">
        <f t="shared" si="15"/>
        <v>8500000</v>
      </c>
      <c r="H44" s="105">
        <f t="shared" si="16"/>
        <v>7.3913043478260873E-2</v>
      </c>
      <c r="I44" s="91"/>
      <c r="J44" s="103">
        <v>1000000</v>
      </c>
      <c r="K44" s="103">
        <f t="shared" si="17"/>
        <v>7500000</v>
      </c>
      <c r="L44" s="106">
        <v>0</v>
      </c>
      <c r="M44" s="106">
        <f>Car!H476</f>
        <v>0</v>
      </c>
    </row>
    <row r="45" spans="1:13" ht="15" customHeight="1" x14ac:dyDescent="0.25">
      <c r="A45" s="101">
        <v>3</v>
      </c>
      <c r="B45" s="102" t="s">
        <v>160</v>
      </c>
      <c r="C45" s="102" t="s">
        <v>308</v>
      </c>
      <c r="D45" s="101">
        <v>1</v>
      </c>
      <c r="E45" s="103">
        <f>Car!E210</f>
        <v>114500000</v>
      </c>
      <c r="F45" s="104">
        <f>Car!E203</f>
        <v>110300000</v>
      </c>
      <c r="G45" s="103">
        <f t="shared" si="15"/>
        <v>4200000</v>
      </c>
      <c r="H45" s="105">
        <f t="shared" si="16"/>
        <v>3.8077969174977334E-2</v>
      </c>
      <c r="I45" s="91"/>
      <c r="J45" s="103">
        <v>1000000</v>
      </c>
      <c r="K45" s="103">
        <f t="shared" si="17"/>
        <v>1600000</v>
      </c>
      <c r="L45" s="106">
        <v>0</v>
      </c>
      <c r="M45" s="106">
        <v>1600000</v>
      </c>
    </row>
    <row r="46" spans="1:13" ht="15" customHeight="1" x14ac:dyDescent="0.25">
      <c r="A46" s="101">
        <v>4</v>
      </c>
      <c r="B46" s="102" t="s">
        <v>177</v>
      </c>
      <c r="C46" s="102" t="s">
        <v>309</v>
      </c>
      <c r="D46" s="101">
        <v>1</v>
      </c>
      <c r="E46" s="103">
        <f>Car!D262</f>
        <v>56000000</v>
      </c>
      <c r="F46" s="104">
        <f>Car!E257</f>
        <v>50500000</v>
      </c>
      <c r="G46" s="103">
        <f t="shared" si="15"/>
        <v>5500000</v>
      </c>
      <c r="H46" s="105">
        <f t="shared" si="16"/>
        <v>0.10891089108910891</v>
      </c>
      <c r="I46" s="91"/>
      <c r="J46" s="103">
        <v>1000000</v>
      </c>
      <c r="K46" s="103">
        <f t="shared" si="17"/>
        <v>2250000</v>
      </c>
      <c r="L46" s="106">
        <v>2250000</v>
      </c>
      <c r="M46" s="106">
        <f>Car!H478</f>
        <v>0</v>
      </c>
    </row>
    <row r="47" spans="1:13" ht="15" customHeight="1" x14ac:dyDescent="0.25">
      <c r="A47" s="101">
        <v>5</v>
      </c>
      <c r="B47" s="102" t="s">
        <v>180</v>
      </c>
      <c r="C47" s="102" t="s">
        <v>310</v>
      </c>
      <c r="D47" s="101">
        <v>1</v>
      </c>
      <c r="E47" s="103">
        <v>92000000</v>
      </c>
      <c r="F47" s="104">
        <v>90000000</v>
      </c>
      <c r="G47" s="103">
        <f t="shared" si="15"/>
        <v>2000000</v>
      </c>
      <c r="H47" s="105">
        <f t="shared" si="16"/>
        <v>2.2222222222222223E-2</v>
      </c>
      <c r="I47" s="91"/>
      <c r="J47" s="103">
        <v>1000000</v>
      </c>
      <c r="K47" s="103">
        <f t="shared" si="17"/>
        <v>1000000</v>
      </c>
      <c r="L47" s="106">
        <v>0</v>
      </c>
      <c r="M47" s="106">
        <f>Car!H479</f>
        <v>0</v>
      </c>
    </row>
    <row r="48" spans="1:13" ht="15" customHeight="1" x14ac:dyDescent="0.25">
      <c r="A48" s="101">
        <v>6</v>
      </c>
      <c r="B48" s="102" t="s">
        <v>174</v>
      </c>
      <c r="C48" s="102" t="s">
        <v>311</v>
      </c>
      <c r="D48" s="101">
        <v>1</v>
      </c>
      <c r="E48" s="103">
        <v>113000000</v>
      </c>
      <c r="F48" s="104">
        <f>Car!E293</f>
        <v>110000000</v>
      </c>
      <c r="G48" s="103">
        <f t="shared" si="15"/>
        <v>3000000</v>
      </c>
      <c r="H48" s="105">
        <f t="shared" si="16"/>
        <v>2.7272727272727271E-2</v>
      </c>
      <c r="I48" s="91"/>
      <c r="J48" s="103">
        <v>1000000</v>
      </c>
      <c r="K48" s="103">
        <f t="shared" si="17"/>
        <v>2000000</v>
      </c>
      <c r="L48" s="106">
        <v>0</v>
      </c>
      <c r="M48" s="106">
        <f>Car!H480</f>
        <v>0</v>
      </c>
    </row>
    <row r="49" spans="1:26" ht="15" customHeight="1" x14ac:dyDescent="0.25">
      <c r="A49" s="101">
        <v>7</v>
      </c>
      <c r="B49" s="102" t="s">
        <v>176</v>
      </c>
      <c r="C49" s="102" t="s">
        <v>312</v>
      </c>
      <c r="D49" s="101">
        <v>1</v>
      </c>
      <c r="E49" s="103">
        <v>120000000</v>
      </c>
      <c r="F49" s="104">
        <f>Car!E275</f>
        <v>116500000</v>
      </c>
      <c r="G49" s="103">
        <f t="shared" si="15"/>
        <v>3500000</v>
      </c>
      <c r="H49" s="105">
        <f t="shared" si="16"/>
        <v>3.0042918454935622E-2</v>
      </c>
      <c r="I49" s="91"/>
      <c r="J49" s="103">
        <v>0</v>
      </c>
      <c r="K49" s="103">
        <f t="shared" si="17"/>
        <v>1750000</v>
      </c>
      <c r="L49" s="106">
        <v>0</v>
      </c>
      <c r="M49" s="106">
        <f>Car!H280</f>
        <v>1750000</v>
      </c>
    </row>
    <row r="50" spans="1:26" ht="15" customHeight="1" x14ac:dyDescent="0.25">
      <c r="A50" s="101"/>
      <c r="B50" s="102"/>
      <c r="C50" s="102"/>
      <c r="D50" s="101"/>
      <c r="E50" s="103"/>
      <c r="F50" s="104"/>
      <c r="G50" s="103"/>
      <c r="H50" s="105" t="str">
        <f>IFERROR(G50/F50,"")</f>
        <v/>
      </c>
      <c r="I50" s="91"/>
      <c r="J50" s="103"/>
      <c r="K50" s="103"/>
      <c r="L50" s="106"/>
      <c r="M50" s="106"/>
    </row>
    <row r="51" spans="1:26" ht="15" customHeight="1" x14ac:dyDescent="0.25">
      <c r="A51" s="107"/>
      <c r="B51" s="108"/>
      <c r="C51" s="92"/>
      <c r="D51" s="109">
        <f>SUM(D43:D50)</f>
        <v>7</v>
      </c>
      <c r="E51" s="110">
        <f>SUM(E43:E50)</f>
        <v>695800000</v>
      </c>
      <c r="F51" s="110">
        <f>SUM(F43:F50)</f>
        <v>661600000</v>
      </c>
      <c r="G51" s="110">
        <f>SUM(G43:G50)</f>
        <v>34200000</v>
      </c>
      <c r="H51" s="111">
        <f>G51/F51</f>
        <v>5.1692865779927447E-2</v>
      </c>
      <c r="I51" s="91"/>
      <c r="J51" s="110">
        <f>SUM(J43:J50)</f>
        <v>6000000</v>
      </c>
      <c r="K51" s="110">
        <f>SUM(K43:K50)</f>
        <v>19350000</v>
      </c>
      <c r="L51" s="110">
        <f>SUM(L43:L50)</f>
        <v>5500000</v>
      </c>
      <c r="M51" s="110">
        <f>SUM(M43:M50)</f>
        <v>3350000</v>
      </c>
    </row>
    <row r="52" spans="1:26" ht="15.75" customHeight="1" x14ac:dyDescent="0.25">
      <c r="A52" s="115"/>
      <c r="B52" s="116"/>
      <c r="C52" s="115"/>
      <c r="D52" s="115"/>
      <c r="E52" s="115"/>
      <c r="F52" s="115"/>
      <c r="G52" s="115"/>
      <c r="H52" s="115"/>
      <c r="I52" s="115"/>
      <c r="J52" s="117"/>
      <c r="K52" s="117"/>
      <c r="L52" s="118"/>
      <c r="M52" s="118"/>
    </row>
    <row r="53" spans="1:26" ht="15" customHeight="1" x14ac:dyDescent="0.25">
      <c r="A53" s="112" t="s">
        <v>275</v>
      </c>
      <c r="B53" s="114" t="s">
        <v>313</v>
      </c>
      <c r="C53" s="91"/>
      <c r="D53" s="91"/>
      <c r="E53" s="91"/>
      <c r="F53" s="91"/>
      <c r="G53" s="91"/>
      <c r="H53" s="91"/>
      <c r="I53" s="91"/>
      <c r="J53" s="92"/>
      <c r="K53" s="92"/>
      <c r="L53" s="40"/>
      <c r="M53" s="40"/>
    </row>
    <row r="54" spans="1:26" ht="24" customHeight="1" x14ac:dyDescent="0.25">
      <c r="A54" s="96" t="s">
        <v>278</v>
      </c>
      <c r="B54" s="97" t="s">
        <v>279</v>
      </c>
      <c r="C54" s="96" t="s">
        <v>280</v>
      </c>
      <c r="D54" s="96" t="s">
        <v>281</v>
      </c>
      <c r="E54" s="96" t="s">
        <v>1</v>
      </c>
      <c r="F54" s="98" t="s">
        <v>282</v>
      </c>
      <c r="G54" s="96" t="s">
        <v>283</v>
      </c>
      <c r="H54" s="96" t="s">
        <v>284</v>
      </c>
      <c r="I54" s="91"/>
      <c r="J54" s="92"/>
      <c r="K54" s="92"/>
      <c r="L54" s="40"/>
      <c r="M54" s="40"/>
    </row>
    <row r="55" spans="1:26" ht="15" customHeight="1" x14ac:dyDescent="0.25">
      <c r="A55" s="101">
        <v>1</v>
      </c>
      <c r="B55" s="102" t="s">
        <v>182</v>
      </c>
      <c r="C55" s="102" t="s">
        <v>314</v>
      </c>
      <c r="D55" s="101">
        <v>1</v>
      </c>
      <c r="E55" s="103">
        <f>Car!E336</f>
        <v>84000000</v>
      </c>
      <c r="F55" s="104">
        <f>Car!E329</f>
        <v>73600000</v>
      </c>
      <c r="G55" s="103">
        <f t="shared" ref="G55:G59" si="18">E55-F55</f>
        <v>10400000</v>
      </c>
      <c r="H55" s="105">
        <f t="shared" ref="H55:H60" si="19">IFERROR(G55/F55,"")</f>
        <v>0.14130434782608695</v>
      </c>
      <c r="I55" s="91"/>
      <c r="J55" s="103">
        <v>1000000</v>
      </c>
      <c r="K55" s="103">
        <f t="shared" ref="K55:K59" si="20">G55-J55-M55-L55</f>
        <v>9400000</v>
      </c>
      <c r="L55" s="106">
        <v>0</v>
      </c>
      <c r="M55" s="106">
        <v>0</v>
      </c>
    </row>
    <row r="56" spans="1:26" ht="15" customHeight="1" x14ac:dyDescent="0.25">
      <c r="A56" s="101">
        <v>2</v>
      </c>
      <c r="B56" s="102" t="s">
        <v>183</v>
      </c>
      <c r="C56" s="102" t="s">
        <v>315</v>
      </c>
      <c r="D56" s="101">
        <v>1</v>
      </c>
      <c r="E56" s="103">
        <f>Car!E318</f>
        <v>68100000</v>
      </c>
      <c r="F56" s="104">
        <f>Car!E311</f>
        <v>63100000</v>
      </c>
      <c r="G56" s="103">
        <f t="shared" si="18"/>
        <v>5000000</v>
      </c>
      <c r="H56" s="105">
        <f t="shared" si="19"/>
        <v>7.9239302694136288E-2</v>
      </c>
      <c r="I56" s="91"/>
      <c r="J56" s="103">
        <v>1000000</v>
      </c>
      <c r="K56" s="103">
        <f t="shared" si="20"/>
        <v>2000000</v>
      </c>
      <c r="L56" s="106">
        <v>2000000</v>
      </c>
      <c r="M56" s="106">
        <v>0</v>
      </c>
    </row>
    <row r="57" spans="1:26" ht="15" customHeight="1" x14ac:dyDescent="0.25">
      <c r="A57" s="101">
        <v>3</v>
      </c>
      <c r="B57" s="102" t="s">
        <v>316</v>
      </c>
      <c r="C57" s="102" t="s">
        <v>317</v>
      </c>
      <c r="D57" s="101">
        <v>1</v>
      </c>
      <c r="E57" s="103">
        <v>112500000</v>
      </c>
      <c r="F57" s="104">
        <v>110000000</v>
      </c>
      <c r="G57" s="103">
        <f t="shared" si="18"/>
        <v>2500000</v>
      </c>
      <c r="H57" s="105">
        <f t="shared" si="19"/>
        <v>2.2727272727272728E-2</v>
      </c>
      <c r="I57" s="91"/>
      <c r="J57" s="103">
        <v>1000000</v>
      </c>
      <c r="K57" s="103">
        <f t="shared" si="20"/>
        <v>1500000</v>
      </c>
      <c r="L57" s="106">
        <v>0</v>
      </c>
      <c r="M57" s="106">
        <v>0</v>
      </c>
    </row>
    <row r="58" spans="1:26" ht="15" customHeight="1" x14ac:dyDescent="0.25">
      <c r="A58" s="101">
        <v>4</v>
      </c>
      <c r="B58" s="102" t="s">
        <v>196</v>
      </c>
      <c r="C58" s="41" t="s">
        <v>318</v>
      </c>
      <c r="D58" s="101">
        <v>1</v>
      </c>
      <c r="E58" s="103">
        <v>64500000</v>
      </c>
      <c r="F58" s="104">
        <v>60500000</v>
      </c>
      <c r="G58" s="103">
        <f t="shared" si="18"/>
        <v>4000000</v>
      </c>
      <c r="H58" s="105">
        <f t="shared" si="19"/>
        <v>6.6115702479338845E-2</v>
      </c>
      <c r="I58" s="91"/>
      <c r="J58" s="103">
        <v>1000000</v>
      </c>
      <c r="K58" s="103">
        <f t="shared" si="20"/>
        <v>2000000</v>
      </c>
      <c r="L58" s="106">
        <v>0</v>
      </c>
      <c r="M58" s="106">
        <f>Car!H488</f>
        <v>1000000</v>
      </c>
    </row>
    <row r="59" spans="1:26" ht="15" customHeight="1" x14ac:dyDescent="0.25">
      <c r="A59" s="101">
        <v>5</v>
      </c>
      <c r="B59" s="102" t="s">
        <v>185</v>
      </c>
      <c r="C59" s="102" t="s">
        <v>319</v>
      </c>
      <c r="D59" s="101">
        <v>1</v>
      </c>
      <c r="E59" s="103">
        <f>Car!E354</f>
        <v>67000000</v>
      </c>
      <c r="F59" s="104">
        <f>Car!E350</f>
        <v>63898500</v>
      </c>
      <c r="G59" s="103">
        <f t="shared" si="18"/>
        <v>3101500</v>
      </c>
      <c r="H59" s="105">
        <f t="shared" si="19"/>
        <v>4.8537915600522702E-2</v>
      </c>
      <c r="I59" s="91"/>
      <c r="J59" s="103">
        <v>1000000</v>
      </c>
      <c r="K59" s="103">
        <f t="shared" si="20"/>
        <v>1051000</v>
      </c>
      <c r="L59" s="106">
        <v>1050500</v>
      </c>
      <c r="M59" s="106">
        <v>0</v>
      </c>
    </row>
    <row r="60" spans="1:26" ht="15" customHeight="1" x14ac:dyDescent="0.25">
      <c r="A60" s="101"/>
      <c r="B60" s="102"/>
      <c r="C60" s="102"/>
      <c r="D60" s="101"/>
      <c r="E60" s="103"/>
      <c r="F60" s="104"/>
      <c r="G60" s="103"/>
      <c r="H60" s="105" t="str">
        <f t="shared" si="19"/>
        <v/>
      </c>
      <c r="I60" s="91"/>
      <c r="J60" s="103"/>
      <c r="K60" s="103"/>
      <c r="L60" s="106"/>
      <c r="M60" s="106"/>
    </row>
    <row r="61" spans="1:26" ht="15" customHeight="1" x14ac:dyDescent="0.25">
      <c r="A61" s="107"/>
      <c r="B61" s="108"/>
      <c r="C61" s="92"/>
      <c r="D61" s="109">
        <f>SUM(D55:D60)</f>
        <v>5</v>
      </c>
      <c r="E61" s="110">
        <f>SUM(E55:E60)</f>
        <v>396100000</v>
      </c>
      <c r="F61" s="110">
        <f>SUM(F55:F60)</f>
        <v>371098500</v>
      </c>
      <c r="G61" s="110">
        <f>SUM(G55:G60)</f>
        <v>25001500</v>
      </c>
      <c r="H61" s="111">
        <f>G61/F61</f>
        <v>6.7371600801404474E-2</v>
      </c>
      <c r="I61" s="91"/>
      <c r="J61" s="110">
        <f>SUM(J55:J60)</f>
        <v>5000000</v>
      </c>
      <c r="K61" s="110">
        <f>SUM(K55:K60)</f>
        <v>15951000</v>
      </c>
      <c r="L61" s="110">
        <f>SUM(L55:L60)</f>
        <v>3050500</v>
      </c>
      <c r="M61" s="110">
        <f>SUM(M55:M60)</f>
        <v>1000000</v>
      </c>
    </row>
    <row r="62" spans="1:26" ht="15" customHeight="1" x14ac:dyDescent="0.25">
      <c r="A62" s="119"/>
      <c r="B62" s="120"/>
      <c r="C62" s="121"/>
      <c r="D62" s="122"/>
      <c r="E62" s="123"/>
      <c r="F62" s="123"/>
      <c r="G62" s="123"/>
      <c r="H62" s="124"/>
      <c r="I62" s="125"/>
      <c r="J62" s="123"/>
      <c r="K62" s="123"/>
      <c r="L62" s="123"/>
      <c r="M62" s="123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ht="15" customHeight="1" x14ac:dyDescent="0.25">
      <c r="A63" s="112" t="s">
        <v>275</v>
      </c>
      <c r="B63" s="114" t="s">
        <v>320</v>
      </c>
      <c r="C63" s="91"/>
      <c r="D63" s="91"/>
      <c r="E63" s="91"/>
      <c r="F63" s="91"/>
      <c r="G63" s="91"/>
      <c r="H63" s="91"/>
      <c r="I63" s="91"/>
      <c r="J63" s="92"/>
      <c r="K63" s="92"/>
      <c r="L63" s="40"/>
      <c r="M63" s="40"/>
    </row>
    <row r="64" spans="1:26" ht="24" customHeight="1" x14ac:dyDescent="0.25">
      <c r="A64" s="96" t="s">
        <v>278</v>
      </c>
      <c r="B64" s="97" t="s">
        <v>279</v>
      </c>
      <c r="C64" s="96" t="s">
        <v>280</v>
      </c>
      <c r="D64" s="96" t="s">
        <v>281</v>
      </c>
      <c r="E64" s="96" t="s">
        <v>1</v>
      </c>
      <c r="F64" s="98" t="s">
        <v>282</v>
      </c>
      <c r="G64" s="96" t="s">
        <v>283</v>
      </c>
      <c r="H64" s="96" t="s">
        <v>284</v>
      </c>
      <c r="I64" s="91"/>
      <c r="J64" s="92"/>
      <c r="K64" s="92"/>
      <c r="L64" s="40"/>
      <c r="M64" s="40"/>
    </row>
    <row r="65" spans="1:13" ht="15" customHeight="1" x14ac:dyDescent="0.25">
      <c r="A65" s="101">
        <v>1</v>
      </c>
      <c r="B65" s="102" t="s">
        <v>321</v>
      </c>
      <c r="C65" s="102" t="s">
        <v>322</v>
      </c>
      <c r="D65" s="101">
        <v>1</v>
      </c>
      <c r="E65" s="103">
        <v>77000000</v>
      </c>
      <c r="F65" s="104">
        <v>68000000</v>
      </c>
      <c r="G65" s="103">
        <f t="shared" ref="G65" si="21">E65-F65</f>
        <v>9000000</v>
      </c>
      <c r="H65" s="105">
        <f t="shared" ref="H65:H66" si="22">IFERROR(G65/F65,"")</f>
        <v>0.13235294117647059</v>
      </c>
      <c r="I65" s="91"/>
      <c r="J65" s="103">
        <v>1000000</v>
      </c>
      <c r="K65" s="103">
        <f t="shared" ref="K65" si="23">G65-J65-M65-L65</f>
        <v>8000000</v>
      </c>
      <c r="L65" s="106">
        <v>0</v>
      </c>
      <c r="M65" s="106">
        <v>0</v>
      </c>
    </row>
    <row r="66" spans="1:13" ht="15" customHeight="1" x14ac:dyDescent="0.25">
      <c r="A66" s="101"/>
      <c r="B66" s="102"/>
      <c r="C66" s="102"/>
      <c r="D66" s="101"/>
      <c r="E66" s="103"/>
      <c r="F66" s="104"/>
      <c r="G66" s="103"/>
      <c r="H66" s="105" t="str">
        <f t="shared" si="22"/>
        <v/>
      </c>
      <c r="I66" s="91"/>
      <c r="J66" s="103"/>
      <c r="K66" s="103"/>
      <c r="L66" s="106"/>
      <c r="M66" s="106"/>
    </row>
    <row r="67" spans="1:13" ht="15" customHeight="1" x14ac:dyDescent="0.25">
      <c r="A67" s="107"/>
      <c r="B67" s="108"/>
      <c r="C67" s="92"/>
      <c r="D67" s="109">
        <f>SUM(D65:D66)</f>
        <v>1</v>
      </c>
      <c r="E67" s="110">
        <f>SUM(E65:E66)</f>
        <v>77000000</v>
      </c>
      <c r="F67" s="110">
        <f>SUM(F65:F66)</f>
        <v>68000000</v>
      </c>
      <c r="G67" s="110">
        <f>SUM(G65:G66)</f>
        <v>9000000</v>
      </c>
      <c r="H67" s="111">
        <f>G67/F67</f>
        <v>0.13235294117647059</v>
      </c>
      <c r="I67" s="91"/>
      <c r="J67" s="110">
        <f>SUM(J65:J66)</f>
        <v>1000000</v>
      </c>
      <c r="K67" s="110">
        <f>SUM(K65:K66)</f>
        <v>8000000</v>
      </c>
      <c r="L67" s="110">
        <f>SUM(L65:L66)</f>
        <v>0</v>
      </c>
      <c r="M67" s="110">
        <f>SUM(M65:M66)</f>
        <v>0</v>
      </c>
    </row>
    <row r="68" spans="1:13" ht="15" customHeight="1" x14ac:dyDescent="0.25">
      <c r="A68" s="112" t="s">
        <v>275</v>
      </c>
      <c r="B68" s="114" t="s">
        <v>323</v>
      </c>
      <c r="C68" s="91"/>
      <c r="D68" s="91"/>
      <c r="E68" s="91"/>
      <c r="F68" s="91"/>
      <c r="G68" s="91"/>
      <c r="H68" s="91"/>
      <c r="I68" s="91"/>
      <c r="J68" s="92"/>
      <c r="K68" s="92"/>
      <c r="L68" s="40"/>
      <c r="M68" s="40"/>
    </row>
    <row r="69" spans="1:13" ht="24" customHeight="1" x14ac:dyDescent="0.25">
      <c r="A69" s="96" t="s">
        <v>278</v>
      </c>
      <c r="B69" s="97" t="s">
        <v>279</v>
      </c>
      <c r="C69" s="96" t="s">
        <v>280</v>
      </c>
      <c r="D69" s="96" t="s">
        <v>281</v>
      </c>
      <c r="E69" s="96" t="s">
        <v>1</v>
      </c>
      <c r="F69" s="98" t="s">
        <v>282</v>
      </c>
      <c r="G69" s="96" t="s">
        <v>283</v>
      </c>
      <c r="H69" s="96" t="s">
        <v>284</v>
      </c>
      <c r="I69" s="91"/>
      <c r="J69" s="92"/>
      <c r="K69" s="92"/>
      <c r="L69" s="40"/>
      <c r="M69" s="40"/>
    </row>
    <row r="70" spans="1:13" ht="15" customHeight="1" x14ac:dyDescent="0.25">
      <c r="A70" s="101">
        <v>1</v>
      </c>
      <c r="B70" s="102" t="s">
        <v>191</v>
      </c>
      <c r="C70" s="102" t="s">
        <v>324</v>
      </c>
      <c r="D70" s="101">
        <v>1</v>
      </c>
      <c r="E70" s="103">
        <v>90000000</v>
      </c>
      <c r="F70" s="104">
        <f>Car!E403</f>
        <v>85000000</v>
      </c>
      <c r="G70" s="103">
        <f t="shared" ref="G70" si="24">E70-F70</f>
        <v>5000000</v>
      </c>
      <c r="H70" s="105">
        <f t="shared" ref="H70:H71" si="25">IFERROR(G70/F70,"")</f>
        <v>5.8823529411764705E-2</v>
      </c>
      <c r="I70" s="91"/>
      <c r="J70" s="103">
        <v>1000000</v>
      </c>
      <c r="K70" s="103">
        <f>G70-J70-M70-L70</f>
        <v>4000000</v>
      </c>
      <c r="L70" s="106">
        <v>0</v>
      </c>
      <c r="M70" s="106">
        <v>0</v>
      </c>
    </row>
    <row r="71" spans="1:13" ht="15" customHeight="1" x14ac:dyDescent="0.25">
      <c r="A71" s="101"/>
      <c r="B71" s="102"/>
      <c r="C71" s="102"/>
      <c r="D71" s="101"/>
      <c r="E71" s="103"/>
      <c r="F71" s="104"/>
      <c r="G71" s="103"/>
      <c r="H71" s="105" t="str">
        <f t="shared" si="25"/>
        <v/>
      </c>
      <c r="I71" s="91"/>
      <c r="J71" s="103"/>
      <c r="K71" s="103"/>
      <c r="L71" s="106"/>
      <c r="M71" s="106"/>
    </row>
    <row r="72" spans="1:13" ht="15" customHeight="1" x14ac:dyDescent="0.25">
      <c r="A72" s="107"/>
      <c r="B72" s="108"/>
      <c r="C72" s="92"/>
      <c r="D72" s="109">
        <f>SUM(D70:D71)</f>
        <v>1</v>
      </c>
      <c r="E72" s="110">
        <f>SUM(E70:E71)</f>
        <v>90000000</v>
      </c>
      <c r="F72" s="110">
        <f>SUM(F70:F71)</f>
        <v>85000000</v>
      </c>
      <c r="G72" s="110">
        <f>SUM(G70:G71)</f>
        <v>5000000</v>
      </c>
      <c r="H72" s="111">
        <f>G72/F72</f>
        <v>5.8823529411764705E-2</v>
      </c>
      <c r="I72" s="91"/>
      <c r="J72" s="110">
        <f>SUM(J70:J71)</f>
        <v>1000000</v>
      </c>
      <c r="K72" s="110">
        <f>SUM(K70:K71)</f>
        <v>4000000</v>
      </c>
      <c r="L72" s="110">
        <f>SUM(L70:L71)</f>
        <v>0</v>
      </c>
      <c r="M72" s="110">
        <f>SUM(M70:M71)</f>
        <v>0</v>
      </c>
    </row>
    <row r="73" spans="1:13" ht="15" customHeight="1" x14ac:dyDescent="0.25">
      <c r="A73" s="127"/>
      <c r="B73" s="52"/>
      <c r="C73" s="128"/>
      <c r="D73" s="129"/>
      <c r="E73" s="130"/>
      <c r="F73" s="130"/>
      <c r="G73" s="130"/>
      <c r="H73" s="131"/>
      <c r="I73" s="132"/>
      <c r="J73" s="130"/>
      <c r="K73" s="130"/>
      <c r="L73" s="130"/>
      <c r="M73" s="130"/>
    </row>
    <row r="74" spans="1:13" ht="15" customHeight="1" x14ac:dyDescent="0.25">
      <c r="A74" s="112" t="s">
        <v>275</v>
      </c>
      <c r="B74" s="133" t="s">
        <v>325</v>
      </c>
      <c r="C74" s="91"/>
      <c r="D74" s="91"/>
      <c r="E74" s="91"/>
      <c r="F74" s="91"/>
      <c r="G74" s="91"/>
      <c r="H74" s="91"/>
      <c r="I74" s="91"/>
      <c r="J74" s="92"/>
      <c r="K74" s="92"/>
      <c r="L74" s="40"/>
      <c r="M74" s="40"/>
    </row>
    <row r="75" spans="1:13" ht="24" customHeight="1" x14ac:dyDescent="0.25">
      <c r="A75" s="96" t="s">
        <v>278</v>
      </c>
      <c r="B75" s="97" t="s">
        <v>279</v>
      </c>
      <c r="C75" s="96" t="s">
        <v>280</v>
      </c>
      <c r="D75" s="96" t="s">
        <v>281</v>
      </c>
      <c r="E75" s="96" t="s">
        <v>1</v>
      </c>
      <c r="F75" s="98" t="s">
        <v>282</v>
      </c>
      <c r="G75" s="96" t="s">
        <v>283</v>
      </c>
      <c r="H75" s="96" t="s">
        <v>284</v>
      </c>
      <c r="I75" s="91"/>
      <c r="J75" s="92"/>
      <c r="K75" s="92"/>
      <c r="L75" s="40"/>
      <c r="M75" s="40"/>
    </row>
    <row r="76" spans="1:13" ht="15" customHeight="1" x14ac:dyDescent="0.25">
      <c r="A76" s="101">
        <v>1</v>
      </c>
      <c r="B76" s="102" t="s">
        <v>189</v>
      </c>
      <c r="C76" s="102" t="s">
        <v>326</v>
      </c>
      <c r="D76" s="101">
        <v>1</v>
      </c>
      <c r="E76" s="103">
        <v>75700000</v>
      </c>
      <c r="F76" s="104">
        <v>68980000</v>
      </c>
      <c r="G76" s="103">
        <f>E76-F76</f>
        <v>6720000</v>
      </c>
      <c r="H76" s="105">
        <f t="shared" ref="H76:H77" si="26">IFERROR(G76/F76,"")</f>
        <v>9.7419541896201792E-2</v>
      </c>
      <c r="I76" s="91"/>
      <c r="J76" s="103">
        <v>1000000</v>
      </c>
      <c r="K76" s="103">
        <f>G76-J76-M76-L76</f>
        <v>2860000</v>
      </c>
      <c r="L76" s="106">
        <v>0</v>
      </c>
      <c r="M76" s="106">
        <v>2860000</v>
      </c>
    </row>
    <row r="77" spans="1:13" ht="15" customHeight="1" x14ac:dyDescent="0.25">
      <c r="A77" s="101"/>
      <c r="B77" s="102"/>
      <c r="C77" s="102"/>
      <c r="D77" s="101"/>
      <c r="E77" s="103"/>
      <c r="F77" s="104"/>
      <c r="G77" s="103"/>
      <c r="H77" s="105" t="str">
        <f t="shared" si="26"/>
        <v/>
      </c>
      <c r="I77" s="91"/>
      <c r="J77" s="103"/>
      <c r="K77" s="103"/>
      <c r="L77" s="106"/>
      <c r="M77" s="106"/>
    </row>
    <row r="78" spans="1:13" ht="15" customHeight="1" x14ac:dyDescent="0.25">
      <c r="A78" s="107"/>
      <c r="B78" s="108"/>
      <c r="C78" s="92"/>
      <c r="D78" s="109">
        <f>SUM(D76:D77)</f>
        <v>1</v>
      </c>
      <c r="E78" s="110">
        <f>SUM(E76:E77)</f>
        <v>75700000</v>
      </c>
      <c r="F78" s="110">
        <f>SUM(F76:F77)</f>
        <v>68980000</v>
      </c>
      <c r="G78" s="110">
        <f>SUM(G76:G77)</f>
        <v>6720000</v>
      </c>
      <c r="H78" s="111">
        <f>G78/F78</f>
        <v>9.7419541896201792E-2</v>
      </c>
      <c r="I78" s="91"/>
      <c r="J78" s="110">
        <f>SUM(J76:J77)</f>
        <v>1000000</v>
      </c>
      <c r="K78" s="110">
        <f>SUM(K76:K77)</f>
        <v>2860000</v>
      </c>
      <c r="L78" s="110">
        <f>SUM(L76:L77)</f>
        <v>0</v>
      </c>
      <c r="M78" s="110">
        <f>SUM(M76:M77)</f>
        <v>2860000</v>
      </c>
    </row>
    <row r="79" spans="1:13" ht="15.75" customHeight="1" x14ac:dyDescent="0.25">
      <c r="A79" s="132"/>
      <c r="B79" s="52"/>
      <c r="C79" s="132"/>
      <c r="D79" s="132"/>
      <c r="E79" s="132"/>
      <c r="F79" s="132"/>
      <c r="G79" s="132"/>
      <c r="H79" s="132"/>
      <c r="I79" s="132"/>
      <c r="J79" s="128"/>
      <c r="K79" s="128"/>
      <c r="L79" s="39"/>
      <c r="M79" s="39"/>
    </row>
    <row r="80" spans="1:13" ht="15" customHeight="1" x14ac:dyDescent="0.25">
      <c r="A80" s="112" t="s">
        <v>275</v>
      </c>
      <c r="B80" s="133" t="s">
        <v>327</v>
      </c>
      <c r="C80" s="91"/>
      <c r="D80" s="91"/>
      <c r="E80" s="91"/>
      <c r="F80" s="91"/>
      <c r="G80" s="91"/>
      <c r="H80" s="91"/>
      <c r="I80" s="91"/>
      <c r="J80" s="92"/>
      <c r="K80" s="92"/>
      <c r="L80" s="40"/>
      <c r="M80" s="40"/>
    </row>
    <row r="81" spans="1:13" ht="24" customHeight="1" x14ac:dyDescent="0.25">
      <c r="A81" s="96" t="s">
        <v>278</v>
      </c>
      <c r="B81" s="97" t="s">
        <v>279</v>
      </c>
      <c r="C81" s="96" t="s">
        <v>280</v>
      </c>
      <c r="D81" s="96" t="s">
        <v>281</v>
      </c>
      <c r="E81" s="96" t="s">
        <v>1</v>
      </c>
      <c r="F81" s="98" t="s">
        <v>282</v>
      </c>
      <c r="G81" s="96" t="s">
        <v>283</v>
      </c>
      <c r="H81" s="96" t="s">
        <v>284</v>
      </c>
      <c r="I81" s="91"/>
      <c r="J81" s="92"/>
      <c r="K81" s="92"/>
      <c r="L81" s="40"/>
      <c r="M81" s="40"/>
    </row>
    <row r="82" spans="1:13" ht="15" customHeight="1" x14ac:dyDescent="0.25">
      <c r="A82" s="101">
        <v>1</v>
      </c>
      <c r="B82" s="102" t="s">
        <v>328</v>
      </c>
      <c r="C82" s="102" t="s">
        <v>329</v>
      </c>
      <c r="D82" s="101">
        <v>1</v>
      </c>
      <c r="E82" s="103">
        <v>98500000</v>
      </c>
      <c r="F82" s="104">
        <v>93500000</v>
      </c>
      <c r="G82" s="103">
        <f t="shared" ref="G82" si="27">E82-F82</f>
        <v>5000000</v>
      </c>
      <c r="H82" s="105">
        <f t="shared" ref="H82:H83" si="28">IFERROR(G82/F82,"")</f>
        <v>5.3475935828877004E-2</v>
      </c>
      <c r="I82" s="91"/>
      <c r="J82" s="103">
        <v>1000000</v>
      </c>
      <c r="K82" s="103">
        <f t="shared" ref="K82" si="29">G82-J82-M82-L82</f>
        <v>4000000</v>
      </c>
      <c r="L82" s="106">
        <v>0</v>
      </c>
      <c r="M82" s="106">
        <v>0</v>
      </c>
    </row>
    <row r="83" spans="1:13" ht="15" customHeight="1" x14ac:dyDescent="0.25">
      <c r="A83" s="101"/>
      <c r="B83" s="102"/>
      <c r="C83" s="102"/>
      <c r="D83" s="101"/>
      <c r="E83" s="103"/>
      <c r="F83" s="104"/>
      <c r="G83" s="103"/>
      <c r="H83" s="105" t="str">
        <f t="shared" si="28"/>
        <v/>
      </c>
      <c r="I83" s="91"/>
      <c r="J83" s="103"/>
      <c r="K83" s="103"/>
      <c r="L83" s="106"/>
      <c r="M83" s="106"/>
    </row>
    <row r="84" spans="1:13" ht="15" customHeight="1" x14ac:dyDescent="0.25">
      <c r="A84" s="107"/>
      <c r="B84" s="108"/>
      <c r="C84" s="92"/>
      <c r="D84" s="109">
        <f>SUM(D82:D83)</f>
        <v>1</v>
      </c>
      <c r="E84" s="110">
        <f>SUM(E82:E83)</f>
        <v>98500000</v>
      </c>
      <c r="F84" s="110">
        <f>SUM(F82:F83)</f>
        <v>93500000</v>
      </c>
      <c r="G84" s="110">
        <f>SUM(G82:G83)</f>
        <v>5000000</v>
      </c>
      <c r="H84" s="111">
        <f>G84/F84</f>
        <v>5.3475935828877004E-2</v>
      </c>
      <c r="I84" s="91"/>
      <c r="J84" s="110">
        <f>SUM(J82:J83)</f>
        <v>1000000</v>
      </c>
      <c r="K84" s="110">
        <f>SUM(K82:K83)</f>
        <v>4000000</v>
      </c>
      <c r="L84" s="110">
        <f>SUM(L82:L83)</f>
        <v>0</v>
      </c>
      <c r="M84" s="110">
        <f>SUM(M82:M83)</f>
        <v>0</v>
      </c>
    </row>
    <row r="85" spans="1:13" ht="15.75" customHeight="1" x14ac:dyDescent="0.25">
      <c r="A85" s="132"/>
      <c r="B85" s="52"/>
      <c r="C85" s="132"/>
      <c r="D85" s="132"/>
      <c r="E85" s="132"/>
      <c r="F85" s="132"/>
      <c r="G85" s="132"/>
      <c r="H85" s="132"/>
      <c r="I85" s="132"/>
      <c r="J85" s="128"/>
      <c r="K85" s="128"/>
      <c r="L85" s="39"/>
      <c r="M85" s="39"/>
    </row>
    <row r="86" spans="1:13" ht="15" customHeight="1" x14ac:dyDescent="0.25">
      <c r="A86" s="112" t="s">
        <v>275</v>
      </c>
      <c r="B86" s="133" t="s">
        <v>330</v>
      </c>
      <c r="C86" s="91"/>
      <c r="D86" s="91"/>
      <c r="E86" s="91"/>
      <c r="F86" s="91"/>
      <c r="G86" s="91"/>
      <c r="H86" s="91"/>
      <c r="I86" s="91"/>
      <c r="J86" s="92"/>
      <c r="K86" s="92"/>
      <c r="L86" s="40"/>
      <c r="M86" s="40"/>
    </row>
    <row r="87" spans="1:13" ht="24" customHeight="1" x14ac:dyDescent="0.25">
      <c r="A87" s="96" t="s">
        <v>278</v>
      </c>
      <c r="B87" s="97" t="s">
        <v>279</v>
      </c>
      <c r="C87" s="96" t="s">
        <v>280</v>
      </c>
      <c r="D87" s="96" t="s">
        <v>281</v>
      </c>
      <c r="E87" s="96" t="s">
        <v>1</v>
      </c>
      <c r="F87" s="98" t="s">
        <v>282</v>
      </c>
      <c r="G87" s="96" t="s">
        <v>283</v>
      </c>
      <c r="H87" s="96" t="s">
        <v>284</v>
      </c>
      <c r="I87" s="91"/>
      <c r="J87" s="92"/>
      <c r="K87" s="92"/>
      <c r="L87" s="40"/>
      <c r="M87" s="40"/>
    </row>
    <row r="88" spans="1:13" ht="15" customHeight="1" x14ac:dyDescent="0.25">
      <c r="A88" s="101">
        <v>1</v>
      </c>
      <c r="B88" s="102" t="s">
        <v>203</v>
      </c>
      <c r="C88" s="102" t="s">
        <v>331</v>
      </c>
      <c r="D88" s="101">
        <v>1</v>
      </c>
      <c r="E88" s="103">
        <v>50000000</v>
      </c>
      <c r="F88" s="104">
        <v>44650000</v>
      </c>
      <c r="G88" s="103">
        <f t="shared" ref="G88:G93" si="30">E88-F88</f>
        <v>5350000</v>
      </c>
      <c r="H88" s="105">
        <f t="shared" ref="H88:H94" si="31">IFERROR(G88/F88,"")</f>
        <v>0.11982082866741321</v>
      </c>
      <c r="I88" s="91"/>
      <c r="J88" s="103">
        <v>1000000</v>
      </c>
      <c r="K88" s="103">
        <f t="shared" ref="K88:K93" si="32">G88-J88-M88-L88</f>
        <v>4350000</v>
      </c>
      <c r="L88" s="106">
        <v>0</v>
      </c>
      <c r="M88" s="106">
        <v>0</v>
      </c>
    </row>
    <row r="89" spans="1:13" ht="15" customHeight="1" x14ac:dyDescent="0.25">
      <c r="A89" s="101">
        <v>2</v>
      </c>
      <c r="B89" s="102" t="s">
        <v>206</v>
      </c>
      <c r="C89" s="102" t="s">
        <v>332</v>
      </c>
      <c r="D89" s="101">
        <v>1</v>
      </c>
      <c r="E89" s="103">
        <v>69000000</v>
      </c>
      <c r="F89" s="104">
        <v>65276000</v>
      </c>
      <c r="G89" s="103">
        <f t="shared" si="30"/>
        <v>3724000</v>
      </c>
      <c r="H89" s="105">
        <f t="shared" si="31"/>
        <v>5.7050064342177832E-2</v>
      </c>
      <c r="I89" s="91"/>
      <c r="J89" s="103">
        <v>1000000</v>
      </c>
      <c r="K89" s="103">
        <f t="shared" si="32"/>
        <v>1362000</v>
      </c>
      <c r="L89" s="106">
        <v>0</v>
      </c>
      <c r="M89" s="134">
        <f>Car!H511</f>
        <v>1362000</v>
      </c>
    </row>
    <row r="90" spans="1:13" ht="15" customHeight="1" x14ac:dyDescent="0.25">
      <c r="A90" s="101">
        <v>3</v>
      </c>
      <c r="B90" s="102" t="s">
        <v>199</v>
      </c>
      <c r="C90" s="102" t="s">
        <v>339</v>
      </c>
      <c r="D90" s="101">
        <v>1</v>
      </c>
      <c r="E90" s="103">
        <v>79000000</v>
      </c>
      <c r="F90" s="104">
        <v>76894000</v>
      </c>
      <c r="G90" s="103">
        <f t="shared" si="30"/>
        <v>2106000</v>
      </c>
      <c r="H90" s="105">
        <f t="shared" si="31"/>
        <v>2.73883527973574E-2</v>
      </c>
      <c r="I90" s="91"/>
      <c r="J90" s="103">
        <v>1000000</v>
      </c>
      <c r="K90" s="103">
        <f t="shared" si="32"/>
        <v>553000</v>
      </c>
      <c r="L90" s="106">
        <v>553000</v>
      </c>
      <c r="M90" s="106">
        <v>0</v>
      </c>
    </row>
    <row r="91" spans="1:13" ht="15" customHeight="1" x14ac:dyDescent="0.25">
      <c r="A91" s="101">
        <v>4</v>
      </c>
      <c r="B91" s="102" t="s">
        <v>321</v>
      </c>
      <c r="C91" s="41" t="s">
        <v>340</v>
      </c>
      <c r="D91" s="101">
        <v>1</v>
      </c>
      <c r="E91" s="103">
        <v>93000000</v>
      </c>
      <c r="F91" s="104">
        <v>91500000</v>
      </c>
      <c r="G91" s="103">
        <f t="shared" si="30"/>
        <v>1500000</v>
      </c>
      <c r="H91" s="105">
        <f t="shared" si="31"/>
        <v>1.6393442622950821E-2</v>
      </c>
      <c r="I91" s="91"/>
      <c r="J91" s="103">
        <v>1000000</v>
      </c>
      <c r="K91" s="103">
        <f t="shared" si="32"/>
        <v>500000</v>
      </c>
      <c r="L91" s="106">
        <v>0</v>
      </c>
      <c r="M91" s="106">
        <v>0</v>
      </c>
    </row>
    <row r="92" spans="1:13" ht="15" customHeight="1" x14ac:dyDescent="0.25">
      <c r="A92" s="101">
        <v>5</v>
      </c>
      <c r="B92" s="102" t="s">
        <v>193</v>
      </c>
      <c r="C92" s="102" t="s">
        <v>341</v>
      </c>
      <c r="D92" s="101">
        <v>1</v>
      </c>
      <c r="E92" s="103">
        <v>67300000</v>
      </c>
      <c r="F92" s="104">
        <v>64500000</v>
      </c>
      <c r="G92" s="103">
        <f t="shared" si="30"/>
        <v>2800000</v>
      </c>
      <c r="H92" s="105">
        <f t="shared" si="31"/>
        <v>4.3410852713178294E-2</v>
      </c>
      <c r="I92" s="91"/>
      <c r="J92" s="103">
        <v>1000000</v>
      </c>
      <c r="K92" s="103">
        <f t="shared" si="32"/>
        <v>900000</v>
      </c>
      <c r="L92" s="106">
        <v>0</v>
      </c>
      <c r="M92" s="106">
        <v>900000</v>
      </c>
    </row>
    <row r="93" spans="1:13" ht="15" customHeight="1" x14ac:dyDescent="0.25">
      <c r="A93" s="101">
        <v>6</v>
      </c>
      <c r="B93" s="102" t="s">
        <v>408</v>
      </c>
      <c r="C93" s="102" t="s">
        <v>409</v>
      </c>
      <c r="D93" s="101">
        <v>1</v>
      </c>
      <c r="E93" s="103">
        <v>85000000</v>
      </c>
      <c r="F93" s="104">
        <v>117500000</v>
      </c>
      <c r="G93" s="103">
        <f t="shared" si="30"/>
        <v>-32500000</v>
      </c>
      <c r="H93" s="105">
        <f t="shared" si="31"/>
        <v>-0.27659574468085107</v>
      </c>
      <c r="I93" s="91"/>
      <c r="J93" s="103">
        <v>0</v>
      </c>
      <c r="K93" s="103">
        <f t="shared" si="32"/>
        <v>-32500000</v>
      </c>
      <c r="L93" s="106">
        <v>0</v>
      </c>
      <c r="M93" s="106">
        <f>Car!H553</f>
        <v>0</v>
      </c>
    </row>
    <row r="94" spans="1:13" ht="15" customHeight="1" x14ac:dyDescent="0.25">
      <c r="A94" s="101"/>
      <c r="B94" s="102"/>
      <c r="C94" s="102"/>
      <c r="D94" s="101"/>
      <c r="E94" s="103"/>
      <c r="F94" s="104"/>
      <c r="G94" s="103"/>
      <c r="H94" s="105" t="str">
        <f t="shared" si="31"/>
        <v/>
      </c>
      <c r="I94" s="91"/>
      <c r="J94" s="103"/>
      <c r="K94" s="103"/>
      <c r="L94" s="106"/>
      <c r="M94" s="106"/>
    </row>
    <row r="95" spans="1:13" ht="15" customHeight="1" x14ac:dyDescent="0.25">
      <c r="A95" s="107"/>
      <c r="B95" s="108"/>
      <c r="C95" s="92"/>
      <c r="D95" s="109">
        <f>SUM(D88:D94)</f>
        <v>6</v>
      </c>
      <c r="E95" s="110">
        <f>SUM(E88:E94)</f>
        <v>443300000</v>
      </c>
      <c r="F95" s="110">
        <f>SUM(F88:F94)</f>
        <v>460320000</v>
      </c>
      <c r="G95" s="110">
        <f>SUM(G88:G94)</f>
        <v>-17020000</v>
      </c>
      <c r="H95" s="111">
        <f>G95/F95</f>
        <v>-3.6974278762599934E-2</v>
      </c>
      <c r="I95" s="91"/>
      <c r="J95" s="110">
        <f>SUM(J88:J94)</f>
        <v>5000000</v>
      </c>
      <c r="K95" s="110">
        <f>SUM(K88:K94)</f>
        <v>-24835000</v>
      </c>
      <c r="L95" s="110">
        <f>SUM(L88:L94)</f>
        <v>553000</v>
      </c>
      <c r="M95" s="110">
        <f>SUM(M88:M94)</f>
        <v>2262000</v>
      </c>
    </row>
    <row r="96" spans="1:13" ht="15.75" customHeight="1" x14ac:dyDescent="0.25">
      <c r="A96" s="132"/>
      <c r="B96" s="52"/>
      <c r="C96" s="132"/>
      <c r="D96" s="132"/>
      <c r="E96" s="132"/>
      <c r="F96" s="132"/>
      <c r="G96" s="132"/>
      <c r="H96" s="132"/>
      <c r="I96" s="132"/>
      <c r="J96" s="128"/>
      <c r="K96" s="128"/>
      <c r="L96" s="39"/>
      <c r="M96" s="39"/>
    </row>
    <row r="97" spans="1:13" ht="15" customHeight="1" x14ac:dyDescent="0.25">
      <c r="A97" s="112" t="s">
        <v>275</v>
      </c>
      <c r="B97" s="133" t="s">
        <v>333</v>
      </c>
      <c r="C97" s="91"/>
      <c r="D97" s="91"/>
      <c r="E97" s="91"/>
      <c r="F97" s="91"/>
      <c r="G97" s="91"/>
      <c r="H97" s="91"/>
      <c r="I97" s="91"/>
      <c r="J97" s="92"/>
      <c r="K97" s="92"/>
      <c r="L97" s="40"/>
      <c r="M97" s="40"/>
    </row>
    <row r="98" spans="1:13" ht="24" customHeight="1" x14ac:dyDescent="0.25">
      <c r="A98" s="96" t="s">
        <v>278</v>
      </c>
      <c r="B98" s="97" t="s">
        <v>279</v>
      </c>
      <c r="C98" s="96" t="s">
        <v>280</v>
      </c>
      <c r="D98" s="96" t="s">
        <v>281</v>
      </c>
      <c r="E98" s="96" t="s">
        <v>1</v>
      </c>
      <c r="F98" s="98" t="s">
        <v>282</v>
      </c>
      <c r="G98" s="96" t="s">
        <v>283</v>
      </c>
      <c r="H98" s="96" t="s">
        <v>284</v>
      </c>
      <c r="I98" s="91"/>
      <c r="J98" s="92"/>
      <c r="K98" s="92"/>
      <c r="L98" s="40"/>
      <c r="M98" s="40"/>
    </row>
    <row r="99" spans="1:13" ht="15" customHeight="1" x14ac:dyDescent="0.25">
      <c r="A99" s="101">
        <v>1</v>
      </c>
      <c r="B99" s="102" t="s">
        <v>410</v>
      </c>
      <c r="C99" s="102" t="s">
        <v>411</v>
      </c>
      <c r="D99" s="101">
        <v>1</v>
      </c>
      <c r="E99" s="103">
        <v>89500000</v>
      </c>
      <c r="F99" s="104">
        <v>83375000</v>
      </c>
      <c r="G99" s="103">
        <f t="shared" ref="G99:G103" si="33">E99-F99</f>
        <v>6125000</v>
      </c>
      <c r="H99" s="105">
        <f t="shared" ref="H99:H104" si="34">IFERROR(G99/F99,"")</f>
        <v>7.3463268365817097E-2</v>
      </c>
      <c r="I99" s="91"/>
      <c r="J99" s="103">
        <v>1000000</v>
      </c>
      <c r="K99" s="103">
        <f t="shared" ref="K99:K103" si="35">G99-J99-M99-L99</f>
        <v>5125000</v>
      </c>
      <c r="L99" s="106">
        <v>0</v>
      </c>
      <c r="M99" s="106">
        <v>0</v>
      </c>
    </row>
    <row r="100" spans="1:13" ht="15" customHeight="1" x14ac:dyDescent="0.25">
      <c r="A100" s="101">
        <v>2</v>
      </c>
      <c r="B100" s="102" t="s">
        <v>412</v>
      </c>
      <c r="C100" s="102" t="s">
        <v>413</v>
      </c>
      <c r="D100" s="101">
        <v>1</v>
      </c>
      <c r="E100" s="103">
        <v>93800000</v>
      </c>
      <c r="F100" s="104">
        <v>82065000</v>
      </c>
      <c r="G100" s="103">
        <f t="shared" si="33"/>
        <v>11735000</v>
      </c>
      <c r="H100" s="105">
        <f t="shared" si="34"/>
        <v>0.14299640528849084</v>
      </c>
      <c r="I100" s="91"/>
      <c r="J100" s="103">
        <v>1000000</v>
      </c>
      <c r="K100" s="103">
        <f t="shared" si="35"/>
        <v>6735000</v>
      </c>
      <c r="L100" s="106">
        <v>4000000</v>
      </c>
      <c r="M100" s="106">
        <f>Car!H562</f>
        <v>0</v>
      </c>
    </row>
    <row r="101" spans="1:13" ht="15" customHeight="1" x14ac:dyDescent="0.25">
      <c r="A101" s="101">
        <v>3</v>
      </c>
      <c r="B101" s="102" t="s">
        <v>414</v>
      </c>
      <c r="C101" s="102" t="s">
        <v>415</v>
      </c>
      <c r="D101" s="101">
        <v>1</v>
      </c>
      <c r="E101" s="103">
        <v>73000000</v>
      </c>
      <c r="F101" s="104">
        <v>67550000</v>
      </c>
      <c r="G101" s="103">
        <f t="shared" si="33"/>
        <v>5450000</v>
      </c>
      <c r="H101" s="105">
        <f t="shared" si="34"/>
        <v>8.0680977054034042E-2</v>
      </c>
      <c r="I101" s="91"/>
      <c r="J101" s="103">
        <v>1000000</v>
      </c>
      <c r="K101" s="103">
        <f t="shared" si="35"/>
        <v>4450000</v>
      </c>
      <c r="L101" s="106">
        <v>0</v>
      </c>
      <c r="M101" s="106">
        <v>0</v>
      </c>
    </row>
    <row r="102" spans="1:13" ht="15" customHeight="1" x14ac:dyDescent="0.25">
      <c r="A102" s="101">
        <v>4</v>
      </c>
      <c r="B102" s="102" t="s">
        <v>416</v>
      </c>
      <c r="C102" s="41" t="s">
        <v>417</v>
      </c>
      <c r="D102" s="101">
        <v>1</v>
      </c>
      <c r="E102" s="103">
        <v>100000000</v>
      </c>
      <c r="F102" s="104">
        <v>94650000</v>
      </c>
      <c r="G102" s="103">
        <f t="shared" si="33"/>
        <v>5350000</v>
      </c>
      <c r="H102" s="105">
        <f t="shared" si="34"/>
        <v>5.652403592181722E-2</v>
      </c>
      <c r="I102" s="91"/>
      <c r="J102" s="103">
        <v>1000000</v>
      </c>
      <c r="K102" s="103">
        <f>G102-J102-M102-L102</f>
        <v>2425000</v>
      </c>
      <c r="L102" s="106">
        <v>0</v>
      </c>
      <c r="M102" s="106">
        <v>1925000</v>
      </c>
    </row>
    <row r="103" spans="1:13" ht="15" customHeight="1" x14ac:dyDescent="0.25">
      <c r="A103" s="101">
        <v>5</v>
      </c>
      <c r="B103" s="102" t="s">
        <v>418</v>
      </c>
      <c r="C103" s="102" t="s">
        <v>419</v>
      </c>
      <c r="D103" s="101">
        <v>1</v>
      </c>
      <c r="E103" s="103">
        <v>95000000</v>
      </c>
      <c r="F103" s="104">
        <v>92000000</v>
      </c>
      <c r="G103" s="103">
        <f t="shared" si="33"/>
        <v>3000000</v>
      </c>
      <c r="H103" s="105">
        <f t="shared" si="34"/>
        <v>3.2608695652173912E-2</v>
      </c>
      <c r="I103" s="91"/>
      <c r="J103" s="103">
        <v>1000000</v>
      </c>
      <c r="K103" s="103">
        <f t="shared" si="35"/>
        <v>2000000</v>
      </c>
      <c r="L103" s="106">
        <v>0</v>
      </c>
      <c r="M103" s="106">
        <f>Car!H565</f>
        <v>0</v>
      </c>
    </row>
    <row r="104" spans="1:13" ht="15" customHeight="1" x14ac:dyDescent="0.25">
      <c r="A104" s="101"/>
      <c r="B104" s="102"/>
      <c r="C104" s="102"/>
      <c r="D104" s="101"/>
      <c r="E104" s="103"/>
      <c r="F104" s="104"/>
      <c r="G104" s="103"/>
      <c r="H104" s="105" t="str">
        <f t="shared" si="34"/>
        <v/>
      </c>
      <c r="I104" s="91"/>
      <c r="J104" s="103"/>
      <c r="K104" s="103"/>
      <c r="L104" s="106"/>
      <c r="M104" s="106"/>
    </row>
    <row r="105" spans="1:13" ht="15" customHeight="1" x14ac:dyDescent="0.25">
      <c r="A105" s="107"/>
      <c r="B105" s="108"/>
      <c r="C105" s="92"/>
      <c r="D105" s="109">
        <f>SUM(D99:D104)</f>
        <v>5</v>
      </c>
      <c r="E105" s="110">
        <f>SUM(E99:E104)</f>
        <v>451300000</v>
      </c>
      <c r="F105" s="110">
        <f>SUM(F99:F104)</f>
        <v>419640000</v>
      </c>
      <c r="G105" s="110">
        <f>SUM(G99:G104)</f>
        <v>31660000</v>
      </c>
      <c r="H105" s="111">
        <f>G105/F105</f>
        <v>7.5445620055285489E-2</v>
      </c>
      <c r="I105" s="91"/>
      <c r="J105" s="110">
        <f>SUM(J99:J104)</f>
        <v>5000000</v>
      </c>
      <c r="K105" s="110">
        <f>SUM(K99:K104)</f>
        <v>20735000</v>
      </c>
      <c r="L105" s="110">
        <f>SUM(L99:L104)</f>
        <v>4000000</v>
      </c>
      <c r="M105" s="110">
        <f>SUM(M99:M104)</f>
        <v>1925000</v>
      </c>
    </row>
    <row r="106" spans="1:13" ht="15.75" customHeight="1" x14ac:dyDescent="0.25">
      <c r="A106" s="132"/>
      <c r="B106" s="52"/>
      <c r="C106" s="132"/>
      <c r="D106" s="132"/>
      <c r="E106" s="132"/>
      <c r="F106" s="132"/>
      <c r="G106" s="132"/>
      <c r="H106" s="132"/>
      <c r="I106" s="132"/>
      <c r="J106" s="128"/>
      <c r="K106" s="128"/>
      <c r="L106" s="39"/>
      <c r="M106" s="39"/>
    </row>
    <row r="107" spans="1:13" ht="15.75" customHeight="1" x14ac:dyDescent="0.25">
      <c r="A107" s="132"/>
      <c r="B107" s="52"/>
      <c r="C107" s="132"/>
      <c r="D107" s="132"/>
      <c r="E107" s="132"/>
      <c r="F107" s="132"/>
      <c r="G107" s="132"/>
      <c r="H107" s="132"/>
      <c r="I107" s="132"/>
      <c r="J107" s="128"/>
      <c r="K107" s="128"/>
      <c r="L107" s="39"/>
      <c r="M107" s="39"/>
    </row>
    <row r="108" spans="1:13" ht="15.75" customHeight="1" x14ac:dyDescent="0.25">
      <c r="A108" s="132"/>
      <c r="B108" s="52"/>
      <c r="C108" s="132"/>
      <c r="D108" s="132"/>
      <c r="E108" s="132"/>
      <c r="F108" s="132"/>
      <c r="G108" s="132"/>
      <c r="H108" s="132"/>
      <c r="I108" s="132"/>
      <c r="J108" s="128"/>
      <c r="K108" s="128"/>
      <c r="L108" s="39"/>
      <c r="M108" s="39"/>
    </row>
    <row r="109" spans="1:13" ht="15.75" customHeight="1" x14ac:dyDescent="0.25">
      <c r="A109" s="132"/>
      <c r="B109" s="52"/>
      <c r="C109" s="132"/>
      <c r="D109" s="132"/>
      <c r="E109" s="132"/>
      <c r="F109" s="132"/>
      <c r="G109" s="132"/>
      <c r="H109" s="132"/>
      <c r="I109" s="132"/>
      <c r="J109" s="128"/>
      <c r="K109" s="128"/>
      <c r="L109" s="39"/>
      <c r="M109" s="39"/>
    </row>
    <row r="110" spans="1:13" ht="15.75" customHeight="1" x14ac:dyDescent="0.25">
      <c r="A110" s="132"/>
      <c r="B110" s="52"/>
      <c r="C110" s="132"/>
      <c r="D110" s="132"/>
      <c r="E110" s="132"/>
      <c r="F110" s="132"/>
      <c r="G110" s="132"/>
      <c r="H110" s="132"/>
      <c r="I110" s="132"/>
      <c r="J110" s="128"/>
      <c r="K110" s="128"/>
      <c r="L110" s="39"/>
      <c r="M110" s="39"/>
    </row>
    <row r="111" spans="1:13" ht="15.75" customHeight="1" x14ac:dyDescent="0.25">
      <c r="A111" s="132"/>
      <c r="B111" s="52"/>
      <c r="C111" s="132"/>
      <c r="D111" s="132"/>
      <c r="E111" s="132"/>
      <c r="F111" s="132"/>
      <c r="G111" s="132"/>
      <c r="H111" s="132"/>
      <c r="I111" s="132"/>
      <c r="J111" s="128"/>
      <c r="K111" s="128"/>
      <c r="L111" s="39"/>
      <c r="M111" s="39"/>
    </row>
    <row r="112" spans="1:13" ht="15.75" customHeight="1" x14ac:dyDescent="0.25">
      <c r="A112" s="132"/>
      <c r="B112" s="52"/>
      <c r="C112" s="132"/>
      <c r="D112" s="132"/>
      <c r="E112" s="132"/>
      <c r="F112" s="132"/>
      <c r="G112" s="132"/>
      <c r="H112" s="132"/>
      <c r="I112" s="132"/>
      <c r="J112" s="128"/>
      <c r="K112" s="128"/>
      <c r="L112" s="39"/>
      <c r="M112" s="39"/>
    </row>
    <row r="113" spans="1:13" ht="15.75" customHeight="1" x14ac:dyDescent="0.25">
      <c r="A113" s="132"/>
      <c r="B113" s="52"/>
      <c r="C113" s="132"/>
      <c r="D113" s="132"/>
      <c r="E113" s="132"/>
      <c r="F113" s="132"/>
      <c r="G113" s="132"/>
      <c r="H113" s="132"/>
      <c r="I113" s="132"/>
      <c r="J113" s="128"/>
      <c r="K113" s="128"/>
      <c r="L113" s="39"/>
      <c r="M113" s="39"/>
    </row>
    <row r="114" spans="1:13" ht="15.75" customHeight="1" x14ac:dyDescent="0.25">
      <c r="A114" s="132"/>
      <c r="B114" s="52"/>
      <c r="C114" s="132"/>
      <c r="D114" s="132"/>
      <c r="E114" s="132"/>
      <c r="F114" s="132"/>
      <c r="G114" s="132"/>
      <c r="H114" s="132"/>
      <c r="I114" s="132"/>
      <c r="J114" s="128"/>
      <c r="K114" s="128"/>
      <c r="L114" s="39"/>
      <c r="M114" s="39"/>
    </row>
    <row r="115" spans="1:13" ht="15.75" customHeight="1" x14ac:dyDescent="0.25">
      <c r="A115" s="132"/>
      <c r="B115" s="52"/>
      <c r="C115" s="132"/>
      <c r="D115" s="132"/>
      <c r="E115" s="132"/>
      <c r="F115" s="132"/>
      <c r="G115" s="132"/>
      <c r="H115" s="132"/>
      <c r="I115" s="132"/>
      <c r="J115" s="128"/>
      <c r="K115" s="128"/>
      <c r="L115" s="39"/>
      <c r="M115" s="39"/>
    </row>
    <row r="116" spans="1:13" ht="15.75" customHeight="1" x14ac:dyDescent="0.25">
      <c r="A116" s="132"/>
      <c r="B116" s="52"/>
      <c r="C116" s="132"/>
      <c r="D116" s="132"/>
      <c r="E116" s="132"/>
      <c r="F116" s="132"/>
      <c r="G116" s="132"/>
      <c r="H116" s="132"/>
      <c r="I116" s="132"/>
      <c r="J116" s="128"/>
      <c r="K116" s="128"/>
      <c r="L116" s="39"/>
      <c r="M116" s="39"/>
    </row>
    <row r="117" spans="1:13" ht="15.75" customHeight="1" x14ac:dyDescent="0.25">
      <c r="A117" s="132"/>
      <c r="B117" s="52"/>
      <c r="C117" s="132"/>
      <c r="D117" s="132"/>
      <c r="E117" s="132"/>
      <c r="F117" s="132"/>
      <c r="G117" s="132"/>
      <c r="H117" s="132"/>
      <c r="I117" s="132"/>
      <c r="J117" s="128"/>
      <c r="K117" s="128"/>
      <c r="L117" s="39"/>
      <c r="M117" s="39"/>
    </row>
    <row r="118" spans="1:13" ht="15.75" customHeight="1" x14ac:dyDescent="0.25">
      <c r="A118" s="132"/>
      <c r="B118" s="52"/>
      <c r="C118" s="132"/>
      <c r="D118" s="132"/>
      <c r="E118" s="132"/>
      <c r="F118" s="132"/>
      <c r="G118" s="132"/>
      <c r="H118" s="132"/>
      <c r="I118" s="132"/>
      <c r="J118" s="128"/>
      <c r="K118" s="128"/>
      <c r="L118" s="39"/>
      <c r="M118" s="39"/>
    </row>
    <row r="119" spans="1:13" ht="15.75" customHeight="1" x14ac:dyDescent="0.25">
      <c r="A119" s="132"/>
      <c r="B119" s="52"/>
      <c r="C119" s="132"/>
      <c r="D119" s="132"/>
      <c r="E119" s="132"/>
      <c r="F119" s="132"/>
      <c r="G119" s="132"/>
      <c r="H119" s="132"/>
      <c r="I119" s="132"/>
      <c r="J119" s="128"/>
      <c r="K119" s="128"/>
      <c r="L119" s="39"/>
      <c r="M119" s="39"/>
    </row>
    <row r="120" spans="1:13" ht="15.75" customHeight="1" x14ac:dyDescent="0.25">
      <c r="A120" s="132"/>
      <c r="B120" s="52"/>
      <c r="C120" s="132"/>
      <c r="D120" s="132"/>
      <c r="E120" s="132"/>
      <c r="F120" s="132"/>
      <c r="G120" s="132"/>
      <c r="H120" s="132"/>
      <c r="I120" s="132"/>
      <c r="J120" s="128"/>
      <c r="K120" s="128"/>
      <c r="L120" s="39"/>
      <c r="M120" s="39"/>
    </row>
    <row r="121" spans="1:13" ht="15.75" customHeight="1" x14ac:dyDescent="0.25">
      <c r="A121" s="132"/>
      <c r="B121" s="52"/>
      <c r="C121" s="132"/>
      <c r="D121" s="132"/>
      <c r="E121" s="132"/>
      <c r="F121" s="132"/>
      <c r="G121" s="132"/>
      <c r="H121" s="132"/>
      <c r="I121" s="132"/>
      <c r="J121" s="128"/>
      <c r="K121" s="128"/>
      <c r="L121" s="39"/>
      <c r="M121" s="39"/>
    </row>
    <row r="122" spans="1:13" ht="15.75" customHeight="1" x14ac:dyDescent="0.25">
      <c r="A122" s="132"/>
      <c r="B122" s="52"/>
      <c r="C122" s="132"/>
      <c r="D122" s="132"/>
      <c r="E122" s="132"/>
      <c r="F122" s="132"/>
      <c r="G122" s="132"/>
      <c r="H122" s="132"/>
      <c r="I122" s="132"/>
      <c r="J122" s="128"/>
      <c r="K122" s="128"/>
      <c r="L122" s="39"/>
      <c r="M122" s="39"/>
    </row>
    <row r="123" spans="1:13" ht="15.75" customHeight="1" x14ac:dyDescent="0.25">
      <c r="A123" s="132"/>
      <c r="B123" s="52"/>
      <c r="C123" s="132"/>
      <c r="D123" s="132"/>
      <c r="E123" s="132"/>
      <c r="F123" s="132"/>
      <c r="G123" s="132"/>
      <c r="H123" s="132"/>
      <c r="I123" s="132"/>
      <c r="J123" s="128"/>
      <c r="K123" s="128"/>
      <c r="L123" s="39"/>
      <c r="M123" s="39"/>
    </row>
    <row r="124" spans="1:13" ht="15.75" customHeight="1" x14ac:dyDescent="0.25">
      <c r="A124" s="132"/>
      <c r="B124" s="52"/>
      <c r="C124" s="132"/>
      <c r="D124" s="132"/>
      <c r="E124" s="132"/>
      <c r="F124" s="132"/>
      <c r="G124" s="132"/>
      <c r="H124" s="132"/>
      <c r="I124" s="132"/>
      <c r="J124" s="128"/>
      <c r="K124" s="128"/>
      <c r="L124" s="39"/>
      <c r="M124" s="39"/>
    </row>
    <row r="125" spans="1:13" ht="15.75" customHeight="1" x14ac:dyDescent="0.25">
      <c r="A125" s="132"/>
      <c r="B125" s="52"/>
      <c r="C125" s="132"/>
      <c r="D125" s="132"/>
      <c r="E125" s="132"/>
      <c r="F125" s="132"/>
      <c r="G125" s="132"/>
      <c r="H125" s="132"/>
      <c r="I125" s="132"/>
      <c r="J125" s="128"/>
      <c r="K125" s="128"/>
      <c r="L125" s="39"/>
      <c r="M125" s="39"/>
    </row>
    <row r="126" spans="1:13" ht="15.75" customHeight="1" x14ac:dyDescent="0.25">
      <c r="A126" s="132"/>
      <c r="B126" s="52"/>
      <c r="C126" s="132"/>
      <c r="D126" s="132"/>
      <c r="E126" s="132"/>
      <c r="F126" s="132"/>
      <c r="G126" s="132"/>
      <c r="H126" s="132"/>
      <c r="I126" s="132"/>
      <c r="J126" s="128"/>
      <c r="K126" s="128"/>
      <c r="L126" s="39"/>
      <c r="M126" s="39"/>
    </row>
    <row r="127" spans="1:13" ht="15.75" customHeight="1" x14ac:dyDescent="0.25">
      <c r="A127" s="132"/>
      <c r="B127" s="52"/>
      <c r="C127" s="132"/>
      <c r="D127" s="132"/>
      <c r="E127" s="132"/>
      <c r="F127" s="132"/>
      <c r="G127" s="132"/>
      <c r="H127" s="132"/>
      <c r="I127" s="132"/>
      <c r="J127" s="128"/>
      <c r="K127" s="128"/>
      <c r="L127" s="39"/>
      <c r="M127" s="39"/>
    </row>
    <row r="128" spans="1:13" ht="15.75" customHeight="1" x14ac:dyDescent="0.25">
      <c r="A128" s="132"/>
      <c r="B128" s="52"/>
      <c r="C128" s="132"/>
      <c r="D128" s="132"/>
      <c r="E128" s="132"/>
      <c r="F128" s="132"/>
      <c r="G128" s="132"/>
      <c r="H128" s="132"/>
      <c r="I128" s="132"/>
      <c r="J128" s="128"/>
      <c r="K128" s="128"/>
      <c r="L128" s="39"/>
      <c r="M128" s="39"/>
    </row>
    <row r="129" spans="1:13" ht="15.75" customHeight="1" x14ac:dyDescent="0.25">
      <c r="A129" s="132"/>
      <c r="B129" s="52"/>
      <c r="C129" s="132"/>
      <c r="D129" s="132"/>
      <c r="E129" s="132"/>
      <c r="F129" s="132"/>
      <c r="G129" s="132"/>
      <c r="H129" s="132"/>
      <c r="I129" s="132"/>
      <c r="J129" s="128"/>
      <c r="K129" s="128"/>
      <c r="L129" s="39"/>
      <c r="M129" s="39"/>
    </row>
    <row r="130" spans="1:13" ht="15.75" customHeight="1" x14ac:dyDescent="0.25">
      <c r="A130" s="132"/>
      <c r="B130" s="52"/>
      <c r="C130" s="132"/>
      <c r="D130" s="132"/>
      <c r="E130" s="132"/>
      <c r="F130" s="132"/>
      <c r="G130" s="132"/>
      <c r="H130" s="132"/>
      <c r="I130" s="132"/>
      <c r="J130" s="128"/>
      <c r="K130" s="128"/>
      <c r="L130" s="39"/>
      <c r="M130" s="39"/>
    </row>
    <row r="131" spans="1:13" ht="15.75" customHeight="1" x14ac:dyDescent="0.25">
      <c r="A131" s="132"/>
      <c r="B131" s="52"/>
      <c r="C131" s="132"/>
      <c r="D131" s="132"/>
      <c r="E131" s="132"/>
      <c r="F131" s="132"/>
      <c r="G131" s="132"/>
      <c r="H131" s="132"/>
      <c r="I131" s="132"/>
      <c r="J131" s="128"/>
      <c r="K131" s="128"/>
      <c r="L131" s="39"/>
      <c r="M131" s="39"/>
    </row>
    <row r="132" spans="1:13" ht="15.75" customHeight="1" x14ac:dyDescent="0.25">
      <c r="A132" s="132"/>
      <c r="B132" s="52"/>
      <c r="C132" s="132"/>
      <c r="D132" s="132"/>
      <c r="E132" s="132"/>
      <c r="F132" s="132"/>
      <c r="G132" s="132"/>
      <c r="H132" s="132"/>
      <c r="I132" s="132"/>
      <c r="J132" s="128"/>
      <c r="K132" s="128"/>
      <c r="L132" s="39"/>
      <c r="M132" s="39"/>
    </row>
    <row r="133" spans="1:13" ht="15.75" customHeight="1" x14ac:dyDescent="0.25">
      <c r="A133" s="132"/>
      <c r="B133" s="52"/>
      <c r="C133" s="132"/>
      <c r="D133" s="132"/>
      <c r="E133" s="132"/>
      <c r="F133" s="132"/>
      <c r="G133" s="132"/>
      <c r="H133" s="132"/>
      <c r="I133" s="132"/>
      <c r="J133" s="128"/>
      <c r="K133" s="128"/>
      <c r="L133" s="39"/>
      <c r="M133" s="39"/>
    </row>
    <row r="134" spans="1:13" ht="15.75" customHeight="1" x14ac:dyDescent="0.25">
      <c r="A134" s="132"/>
      <c r="B134" s="52"/>
      <c r="C134" s="132"/>
      <c r="D134" s="132"/>
      <c r="E134" s="132"/>
      <c r="F134" s="132"/>
      <c r="G134" s="132"/>
      <c r="H134" s="132"/>
      <c r="I134" s="132"/>
      <c r="J134" s="128"/>
      <c r="K134" s="128"/>
      <c r="L134" s="39"/>
      <c r="M134" s="39"/>
    </row>
    <row r="135" spans="1:13" ht="15.75" customHeight="1" x14ac:dyDescent="0.25">
      <c r="A135" s="132"/>
      <c r="B135" s="52"/>
      <c r="C135" s="132"/>
      <c r="D135" s="132"/>
      <c r="E135" s="132"/>
      <c r="F135" s="132"/>
      <c r="G135" s="132"/>
      <c r="H135" s="132"/>
      <c r="I135" s="132"/>
      <c r="J135" s="128"/>
      <c r="K135" s="128"/>
      <c r="L135" s="39"/>
      <c r="M135" s="39"/>
    </row>
    <row r="136" spans="1:13" ht="15.75" customHeight="1" x14ac:dyDescent="0.25">
      <c r="A136" s="132"/>
      <c r="B136" s="52"/>
      <c r="C136" s="132"/>
      <c r="D136" s="132"/>
      <c r="E136" s="132"/>
      <c r="F136" s="132"/>
      <c r="G136" s="132"/>
      <c r="H136" s="132"/>
      <c r="I136" s="132"/>
      <c r="J136" s="128"/>
      <c r="K136" s="128"/>
      <c r="L136" s="39"/>
      <c r="M136" s="39"/>
    </row>
    <row r="137" spans="1:13" ht="15.75" customHeight="1" x14ac:dyDescent="0.25">
      <c r="A137" s="132"/>
      <c r="B137" s="52"/>
      <c r="C137" s="132"/>
      <c r="D137" s="132"/>
      <c r="E137" s="132"/>
      <c r="F137" s="132"/>
      <c r="G137" s="132"/>
      <c r="H137" s="132"/>
      <c r="I137" s="132"/>
      <c r="J137" s="128"/>
      <c r="K137" s="128"/>
      <c r="L137" s="39"/>
      <c r="M137" s="39"/>
    </row>
    <row r="138" spans="1:13" ht="15.75" customHeight="1" x14ac:dyDescent="0.25">
      <c r="A138" s="132"/>
      <c r="B138" s="52"/>
      <c r="C138" s="132"/>
      <c r="D138" s="132"/>
      <c r="E138" s="132"/>
      <c r="F138" s="132"/>
      <c r="G138" s="132"/>
      <c r="H138" s="132"/>
      <c r="I138" s="132"/>
      <c r="J138" s="128"/>
      <c r="K138" s="128"/>
      <c r="L138" s="39"/>
      <c r="M138" s="39"/>
    </row>
    <row r="139" spans="1:13" ht="15.75" customHeight="1" x14ac:dyDescent="0.25">
      <c r="A139" s="132"/>
      <c r="B139" s="52"/>
      <c r="C139" s="132"/>
      <c r="D139" s="132"/>
      <c r="E139" s="132"/>
      <c r="F139" s="132"/>
      <c r="G139" s="132"/>
      <c r="H139" s="132"/>
      <c r="I139" s="132"/>
      <c r="J139" s="128"/>
      <c r="K139" s="128"/>
      <c r="L139" s="39"/>
      <c r="M139" s="39"/>
    </row>
    <row r="140" spans="1:13" ht="15.75" customHeight="1" x14ac:dyDescent="0.25">
      <c r="A140" s="132"/>
      <c r="B140" s="52"/>
      <c r="C140" s="132"/>
      <c r="D140" s="132"/>
      <c r="E140" s="132"/>
      <c r="F140" s="132"/>
      <c r="G140" s="132"/>
      <c r="H140" s="132"/>
      <c r="I140" s="132"/>
      <c r="J140" s="128"/>
      <c r="K140" s="128"/>
      <c r="L140" s="39"/>
      <c r="M140" s="39"/>
    </row>
    <row r="141" spans="1:13" ht="15.75" customHeight="1" x14ac:dyDescent="0.25">
      <c r="A141" s="132"/>
      <c r="B141" s="52"/>
      <c r="C141" s="132"/>
      <c r="D141" s="132"/>
      <c r="E141" s="132"/>
      <c r="F141" s="132"/>
      <c r="G141" s="132"/>
      <c r="H141" s="132"/>
      <c r="I141" s="132"/>
      <c r="J141" s="128"/>
      <c r="K141" s="128"/>
      <c r="L141" s="39"/>
      <c r="M141" s="39"/>
    </row>
    <row r="142" spans="1:13" ht="15.75" customHeight="1" x14ac:dyDescent="0.25">
      <c r="A142" s="132"/>
      <c r="B142" s="52"/>
      <c r="C142" s="132"/>
      <c r="D142" s="132"/>
      <c r="E142" s="132"/>
      <c r="F142" s="132"/>
      <c r="G142" s="132"/>
      <c r="H142" s="132"/>
      <c r="I142" s="132"/>
      <c r="J142" s="128"/>
      <c r="K142" s="128"/>
      <c r="L142" s="39"/>
      <c r="M142" s="39"/>
    </row>
    <row r="143" spans="1:13" ht="15.75" customHeight="1" x14ac:dyDescent="0.25">
      <c r="A143" s="132"/>
      <c r="B143" s="52"/>
      <c r="C143" s="132"/>
      <c r="D143" s="132"/>
      <c r="E143" s="132"/>
      <c r="F143" s="132"/>
      <c r="G143" s="132"/>
      <c r="H143" s="132"/>
      <c r="I143" s="132"/>
      <c r="J143" s="128"/>
      <c r="K143" s="128"/>
      <c r="L143" s="39"/>
      <c r="M143" s="39"/>
    </row>
    <row r="144" spans="1:13" ht="15.75" customHeight="1" x14ac:dyDescent="0.25">
      <c r="A144" s="132"/>
      <c r="B144" s="52"/>
      <c r="C144" s="132"/>
      <c r="D144" s="132"/>
      <c r="E144" s="132"/>
      <c r="F144" s="132"/>
      <c r="G144" s="132"/>
      <c r="H144" s="132"/>
      <c r="I144" s="132"/>
      <c r="J144" s="128"/>
      <c r="K144" s="128"/>
      <c r="L144" s="39"/>
      <c r="M144" s="39"/>
    </row>
    <row r="145" spans="1:13" ht="15.75" customHeight="1" x14ac:dyDescent="0.25">
      <c r="A145" s="132"/>
      <c r="B145" s="52"/>
      <c r="C145" s="132"/>
      <c r="D145" s="132"/>
      <c r="E145" s="132"/>
      <c r="F145" s="132"/>
      <c r="G145" s="132"/>
      <c r="H145" s="132"/>
      <c r="I145" s="132"/>
      <c r="J145" s="128"/>
      <c r="K145" s="128"/>
      <c r="L145" s="39"/>
      <c r="M145" s="39"/>
    </row>
    <row r="146" spans="1:13" ht="15.75" customHeight="1" x14ac:dyDescent="0.25">
      <c r="A146" s="132"/>
      <c r="B146" s="52"/>
      <c r="C146" s="132"/>
      <c r="D146" s="132"/>
      <c r="E146" s="132"/>
      <c r="F146" s="132"/>
      <c r="G146" s="132"/>
      <c r="H146" s="132"/>
      <c r="I146" s="132"/>
      <c r="J146" s="128"/>
      <c r="K146" s="128"/>
      <c r="L146" s="39"/>
      <c r="M146" s="39"/>
    </row>
    <row r="147" spans="1:13" ht="15.75" customHeight="1" x14ac:dyDescent="0.25">
      <c r="A147" s="132"/>
      <c r="B147" s="52"/>
      <c r="C147" s="132"/>
      <c r="D147" s="132"/>
      <c r="E147" s="132"/>
      <c r="F147" s="132"/>
      <c r="G147" s="132"/>
      <c r="H147" s="132"/>
      <c r="I147" s="132"/>
      <c r="J147" s="128"/>
      <c r="K147" s="128"/>
      <c r="L147" s="39"/>
      <c r="M147" s="39"/>
    </row>
    <row r="148" spans="1:13" ht="15.75" customHeight="1" x14ac:dyDescent="0.25">
      <c r="A148" s="132"/>
      <c r="B148" s="52"/>
      <c r="C148" s="132"/>
      <c r="D148" s="132"/>
      <c r="E148" s="132"/>
      <c r="F148" s="132"/>
      <c r="G148" s="132"/>
      <c r="H148" s="132"/>
      <c r="I148" s="132"/>
      <c r="J148" s="128"/>
      <c r="K148" s="128"/>
      <c r="L148" s="39"/>
      <c r="M148" s="39"/>
    </row>
    <row r="149" spans="1:13" ht="15.75" customHeight="1" x14ac:dyDescent="0.25">
      <c r="A149" s="132"/>
      <c r="B149" s="52"/>
      <c r="C149" s="132"/>
      <c r="D149" s="132"/>
      <c r="E149" s="132"/>
      <c r="F149" s="132"/>
      <c r="G149" s="132"/>
      <c r="H149" s="132"/>
      <c r="I149" s="132"/>
      <c r="J149" s="128"/>
      <c r="K149" s="128"/>
      <c r="L149" s="39"/>
      <c r="M149" s="39"/>
    </row>
    <row r="150" spans="1:13" ht="15.75" customHeight="1" x14ac:dyDescent="0.25">
      <c r="A150" s="132"/>
      <c r="B150" s="52"/>
      <c r="C150" s="132"/>
      <c r="D150" s="132"/>
      <c r="E150" s="132"/>
      <c r="F150" s="132"/>
      <c r="G150" s="132"/>
      <c r="H150" s="132"/>
      <c r="I150" s="132"/>
      <c r="J150" s="128"/>
      <c r="K150" s="128"/>
      <c r="L150" s="39"/>
      <c r="M150" s="39"/>
    </row>
    <row r="151" spans="1:13" ht="15.75" customHeight="1" x14ac:dyDescent="0.25">
      <c r="A151" s="132"/>
      <c r="B151" s="52"/>
      <c r="C151" s="132"/>
      <c r="D151" s="132"/>
      <c r="E151" s="132"/>
      <c r="F151" s="132"/>
      <c r="G151" s="132"/>
      <c r="H151" s="132"/>
      <c r="I151" s="132"/>
      <c r="J151" s="128"/>
      <c r="K151" s="128"/>
      <c r="L151" s="39"/>
      <c r="M151" s="39"/>
    </row>
    <row r="152" spans="1:13" ht="15.75" customHeight="1" x14ac:dyDescent="0.25">
      <c r="A152" s="132"/>
      <c r="B152" s="52"/>
      <c r="C152" s="132"/>
      <c r="D152" s="132"/>
      <c r="E152" s="132"/>
      <c r="F152" s="132"/>
      <c r="G152" s="132"/>
      <c r="H152" s="132"/>
      <c r="I152" s="132"/>
      <c r="J152" s="128"/>
      <c r="K152" s="128"/>
      <c r="L152" s="39"/>
      <c r="M152" s="39"/>
    </row>
    <row r="153" spans="1:13" ht="15.75" customHeight="1" x14ac:dyDescent="0.25">
      <c r="A153" s="132"/>
      <c r="B153" s="52"/>
      <c r="C153" s="132"/>
      <c r="D153" s="132"/>
      <c r="E153" s="132"/>
      <c r="F153" s="132"/>
      <c r="G153" s="132"/>
      <c r="H153" s="132"/>
      <c r="I153" s="132"/>
      <c r="J153" s="128"/>
      <c r="K153" s="128"/>
      <c r="L153" s="39"/>
      <c r="M153" s="39"/>
    </row>
    <row r="154" spans="1:13" ht="15.75" customHeight="1" x14ac:dyDescent="0.25">
      <c r="A154" s="132"/>
      <c r="B154" s="52"/>
      <c r="C154" s="132"/>
      <c r="D154" s="132"/>
      <c r="E154" s="132"/>
      <c r="F154" s="132"/>
      <c r="G154" s="132"/>
      <c r="H154" s="132"/>
      <c r="I154" s="132"/>
      <c r="J154" s="128"/>
      <c r="K154" s="128"/>
      <c r="L154" s="39"/>
      <c r="M154" s="39"/>
    </row>
    <row r="155" spans="1:13" ht="15.75" customHeight="1" x14ac:dyDescent="0.25">
      <c r="A155" s="132"/>
      <c r="B155" s="52"/>
      <c r="C155" s="132"/>
      <c r="D155" s="132"/>
      <c r="E155" s="132"/>
      <c r="F155" s="132"/>
      <c r="G155" s="132"/>
      <c r="H155" s="132"/>
      <c r="I155" s="132"/>
      <c r="J155" s="128"/>
      <c r="K155" s="128"/>
      <c r="L155" s="39"/>
      <c r="M155" s="39"/>
    </row>
    <row r="156" spans="1:13" ht="15.75" customHeight="1" x14ac:dyDescent="0.25">
      <c r="A156" s="132"/>
      <c r="B156" s="52"/>
      <c r="C156" s="132"/>
      <c r="D156" s="132"/>
      <c r="E156" s="132"/>
      <c r="F156" s="132"/>
      <c r="G156" s="132"/>
      <c r="H156" s="132"/>
      <c r="I156" s="132"/>
      <c r="J156" s="128"/>
      <c r="K156" s="128"/>
      <c r="L156" s="39"/>
      <c r="M156" s="39"/>
    </row>
    <row r="157" spans="1:13" ht="15.75" customHeight="1" x14ac:dyDescent="0.25">
      <c r="A157" s="132"/>
      <c r="B157" s="52"/>
      <c r="C157" s="132"/>
      <c r="D157" s="132"/>
      <c r="E157" s="132"/>
      <c r="F157" s="132"/>
      <c r="G157" s="132"/>
      <c r="H157" s="132"/>
      <c r="I157" s="132"/>
      <c r="J157" s="128"/>
      <c r="K157" s="128"/>
      <c r="L157" s="39"/>
      <c r="M157" s="39"/>
    </row>
    <row r="158" spans="1:13" ht="15.75" customHeight="1" x14ac:dyDescent="0.25">
      <c r="A158" s="132"/>
      <c r="B158" s="52"/>
      <c r="C158" s="132"/>
      <c r="D158" s="132"/>
      <c r="E158" s="132"/>
      <c r="F158" s="132"/>
      <c r="G158" s="132"/>
      <c r="H158" s="132"/>
      <c r="I158" s="132"/>
      <c r="J158" s="128"/>
      <c r="K158" s="128"/>
      <c r="L158" s="39"/>
      <c r="M158" s="39"/>
    </row>
    <row r="159" spans="1:13" ht="15.75" customHeight="1" x14ac:dyDescent="0.25">
      <c r="A159" s="132"/>
      <c r="B159" s="52"/>
      <c r="C159" s="132"/>
      <c r="D159" s="132"/>
      <c r="E159" s="132"/>
      <c r="F159" s="132"/>
      <c r="G159" s="132"/>
      <c r="H159" s="132"/>
      <c r="I159" s="132"/>
      <c r="J159" s="128"/>
      <c r="K159" s="128"/>
      <c r="L159" s="39"/>
      <c r="M159" s="39"/>
    </row>
    <row r="160" spans="1:13" ht="15.75" customHeight="1" x14ac:dyDescent="0.25">
      <c r="A160" s="132"/>
      <c r="B160" s="52"/>
      <c r="C160" s="132"/>
      <c r="D160" s="132"/>
      <c r="E160" s="132"/>
      <c r="F160" s="132"/>
      <c r="G160" s="132"/>
      <c r="H160" s="132"/>
      <c r="I160" s="132"/>
      <c r="J160" s="128"/>
      <c r="K160" s="128"/>
      <c r="L160" s="39"/>
      <c r="M160" s="39"/>
    </row>
    <row r="161" spans="1:13" ht="15.75" customHeight="1" x14ac:dyDescent="0.25">
      <c r="A161" s="132"/>
      <c r="B161" s="52"/>
      <c r="C161" s="132"/>
      <c r="D161" s="132"/>
      <c r="E161" s="132"/>
      <c r="F161" s="132"/>
      <c r="G161" s="132"/>
      <c r="H161" s="132"/>
      <c r="I161" s="132"/>
      <c r="J161" s="128"/>
      <c r="K161" s="128"/>
      <c r="L161" s="39"/>
      <c r="M161" s="39"/>
    </row>
    <row r="162" spans="1:13" ht="15.75" customHeight="1" x14ac:dyDescent="0.25">
      <c r="A162" s="132"/>
      <c r="B162" s="52"/>
      <c r="C162" s="132"/>
      <c r="D162" s="132"/>
      <c r="E162" s="132"/>
      <c r="F162" s="132"/>
      <c r="G162" s="132"/>
      <c r="H162" s="132"/>
      <c r="I162" s="132"/>
      <c r="J162" s="128"/>
      <c r="K162" s="128"/>
      <c r="L162" s="39"/>
      <c r="M162" s="39"/>
    </row>
    <row r="163" spans="1:13" ht="15.75" customHeight="1" x14ac:dyDescent="0.25">
      <c r="A163" s="132"/>
      <c r="B163" s="52"/>
      <c r="C163" s="132"/>
      <c r="D163" s="132"/>
      <c r="E163" s="132"/>
      <c r="F163" s="132"/>
      <c r="G163" s="132"/>
      <c r="H163" s="132"/>
      <c r="I163" s="132"/>
      <c r="J163" s="128"/>
      <c r="K163" s="128"/>
      <c r="L163" s="39"/>
      <c r="M163" s="39"/>
    </row>
    <row r="164" spans="1:13" ht="15.75" customHeight="1" x14ac:dyDescent="0.25">
      <c r="A164" s="132"/>
      <c r="B164" s="52"/>
      <c r="C164" s="132"/>
      <c r="D164" s="132"/>
      <c r="E164" s="132"/>
      <c r="F164" s="132"/>
      <c r="G164" s="132"/>
      <c r="H164" s="132"/>
      <c r="I164" s="132"/>
      <c r="J164" s="128"/>
      <c r="K164" s="128"/>
      <c r="L164" s="39"/>
      <c r="M164" s="39"/>
    </row>
    <row r="165" spans="1:13" ht="15.75" customHeight="1" x14ac:dyDescent="0.25">
      <c r="A165" s="132"/>
      <c r="B165" s="52"/>
      <c r="C165" s="132"/>
      <c r="D165" s="132"/>
      <c r="E165" s="132"/>
      <c r="F165" s="132"/>
      <c r="G165" s="132"/>
      <c r="H165" s="132"/>
      <c r="I165" s="132"/>
      <c r="J165" s="128"/>
      <c r="K165" s="128"/>
      <c r="L165" s="39"/>
      <c r="M165" s="39"/>
    </row>
    <row r="166" spans="1:13" ht="15.75" customHeight="1" x14ac:dyDescent="0.25">
      <c r="A166" s="132"/>
      <c r="B166" s="52"/>
      <c r="C166" s="132"/>
      <c r="D166" s="132"/>
      <c r="E166" s="132"/>
      <c r="F166" s="132"/>
      <c r="G166" s="132"/>
      <c r="H166" s="132"/>
      <c r="I166" s="132"/>
      <c r="J166" s="128"/>
      <c r="K166" s="128"/>
      <c r="L166" s="39"/>
      <c r="M166" s="39"/>
    </row>
    <row r="167" spans="1:13" ht="15.75" customHeight="1" x14ac:dyDescent="0.25">
      <c r="A167" s="132"/>
      <c r="B167" s="52"/>
      <c r="C167" s="132"/>
      <c r="D167" s="132"/>
      <c r="E167" s="132"/>
      <c r="F167" s="132"/>
      <c r="G167" s="132"/>
      <c r="H167" s="132"/>
      <c r="I167" s="132"/>
      <c r="J167" s="128"/>
      <c r="K167" s="128"/>
      <c r="L167" s="39"/>
      <c r="M167" s="39"/>
    </row>
    <row r="168" spans="1:13" ht="15.75" customHeight="1" x14ac:dyDescent="0.25">
      <c r="A168" s="132"/>
      <c r="B168" s="52"/>
      <c r="C168" s="132"/>
      <c r="D168" s="132"/>
      <c r="E168" s="132"/>
      <c r="F168" s="132"/>
      <c r="G168" s="132"/>
      <c r="H168" s="132"/>
      <c r="I168" s="132"/>
      <c r="J168" s="128"/>
      <c r="K168" s="128"/>
      <c r="L168" s="39"/>
      <c r="M168" s="39"/>
    </row>
    <row r="169" spans="1:13" ht="15.75" customHeight="1" x14ac:dyDescent="0.25">
      <c r="A169" s="132"/>
      <c r="B169" s="52"/>
      <c r="C169" s="132"/>
      <c r="D169" s="132"/>
      <c r="E169" s="132"/>
      <c r="F169" s="132"/>
      <c r="G169" s="132"/>
      <c r="H169" s="132"/>
      <c r="I169" s="132"/>
      <c r="J169" s="128"/>
      <c r="K169" s="128"/>
      <c r="L169" s="39"/>
      <c r="M169" s="39"/>
    </row>
    <row r="170" spans="1:13" ht="15.75" customHeight="1" x14ac:dyDescent="0.25">
      <c r="A170" s="132"/>
      <c r="B170" s="52"/>
      <c r="C170" s="132"/>
      <c r="D170" s="132"/>
      <c r="E170" s="132"/>
      <c r="F170" s="132"/>
      <c r="G170" s="132"/>
      <c r="H170" s="132"/>
      <c r="I170" s="132"/>
      <c r="J170" s="128"/>
      <c r="K170" s="128"/>
      <c r="L170" s="39"/>
      <c r="M170" s="39"/>
    </row>
    <row r="171" spans="1:13" ht="15.75" customHeight="1" x14ac:dyDescent="0.25">
      <c r="A171" s="132"/>
      <c r="B171" s="52"/>
      <c r="C171" s="132"/>
      <c r="D171" s="132"/>
      <c r="E171" s="132"/>
      <c r="F171" s="132"/>
      <c r="G171" s="132"/>
      <c r="H171" s="132"/>
      <c r="I171" s="132"/>
      <c r="J171" s="128"/>
      <c r="K171" s="128"/>
      <c r="L171" s="39"/>
      <c r="M171" s="39"/>
    </row>
    <row r="172" spans="1:13" ht="15.75" customHeight="1" x14ac:dyDescent="0.25">
      <c r="A172" s="132"/>
      <c r="B172" s="52"/>
      <c r="C172" s="132"/>
      <c r="D172" s="132"/>
      <c r="E172" s="132"/>
      <c r="F172" s="132"/>
      <c r="G172" s="132"/>
      <c r="H172" s="132"/>
      <c r="I172" s="132"/>
      <c r="J172" s="128"/>
      <c r="K172" s="128"/>
      <c r="L172" s="39"/>
      <c r="M172" s="39"/>
    </row>
    <row r="173" spans="1:13" ht="15.75" customHeight="1" x14ac:dyDescent="0.25">
      <c r="A173" s="132"/>
      <c r="B173" s="52"/>
      <c r="C173" s="132"/>
      <c r="D173" s="132"/>
      <c r="E173" s="132"/>
      <c r="F173" s="132"/>
      <c r="G173" s="132"/>
      <c r="H173" s="132"/>
      <c r="I173" s="132"/>
      <c r="J173" s="128"/>
      <c r="K173" s="128"/>
      <c r="L173" s="39"/>
      <c r="M173" s="39"/>
    </row>
    <row r="174" spans="1:13" ht="15.75" customHeight="1" x14ac:dyDescent="0.25">
      <c r="A174" s="132"/>
      <c r="B174" s="52"/>
      <c r="C174" s="132"/>
      <c r="D174" s="132"/>
      <c r="E174" s="132"/>
      <c r="F174" s="132"/>
      <c r="G174" s="132"/>
      <c r="H174" s="132"/>
      <c r="I174" s="132"/>
      <c r="J174" s="128"/>
      <c r="K174" s="128"/>
      <c r="L174" s="39"/>
      <c r="M174" s="39"/>
    </row>
    <row r="175" spans="1:13" ht="15.75" customHeight="1" x14ac:dyDescent="0.25">
      <c r="A175" s="132"/>
      <c r="B175" s="52"/>
      <c r="C175" s="132"/>
      <c r="D175" s="132"/>
      <c r="E175" s="132"/>
      <c r="F175" s="132"/>
      <c r="G175" s="132"/>
      <c r="H175" s="132"/>
      <c r="I175" s="132"/>
      <c r="J175" s="128"/>
      <c r="K175" s="128"/>
      <c r="L175" s="39"/>
      <c r="M175" s="39"/>
    </row>
    <row r="176" spans="1:13" ht="15.75" customHeight="1" x14ac:dyDescent="0.25">
      <c r="A176" s="132"/>
      <c r="B176" s="52"/>
      <c r="C176" s="132"/>
      <c r="D176" s="132"/>
      <c r="E176" s="132"/>
      <c r="F176" s="132"/>
      <c r="G176" s="132"/>
      <c r="H176" s="132"/>
      <c r="I176" s="132"/>
      <c r="J176" s="128"/>
      <c r="K176" s="128"/>
      <c r="L176" s="39"/>
      <c r="M176" s="39"/>
    </row>
    <row r="177" spans="1:13" ht="15.75" customHeight="1" x14ac:dyDescent="0.25">
      <c r="A177" s="132"/>
      <c r="B177" s="52"/>
      <c r="C177" s="132"/>
      <c r="D177" s="132"/>
      <c r="E177" s="132"/>
      <c r="F177" s="132"/>
      <c r="G177" s="132"/>
      <c r="H177" s="132"/>
      <c r="I177" s="132"/>
      <c r="J177" s="128"/>
      <c r="K177" s="128"/>
      <c r="L177" s="39"/>
      <c r="M177" s="39"/>
    </row>
    <row r="178" spans="1:13" ht="15.75" customHeight="1" x14ac:dyDescent="0.25">
      <c r="A178" s="132"/>
      <c r="B178" s="52"/>
      <c r="C178" s="132"/>
      <c r="D178" s="132"/>
      <c r="E178" s="132"/>
      <c r="F178" s="132"/>
      <c r="G178" s="132"/>
      <c r="H178" s="132"/>
      <c r="I178" s="132"/>
      <c r="J178" s="128"/>
      <c r="K178" s="128"/>
      <c r="L178" s="39"/>
      <c r="M178" s="39"/>
    </row>
    <row r="179" spans="1:13" ht="15.75" customHeight="1" x14ac:dyDescent="0.25">
      <c r="A179" s="132"/>
      <c r="B179" s="52"/>
      <c r="C179" s="132"/>
      <c r="D179" s="132"/>
      <c r="E179" s="132"/>
      <c r="F179" s="132"/>
      <c r="G179" s="132"/>
      <c r="H179" s="132"/>
      <c r="I179" s="132"/>
      <c r="J179" s="128"/>
      <c r="K179" s="128"/>
      <c r="L179" s="39"/>
      <c r="M179" s="39"/>
    </row>
    <row r="180" spans="1:13" ht="15.75" customHeight="1" x14ac:dyDescent="0.25">
      <c r="A180" s="132"/>
      <c r="B180" s="52"/>
      <c r="C180" s="132"/>
      <c r="D180" s="132"/>
      <c r="E180" s="132"/>
      <c r="F180" s="132"/>
      <c r="G180" s="132"/>
      <c r="H180" s="132"/>
      <c r="I180" s="132"/>
      <c r="J180" s="128"/>
      <c r="K180" s="128"/>
      <c r="L180" s="39"/>
      <c r="M180" s="39"/>
    </row>
    <row r="181" spans="1:13" ht="15.75" customHeight="1" x14ac:dyDescent="0.25">
      <c r="A181" s="132"/>
      <c r="B181" s="52"/>
      <c r="C181" s="132"/>
      <c r="D181" s="132"/>
      <c r="E181" s="132"/>
      <c r="F181" s="132"/>
      <c r="G181" s="132"/>
      <c r="H181" s="132"/>
      <c r="I181" s="132"/>
      <c r="J181" s="128"/>
      <c r="K181" s="128"/>
      <c r="L181" s="39"/>
      <c r="M181" s="39"/>
    </row>
    <row r="182" spans="1:13" ht="15.75" customHeight="1" x14ac:dyDescent="0.25">
      <c r="A182" s="132"/>
      <c r="B182" s="52"/>
      <c r="C182" s="132"/>
      <c r="D182" s="132"/>
      <c r="E182" s="132"/>
      <c r="F182" s="132"/>
      <c r="G182" s="132"/>
      <c r="H182" s="132"/>
      <c r="I182" s="132"/>
      <c r="J182" s="128"/>
      <c r="K182" s="128"/>
      <c r="L182" s="39"/>
      <c r="M182" s="39"/>
    </row>
    <row r="183" spans="1:13" ht="15.75" customHeight="1" x14ac:dyDescent="0.25">
      <c r="A183" s="132"/>
      <c r="B183" s="52"/>
      <c r="C183" s="132"/>
      <c r="D183" s="132"/>
      <c r="E183" s="132"/>
      <c r="F183" s="132"/>
      <c r="G183" s="132"/>
      <c r="H183" s="132"/>
      <c r="I183" s="132"/>
      <c r="J183" s="128"/>
      <c r="K183" s="128"/>
      <c r="L183" s="39"/>
      <c r="M183" s="39"/>
    </row>
    <row r="184" spans="1:13" ht="15.75" customHeight="1" x14ac:dyDescent="0.25">
      <c r="A184" s="132"/>
      <c r="B184" s="52"/>
      <c r="C184" s="132"/>
      <c r="D184" s="132"/>
      <c r="E184" s="132"/>
      <c r="F184" s="132"/>
      <c r="G184" s="132"/>
      <c r="H184" s="132"/>
      <c r="I184" s="132"/>
      <c r="J184" s="128"/>
      <c r="K184" s="128"/>
      <c r="L184" s="39"/>
      <c r="M184" s="39"/>
    </row>
    <row r="185" spans="1:13" ht="15.75" customHeight="1" x14ac:dyDescent="0.25">
      <c r="A185" s="132"/>
      <c r="B185" s="52"/>
      <c r="C185" s="132"/>
      <c r="D185" s="132"/>
      <c r="E185" s="132"/>
      <c r="F185" s="132"/>
      <c r="G185" s="132"/>
      <c r="H185" s="132"/>
      <c r="I185" s="132"/>
      <c r="J185" s="128"/>
      <c r="K185" s="128"/>
      <c r="L185" s="39"/>
      <c r="M185" s="39"/>
    </row>
    <row r="186" spans="1:13" ht="15.75" customHeight="1" x14ac:dyDescent="0.25">
      <c r="A186" s="132"/>
      <c r="B186" s="52"/>
      <c r="C186" s="132"/>
      <c r="D186" s="132"/>
      <c r="E186" s="132"/>
      <c r="F186" s="132"/>
      <c r="G186" s="132"/>
      <c r="H186" s="132"/>
      <c r="I186" s="132"/>
      <c r="J186" s="128"/>
      <c r="K186" s="128"/>
      <c r="L186" s="39"/>
      <c r="M186" s="39"/>
    </row>
    <row r="187" spans="1:13" ht="15.75" customHeight="1" x14ac:dyDescent="0.25">
      <c r="A187" s="132"/>
      <c r="B187" s="52"/>
      <c r="C187" s="132"/>
      <c r="D187" s="132"/>
      <c r="E187" s="132"/>
      <c r="F187" s="132"/>
      <c r="G187" s="132"/>
      <c r="H187" s="132"/>
      <c r="I187" s="132"/>
      <c r="J187" s="128"/>
      <c r="K187" s="128"/>
      <c r="L187" s="39"/>
      <c r="M187" s="39"/>
    </row>
    <row r="188" spans="1:13" ht="15.75" customHeight="1" x14ac:dyDescent="0.25">
      <c r="A188" s="132"/>
      <c r="B188" s="52"/>
      <c r="C188" s="132"/>
      <c r="D188" s="132"/>
      <c r="E188" s="132"/>
      <c r="F188" s="132"/>
      <c r="G188" s="132"/>
      <c r="H188" s="132"/>
      <c r="I188" s="132"/>
      <c r="J188" s="128"/>
      <c r="K188" s="128"/>
      <c r="L188" s="39"/>
      <c r="M188" s="39"/>
    </row>
    <row r="189" spans="1:13" ht="15.75" customHeight="1" x14ac:dyDescent="0.25">
      <c r="A189" s="132"/>
      <c r="B189" s="52"/>
      <c r="C189" s="132"/>
      <c r="D189" s="132"/>
      <c r="E189" s="132"/>
      <c r="F189" s="132"/>
      <c r="G189" s="132"/>
      <c r="H189" s="132"/>
      <c r="I189" s="132"/>
      <c r="J189" s="128"/>
      <c r="K189" s="128"/>
      <c r="L189" s="39"/>
      <c r="M189" s="39"/>
    </row>
    <row r="190" spans="1:13" ht="15.75" customHeight="1" x14ac:dyDescent="0.25">
      <c r="A190" s="132"/>
      <c r="B190" s="52"/>
      <c r="C190" s="132"/>
      <c r="D190" s="132"/>
      <c r="E190" s="132"/>
      <c r="F190" s="132"/>
      <c r="G190" s="132"/>
      <c r="H190" s="132"/>
      <c r="I190" s="132"/>
      <c r="J190" s="128"/>
      <c r="K190" s="128"/>
      <c r="L190" s="39"/>
      <c r="M190" s="39"/>
    </row>
    <row r="191" spans="1:13" ht="15.75" customHeight="1" x14ac:dyDescent="0.25">
      <c r="A191" s="132"/>
      <c r="B191" s="52"/>
      <c r="C191" s="132"/>
      <c r="D191" s="132"/>
      <c r="E191" s="132"/>
      <c r="F191" s="132"/>
      <c r="G191" s="132"/>
      <c r="H191" s="132"/>
      <c r="I191" s="132"/>
      <c r="J191" s="128"/>
      <c r="K191" s="128"/>
      <c r="L191" s="39"/>
      <c r="M191" s="39"/>
    </row>
    <row r="192" spans="1:13" ht="15.75" customHeight="1" x14ac:dyDescent="0.25">
      <c r="A192" s="132"/>
      <c r="B192" s="52"/>
      <c r="C192" s="132"/>
      <c r="D192" s="132"/>
      <c r="E192" s="132"/>
      <c r="F192" s="132"/>
      <c r="G192" s="132"/>
      <c r="H192" s="132"/>
      <c r="I192" s="132"/>
      <c r="J192" s="128"/>
      <c r="K192" s="128"/>
      <c r="L192" s="39"/>
      <c r="M192" s="39"/>
    </row>
    <row r="193" spans="1:13" ht="15.75" customHeight="1" x14ac:dyDescent="0.25">
      <c r="A193" s="132"/>
      <c r="B193" s="52"/>
      <c r="C193" s="132"/>
      <c r="D193" s="132"/>
      <c r="E193" s="132"/>
      <c r="F193" s="132"/>
      <c r="G193" s="132"/>
      <c r="H193" s="132"/>
      <c r="I193" s="132"/>
      <c r="J193" s="128"/>
      <c r="K193" s="128"/>
      <c r="L193" s="39"/>
      <c r="M193" s="39"/>
    </row>
    <row r="194" spans="1:13" ht="15.75" customHeight="1" x14ac:dyDescent="0.25">
      <c r="A194" s="132"/>
      <c r="B194" s="52"/>
      <c r="C194" s="132"/>
      <c r="D194" s="132"/>
      <c r="E194" s="132"/>
      <c r="F194" s="132"/>
      <c r="G194" s="132"/>
      <c r="H194" s="132"/>
      <c r="I194" s="132"/>
      <c r="J194" s="128"/>
      <c r="K194" s="128"/>
      <c r="L194" s="39"/>
      <c r="M194" s="39"/>
    </row>
    <row r="195" spans="1:13" ht="15.75" customHeight="1" x14ac:dyDescent="0.25">
      <c r="A195" s="132"/>
      <c r="B195" s="52"/>
      <c r="C195" s="132"/>
      <c r="D195" s="132"/>
      <c r="E195" s="132"/>
      <c r="F195" s="132"/>
      <c r="G195" s="132"/>
      <c r="H195" s="132"/>
      <c r="I195" s="132"/>
      <c r="J195" s="128"/>
      <c r="K195" s="128"/>
      <c r="L195" s="39"/>
      <c r="M195" s="39"/>
    </row>
    <row r="196" spans="1:13" ht="15.75" customHeight="1" x14ac:dyDescent="0.25">
      <c r="A196" s="132"/>
      <c r="B196" s="52"/>
      <c r="C196" s="132"/>
      <c r="D196" s="132"/>
      <c r="E196" s="132"/>
      <c r="F196" s="132"/>
      <c r="G196" s="132"/>
      <c r="H196" s="132"/>
      <c r="I196" s="132"/>
      <c r="J196" s="128"/>
      <c r="K196" s="128"/>
      <c r="L196" s="39"/>
      <c r="M196" s="39"/>
    </row>
    <row r="197" spans="1:13" ht="15.75" customHeight="1" x14ac:dyDescent="0.25">
      <c r="A197" s="132"/>
      <c r="B197" s="52"/>
      <c r="C197" s="132"/>
      <c r="D197" s="132"/>
      <c r="E197" s="132"/>
      <c r="F197" s="132"/>
      <c r="G197" s="132"/>
      <c r="H197" s="132"/>
      <c r="I197" s="132"/>
      <c r="J197" s="128"/>
      <c r="K197" s="128"/>
      <c r="L197" s="39"/>
      <c r="M197" s="39"/>
    </row>
    <row r="198" spans="1:13" ht="15.75" customHeight="1" x14ac:dyDescent="0.25">
      <c r="A198" s="132"/>
      <c r="B198" s="52"/>
      <c r="C198" s="132"/>
      <c r="D198" s="132"/>
      <c r="E198" s="132"/>
      <c r="F198" s="132"/>
      <c r="G198" s="132"/>
      <c r="H198" s="132"/>
      <c r="I198" s="132"/>
      <c r="J198" s="128"/>
      <c r="K198" s="128"/>
      <c r="L198" s="39"/>
      <c r="M198" s="39"/>
    </row>
    <row r="199" spans="1:13" ht="15.75" customHeight="1" x14ac:dyDescent="0.25">
      <c r="A199" s="132"/>
      <c r="B199" s="52"/>
      <c r="C199" s="132"/>
      <c r="D199" s="132"/>
      <c r="E199" s="132"/>
      <c r="F199" s="132"/>
      <c r="G199" s="132"/>
      <c r="H199" s="132"/>
      <c r="I199" s="132"/>
      <c r="J199" s="128"/>
      <c r="K199" s="128"/>
      <c r="L199" s="39"/>
      <c r="M199" s="39"/>
    </row>
    <row r="200" spans="1:13" ht="15.75" customHeight="1" x14ac:dyDescent="0.25">
      <c r="A200" s="132"/>
      <c r="B200" s="52"/>
      <c r="C200" s="132"/>
      <c r="D200" s="132"/>
      <c r="E200" s="132"/>
      <c r="F200" s="132"/>
      <c r="G200" s="132"/>
      <c r="H200" s="132"/>
      <c r="I200" s="132"/>
      <c r="J200" s="128"/>
      <c r="K200" s="128"/>
      <c r="L200" s="39"/>
      <c r="M200" s="39"/>
    </row>
    <row r="201" spans="1:13" ht="15.75" customHeight="1" x14ac:dyDescent="0.25">
      <c r="A201" s="132"/>
      <c r="B201" s="52"/>
      <c r="C201" s="132"/>
      <c r="D201" s="132"/>
      <c r="E201" s="132"/>
      <c r="F201" s="132"/>
      <c r="G201" s="132"/>
      <c r="H201" s="132"/>
      <c r="I201" s="132"/>
      <c r="J201" s="128"/>
      <c r="K201" s="128"/>
      <c r="L201" s="39"/>
      <c r="M201" s="39"/>
    </row>
    <row r="202" spans="1:13" ht="15.75" customHeight="1" x14ac:dyDescent="0.25">
      <c r="A202" s="132"/>
      <c r="B202" s="52"/>
      <c r="C202" s="132"/>
      <c r="D202" s="132"/>
      <c r="E202" s="132"/>
      <c r="F202" s="132"/>
      <c r="G202" s="132"/>
      <c r="H202" s="132"/>
      <c r="I202" s="132"/>
      <c r="J202" s="128"/>
      <c r="K202" s="128"/>
      <c r="L202" s="39"/>
      <c r="M202" s="39"/>
    </row>
    <row r="203" spans="1:13" ht="15.75" customHeight="1" x14ac:dyDescent="0.25">
      <c r="A203" s="132"/>
      <c r="B203" s="52"/>
      <c r="C203" s="132"/>
      <c r="D203" s="132"/>
      <c r="E203" s="132"/>
      <c r="F203" s="132"/>
      <c r="G203" s="132"/>
      <c r="H203" s="132"/>
      <c r="I203" s="132"/>
      <c r="J203" s="128"/>
      <c r="K203" s="128"/>
      <c r="L203" s="39"/>
      <c r="M203" s="39"/>
    </row>
    <row r="204" spans="1:13" ht="15.75" customHeight="1" x14ac:dyDescent="0.25">
      <c r="A204" s="132"/>
      <c r="B204" s="52"/>
      <c r="C204" s="132"/>
      <c r="D204" s="132"/>
      <c r="E204" s="132"/>
      <c r="F204" s="132"/>
      <c r="G204" s="132"/>
      <c r="H204" s="132"/>
      <c r="I204" s="132"/>
      <c r="J204" s="128"/>
      <c r="K204" s="128"/>
      <c r="L204" s="39"/>
      <c r="M204" s="39"/>
    </row>
    <row r="205" spans="1:13" ht="15.75" customHeight="1" x14ac:dyDescent="0.25">
      <c r="A205" s="132"/>
      <c r="B205" s="52"/>
      <c r="C205" s="132"/>
      <c r="D205" s="132"/>
      <c r="E205" s="132"/>
      <c r="F205" s="132"/>
      <c r="G205" s="132"/>
      <c r="H205" s="132"/>
      <c r="I205" s="132"/>
      <c r="J205" s="128"/>
      <c r="K205" s="128"/>
      <c r="L205" s="39"/>
      <c r="M205" s="39"/>
    </row>
    <row r="206" spans="1:13" ht="15.75" customHeight="1" x14ac:dyDescent="0.25">
      <c r="A206" s="132"/>
      <c r="B206" s="52"/>
      <c r="C206" s="132"/>
      <c r="D206" s="132"/>
      <c r="E206" s="132"/>
      <c r="F206" s="132"/>
      <c r="G206" s="132"/>
      <c r="H206" s="132"/>
      <c r="I206" s="132"/>
      <c r="J206" s="128"/>
      <c r="K206" s="128"/>
      <c r="L206" s="39"/>
      <c r="M206" s="39"/>
    </row>
    <row r="207" spans="1:13" ht="15.75" customHeight="1" x14ac:dyDescent="0.25">
      <c r="A207" s="132"/>
      <c r="B207" s="52"/>
      <c r="C207" s="132"/>
      <c r="D207" s="132"/>
      <c r="E207" s="132"/>
      <c r="F207" s="132"/>
      <c r="G207" s="132"/>
      <c r="H207" s="132"/>
      <c r="I207" s="132"/>
      <c r="J207" s="128"/>
      <c r="K207" s="128"/>
      <c r="L207" s="39"/>
      <c r="M207" s="39"/>
    </row>
    <row r="208" spans="1:13" ht="15.75" customHeight="1" x14ac:dyDescent="0.25">
      <c r="A208" s="132"/>
      <c r="B208" s="52"/>
      <c r="C208" s="132"/>
      <c r="D208" s="132"/>
      <c r="E208" s="132"/>
      <c r="F208" s="132"/>
      <c r="G208" s="132"/>
      <c r="H208" s="132"/>
      <c r="I208" s="132"/>
      <c r="J208" s="128"/>
      <c r="K208" s="128"/>
      <c r="L208" s="39"/>
      <c r="M208" s="39"/>
    </row>
    <row r="209" spans="1:13" ht="15.75" customHeight="1" x14ac:dyDescent="0.25">
      <c r="A209" s="132"/>
      <c r="B209" s="52"/>
      <c r="C209" s="132"/>
      <c r="D209" s="132"/>
      <c r="E209" s="132"/>
      <c r="F209" s="132"/>
      <c r="G209" s="132"/>
      <c r="H209" s="132"/>
      <c r="I209" s="132"/>
      <c r="J209" s="128"/>
      <c r="K209" s="128"/>
      <c r="L209" s="39"/>
      <c r="M209" s="39"/>
    </row>
    <row r="210" spans="1:13" ht="15.75" customHeight="1" x14ac:dyDescent="0.25">
      <c r="A210" s="132"/>
      <c r="B210" s="52"/>
      <c r="C210" s="132"/>
      <c r="D210" s="132"/>
      <c r="E210" s="132"/>
      <c r="F210" s="132"/>
      <c r="G210" s="132"/>
      <c r="H210" s="132"/>
      <c r="I210" s="132"/>
      <c r="J210" s="128"/>
      <c r="K210" s="128"/>
      <c r="L210" s="39"/>
      <c r="M210" s="39"/>
    </row>
    <row r="211" spans="1:13" ht="15.75" customHeight="1" x14ac:dyDescent="0.25">
      <c r="A211" s="132"/>
      <c r="B211" s="52"/>
      <c r="C211" s="132"/>
      <c r="D211" s="132"/>
      <c r="E211" s="132"/>
      <c r="F211" s="132"/>
      <c r="G211" s="132"/>
      <c r="H211" s="132"/>
      <c r="I211" s="132"/>
      <c r="J211" s="128"/>
      <c r="K211" s="128"/>
      <c r="L211" s="39"/>
      <c r="M211" s="39"/>
    </row>
    <row r="212" spans="1:13" ht="15.75" customHeight="1" x14ac:dyDescent="0.25">
      <c r="A212" s="132"/>
      <c r="B212" s="52"/>
      <c r="C212" s="132"/>
      <c r="D212" s="132"/>
      <c r="E212" s="132"/>
      <c r="F212" s="132"/>
      <c r="G212" s="132"/>
      <c r="H212" s="132"/>
      <c r="I212" s="132"/>
      <c r="J212" s="128"/>
      <c r="K212" s="128"/>
      <c r="L212" s="39"/>
      <c r="M212" s="39"/>
    </row>
    <row r="213" spans="1:13" ht="15.75" customHeight="1" x14ac:dyDescent="0.25">
      <c r="A213" s="132"/>
      <c r="B213" s="52"/>
      <c r="C213" s="132"/>
      <c r="D213" s="132"/>
      <c r="E213" s="132"/>
      <c r="F213" s="132"/>
      <c r="G213" s="132"/>
      <c r="H213" s="132"/>
      <c r="I213" s="132"/>
      <c r="J213" s="128"/>
      <c r="K213" s="128"/>
      <c r="L213" s="39"/>
      <c r="M213" s="39"/>
    </row>
    <row r="214" spans="1:13" ht="15.75" customHeight="1" x14ac:dyDescent="0.25">
      <c r="A214" s="132"/>
      <c r="B214" s="52"/>
      <c r="C214" s="132"/>
      <c r="D214" s="132"/>
      <c r="E214" s="132"/>
      <c r="F214" s="132"/>
      <c r="G214" s="132"/>
      <c r="H214" s="132"/>
      <c r="I214" s="132"/>
      <c r="J214" s="128"/>
      <c r="K214" s="128"/>
      <c r="L214" s="39"/>
      <c r="M214" s="39"/>
    </row>
    <row r="215" spans="1:13" ht="15.75" customHeight="1" x14ac:dyDescent="0.25">
      <c r="A215" s="132"/>
      <c r="B215" s="52"/>
      <c r="C215" s="132"/>
      <c r="D215" s="132"/>
      <c r="E215" s="132"/>
      <c r="F215" s="132"/>
      <c r="G215" s="132"/>
      <c r="H215" s="132"/>
      <c r="I215" s="132"/>
      <c r="J215" s="128"/>
      <c r="K215" s="128"/>
      <c r="L215" s="39"/>
      <c r="M215" s="39"/>
    </row>
    <row r="216" spans="1:13" ht="15.75" customHeight="1" x14ac:dyDescent="0.25">
      <c r="A216" s="132"/>
      <c r="B216" s="52"/>
      <c r="C216" s="132"/>
      <c r="D216" s="132"/>
      <c r="E216" s="132"/>
      <c r="F216" s="132"/>
      <c r="G216" s="132"/>
      <c r="H216" s="132"/>
      <c r="I216" s="132"/>
      <c r="J216" s="128"/>
      <c r="K216" s="128"/>
      <c r="L216" s="39"/>
      <c r="M216" s="39"/>
    </row>
    <row r="217" spans="1:13" ht="15.75" customHeight="1" x14ac:dyDescent="0.25">
      <c r="A217" s="132"/>
      <c r="B217" s="52"/>
      <c r="C217" s="132"/>
      <c r="D217" s="132"/>
      <c r="E217" s="132"/>
      <c r="F217" s="132"/>
      <c r="G217" s="132"/>
      <c r="H217" s="132"/>
      <c r="I217" s="132"/>
      <c r="J217" s="128"/>
      <c r="K217" s="128"/>
      <c r="L217" s="39"/>
      <c r="M217" s="39"/>
    </row>
    <row r="218" spans="1:13" ht="15.75" customHeight="1" x14ac:dyDescent="0.25">
      <c r="A218" s="132"/>
      <c r="B218" s="52"/>
      <c r="C218" s="132"/>
      <c r="D218" s="132"/>
      <c r="E218" s="132"/>
      <c r="F218" s="132"/>
      <c r="G218" s="132"/>
      <c r="H218" s="132"/>
      <c r="I218" s="132"/>
      <c r="J218" s="128"/>
      <c r="K218" s="128"/>
      <c r="L218" s="39"/>
      <c r="M218" s="39"/>
    </row>
    <row r="219" spans="1:13" ht="15.75" customHeight="1" x14ac:dyDescent="0.25">
      <c r="A219" s="132"/>
      <c r="B219" s="52"/>
      <c r="C219" s="132"/>
      <c r="D219" s="132"/>
      <c r="E219" s="132"/>
      <c r="F219" s="132"/>
      <c r="G219" s="132"/>
      <c r="H219" s="132"/>
      <c r="I219" s="132"/>
      <c r="J219" s="128"/>
      <c r="K219" s="128"/>
      <c r="L219" s="39"/>
      <c r="M219" s="39"/>
    </row>
    <row r="220" spans="1:13" ht="15.75" customHeight="1" x14ac:dyDescent="0.25">
      <c r="A220" s="132"/>
      <c r="B220" s="52"/>
      <c r="C220" s="132"/>
      <c r="D220" s="132"/>
      <c r="E220" s="132"/>
      <c r="F220" s="132"/>
      <c r="G220" s="132"/>
      <c r="H220" s="132"/>
      <c r="I220" s="132"/>
      <c r="J220" s="128"/>
      <c r="K220" s="128"/>
      <c r="L220" s="39"/>
      <c r="M220" s="39"/>
    </row>
    <row r="221" spans="1:13" ht="15.75" customHeight="1" x14ac:dyDescent="0.25">
      <c r="A221" s="132"/>
      <c r="B221" s="52"/>
      <c r="C221" s="132"/>
      <c r="D221" s="132"/>
      <c r="E221" s="132"/>
      <c r="F221" s="132"/>
      <c r="G221" s="132"/>
      <c r="H221" s="132"/>
      <c r="I221" s="132"/>
      <c r="J221" s="128"/>
      <c r="K221" s="128"/>
      <c r="L221" s="39"/>
      <c r="M221" s="39"/>
    </row>
    <row r="222" spans="1:13" ht="15.75" customHeight="1" x14ac:dyDescent="0.25">
      <c r="A222" s="132"/>
      <c r="B222" s="52"/>
      <c r="C222" s="132"/>
      <c r="D222" s="132"/>
      <c r="E222" s="132"/>
      <c r="F222" s="132"/>
      <c r="G222" s="132"/>
      <c r="H222" s="132"/>
      <c r="I222" s="132"/>
      <c r="J222" s="128"/>
      <c r="K222" s="128"/>
      <c r="L222" s="39"/>
      <c r="M222" s="39"/>
    </row>
    <row r="223" spans="1:13" ht="15.75" customHeight="1" x14ac:dyDescent="0.25">
      <c r="A223" s="132"/>
      <c r="B223" s="52"/>
      <c r="C223" s="132"/>
      <c r="D223" s="132"/>
      <c r="E223" s="132"/>
      <c r="F223" s="132"/>
      <c r="G223" s="132"/>
      <c r="H223" s="132"/>
      <c r="I223" s="132"/>
      <c r="J223" s="128"/>
      <c r="K223" s="128"/>
      <c r="L223" s="39"/>
      <c r="M223" s="39"/>
    </row>
    <row r="224" spans="1:13" ht="15.75" customHeight="1" x14ac:dyDescent="0.25">
      <c r="A224" s="132"/>
      <c r="B224" s="52"/>
      <c r="C224" s="132"/>
      <c r="D224" s="132"/>
      <c r="E224" s="132"/>
      <c r="F224" s="132"/>
      <c r="G224" s="132"/>
      <c r="H224" s="132"/>
      <c r="I224" s="132"/>
      <c r="J224" s="128"/>
      <c r="K224" s="128"/>
      <c r="L224" s="39"/>
      <c r="M224" s="39"/>
    </row>
    <row r="225" spans="1:13" ht="15.75" customHeight="1" x14ac:dyDescent="0.25">
      <c r="A225" s="132"/>
      <c r="B225" s="52"/>
      <c r="C225" s="132"/>
      <c r="D225" s="132"/>
      <c r="E225" s="132"/>
      <c r="F225" s="132"/>
      <c r="G225" s="132"/>
      <c r="H225" s="132"/>
      <c r="I225" s="132"/>
      <c r="J225" s="128"/>
      <c r="K225" s="128"/>
      <c r="L225" s="39"/>
      <c r="M225" s="39"/>
    </row>
    <row r="226" spans="1:13" ht="15.75" customHeight="1" x14ac:dyDescent="0.25">
      <c r="A226" s="132"/>
      <c r="B226" s="52"/>
      <c r="C226" s="132"/>
      <c r="D226" s="132"/>
      <c r="E226" s="132"/>
      <c r="F226" s="132"/>
      <c r="G226" s="132"/>
      <c r="H226" s="132"/>
      <c r="I226" s="132"/>
      <c r="J226" s="128"/>
      <c r="K226" s="128"/>
      <c r="L226" s="39"/>
      <c r="M226" s="39"/>
    </row>
    <row r="227" spans="1:13" ht="15.75" customHeight="1" x14ac:dyDescent="0.25">
      <c r="A227" s="132"/>
      <c r="B227" s="52"/>
      <c r="C227" s="132"/>
      <c r="D227" s="132"/>
      <c r="E227" s="132"/>
      <c r="F227" s="132"/>
      <c r="G227" s="132"/>
      <c r="H227" s="132"/>
      <c r="I227" s="132"/>
      <c r="J227" s="128"/>
      <c r="K227" s="128"/>
      <c r="L227" s="39"/>
      <c r="M227" s="39"/>
    </row>
    <row r="228" spans="1:13" ht="15.75" customHeight="1" x14ac:dyDescent="0.25">
      <c r="A228" s="132"/>
      <c r="B228" s="52"/>
      <c r="C228" s="132"/>
      <c r="D228" s="132"/>
      <c r="E228" s="132"/>
      <c r="F228" s="132"/>
      <c r="G228" s="132"/>
      <c r="H228" s="132"/>
      <c r="I228" s="132"/>
      <c r="J228" s="128"/>
      <c r="K228" s="128"/>
      <c r="L228" s="39"/>
      <c r="M228" s="39"/>
    </row>
    <row r="229" spans="1:13" ht="15.75" customHeight="1" x14ac:dyDescent="0.25">
      <c r="A229" s="132"/>
      <c r="B229" s="52"/>
      <c r="C229" s="132"/>
      <c r="D229" s="132"/>
      <c r="E229" s="132"/>
      <c r="F229" s="132"/>
      <c r="G229" s="132"/>
      <c r="H229" s="132"/>
      <c r="I229" s="132"/>
      <c r="J229" s="128"/>
      <c r="K229" s="128"/>
      <c r="L229" s="39"/>
      <c r="M229" s="39"/>
    </row>
    <row r="230" spans="1:13" ht="15.75" customHeight="1" x14ac:dyDescent="0.25">
      <c r="A230" s="132"/>
      <c r="B230" s="52"/>
      <c r="C230" s="132"/>
      <c r="D230" s="132"/>
      <c r="E230" s="132"/>
      <c r="F230" s="132"/>
      <c r="G230" s="132"/>
      <c r="H230" s="132"/>
      <c r="I230" s="132"/>
      <c r="J230" s="128"/>
      <c r="K230" s="128"/>
      <c r="L230" s="39"/>
      <c r="M230" s="39"/>
    </row>
    <row r="231" spans="1:13" ht="15.75" customHeight="1" x14ac:dyDescent="0.25">
      <c r="A231" s="132"/>
      <c r="B231" s="52"/>
      <c r="C231" s="132"/>
      <c r="D231" s="132"/>
      <c r="E231" s="132"/>
      <c r="F231" s="132"/>
      <c r="G231" s="132"/>
      <c r="H231" s="132"/>
      <c r="I231" s="132"/>
      <c r="J231" s="128"/>
      <c r="K231" s="128"/>
      <c r="L231" s="39"/>
      <c r="M231" s="39"/>
    </row>
    <row r="232" spans="1:13" ht="15.75" customHeight="1" x14ac:dyDescent="0.25">
      <c r="A232" s="132"/>
      <c r="B232" s="52"/>
      <c r="C232" s="132"/>
      <c r="D232" s="132"/>
      <c r="E232" s="132"/>
      <c r="F232" s="132"/>
      <c r="G232" s="132"/>
      <c r="H232" s="132"/>
      <c r="I232" s="132"/>
      <c r="J232" s="128"/>
      <c r="K232" s="128"/>
      <c r="L232" s="39"/>
      <c r="M232" s="39"/>
    </row>
    <row r="233" spans="1:13" ht="15.75" customHeight="1" x14ac:dyDescent="0.25">
      <c r="A233" s="132"/>
      <c r="B233" s="52"/>
      <c r="C233" s="132"/>
      <c r="D233" s="132"/>
      <c r="E233" s="132"/>
      <c r="F233" s="132"/>
      <c r="G233" s="132"/>
      <c r="H233" s="132"/>
      <c r="I233" s="132"/>
      <c r="J233" s="128"/>
      <c r="K233" s="128"/>
      <c r="L233" s="39"/>
      <c r="M233" s="39"/>
    </row>
    <row r="234" spans="1:13" ht="15.75" customHeight="1" x14ac:dyDescent="0.25">
      <c r="A234" s="132"/>
      <c r="B234" s="52"/>
      <c r="C234" s="132"/>
      <c r="D234" s="132"/>
      <c r="E234" s="132"/>
      <c r="F234" s="132"/>
      <c r="G234" s="132"/>
      <c r="H234" s="132"/>
      <c r="I234" s="132"/>
      <c r="J234" s="128"/>
      <c r="K234" s="128"/>
      <c r="L234" s="39"/>
      <c r="M234" s="39"/>
    </row>
    <row r="235" spans="1:13" ht="15.75" customHeight="1" x14ac:dyDescent="0.25">
      <c r="A235" s="132"/>
      <c r="B235" s="52"/>
      <c r="C235" s="132"/>
      <c r="D235" s="132"/>
      <c r="E235" s="132"/>
      <c r="F235" s="132"/>
      <c r="G235" s="132"/>
      <c r="H235" s="132"/>
      <c r="I235" s="132"/>
      <c r="J235" s="128"/>
      <c r="K235" s="128"/>
      <c r="L235" s="39"/>
      <c r="M235" s="39"/>
    </row>
    <row r="236" spans="1:13" ht="15.75" customHeight="1" x14ac:dyDescent="0.25">
      <c r="A236" s="132"/>
      <c r="B236" s="52"/>
      <c r="C236" s="132"/>
      <c r="D236" s="132"/>
      <c r="E236" s="132"/>
      <c r="F236" s="132"/>
      <c r="G236" s="132"/>
      <c r="H236" s="132"/>
      <c r="I236" s="132"/>
      <c r="J236" s="128"/>
      <c r="K236" s="128"/>
      <c r="L236" s="39"/>
      <c r="M236" s="39"/>
    </row>
    <row r="237" spans="1:13" ht="15.75" customHeight="1" x14ac:dyDescent="0.25">
      <c r="A237" s="132"/>
      <c r="B237" s="52"/>
      <c r="C237" s="132"/>
      <c r="D237" s="132"/>
      <c r="E237" s="132"/>
      <c r="F237" s="132"/>
      <c r="G237" s="132"/>
      <c r="H237" s="132"/>
      <c r="I237" s="132"/>
      <c r="J237" s="128"/>
      <c r="K237" s="128"/>
      <c r="L237" s="39"/>
      <c r="M237" s="39"/>
    </row>
    <row r="238" spans="1:13" ht="15.75" customHeight="1" x14ac:dyDescent="0.25">
      <c r="A238" s="132"/>
      <c r="B238" s="52"/>
      <c r="C238" s="132"/>
      <c r="D238" s="132"/>
      <c r="E238" s="132"/>
      <c r="F238" s="132"/>
      <c r="G238" s="132"/>
      <c r="H238" s="132"/>
      <c r="I238" s="132"/>
      <c r="J238" s="128"/>
      <c r="K238" s="128"/>
      <c r="L238" s="39"/>
      <c r="M238" s="39"/>
    </row>
    <row r="239" spans="1:13" ht="15.75" customHeight="1" x14ac:dyDescent="0.25">
      <c r="A239" s="132"/>
      <c r="B239" s="52"/>
      <c r="C239" s="132"/>
      <c r="D239" s="132"/>
      <c r="E239" s="132"/>
      <c r="F239" s="132"/>
      <c r="G239" s="132"/>
      <c r="H239" s="132"/>
      <c r="I239" s="132"/>
      <c r="J239" s="128"/>
      <c r="K239" s="128"/>
      <c r="L239" s="39"/>
      <c r="M239" s="39"/>
    </row>
    <row r="240" spans="1:13" ht="15.75" customHeight="1" x14ac:dyDescent="0.25">
      <c r="A240" s="132"/>
      <c r="B240" s="52"/>
      <c r="C240" s="132"/>
      <c r="D240" s="132"/>
      <c r="E240" s="132"/>
      <c r="F240" s="132"/>
      <c r="G240" s="132"/>
      <c r="H240" s="132"/>
      <c r="I240" s="132"/>
      <c r="J240" s="128"/>
      <c r="K240" s="128"/>
      <c r="L240" s="39"/>
      <c r="M240" s="39"/>
    </row>
    <row r="241" spans="1:13" ht="15.75" customHeight="1" x14ac:dyDescent="0.25">
      <c r="A241" s="132"/>
      <c r="B241" s="52"/>
      <c r="C241" s="132"/>
      <c r="D241" s="132"/>
      <c r="E241" s="132"/>
      <c r="F241" s="132"/>
      <c r="G241" s="132"/>
      <c r="H241" s="132"/>
      <c r="I241" s="132"/>
      <c r="J241" s="128"/>
      <c r="K241" s="128"/>
      <c r="L241" s="39"/>
      <c r="M241" s="39"/>
    </row>
    <row r="242" spans="1:13" ht="15.75" customHeight="1" x14ac:dyDescent="0.25">
      <c r="A242" s="132"/>
      <c r="B242" s="52"/>
      <c r="C242" s="132"/>
      <c r="D242" s="132"/>
      <c r="E242" s="132"/>
      <c r="F242" s="132"/>
      <c r="G242" s="132"/>
      <c r="H242" s="132"/>
      <c r="I242" s="132"/>
      <c r="J242" s="128"/>
      <c r="K242" s="128"/>
      <c r="L242" s="39"/>
      <c r="M242" s="39"/>
    </row>
    <row r="243" spans="1:13" ht="15.75" customHeight="1" x14ac:dyDescent="0.25">
      <c r="A243" s="132"/>
      <c r="B243" s="52"/>
      <c r="C243" s="132"/>
      <c r="D243" s="132"/>
      <c r="E243" s="132"/>
      <c r="F243" s="132"/>
      <c r="G243" s="132"/>
      <c r="H243" s="132"/>
      <c r="I243" s="132"/>
      <c r="J243" s="128"/>
      <c r="K243" s="128"/>
      <c r="L243" s="39"/>
      <c r="M243" s="39"/>
    </row>
    <row r="244" spans="1:13" ht="15.75" customHeight="1" x14ac:dyDescent="0.25">
      <c r="A244" s="132"/>
      <c r="B244" s="52"/>
      <c r="C244" s="132"/>
      <c r="D244" s="132"/>
      <c r="E244" s="132"/>
      <c r="F244" s="132"/>
      <c r="G244" s="132"/>
      <c r="H244" s="132"/>
      <c r="I244" s="132"/>
      <c r="J244" s="128"/>
      <c r="K244" s="128"/>
      <c r="L244" s="39"/>
      <c r="M244" s="39"/>
    </row>
    <row r="245" spans="1:13" ht="15.75" customHeight="1" x14ac:dyDescent="0.25">
      <c r="A245" s="132"/>
      <c r="B245" s="52"/>
      <c r="C245" s="132"/>
      <c r="D245" s="132"/>
      <c r="E245" s="132"/>
      <c r="F245" s="132"/>
      <c r="G245" s="132"/>
      <c r="H245" s="132"/>
      <c r="I245" s="132"/>
      <c r="J245" s="128"/>
      <c r="K245" s="128"/>
      <c r="L245" s="39"/>
      <c r="M245" s="39"/>
    </row>
    <row r="246" spans="1:13" ht="15.75" customHeight="1" x14ac:dyDescent="0.25">
      <c r="A246" s="132"/>
      <c r="B246" s="52"/>
      <c r="C246" s="132"/>
      <c r="D246" s="132"/>
      <c r="E246" s="132"/>
      <c r="F246" s="132"/>
      <c r="G246" s="132"/>
      <c r="H246" s="132"/>
      <c r="I246" s="132"/>
      <c r="J246" s="128"/>
      <c r="K246" s="128"/>
      <c r="L246" s="39"/>
      <c r="M246" s="39"/>
    </row>
    <row r="247" spans="1:13" ht="15.75" customHeight="1" x14ac:dyDescent="0.25">
      <c r="A247" s="132"/>
      <c r="B247" s="52"/>
      <c r="C247" s="132"/>
      <c r="D247" s="132"/>
      <c r="E247" s="132"/>
      <c r="F247" s="132"/>
      <c r="G247" s="132"/>
      <c r="H247" s="132"/>
      <c r="I247" s="132"/>
      <c r="J247" s="128"/>
      <c r="K247" s="128"/>
      <c r="L247" s="39"/>
      <c r="M247" s="39"/>
    </row>
    <row r="248" spans="1:13" ht="15.75" customHeight="1" x14ac:dyDescent="0.25">
      <c r="A248" s="132"/>
      <c r="B248" s="52"/>
      <c r="C248" s="132"/>
      <c r="D248" s="132"/>
      <c r="E248" s="132"/>
      <c r="F248" s="132"/>
      <c r="G248" s="132"/>
      <c r="H248" s="132"/>
      <c r="I248" s="132"/>
      <c r="J248" s="128"/>
      <c r="K248" s="128"/>
      <c r="L248" s="39"/>
      <c r="M248" s="39"/>
    </row>
    <row r="249" spans="1:13" ht="15.75" customHeight="1" x14ac:dyDescent="0.25">
      <c r="A249" s="132"/>
      <c r="B249" s="52"/>
      <c r="C249" s="132"/>
      <c r="D249" s="132"/>
      <c r="E249" s="132"/>
      <c r="F249" s="132"/>
      <c r="G249" s="132"/>
      <c r="H249" s="132"/>
      <c r="I249" s="132"/>
      <c r="J249" s="128"/>
      <c r="K249" s="128"/>
      <c r="L249" s="39"/>
      <c r="M249" s="39"/>
    </row>
    <row r="250" spans="1:13" ht="15.75" customHeight="1" x14ac:dyDescent="0.25"/>
    <row r="251" spans="1:13" ht="15.75" customHeight="1" x14ac:dyDescent="0.25"/>
    <row r="252" spans="1:13" ht="15.75" customHeight="1" x14ac:dyDescent="0.25"/>
    <row r="253" spans="1:13" ht="15.75" customHeight="1" x14ac:dyDescent="0.25"/>
    <row r="254" spans="1:13" ht="15.75" customHeight="1" x14ac:dyDescent="0.25"/>
    <row r="255" spans="1:13" ht="15.75" customHeight="1" x14ac:dyDescent="0.25"/>
    <row r="256" spans="1:1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mergeCells count="3">
    <mergeCell ref="A1:H1"/>
    <mergeCell ref="A2:H2"/>
    <mergeCell ref="A10:H10"/>
  </mergeCells>
  <printOptions horizontalCentered="1"/>
  <pageMargins left="0.11811023622047245" right="0.11811023622047245" top="0.74803149606299213" bottom="0.74803149606299213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15"/>
  <sheetViews>
    <sheetView zoomScale="85" zoomScaleNormal="85" workbookViewId="0">
      <pane ySplit="4" topLeftCell="A38" activePane="bottomLeft" state="frozen"/>
      <selection pane="bottomLeft" activeCell="E60" sqref="E60"/>
    </sheetView>
  </sheetViews>
  <sheetFormatPr defaultColWidth="14.42578125" defaultRowHeight="15" customHeight="1" x14ac:dyDescent="0.25"/>
  <cols>
    <col min="1" max="1" width="6.28515625" style="161" customWidth="1"/>
    <col min="2" max="2" width="9.85546875" style="161" customWidth="1"/>
    <col min="3" max="3" width="13.140625" style="161" customWidth="1"/>
    <col min="4" max="4" width="9.42578125" style="161" bestFit="1" customWidth="1"/>
    <col min="5" max="5" width="39" style="161" bestFit="1" customWidth="1"/>
    <col min="6" max="6" width="7.85546875" style="161" bestFit="1" customWidth="1"/>
    <col min="7" max="9" width="15.7109375" style="161" customWidth="1"/>
    <col min="10" max="10" width="11.7109375" style="161" customWidth="1"/>
    <col min="11" max="11" width="2.28515625" style="161" customWidth="1"/>
    <col min="12" max="16384" width="14.42578125" style="161"/>
  </cols>
  <sheetData>
    <row r="1" spans="1:15" ht="16.5" customHeight="1" x14ac:dyDescent="0.25">
      <c r="A1" s="192" t="s">
        <v>209</v>
      </c>
      <c r="B1" s="193"/>
      <c r="C1" s="193"/>
      <c r="D1" s="193"/>
      <c r="E1" s="193"/>
      <c r="F1" s="193"/>
      <c r="G1" s="193"/>
      <c r="H1" s="193"/>
      <c r="I1" s="193"/>
      <c r="J1" s="194"/>
      <c r="K1" s="152"/>
      <c r="L1" s="153"/>
      <c r="M1" s="153"/>
      <c r="N1" s="153"/>
      <c r="O1" s="153"/>
    </row>
    <row r="2" spans="1:15" ht="16.5" customHeight="1" x14ac:dyDescent="0.25">
      <c r="A2" s="195" t="s">
        <v>274</v>
      </c>
      <c r="B2" s="196"/>
      <c r="C2" s="196"/>
      <c r="D2" s="196"/>
      <c r="E2" s="196"/>
      <c r="F2" s="196"/>
      <c r="G2" s="196"/>
      <c r="H2" s="196"/>
      <c r="I2" s="196"/>
      <c r="J2" s="197"/>
      <c r="K2" s="152"/>
      <c r="L2" s="153"/>
      <c r="M2" s="153"/>
      <c r="N2" s="153"/>
      <c r="O2" s="153"/>
    </row>
    <row r="3" spans="1:15" ht="15" customHeight="1" x14ac:dyDescent="0.25">
      <c r="A3" s="154"/>
      <c r="B3" s="154"/>
      <c r="C3" s="154"/>
      <c r="D3" s="154"/>
      <c r="E3" s="152"/>
      <c r="F3" s="152"/>
      <c r="G3" s="152"/>
      <c r="H3" s="152"/>
      <c r="I3" s="152"/>
      <c r="J3" s="152"/>
      <c r="K3" s="152"/>
      <c r="L3" s="155" t="s">
        <v>277</v>
      </c>
      <c r="M3" s="153"/>
      <c r="N3" s="153"/>
      <c r="O3" s="153"/>
    </row>
    <row r="4" spans="1:15" ht="24" customHeight="1" x14ac:dyDescent="0.25">
      <c r="A4" s="156" t="s">
        <v>278</v>
      </c>
      <c r="B4" s="156" t="s">
        <v>334</v>
      </c>
      <c r="C4" s="156" t="s">
        <v>335</v>
      </c>
      <c r="D4" s="156" t="s">
        <v>336</v>
      </c>
      <c r="E4" s="156" t="s">
        <v>280</v>
      </c>
      <c r="F4" s="156" t="s">
        <v>281</v>
      </c>
      <c r="G4" s="156" t="s">
        <v>1</v>
      </c>
      <c r="H4" s="157" t="s">
        <v>282</v>
      </c>
      <c r="I4" s="156" t="s">
        <v>283</v>
      </c>
      <c r="J4" s="156" t="s">
        <v>284</v>
      </c>
      <c r="K4" s="152"/>
      <c r="L4" s="158" t="s">
        <v>285</v>
      </c>
      <c r="M4" s="158" t="s">
        <v>286</v>
      </c>
      <c r="N4" s="158" t="s">
        <v>29</v>
      </c>
      <c r="O4" s="158" t="s">
        <v>287</v>
      </c>
    </row>
    <row r="5" spans="1:15" ht="12" customHeight="1" x14ac:dyDescent="0.25">
      <c r="A5" s="159"/>
      <c r="B5" s="159"/>
      <c r="C5" s="159"/>
      <c r="D5" s="159"/>
      <c r="E5" s="159"/>
      <c r="F5" s="159"/>
      <c r="G5" s="159"/>
      <c r="H5" s="160"/>
      <c r="I5" s="159"/>
      <c r="J5" s="159"/>
      <c r="L5" s="162"/>
      <c r="M5" s="162"/>
      <c r="N5" s="162"/>
      <c r="O5" s="162"/>
    </row>
    <row r="6" spans="1:15" ht="15" customHeight="1" x14ac:dyDescent="0.25">
      <c r="A6" s="163">
        <v>1</v>
      </c>
      <c r="B6" s="164">
        <v>44197</v>
      </c>
      <c r="C6" s="165" t="s">
        <v>130</v>
      </c>
      <c r="D6" s="165" t="s">
        <v>131</v>
      </c>
      <c r="E6" s="165" t="s">
        <v>288</v>
      </c>
      <c r="F6" s="163">
        <v>1</v>
      </c>
      <c r="G6" s="166">
        <v>86000000</v>
      </c>
      <c r="H6" s="167">
        <f>Car!E13</f>
        <v>78145400</v>
      </c>
      <c r="I6" s="166">
        <f t="shared" ref="I6:I43" si="0">G6-H6</f>
        <v>7854600</v>
      </c>
      <c r="J6" s="168">
        <f t="shared" ref="J6:J43" si="1">IFERROR(I6/H6,"")</f>
        <v>0.10051263414097311</v>
      </c>
      <c r="K6" s="152"/>
      <c r="L6" s="166">
        <v>1000000</v>
      </c>
      <c r="M6" s="166">
        <f>I6-L6-N6</f>
        <v>3954600</v>
      </c>
      <c r="N6" s="166">
        <v>2900000</v>
      </c>
      <c r="O6" s="166">
        <v>0</v>
      </c>
    </row>
    <row r="7" spans="1:15" ht="15" customHeight="1" x14ac:dyDescent="0.25">
      <c r="A7" s="163">
        <f t="shared" ref="A7:A49" si="2">A6+1</f>
        <v>2</v>
      </c>
      <c r="B7" s="164">
        <v>44197</v>
      </c>
      <c r="C7" s="165" t="s">
        <v>136</v>
      </c>
      <c r="D7" s="165" t="s">
        <v>137</v>
      </c>
      <c r="E7" s="165" t="s">
        <v>289</v>
      </c>
      <c r="F7" s="163">
        <v>1</v>
      </c>
      <c r="G7" s="166">
        <v>95000000</v>
      </c>
      <c r="H7" s="167">
        <f>Car!E48</f>
        <v>86800000</v>
      </c>
      <c r="I7" s="166">
        <f t="shared" si="0"/>
        <v>8200000</v>
      </c>
      <c r="J7" s="168">
        <f t="shared" si="1"/>
        <v>9.4470046082949302E-2</v>
      </c>
      <c r="K7" s="152"/>
      <c r="L7" s="166">
        <v>1000000</v>
      </c>
      <c r="M7" s="166">
        <f>I7-L7</f>
        <v>7200000</v>
      </c>
      <c r="N7" s="166">
        <v>0</v>
      </c>
      <c r="O7" s="166">
        <v>0</v>
      </c>
    </row>
    <row r="8" spans="1:15" ht="15" customHeight="1" x14ac:dyDescent="0.25">
      <c r="A8" s="163">
        <f t="shared" si="2"/>
        <v>3</v>
      </c>
      <c r="B8" s="164">
        <v>44228</v>
      </c>
      <c r="C8" s="165" t="s">
        <v>142</v>
      </c>
      <c r="D8" s="165" t="s">
        <v>131</v>
      </c>
      <c r="E8" s="165" t="s">
        <v>291</v>
      </c>
      <c r="F8" s="163">
        <v>1</v>
      </c>
      <c r="G8" s="166">
        <v>85000000</v>
      </c>
      <c r="H8" s="167">
        <f>Car!E66</f>
        <v>78845000</v>
      </c>
      <c r="I8" s="166">
        <f t="shared" si="0"/>
        <v>6155000</v>
      </c>
      <c r="J8" s="168">
        <f t="shared" si="1"/>
        <v>7.8064557042298185E-2</v>
      </c>
      <c r="K8" s="152"/>
      <c r="L8" s="166">
        <v>1000000</v>
      </c>
      <c r="M8" s="166">
        <f t="shared" ref="M8:M32" si="3">I8-L8-O8-N8</f>
        <v>2905000</v>
      </c>
      <c r="N8" s="166">
        <v>2250000</v>
      </c>
      <c r="O8" s="166">
        <v>0</v>
      </c>
    </row>
    <row r="9" spans="1:15" ht="15" customHeight="1" x14ac:dyDescent="0.25">
      <c r="A9" s="163">
        <f t="shared" si="2"/>
        <v>4</v>
      </c>
      <c r="B9" s="164">
        <v>44228</v>
      </c>
      <c r="C9" s="165" t="s">
        <v>144</v>
      </c>
      <c r="D9" s="165" t="s">
        <v>145</v>
      </c>
      <c r="E9" s="165" t="s">
        <v>292</v>
      </c>
      <c r="F9" s="163">
        <v>1</v>
      </c>
      <c r="G9" s="166">
        <v>43000000</v>
      </c>
      <c r="H9" s="167">
        <f>Car!E84</f>
        <v>36300000</v>
      </c>
      <c r="I9" s="166">
        <f t="shared" si="0"/>
        <v>6700000</v>
      </c>
      <c r="J9" s="168">
        <f t="shared" si="1"/>
        <v>0.18457300275482094</v>
      </c>
      <c r="K9" s="152"/>
      <c r="L9" s="166">
        <v>1000000</v>
      </c>
      <c r="M9" s="166">
        <f t="shared" si="3"/>
        <v>5700000</v>
      </c>
      <c r="N9" s="166">
        <v>0</v>
      </c>
      <c r="O9" s="166">
        <v>0</v>
      </c>
    </row>
    <row r="10" spans="1:15" ht="15" customHeight="1" x14ac:dyDescent="0.25">
      <c r="A10" s="163">
        <f t="shared" si="2"/>
        <v>5</v>
      </c>
      <c r="B10" s="164">
        <v>44228</v>
      </c>
      <c r="C10" s="165" t="s">
        <v>143</v>
      </c>
      <c r="D10" s="165" t="s">
        <v>131</v>
      </c>
      <c r="E10" s="165" t="s">
        <v>293</v>
      </c>
      <c r="F10" s="163">
        <v>1</v>
      </c>
      <c r="G10" s="166">
        <v>92000000</v>
      </c>
      <c r="H10" s="167">
        <v>84223000</v>
      </c>
      <c r="I10" s="166">
        <f t="shared" si="0"/>
        <v>7777000</v>
      </c>
      <c r="J10" s="168">
        <f t="shared" si="1"/>
        <v>9.2338197404509451E-2</v>
      </c>
      <c r="K10" s="152"/>
      <c r="L10" s="166">
        <v>1000000</v>
      </c>
      <c r="M10" s="166">
        <f t="shared" si="3"/>
        <v>3713500</v>
      </c>
      <c r="N10" s="166">
        <v>0</v>
      </c>
      <c r="O10" s="166">
        <f>Car!H36</f>
        <v>3063500</v>
      </c>
    </row>
    <row r="11" spans="1:15" ht="15" customHeight="1" x14ac:dyDescent="0.25">
      <c r="A11" s="163">
        <f t="shared" si="2"/>
        <v>6</v>
      </c>
      <c r="B11" s="164">
        <v>44228</v>
      </c>
      <c r="C11" s="165" t="s">
        <v>136</v>
      </c>
      <c r="D11" s="165" t="s">
        <v>166</v>
      </c>
      <c r="E11" s="165" t="s">
        <v>294</v>
      </c>
      <c r="F11" s="163">
        <v>1</v>
      </c>
      <c r="G11" s="166">
        <v>82000000</v>
      </c>
      <c r="H11" s="167">
        <v>71150000</v>
      </c>
      <c r="I11" s="166">
        <f t="shared" si="0"/>
        <v>10850000</v>
      </c>
      <c r="J11" s="168">
        <f t="shared" si="1"/>
        <v>0.15249472944483486</v>
      </c>
      <c r="K11" s="152"/>
      <c r="L11" s="166">
        <v>1000000</v>
      </c>
      <c r="M11" s="166">
        <f t="shared" si="3"/>
        <v>9850000</v>
      </c>
      <c r="N11" s="166">
        <v>0</v>
      </c>
      <c r="O11" s="166">
        <v>0</v>
      </c>
    </row>
    <row r="12" spans="1:15" ht="15" customHeight="1" x14ac:dyDescent="0.25">
      <c r="A12" s="163">
        <f t="shared" si="2"/>
        <v>7</v>
      </c>
      <c r="B12" s="164">
        <v>44228</v>
      </c>
      <c r="C12" s="165" t="s">
        <v>148</v>
      </c>
      <c r="D12" s="165" t="s">
        <v>131</v>
      </c>
      <c r="E12" s="165" t="s">
        <v>295</v>
      </c>
      <c r="F12" s="163">
        <v>1</v>
      </c>
      <c r="G12" s="166">
        <v>67500000</v>
      </c>
      <c r="H12" s="167">
        <f>Car!E135</f>
        <v>58250000</v>
      </c>
      <c r="I12" s="166">
        <f t="shared" si="0"/>
        <v>9250000</v>
      </c>
      <c r="J12" s="168">
        <f t="shared" si="1"/>
        <v>0.15879828326180256</v>
      </c>
      <c r="K12" s="152"/>
      <c r="L12" s="166">
        <v>1000000</v>
      </c>
      <c r="M12" s="166">
        <f t="shared" si="3"/>
        <v>8250000</v>
      </c>
      <c r="N12" s="166">
        <v>0</v>
      </c>
      <c r="O12" s="166">
        <v>0</v>
      </c>
    </row>
    <row r="13" spans="1:15" ht="15" customHeight="1" x14ac:dyDescent="0.25">
      <c r="A13" s="163">
        <f t="shared" si="2"/>
        <v>8</v>
      </c>
      <c r="B13" s="164">
        <v>44256</v>
      </c>
      <c r="C13" s="165" t="s">
        <v>152</v>
      </c>
      <c r="D13" s="165" t="s">
        <v>153</v>
      </c>
      <c r="E13" s="165" t="s">
        <v>297</v>
      </c>
      <c r="F13" s="163">
        <v>1</v>
      </c>
      <c r="G13" s="166">
        <v>104000000</v>
      </c>
      <c r="H13" s="167">
        <f>Car!E166</f>
        <v>99000000</v>
      </c>
      <c r="I13" s="166">
        <f t="shared" si="0"/>
        <v>5000000</v>
      </c>
      <c r="J13" s="168">
        <f t="shared" si="1"/>
        <v>5.0505050505050504E-2</v>
      </c>
      <c r="K13" s="152"/>
      <c r="L13" s="166">
        <v>1000000</v>
      </c>
      <c r="M13" s="166">
        <f t="shared" si="3"/>
        <v>2000000</v>
      </c>
      <c r="N13" s="166">
        <v>0</v>
      </c>
      <c r="O13" s="166">
        <v>2000000</v>
      </c>
    </row>
    <row r="14" spans="1:15" ht="15" customHeight="1" x14ac:dyDescent="0.25">
      <c r="A14" s="163">
        <f t="shared" si="2"/>
        <v>9</v>
      </c>
      <c r="B14" s="164">
        <v>44256</v>
      </c>
      <c r="C14" s="165" t="s">
        <v>156</v>
      </c>
      <c r="D14" s="165" t="s">
        <v>137</v>
      </c>
      <c r="E14" s="165" t="str">
        <f>CONCATENATE(Car!C178," ",Car!D178)</f>
        <v>Calya G 2016 Manual Silver</v>
      </c>
      <c r="F14" s="163">
        <v>1</v>
      </c>
      <c r="G14" s="166">
        <f>Car!D190</f>
        <v>88000000</v>
      </c>
      <c r="H14" s="167">
        <f>Car!E185</f>
        <v>82730000</v>
      </c>
      <c r="I14" s="166">
        <f t="shared" si="0"/>
        <v>5270000</v>
      </c>
      <c r="J14" s="168">
        <f t="shared" si="1"/>
        <v>6.3701196663846243E-2</v>
      </c>
      <c r="K14" s="152"/>
      <c r="L14" s="166">
        <f>Car!H188</f>
        <v>1000000</v>
      </c>
      <c r="M14" s="166">
        <f t="shared" si="3"/>
        <v>2135000</v>
      </c>
      <c r="N14" s="166">
        <v>0</v>
      </c>
      <c r="O14" s="166">
        <f>Car!H190</f>
        <v>2135000</v>
      </c>
    </row>
    <row r="15" spans="1:15" ht="15" customHeight="1" x14ac:dyDescent="0.25">
      <c r="A15" s="163">
        <f t="shared" si="2"/>
        <v>10</v>
      </c>
      <c r="B15" s="164">
        <v>44287</v>
      </c>
      <c r="C15" s="165" t="s">
        <v>151</v>
      </c>
      <c r="D15" s="165" t="s">
        <v>137</v>
      </c>
      <c r="E15" s="165" t="str">
        <f>Car!C146</f>
        <v>Avanza E 1.3 2015 Barong</v>
      </c>
      <c r="F15" s="163">
        <v>1</v>
      </c>
      <c r="G15" s="166">
        <f>Car!D156</f>
        <v>105000000</v>
      </c>
      <c r="H15" s="167">
        <f>Car!E151</f>
        <v>99600000</v>
      </c>
      <c r="I15" s="166">
        <f t="shared" si="0"/>
        <v>5400000</v>
      </c>
      <c r="J15" s="168">
        <f t="shared" si="1"/>
        <v>5.4216867469879519E-2</v>
      </c>
      <c r="K15" s="152"/>
      <c r="L15" s="166">
        <v>1000000</v>
      </c>
      <c r="M15" s="166">
        <f t="shared" si="3"/>
        <v>2840000</v>
      </c>
      <c r="N15" s="166">
        <v>1560000</v>
      </c>
      <c r="O15" s="166">
        <v>0</v>
      </c>
    </row>
    <row r="16" spans="1:15" ht="15" customHeight="1" x14ac:dyDescent="0.25">
      <c r="A16" s="163">
        <f t="shared" si="2"/>
        <v>11</v>
      </c>
      <c r="B16" s="164">
        <v>44287</v>
      </c>
      <c r="C16" s="165"/>
      <c r="D16" s="165" t="s">
        <v>337</v>
      </c>
      <c r="E16" s="165" t="s">
        <v>299</v>
      </c>
      <c r="F16" s="163">
        <v>1</v>
      </c>
      <c r="G16" s="166">
        <v>81000000</v>
      </c>
      <c r="H16" s="167">
        <v>77000000</v>
      </c>
      <c r="I16" s="166">
        <f t="shared" si="0"/>
        <v>4000000</v>
      </c>
      <c r="J16" s="168">
        <f t="shared" si="1"/>
        <v>5.1948051948051951E-2</v>
      </c>
      <c r="K16" s="152"/>
      <c r="L16" s="166">
        <v>1000000</v>
      </c>
      <c r="M16" s="166">
        <f t="shared" si="3"/>
        <v>3000000</v>
      </c>
      <c r="N16" s="166">
        <v>0</v>
      </c>
      <c r="O16" s="166">
        <f>Car!H285</f>
        <v>0</v>
      </c>
    </row>
    <row r="17" spans="1:15" ht="15" customHeight="1" x14ac:dyDescent="0.25">
      <c r="A17" s="163">
        <f t="shared" si="2"/>
        <v>12</v>
      </c>
      <c r="B17" s="164">
        <v>44287</v>
      </c>
      <c r="C17" s="165" t="s">
        <v>165</v>
      </c>
      <c r="D17" s="165" t="s">
        <v>166</v>
      </c>
      <c r="E17" s="165" t="s">
        <v>300</v>
      </c>
      <c r="F17" s="163">
        <v>1</v>
      </c>
      <c r="G17" s="166">
        <f>Car!E228</f>
        <v>77500000</v>
      </c>
      <c r="H17" s="167">
        <f>Car!E221</f>
        <v>68050000</v>
      </c>
      <c r="I17" s="166">
        <f t="shared" si="0"/>
        <v>9450000</v>
      </c>
      <c r="J17" s="168">
        <f t="shared" si="1"/>
        <v>0.13886847905951505</v>
      </c>
      <c r="K17" s="152"/>
      <c r="L17" s="166">
        <v>1000000</v>
      </c>
      <c r="M17" s="166">
        <f t="shared" si="3"/>
        <v>4225000</v>
      </c>
      <c r="N17" s="166">
        <v>4225000</v>
      </c>
      <c r="O17" s="166">
        <f>Car!H303</f>
        <v>0</v>
      </c>
    </row>
    <row r="18" spans="1:15" ht="15" customHeight="1" x14ac:dyDescent="0.25">
      <c r="A18" s="163">
        <f t="shared" si="2"/>
        <v>13</v>
      </c>
      <c r="B18" s="164">
        <v>44287</v>
      </c>
      <c r="C18" s="165" t="s">
        <v>169</v>
      </c>
      <c r="D18" s="165" t="s">
        <v>131</v>
      </c>
      <c r="E18" s="165" t="s">
        <v>301</v>
      </c>
      <c r="F18" s="163">
        <v>1</v>
      </c>
      <c r="G18" s="166">
        <v>76000000</v>
      </c>
      <c r="H18" s="167">
        <f>70000000+1500000+500000</f>
        <v>72000000</v>
      </c>
      <c r="I18" s="166">
        <f t="shared" si="0"/>
        <v>4000000</v>
      </c>
      <c r="J18" s="168">
        <f t="shared" si="1"/>
        <v>5.5555555555555552E-2</v>
      </c>
      <c r="K18" s="152"/>
      <c r="L18" s="166">
        <v>1000000</v>
      </c>
      <c r="M18" s="166">
        <f t="shared" si="3"/>
        <v>3000000</v>
      </c>
      <c r="N18" s="166">
        <v>0</v>
      </c>
      <c r="O18" s="166">
        <f>Car!H321</f>
        <v>0</v>
      </c>
    </row>
    <row r="19" spans="1:15" ht="15" customHeight="1" x14ac:dyDescent="0.25">
      <c r="A19" s="163">
        <f t="shared" si="2"/>
        <v>14</v>
      </c>
      <c r="B19" s="164">
        <v>44287</v>
      </c>
      <c r="C19" s="165" t="s">
        <v>136</v>
      </c>
      <c r="D19" s="165" t="s">
        <v>161</v>
      </c>
      <c r="E19" s="165" t="s">
        <v>302</v>
      </c>
      <c r="F19" s="163">
        <v>1</v>
      </c>
      <c r="G19" s="166">
        <v>118000000</v>
      </c>
      <c r="H19" s="167">
        <v>114000000</v>
      </c>
      <c r="I19" s="166">
        <f t="shared" si="0"/>
        <v>4000000</v>
      </c>
      <c r="J19" s="168">
        <f t="shared" si="1"/>
        <v>3.5087719298245612E-2</v>
      </c>
      <c r="K19" s="152"/>
      <c r="L19" s="166">
        <v>1000000</v>
      </c>
      <c r="M19" s="166">
        <f t="shared" si="3"/>
        <v>3000000</v>
      </c>
      <c r="N19" s="166">
        <v>0</v>
      </c>
      <c r="O19" s="166">
        <f>Car!H339</f>
        <v>0</v>
      </c>
    </row>
    <row r="20" spans="1:15" ht="15" customHeight="1" x14ac:dyDescent="0.25">
      <c r="A20" s="163">
        <f t="shared" si="2"/>
        <v>15</v>
      </c>
      <c r="B20" s="164">
        <v>44287</v>
      </c>
      <c r="C20" s="165" t="s">
        <v>136</v>
      </c>
      <c r="D20" s="165" t="s">
        <v>131</v>
      </c>
      <c r="E20" s="165" t="s">
        <v>303</v>
      </c>
      <c r="F20" s="163">
        <v>1</v>
      </c>
      <c r="G20" s="166">
        <v>81000000</v>
      </c>
      <c r="H20" s="167">
        <f>76500000</f>
        <v>76500000</v>
      </c>
      <c r="I20" s="166">
        <f t="shared" si="0"/>
        <v>4500000</v>
      </c>
      <c r="J20" s="168">
        <f t="shared" si="1"/>
        <v>5.8823529411764705E-2</v>
      </c>
      <c r="K20" s="152"/>
      <c r="L20" s="166">
        <v>1000000</v>
      </c>
      <c r="M20" s="166">
        <f t="shared" si="3"/>
        <v>3500000</v>
      </c>
      <c r="N20" s="166">
        <v>0</v>
      </c>
      <c r="O20" s="166">
        <f>Car!H357</f>
        <v>0</v>
      </c>
    </row>
    <row r="21" spans="1:15" ht="15" customHeight="1" x14ac:dyDescent="0.25">
      <c r="A21" s="163">
        <f t="shared" si="2"/>
        <v>16</v>
      </c>
      <c r="B21" s="164">
        <v>44287</v>
      </c>
      <c r="C21" s="165" t="s">
        <v>136</v>
      </c>
      <c r="D21" s="165" t="s">
        <v>161</v>
      </c>
      <c r="E21" s="165" t="s">
        <v>304</v>
      </c>
      <c r="F21" s="163">
        <v>1</v>
      </c>
      <c r="G21" s="166">
        <v>119000000</v>
      </c>
      <c r="H21" s="167">
        <v>116000000</v>
      </c>
      <c r="I21" s="166">
        <f t="shared" si="0"/>
        <v>3000000</v>
      </c>
      <c r="J21" s="168">
        <f t="shared" si="1"/>
        <v>2.5862068965517241E-2</v>
      </c>
      <c r="K21" s="152"/>
      <c r="L21" s="166">
        <v>1000000</v>
      </c>
      <c r="M21" s="166">
        <f t="shared" si="3"/>
        <v>2000000</v>
      </c>
      <c r="N21" s="166">
        <v>0</v>
      </c>
      <c r="O21" s="166">
        <f>Car!H377</f>
        <v>0</v>
      </c>
    </row>
    <row r="22" spans="1:15" ht="15" customHeight="1" x14ac:dyDescent="0.25">
      <c r="A22" s="163">
        <f t="shared" si="2"/>
        <v>17</v>
      </c>
      <c r="B22" s="164">
        <v>44287</v>
      </c>
      <c r="C22" s="165" t="s">
        <v>136</v>
      </c>
      <c r="D22" s="165" t="s">
        <v>137</v>
      </c>
      <c r="E22" s="165" t="s">
        <v>305</v>
      </c>
      <c r="F22" s="163">
        <v>1</v>
      </c>
      <c r="G22" s="166">
        <v>101000000</v>
      </c>
      <c r="H22" s="167">
        <v>97000000</v>
      </c>
      <c r="I22" s="166">
        <f t="shared" si="0"/>
        <v>4000000</v>
      </c>
      <c r="J22" s="168">
        <f t="shared" si="1"/>
        <v>4.1237113402061855E-2</v>
      </c>
      <c r="K22" s="152"/>
      <c r="L22" s="166">
        <v>1000000</v>
      </c>
      <c r="M22" s="166">
        <f t="shared" si="3"/>
        <v>3000000</v>
      </c>
      <c r="N22" s="166">
        <v>0</v>
      </c>
      <c r="O22" s="166">
        <f>Car!H377</f>
        <v>0</v>
      </c>
    </row>
    <row r="23" spans="1:15" ht="15" customHeight="1" x14ac:dyDescent="0.25">
      <c r="A23" s="163">
        <f t="shared" si="2"/>
        <v>18</v>
      </c>
      <c r="B23" s="164">
        <v>44317</v>
      </c>
      <c r="C23" s="165" t="s">
        <v>172</v>
      </c>
      <c r="D23" s="165" t="s">
        <v>166</v>
      </c>
      <c r="E23" s="165" t="s">
        <v>306</v>
      </c>
      <c r="F23" s="163">
        <v>1</v>
      </c>
      <c r="G23" s="166">
        <f>Car!E246</f>
        <v>76800000</v>
      </c>
      <c r="H23" s="167">
        <f>Car!E239</f>
        <v>69300000</v>
      </c>
      <c r="I23" s="166">
        <f t="shared" si="0"/>
        <v>7500000</v>
      </c>
      <c r="J23" s="168">
        <f t="shared" si="1"/>
        <v>0.10822510822510822</v>
      </c>
      <c r="K23" s="152"/>
      <c r="L23" s="166">
        <v>1000000</v>
      </c>
      <c r="M23" s="166">
        <f t="shared" si="3"/>
        <v>3250000</v>
      </c>
      <c r="N23" s="166">
        <v>3250000</v>
      </c>
      <c r="O23" s="166">
        <v>0</v>
      </c>
    </row>
    <row r="24" spans="1:15" ht="15" customHeight="1" x14ac:dyDescent="0.25">
      <c r="A24" s="163">
        <f t="shared" si="2"/>
        <v>19</v>
      </c>
      <c r="B24" s="164">
        <v>44317</v>
      </c>
      <c r="C24" s="165" t="s">
        <v>136</v>
      </c>
      <c r="D24" s="165" t="s">
        <v>153</v>
      </c>
      <c r="E24" s="165" t="s">
        <v>307</v>
      </c>
      <c r="F24" s="163">
        <v>1</v>
      </c>
      <c r="G24" s="166">
        <f>126000000-500000-2000000</f>
        <v>123500000</v>
      </c>
      <c r="H24" s="167">
        <v>115000000</v>
      </c>
      <c r="I24" s="166">
        <f t="shared" si="0"/>
        <v>8500000</v>
      </c>
      <c r="J24" s="168">
        <f t="shared" si="1"/>
        <v>7.3913043478260873E-2</v>
      </c>
      <c r="K24" s="152"/>
      <c r="L24" s="166">
        <v>1000000</v>
      </c>
      <c r="M24" s="166">
        <f t="shared" si="3"/>
        <v>7500000</v>
      </c>
      <c r="N24" s="166">
        <v>0</v>
      </c>
      <c r="O24" s="166">
        <f>Car!H476</f>
        <v>0</v>
      </c>
    </row>
    <row r="25" spans="1:15" ht="15" customHeight="1" x14ac:dyDescent="0.25">
      <c r="A25" s="163">
        <f t="shared" si="2"/>
        <v>20</v>
      </c>
      <c r="B25" s="164">
        <v>44317</v>
      </c>
      <c r="C25" s="165" t="s">
        <v>160</v>
      </c>
      <c r="D25" s="165" t="s">
        <v>161</v>
      </c>
      <c r="E25" s="165" t="s">
        <v>308</v>
      </c>
      <c r="F25" s="163">
        <v>1</v>
      </c>
      <c r="G25" s="166">
        <f>Car!E210</f>
        <v>114500000</v>
      </c>
      <c r="H25" s="167">
        <f>Car!E203</f>
        <v>110300000</v>
      </c>
      <c r="I25" s="166">
        <f t="shared" si="0"/>
        <v>4200000</v>
      </c>
      <c r="J25" s="168">
        <f t="shared" si="1"/>
        <v>3.8077969174977334E-2</v>
      </c>
      <c r="K25" s="152"/>
      <c r="L25" s="166">
        <v>1000000</v>
      </c>
      <c r="M25" s="166">
        <f t="shared" si="3"/>
        <v>1600000</v>
      </c>
      <c r="N25" s="166">
        <v>0</v>
      </c>
      <c r="O25" s="166">
        <v>1600000</v>
      </c>
    </row>
    <row r="26" spans="1:15" ht="15" customHeight="1" x14ac:dyDescent="0.25">
      <c r="A26" s="163">
        <f t="shared" si="2"/>
        <v>21</v>
      </c>
      <c r="B26" s="164">
        <v>44317</v>
      </c>
      <c r="C26" s="165" t="s">
        <v>177</v>
      </c>
      <c r="D26" s="165" t="s">
        <v>153</v>
      </c>
      <c r="E26" s="165" t="s">
        <v>309</v>
      </c>
      <c r="F26" s="163">
        <v>1</v>
      </c>
      <c r="G26" s="166">
        <v>56000000</v>
      </c>
      <c r="H26" s="167">
        <v>50500000</v>
      </c>
      <c r="I26" s="166">
        <f t="shared" si="0"/>
        <v>5500000</v>
      </c>
      <c r="J26" s="168">
        <f t="shared" si="1"/>
        <v>0.10891089108910891</v>
      </c>
      <c r="K26" s="152"/>
      <c r="L26" s="166">
        <v>1000000</v>
      </c>
      <c r="M26" s="166">
        <f t="shared" si="3"/>
        <v>2250000</v>
      </c>
      <c r="N26" s="166">
        <v>2250000</v>
      </c>
      <c r="O26" s="166">
        <f>Car!H478</f>
        <v>0</v>
      </c>
    </row>
    <row r="27" spans="1:15" ht="15" customHeight="1" x14ac:dyDescent="0.25">
      <c r="A27" s="163">
        <f t="shared" si="2"/>
        <v>22</v>
      </c>
      <c r="B27" s="164">
        <v>44317</v>
      </c>
      <c r="C27" s="165" t="s">
        <v>180</v>
      </c>
      <c r="D27" s="165" t="s">
        <v>131</v>
      </c>
      <c r="E27" s="165" t="s">
        <v>310</v>
      </c>
      <c r="F27" s="163">
        <v>1</v>
      </c>
      <c r="G27" s="166">
        <v>92000000</v>
      </c>
      <c r="H27" s="167">
        <v>90000000</v>
      </c>
      <c r="I27" s="166">
        <f t="shared" si="0"/>
        <v>2000000</v>
      </c>
      <c r="J27" s="168">
        <f t="shared" si="1"/>
        <v>2.2222222222222223E-2</v>
      </c>
      <c r="K27" s="152"/>
      <c r="L27" s="166">
        <v>1000000</v>
      </c>
      <c r="M27" s="166">
        <f t="shared" si="3"/>
        <v>1000000</v>
      </c>
      <c r="N27" s="166">
        <v>0</v>
      </c>
      <c r="O27" s="166">
        <f>Car!H479</f>
        <v>0</v>
      </c>
    </row>
    <row r="28" spans="1:15" ht="15" customHeight="1" x14ac:dyDescent="0.25">
      <c r="A28" s="163">
        <f t="shared" si="2"/>
        <v>23</v>
      </c>
      <c r="B28" s="164">
        <v>44317</v>
      </c>
      <c r="C28" s="165" t="s">
        <v>174</v>
      </c>
      <c r="D28" s="165" t="s">
        <v>137</v>
      </c>
      <c r="E28" s="165" t="s">
        <v>311</v>
      </c>
      <c r="F28" s="163">
        <v>1</v>
      </c>
      <c r="G28" s="166">
        <v>113000000</v>
      </c>
      <c r="H28" s="167">
        <v>110000000</v>
      </c>
      <c r="I28" s="166">
        <f t="shared" si="0"/>
        <v>3000000</v>
      </c>
      <c r="J28" s="168">
        <f t="shared" si="1"/>
        <v>2.7272727272727271E-2</v>
      </c>
      <c r="K28" s="152"/>
      <c r="L28" s="166">
        <v>1000000</v>
      </c>
      <c r="M28" s="166">
        <f t="shared" si="3"/>
        <v>2000000</v>
      </c>
      <c r="N28" s="166">
        <v>0</v>
      </c>
      <c r="O28" s="166">
        <f>Car!H480</f>
        <v>0</v>
      </c>
    </row>
    <row r="29" spans="1:15" ht="15" customHeight="1" x14ac:dyDescent="0.25">
      <c r="A29" s="163">
        <f t="shared" si="2"/>
        <v>24</v>
      </c>
      <c r="B29" s="164">
        <v>44317</v>
      </c>
      <c r="C29" s="165" t="s">
        <v>176</v>
      </c>
      <c r="D29" s="165" t="s">
        <v>137</v>
      </c>
      <c r="E29" s="165" t="s">
        <v>312</v>
      </c>
      <c r="F29" s="163">
        <v>1</v>
      </c>
      <c r="G29" s="166">
        <v>120000000</v>
      </c>
      <c r="H29" s="167">
        <v>116500000</v>
      </c>
      <c r="I29" s="166">
        <f t="shared" si="0"/>
        <v>3500000</v>
      </c>
      <c r="J29" s="168">
        <f t="shared" si="1"/>
        <v>3.0042918454935622E-2</v>
      </c>
      <c r="K29" s="152"/>
      <c r="L29" s="166">
        <v>0</v>
      </c>
      <c r="M29" s="166">
        <f t="shared" si="3"/>
        <v>1750000</v>
      </c>
      <c r="N29" s="166">
        <v>0</v>
      </c>
      <c r="O29" s="166">
        <v>1750000</v>
      </c>
    </row>
    <row r="30" spans="1:15" ht="15" customHeight="1" x14ac:dyDescent="0.25">
      <c r="A30" s="163">
        <f t="shared" si="2"/>
        <v>25</v>
      </c>
      <c r="B30" s="169">
        <v>44348</v>
      </c>
      <c r="C30" s="165" t="s">
        <v>182</v>
      </c>
      <c r="D30" s="165" t="s">
        <v>131</v>
      </c>
      <c r="E30" s="165" t="s">
        <v>314</v>
      </c>
      <c r="F30" s="163">
        <v>1</v>
      </c>
      <c r="G30" s="166">
        <v>84000000</v>
      </c>
      <c r="H30" s="167">
        <v>73600000</v>
      </c>
      <c r="I30" s="166">
        <f t="shared" si="0"/>
        <v>10400000</v>
      </c>
      <c r="J30" s="168">
        <f t="shared" si="1"/>
        <v>0.14130434782608695</v>
      </c>
      <c r="K30" s="152"/>
      <c r="L30" s="166">
        <v>1000000</v>
      </c>
      <c r="M30" s="166">
        <f t="shared" si="3"/>
        <v>9400000</v>
      </c>
      <c r="N30" s="166">
        <v>0</v>
      </c>
      <c r="O30" s="166">
        <v>0</v>
      </c>
    </row>
    <row r="31" spans="1:15" ht="15" customHeight="1" x14ac:dyDescent="0.25">
      <c r="A31" s="163">
        <f t="shared" si="2"/>
        <v>26</v>
      </c>
      <c r="B31" s="169">
        <v>44348</v>
      </c>
      <c r="C31" s="165" t="s">
        <v>183</v>
      </c>
      <c r="D31" s="165" t="s">
        <v>131</v>
      </c>
      <c r="E31" s="165" t="s">
        <v>315</v>
      </c>
      <c r="F31" s="163">
        <v>1</v>
      </c>
      <c r="G31" s="166">
        <v>68100000</v>
      </c>
      <c r="H31" s="167">
        <v>63100000</v>
      </c>
      <c r="I31" s="166">
        <f t="shared" si="0"/>
        <v>5000000</v>
      </c>
      <c r="J31" s="168">
        <f t="shared" si="1"/>
        <v>7.9239302694136288E-2</v>
      </c>
      <c r="K31" s="152"/>
      <c r="L31" s="166">
        <v>1000000</v>
      </c>
      <c r="M31" s="166">
        <f t="shared" si="3"/>
        <v>2000000</v>
      </c>
      <c r="N31" s="166">
        <v>2000000</v>
      </c>
      <c r="O31" s="166"/>
    </row>
    <row r="32" spans="1:15" ht="15" customHeight="1" x14ac:dyDescent="0.25">
      <c r="A32" s="163">
        <f t="shared" si="2"/>
        <v>27</v>
      </c>
      <c r="B32" s="169">
        <v>44348</v>
      </c>
      <c r="C32" s="165" t="s">
        <v>136</v>
      </c>
      <c r="D32" s="165" t="s">
        <v>137</v>
      </c>
      <c r="E32" s="165" t="s">
        <v>317</v>
      </c>
      <c r="F32" s="163">
        <v>1</v>
      </c>
      <c r="G32" s="166">
        <v>112500000</v>
      </c>
      <c r="H32" s="167">
        <v>110000000</v>
      </c>
      <c r="I32" s="166">
        <f t="shared" si="0"/>
        <v>2500000</v>
      </c>
      <c r="J32" s="168">
        <f t="shared" si="1"/>
        <v>2.2727272727272728E-2</v>
      </c>
      <c r="K32" s="152"/>
      <c r="L32" s="166">
        <v>1000000</v>
      </c>
      <c r="M32" s="166">
        <f t="shared" si="3"/>
        <v>1500000</v>
      </c>
      <c r="N32" s="166">
        <v>0</v>
      </c>
      <c r="O32" s="166">
        <v>0</v>
      </c>
    </row>
    <row r="33" spans="1:15" ht="15" customHeight="1" x14ac:dyDescent="0.25">
      <c r="A33" s="163">
        <f t="shared" si="2"/>
        <v>28</v>
      </c>
      <c r="B33" s="169">
        <v>44348</v>
      </c>
      <c r="C33" s="165" t="s">
        <v>196</v>
      </c>
      <c r="D33" s="165" t="s">
        <v>131</v>
      </c>
      <c r="E33" s="165" t="s">
        <v>318</v>
      </c>
      <c r="F33" s="163">
        <v>1</v>
      </c>
      <c r="G33" s="166">
        <v>64500000</v>
      </c>
      <c r="H33" s="167">
        <v>60500000</v>
      </c>
      <c r="I33" s="166">
        <f t="shared" si="0"/>
        <v>4000000</v>
      </c>
      <c r="J33" s="168">
        <f t="shared" si="1"/>
        <v>6.6115702479338845E-2</v>
      </c>
      <c r="K33" s="152"/>
      <c r="L33" s="166">
        <v>1000000</v>
      </c>
      <c r="M33" s="166">
        <v>2000000</v>
      </c>
      <c r="N33" s="166">
        <v>0</v>
      </c>
      <c r="O33" s="166">
        <v>1000000</v>
      </c>
    </row>
    <row r="34" spans="1:15" ht="15" customHeight="1" x14ac:dyDescent="0.25">
      <c r="A34" s="163">
        <f t="shared" si="2"/>
        <v>29</v>
      </c>
      <c r="B34" s="169">
        <v>44348</v>
      </c>
      <c r="C34" s="165" t="s">
        <v>185</v>
      </c>
      <c r="D34" s="165" t="s">
        <v>166</v>
      </c>
      <c r="E34" s="165" t="s">
        <v>319</v>
      </c>
      <c r="F34" s="163">
        <v>1</v>
      </c>
      <c r="G34" s="166">
        <v>67000000</v>
      </c>
      <c r="H34" s="167">
        <v>63898500</v>
      </c>
      <c r="I34" s="166">
        <f t="shared" si="0"/>
        <v>3101500</v>
      </c>
      <c r="J34" s="168">
        <f t="shared" si="1"/>
        <v>4.8537915600522702E-2</v>
      </c>
      <c r="K34" s="152"/>
      <c r="L34" s="166">
        <v>1000000</v>
      </c>
      <c r="M34" s="166">
        <v>1051000</v>
      </c>
      <c r="N34" s="166">
        <v>1050500</v>
      </c>
      <c r="O34" s="166">
        <v>0</v>
      </c>
    </row>
    <row r="35" spans="1:15" ht="15" customHeight="1" x14ac:dyDescent="0.25">
      <c r="A35" s="163">
        <f t="shared" si="2"/>
        <v>30</v>
      </c>
      <c r="B35" s="169">
        <v>44378</v>
      </c>
      <c r="C35" s="165" t="s">
        <v>136</v>
      </c>
      <c r="D35" s="165" t="s">
        <v>338</v>
      </c>
      <c r="E35" s="165" t="s">
        <v>322</v>
      </c>
      <c r="F35" s="163">
        <v>1</v>
      </c>
      <c r="G35" s="166">
        <v>77000000</v>
      </c>
      <c r="H35" s="167">
        <v>68000000</v>
      </c>
      <c r="I35" s="166">
        <f t="shared" si="0"/>
        <v>9000000</v>
      </c>
      <c r="J35" s="168">
        <f t="shared" si="1"/>
        <v>0.13235294117647059</v>
      </c>
      <c r="K35" s="152"/>
      <c r="L35" s="166">
        <v>1000000</v>
      </c>
      <c r="M35" s="166">
        <v>8000000</v>
      </c>
      <c r="N35" s="166">
        <v>0</v>
      </c>
      <c r="O35" s="166">
        <v>0</v>
      </c>
    </row>
    <row r="36" spans="1:15" ht="15" customHeight="1" x14ac:dyDescent="0.25">
      <c r="A36" s="163">
        <f t="shared" si="2"/>
        <v>31</v>
      </c>
      <c r="B36" s="169">
        <v>44409</v>
      </c>
      <c r="C36" s="165" t="s">
        <v>191</v>
      </c>
      <c r="D36" s="165" t="s">
        <v>131</v>
      </c>
      <c r="E36" s="165" t="s">
        <v>324</v>
      </c>
      <c r="F36" s="163">
        <v>1</v>
      </c>
      <c r="G36" s="166">
        <v>90000000</v>
      </c>
      <c r="H36" s="167">
        <v>85000000</v>
      </c>
      <c r="I36" s="166">
        <f t="shared" si="0"/>
        <v>5000000</v>
      </c>
      <c r="J36" s="168">
        <f t="shared" si="1"/>
        <v>5.8823529411764705E-2</v>
      </c>
      <c r="K36" s="152"/>
      <c r="L36" s="166">
        <v>1000000</v>
      </c>
      <c r="M36" s="166">
        <v>4000000</v>
      </c>
      <c r="N36" s="166">
        <v>0</v>
      </c>
      <c r="O36" s="166">
        <v>0</v>
      </c>
    </row>
    <row r="37" spans="1:15" ht="15" customHeight="1" x14ac:dyDescent="0.25">
      <c r="A37" s="163">
        <f t="shared" si="2"/>
        <v>32</v>
      </c>
      <c r="B37" s="169">
        <v>44440</v>
      </c>
      <c r="C37" s="165" t="s">
        <v>189</v>
      </c>
      <c r="D37" s="165" t="s">
        <v>166</v>
      </c>
      <c r="E37" s="165" t="s">
        <v>326</v>
      </c>
      <c r="F37" s="163">
        <v>1</v>
      </c>
      <c r="G37" s="166">
        <v>75700000</v>
      </c>
      <c r="H37" s="167">
        <v>68980000</v>
      </c>
      <c r="I37" s="166">
        <f t="shared" si="0"/>
        <v>6720000</v>
      </c>
      <c r="J37" s="168">
        <f t="shared" si="1"/>
        <v>9.7419541896201792E-2</v>
      </c>
      <c r="K37" s="152"/>
      <c r="L37" s="166">
        <v>1000000</v>
      </c>
      <c r="M37" s="166">
        <v>2860000</v>
      </c>
      <c r="N37" s="166">
        <v>0</v>
      </c>
      <c r="O37" s="166">
        <v>2860000</v>
      </c>
    </row>
    <row r="38" spans="1:15" ht="15" customHeight="1" x14ac:dyDescent="0.25">
      <c r="A38" s="163">
        <f t="shared" si="2"/>
        <v>33</v>
      </c>
      <c r="B38" s="169">
        <v>44470</v>
      </c>
      <c r="C38" s="165" t="s">
        <v>328</v>
      </c>
      <c r="D38" s="165" t="s">
        <v>137</v>
      </c>
      <c r="E38" s="165" t="s">
        <v>329</v>
      </c>
      <c r="F38" s="163">
        <v>1</v>
      </c>
      <c r="G38" s="166">
        <v>98500000</v>
      </c>
      <c r="H38" s="167">
        <v>93500000</v>
      </c>
      <c r="I38" s="166">
        <f t="shared" si="0"/>
        <v>5000000</v>
      </c>
      <c r="J38" s="168">
        <f t="shared" si="1"/>
        <v>5.3475935828877004E-2</v>
      </c>
      <c r="K38" s="152"/>
      <c r="L38" s="166">
        <v>1000000</v>
      </c>
      <c r="M38" s="166">
        <v>4000000</v>
      </c>
      <c r="N38" s="166">
        <v>0</v>
      </c>
      <c r="O38" s="166">
        <v>0</v>
      </c>
    </row>
    <row r="39" spans="1:15" ht="15" customHeight="1" x14ac:dyDescent="0.25">
      <c r="A39" s="163">
        <f t="shared" si="2"/>
        <v>34</v>
      </c>
      <c r="B39" s="169">
        <v>44501</v>
      </c>
      <c r="C39" s="165" t="s">
        <v>203</v>
      </c>
      <c r="D39" s="165" t="s">
        <v>145</v>
      </c>
      <c r="E39" s="165" t="s">
        <v>331</v>
      </c>
      <c r="F39" s="163">
        <v>1</v>
      </c>
      <c r="G39" s="166">
        <v>50000000</v>
      </c>
      <c r="H39" s="167">
        <v>44650000</v>
      </c>
      <c r="I39" s="166">
        <f t="shared" si="0"/>
        <v>5350000</v>
      </c>
      <c r="J39" s="168">
        <f t="shared" si="1"/>
        <v>0.11982082866741321</v>
      </c>
      <c r="K39" s="152"/>
      <c r="L39" s="166">
        <v>1000000</v>
      </c>
      <c r="M39" s="166">
        <v>4350000</v>
      </c>
      <c r="N39" s="166">
        <v>0</v>
      </c>
      <c r="O39" s="166">
        <v>0</v>
      </c>
    </row>
    <row r="40" spans="1:15" ht="15" customHeight="1" x14ac:dyDescent="0.25">
      <c r="A40" s="163">
        <f t="shared" si="2"/>
        <v>35</v>
      </c>
      <c r="B40" s="169">
        <v>44501</v>
      </c>
      <c r="C40" s="165" t="s">
        <v>206</v>
      </c>
      <c r="D40" s="165" t="s">
        <v>166</v>
      </c>
      <c r="E40" s="165" t="s">
        <v>332</v>
      </c>
      <c r="F40" s="163">
        <v>1</v>
      </c>
      <c r="G40" s="166">
        <v>69000000</v>
      </c>
      <c r="H40" s="167">
        <v>65276000</v>
      </c>
      <c r="I40" s="166">
        <f t="shared" si="0"/>
        <v>3724000</v>
      </c>
      <c r="J40" s="168">
        <f t="shared" si="1"/>
        <v>5.7050064342177832E-2</v>
      </c>
      <c r="K40" s="152"/>
      <c r="L40" s="166">
        <v>1000000</v>
      </c>
      <c r="M40" s="166">
        <v>1362000</v>
      </c>
      <c r="N40" s="166">
        <v>0</v>
      </c>
      <c r="O40" s="166">
        <v>1362000</v>
      </c>
    </row>
    <row r="41" spans="1:15" ht="15" customHeight="1" x14ac:dyDescent="0.25">
      <c r="A41" s="163">
        <f t="shared" si="2"/>
        <v>36</v>
      </c>
      <c r="B41" s="169">
        <v>44501</v>
      </c>
      <c r="C41" s="165" t="s">
        <v>199</v>
      </c>
      <c r="D41" s="165" t="s">
        <v>153</v>
      </c>
      <c r="E41" s="165" t="s">
        <v>339</v>
      </c>
      <c r="F41" s="163">
        <v>1</v>
      </c>
      <c r="G41" s="166">
        <v>79000000</v>
      </c>
      <c r="H41" s="167">
        <v>76894000</v>
      </c>
      <c r="I41" s="166">
        <f t="shared" si="0"/>
        <v>2106000</v>
      </c>
      <c r="J41" s="168">
        <f t="shared" si="1"/>
        <v>2.73883527973574E-2</v>
      </c>
      <c r="K41" s="152"/>
      <c r="L41" s="166">
        <v>1000000</v>
      </c>
      <c r="M41" s="166">
        <v>553000</v>
      </c>
      <c r="N41" s="166">
        <v>553000</v>
      </c>
      <c r="O41" s="166">
        <v>0</v>
      </c>
    </row>
    <row r="42" spans="1:15" ht="15" customHeight="1" x14ac:dyDescent="0.25">
      <c r="A42" s="163">
        <f t="shared" si="2"/>
        <v>37</v>
      </c>
      <c r="B42" s="169">
        <v>44501</v>
      </c>
      <c r="C42" s="165" t="s">
        <v>136</v>
      </c>
      <c r="D42" s="165" t="s">
        <v>137</v>
      </c>
      <c r="E42" s="165" t="s">
        <v>340</v>
      </c>
      <c r="F42" s="163">
        <v>1</v>
      </c>
      <c r="G42" s="166">
        <v>93000000</v>
      </c>
      <c r="H42" s="167">
        <v>91500000</v>
      </c>
      <c r="I42" s="166">
        <f t="shared" si="0"/>
        <v>1500000</v>
      </c>
      <c r="J42" s="168">
        <f t="shared" si="1"/>
        <v>1.6393442622950821E-2</v>
      </c>
      <c r="K42" s="152"/>
      <c r="L42" s="166">
        <v>1000000</v>
      </c>
      <c r="M42" s="166">
        <v>500000</v>
      </c>
      <c r="N42" s="166">
        <v>0</v>
      </c>
      <c r="O42" s="166">
        <v>0</v>
      </c>
    </row>
    <row r="43" spans="1:15" ht="15" customHeight="1" x14ac:dyDescent="0.25">
      <c r="A43" s="163">
        <f t="shared" si="2"/>
        <v>38</v>
      </c>
      <c r="B43" s="169">
        <v>44501</v>
      </c>
      <c r="C43" s="165" t="s">
        <v>193</v>
      </c>
      <c r="D43" s="165" t="s">
        <v>153</v>
      </c>
      <c r="E43" s="165" t="s">
        <v>341</v>
      </c>
      <c r="F43" s="163">
        <v>1</v>
      </c>
      <c r="G43" s="166">
        <v>67300000</v>
      </c>
      <c r="H43" s="167">
        <v>64500000</v>
      </c>
      <c r="I43" s="166">
        <f t="shared" si="0"/>
        <v>2800000</v>
      </c>
      <c r="J43" s="168">
        <f t="shared" si="1"/>
        <v>4.3410852713178294E-2</v>
      </c>
      <c r="K43" s="152"/>
      <c r="L43" s="166">
        <v>1000000</v>
      </c>
      <c r="M43" s="166">
        <v>900000</v>
      </c>
      <c r="N43" s="166">
        <v>0</v>
      </c>
      <c r="O43" s="166">
        <v>900000</v>
      </c>
    </row>
    <row r="44" spans="1:15" ht="15" customHeight="1" x14ac:dyDescent="0.25">
      <c r="A44" s="163">
        <f t="shared" si="2"/>
        <v>39</v>
      </c>
      <c r="B44" s="169">
        <v>44501</v>
      </c>
      <c r="C44" s="165" t="s">
        <v>408</v>
      </c>
      <c r="D44" s="165" t="s">
        <v>131</v>
      </c>
      <c r="E44" s="165" t="s">
        <v>409</v>
      </c>
      <c r="F44" s="163">
        <v>1</v>
      </c>
      <c r="G44" s="166">
        <v>85000000</v>
      </c>
      <c r="H44" s="167">
        <v>117500000</v>
      </c>
      <c r="I44" s="166">
        <f t="shared" ref="I44" si="4">G44-H44</f>
        <v>-32500000</v>
      </c>
      <c r="J44" s="168">
        <f t="shared" ref="J44" si="5">IFERROR(I44/H44,"")</f>
        <v>-0.27659574468085107</v>
      </c>
      <c r="K44" s="152"/>
      <c r="L44" s="166">
        <v>0</v>
      </c>
      <c r="M44" s="166">
        <f>I44-L44-N44-O44</f>
        <v>-32500000</v>
      </c>
      <c r="N44" s="166">
        <v>0</v>
      </c>
      <c r="O44" s="166">
        <v>0</v>
      </c>
    </row>
    <row r="45" spans="1:15" ht="15" customHeight="1" x14ac:dyDescent="0.25">
      <c r="A45" s="163">
        <f t="shared" si="2"/>
        <v>40</v>
      </c>
      <c r="B45" s="169">
        <v>44561</v>
      </c>
      <c r="C45" s="165" t="s">
        <v>410</v>
      </c>
      <c r="D45" s="165" t="s">
        <v>166</v>
      </c>
      <c r="E45" s="165" t="s">
        <v>411</v>
      </c>
      <c r="F45" s="163">
        <v>1</v>
      </c>
      <c r="G45" s="166">
        <v>89500000</v>
      </c>
      <c r="H45" s="167">
        <v>83375000</v>
      </c>
      <c r="I45" s="166">
        <f t="shared" ref="I45:I49" si="6">G45-H45</f>
        <v>6125000</v>
      </c>
      <c r="J45" s="168">
        <f t="shared" ref="J45:J49" si="7">IFERROR(I45/H45,"")</f>
        <v>7.3463268365817097E-2</v>
      </c>
      <c r="K45" s="152"/>
      <c r="L45" s="166">
        <v>1000000</v>
      </c>
      <c r="M45" s="166">
        <f t="shared" ref="M45:M49" si="8">I45-L45-N45-O45</f>
        <v>5125000</v>
      </c>
      <c r="N45" s="166">
        <v>0</v>
      </c>
      <c r="O45" s="166">
        <v>0</v>
      </c>
    </row>
    <row r="46" spans="1:15" ht="15" customHeight="1" x14ac:dyDescent="0.25">
      <c r="A46" s="163">
        <f t="shared" si="2"/>
        <v>41</v>
      </c>
      <c r="B46" s="169">
        <v>44561</v>
      </c>
      <c r="C46" s="165" t="s">
        <v>412</v>
      </c>
      <c r="D46" s="165" t="s">
        <v>166</v>
      </c>
      <c r="E46" s="165" t="s">
        <v>413</v>
      </c>
      <c r="F46" s="163">
        <v>1</v>
      </c>
      <c r="G46" s="166">
        <v>93800000</v>
      </c>
      <c r="H46" s="167">
        <v>82065000</v>
      </c>
      <c r="I46" s="166">
        <f t="shared" si="6"/>
        <v>11735000</v>
      </c>
      <c r="J46" s="168">
        <f t="shared" si="7"/>
        <v>0.14299640528849084</v>
      </c>
      <c r="K46" s="170"/>
      <c r="L46" s="166">
        <v>1000000</v>
      </c>
      <c r="M46" s="166">
        <f t="shared" si="8"/>
        <v>6735000</v>
      </c>
      <c r="N46" s="166">
        <v>4000000</v>
      </c>
      <c r="O46" s="166">
        <v>0</v>
      </c>
    </row>
    <row r="47" spans="1:15" ht="15" customHeight="1" x14ac:dyDescent="0.25">
      <c r="A47" s="163">
        <f t="shared" si="2"/>
        <v>42</v>
      </c>
      <c r="B47" s="169">
        <v>44561</v>
      </c>
      <c r="C47" s="165" t="s">
        <v>414</v>
      </c>
      <c r="D47" s="165" t="s">
        <v>166</v>
      </c>
      <c r="E47" s="165" t="s">
        <v>415</v>
      </c>
      <c r="F47" s="163">
        <v>1</v>
      </c>
      <c r="G47" s="166">
        <v>73000000</v>
      </c>
      <c r="H47" s="167">
        <v>67550000</v>
      </c>
      <c r="I47" s="166">
        <f t="shared" si="6"/>
        <v>5450000</v>
      </c>
      <c r="J47" s="168">
        <f t="shared" si="7"/>
        <v>8.0680977054034042E-2</v>
      </c>
      <c r="K47" s="170"/>
      <c r="L47" s="166">
        <v>1000000</v>
      </c>
      <c r="M47" s="166">
        <f t="shared" si="8"/>
        <v>4450000</v>
      </c>
      <c r="N47" s="166">
        <v>0</v>
      </c>
      <c r="O47" s="166">
        <v>0</v>
      </c>
    </row>
    <row r="48" spans="1:15" ht="15" customHeight="1" x14ac:dyDescent="0.25">
      <c r="A48" s="163">
        <f t="shared" si="2"/>
        <v>43</v>
      </c>
      <c r="B48" s="169">
        <v>44561</v>
      </c>
      <c r="C48" s="165" t="s">
        <v>416</v>
      </c>
      <c r="D48" s="165" t="s">
        <v>166</v>
      </c>
      <c r="E48" s="165" t="s">
        <v>417</v>
      </c>
      <c r="F48" s="163">
        <v>1</v>
      </c>
      <c r="G48" s="166">
        <f>Car!E534</f>
        <v>99500000</v>
      </c>
      <c r="H48" s="167">
        <f>Car!E527</f>
        <v>94650000</v>
      </c>
      <c r="I48" s="166">
        <f t="shared" si="6"/>
        <v>4850000</v>
      </c>
      <c r="J48" s="168">
        <f t="shared" si="7"/>
        <v>5.1241415742208134E-2</v>
      </c>
      <c r="K48" s="152"/>
      <c r="L48" s="166">
        <v>1000000</v>
      </c>
      <c r="M48" s="166">
        <f>I48-L48-N48-O48</f>
        <v>1925000</v>
      </c>
      <c r="N48" s="166">
        <v>0</v>
      </c>
      <c r="O48" s="166">
        <v>1925000</v>
      </c>
    </row>
    <row r="49" spans="1:15" ht="15" customHeight="1" x14ac:dyDescent="0.25">
      <c r="A49" s="163">
        <f t="shared" si="2"/>
        <v>44</v>
      </c>
      <c r="B49" s="169">
        <v>44561</v>
      </c>
      <c r="C49" s="165" t="s">
        <v>418</v>
      </c>
      <c r="D49" s="165" t="s">
        <v>131</v>
      </c>
      <c r="E49" s="165" t="s">
        <v>419</v>
      </c>
      <c r="F49" s="163">
        <v>1</v>
      </c>
      <c r="G49" s="166">
        <v>95000000</v>
      </c>
      <c r="H49" s="167">
        <v>92000000</v>
      </c>
      <c r="I49" s="166">
        <f t="shared" si="6"/>
        <v>3000000</v>
      </c>
      <c r="J49" s="168">
        <f t="shared" si="7"/>
        <v>3.2608695652173912E-2</v>
      </c>
      <c r="K49" s="152"/>
      <c r="L49" s="166">
        <v>1000000</v>
      </c>
      <c r="M49" s="166">
        <f t="shared" si="8"/>
        <v>2000000</v>
      </c>
      <c r="N49" s="166">
        <v>0</v>
      </c>
      <c r="O49" s="166">
        <v>0</v>
      </c>
    </row>
    <row r="50" spans="1:15" ht="15" customHeight="1" x14ac:dyDescent="0.25">
      <c r="A50" s="163"/>
      <c r="B50" s="163"/>
      <c r="C50" s="163"/>
      <c r="D50" s="163"/>
      <c r="E50" s="165"/>
      <c r="F50" s="163"/>
      <c r="G50" s="166"/>
      <c r="H50" s="167"/>
      <c r="I50" s="166"/>
      <c r="J50" s="168" t="str">
        <f t="shared" ref="J50" si="9">IFERROR(I50/H50,"")</f>
        <v/>
      </c>
      <c r="K50" s="152"/>
      <c r="L50" s="166"/>
      <c r="M50" s="166"/>
      <c r="N50" s="166"/>
      <c r="O50" s="166"/>
    </row>
    <row r="51" spans="1:15" ht="15" customHeight="1" x14ac:dyDescent="0.25">
      <c r="A51" s="171"/>
      <c r="B51" s="171"/>
      <c r="C51" s="171"/>
      <c r="D51" s="171"/>
      <c r="E51" s="153"/>
      <c r="F51" s="172">
        <f t="shared" ref="F51:I51" si="10">SUM(F6:F50)</f>
        <v>44</v>
      </c>
      <c r="G51" s="173">
        <f t="shared" si="10"/>
        <v>3828200000</v>
      </c>
      <c r="H51" s="173">
        <f t="shared" si="10"/>
        <v>3623731900</v>
      </c>
      <c r="I51" s="173">
        <f t="shared" si="10"/>
        <v>204468100</v>
      </c>
      <c r="J51" s="174">
        <f>I51/H51</f>
        <v>5.6424731641984881E-2</v>
      </c>
      <c r="K51" s="152"/>
      <c r="L51" s="173">
        <f t="shared" ref="L51:O51" si="11">SUM(L6:L50)</f>
        <v>42000000</v>
      </c>
      <c r="M51" s="173">
        <f t="shared" si="11"/>
        <v>119834100</v>
      </c>
      <c r="N51" s="173">
        <f t="shared" si="11"/>
        <v>24038500</v>
      </c>
      <c r="O51" s="173">
        <f t="shared" si="11"/>
        <v>18595500</v>
      </c>
    </row>
    <row r="52" spans="1:15" ht="15.75" customHeight="1" x14ac:dyDescent="0.25">
      <c r="I52" s="175"/>
      <c r="L52" s="175"/>
      <c r="M52" s="175"/>
      <c r="N52" s="175"/>
      <c r="O52" s="175"/>
    </row>
    <row r="53" spans="1:15" ht="15.75" customHeight="1" x14ac:dyDescent="0.25">
      <c r="L53" s="175"/>
      <c r="M53" s="175"/>
      <c r="N53" s="175"/>
      <c r="O53" s="175"/>
    </row>
    <row r="54" spans="1:15" ht="15.75" customHeight="1" x14ac:dyDescent="0.25">
      <c r="L54" s="175"/>
      <c r="M54" s="175"/>
      <c r="N54" s="175"/>
      <c r="O54" s="175"/>
    </row>
    <row r="55" spans="1:15" ht="15.75" customHeight="1" x14ac:dyDescent="0.25">
      <c r="L55" s="175"/>
      <c r="M55" s="175"/>
      <c r="N55" s="175"/>
      <c r="O55" s="175"/>
    </row>
    <row r="56" spans="1:15" ht="15.75" customHeight="1" x14ac:dyDescent="0.25">
      <c r="L56" s="175"/>
      <c r="M56" s="175"/>
      <c r="N56" s="175"/>
      <c r="O56" s="175"/>
    </row>
    <row r="57" spans="1:15" ht="15.75" customHeight="1" x14ac:dyDescent="0.25">
      <c r="L57" s="175"/>
      <c r="M57" s="175"/>
      <c r="N57" s="175"/>
      <c r="O57" s="175"/>
    </row>
    <row r="58" spans="1:15" ht="15.75" customHeight="1" x14ac:dyDescent="0.25">
      <c r="L58" s="175"/>
      <c r="M58" s="175"/>
      <c r="N58" s="175"/>
      <c r="O58" s="175"/>
    </row>
    <row r="59" spans="1:15" ht="15.75" customHeight="1" x14ac:dyDescent="0.25">
      <c r="L59" s="175"/>
      <c r="M59" s="175"/>
      <c r="N59" s="175"/>
      <c r="O59" s="175"/>
    </row>
    <row r="60" spans="1:15" ht="15.75" customHeight="1" x14ac:dyDescent="0.25">
      <c r="L60" s="175"/>
      <c r="M60" s="175"/>
      <c r="N60" s="175"/>
      <c r="O60" s="175"/>
    </row>
    <row r="61" spans="1:15" ht="15.75" customHeight="1" x14ac:dyDescent="0.25">
      <c r="L61" s="175"/>
      <c r="M61" s="175"/>
      <c r="N61" s="175"/>
      <c r="O61" s="175"/>
    </row>
    <row r="62" spans="1:15" ht="15.75" customHeight="1" x14ac:dyDescent="0.25">
      <c r="L62" s="175"/>
      <c r="M62" s="175"/>
      <c r="N62" s="175"/>
      <c r="O62" s="175"/>
    </row>
    <row r="63" spans="1:15" ht="15.75" customHeight="1" x14ac:dyDescent="0.25">
      <c r="L63" s="175"/>
      <c r="M63" s="175"/>
      <c r="N63" s="175"/>
      <c r="O63" s="175"/>
    </row>
    <row r="64" spans="1:15" ht="15.75" customHeight="1" x14ac:dyDescent="0.25">
      <c r="L64" s="175"/>
      <c r="M64" s="175"/>
      <c r="N64" s="175"/>
      <c r="O64" s="175"/>
    </row>
    <row r="65" spans="12:15" ht="15.75" customHeight="1" x14ac:dyDescent="0.25">
      <c r="L65" s="175"/>
      <c r="M65" s="175"/>
      <c r="N65" s="175"/>
      <c r="O65" s="175"/>
    </row>
    <row r="66" spans="12:15" ht="15.75" customHeight="1" x14ac:dyDescent="0.25">
      <c r="L66" s="175"/>
      <c r="M66" s="175"/>
      <c r="N66" s="175"/>
      <c r="O66" s="175"/>
    </row>
    <row r="67" spans="12:15" ht="15.75" customHeight="1" x14ac:dyDescent="0.25">
      <c r="L67" s="175"/>
      <c r="M67" s="175"/>
      <c r="N67" s="175"/>
      <c r="O67" s="175"/>
    </row>
    <row r="68" spans="12:15" ht="15.75" customHeight="1" x14ac:dyDescent="0.25">
      <c r="L68" s="175"/>
      <c r="M68" s="175"/>
      <c r="N68" s="175"/>
      <c r="O68" s="175"/>
    </row>
    <row r="69" spans="12:15" ht="15.75" customHeight="1" x14ac:dyDescent="0.25">
      <c r="L69" s="175"/>
      <c r="M69" s="175"/>
      <c r="N69" s="175"/>
      <c r="O69" s="175"/>
    </row>
    <row r="70" spans="12:15" ht="15.75" customHeight="1" x14ac:dyDescent="0.25">
      <c r="L70" s="175"/>
      <c r="M70" s="175"/>
      <c r="N70" s="175"/>
      <c r="O70" s="175"/>
    </row>
    <row r="71" spans="12:15" ht="15.75" customHeight="1" x14ac:dyDescent="0.25">
      <c r="L71" s="175"/>
      <c r="M71" s="175"/>
      <c r="N71" s="175"/>
      <c r="O71" s="175"/>
    </row>
    <row r="72" spans="12:15" ht="15.75" customHeight="1" x14ac:dyDescent="0.25">
      <c r="L72" s="175"/>
      <c r="M72" s="175"/>
      <c r="N72" s="175"/>
      <c r="O72" s="175"/>
    </row>
    <row r="73" spans="12:15" ht="15.75" customHeight="1" x14ac:dyDescent="0.25">
      <c r="L73" s="175"/>
      <c r="M73" s="175"/>
      <c r="N73" s="175"/>
      <c r="O73" s="175"/>
    </row>
    <row r="74" spans="12:15" ht="15.75" customHeight="1" x14ac:dyDescent="0.25">
      <c r="L74" s="175"/>
      <c r="M74" s="175"/>
      <c r="N74" s="175"/>
      <c r="O74" s="175"/>
    </row>
    <row r="75" spans="12:15" ht="15.75" customHeight="1" x14ac:dyDescent="0.25">
      <c r="L75" s="175"/>
      <c r="M75" s="175"/>
      <c r="N75" s="175"/>
      <c r="O75" s="175"/>
    </row>
    <row r="76" spans="12:15" ht="15.75" customHeight="1" x14ac:dyDescent="0.25">
      <c r="L76" s="175"/>
      <c r="M76" s="175"/>
      <c r="N76" s="175"/>
      <c r="O76" s="175"/>
    </row>
    <row r="77" spans="12:15" ht="15.75" customHeight="1" x14ac:dyDescent="0.25">
      <c r="L77" s="175"/>
      <c r="M77" s="175"/>
      <c r="N77" s="175"/>
      <c r="O77" s="175"/>
    </row>
    <row r="78" spans="12:15" ht="15.75" customHeight="1" x14ac:dyDescent="0.25">
      <c r="L78" s="175"/>
      <c r="M78" s="175"/>
      <c r="N78" s="175"/>
      <c r="O78" s="175"/>
    </row>
    <row r="79" spans="12:15" ht="15.75" customHeight="1" x14ac:dyDescent="0.25">
      <c r="L79" s="175"/>
      <c r="M79" s="175"/>
      <c r="N79" s="175"/>
      <c r="O79" s="175"/>
    </row>
    <row r="80" spans="12:15" ht="15.75" customHeight="1" x14ac:dyDescent="0.25">
      <c r="L80" s="175"/>
      <c r="M80" s="175"/>
      <c r="N80" s="175"/>
      <c r="O80" s="175"/>
    </row>
    <row r="81" spans="12:15" ht="15.75" customHeight="1" x14ac:dyDescent="0.25">
      <c r="L81" s="175"/>
      <c r="M81" s="175"/>
      <c r="N81" s="175"/>
      <c r="O81" s="175"/>
    </row>
    <row r="82" spans="12:15" ht="15.75" customHeight="1" x14ac:dyDescent="0.25">
      <c r="L82" s="175"/>
      <c r="M82" s="175"/>
      <c r="N82" s="175"/>
      <c r="O82" s="175"/>
    </row>
    <row r="83" spans="12:15" ht="15.75" customHeight="1" x14ac:dyDescent="0.25">
      <c r="L83" s="175"/>
      <c r="M83" s="175"/>
      <c r="N83" s="175"/>
      <c r="O83" s="175"/>
    </row>
    <row r="84" spans="12:15" ht="15.75" customHeight="1" x14ac:dyDescent="0.25">
      <c r="L84" s="175"/>
      <c r="M84" s="175"/>
      <c r="N84" s="175"/>
      <c r="O84" s="175"/>
    </row>
    <row r="85" spans="12:15" ht="15.75" customHeight="1" x14ac:dyDescent="0.25">
      <c r="L85" s="175"/>
      <c r="M85" s="175"/>
      <c r="N85" s="175"/>
      <c r="O85" s="175"/>
    </row>
    <row r="86" spans="12:15" ht="15.75" customHeight="1" x14ac:dyDescent="0.25">
      <c r="L86" s="175"/>
      <c r="M86" s="175"/>
      <c r="N86" s="175"/>
      <c r="O86" s="175"/>
    </row>
    <row r="87" spans="12:15" ht="15.75" customHeight="1" x14ac:dyDescent="0.25">
      <c r="L87" s="175"/>
      <c r="M87" s="175"/>
      <c r="N87" s="175"/>
      <c r="O87" s="175"/>
    </row>
    <row r="88" spans="12:15" ht="15.75" customHeight="1" x14ac:dyDescent="0.25">
      <c r="L88" s="175"/>
      <c r="M88" s="175"/>
      <c r="N88" s="175"/>
      <c r="O88" s="175"/>
    </row>
    <row r="89" spans="12:15" ht="15.75" customHeight="1" x14ac:dyDescent="0.25">
      <c r="L89" s="175"/>
      <c r="M89" s="175"/>
      <c r="N89" s="175"/>
      <c r="O89" s="175"/>
    </row>
    <row r="90" spans="12:15" ht="15.75" customHeight="1" x14ac:dyDescent="0.25">
      <c r="L90" s="175"/>
      <c r="M90" s="175"/>
      <c r="N90" s="175"/>
      <c r="O90" s="175"/>
    </row>
    <row r="91" spans="12:15" ht="15.75" customHeight="1" x14ac:dyDescent="0.25">
      <c r="L91" s="175"/>
      <c r="M91" s="175"/>
      <c r="N91" s="175"/>
      <c r="O91" s="175"/>
    </row>
    <row r="92" spans="12:15" ht="15.75" customHeight="1" x14ac:dyDescent="0.25">
      <c r="L92" s="175"/>
      <c r="M92" s="175"/>
      <c r="N92" s="175"/>
      <c r="O92" s="175"/>
    </row>
    <row r="93" spans="12:15" ht="15.75" customHeight="1" x14ac:dyDescent="0.25">
      <c r="L93" s="175"/>
      <c r="M93" s="175"/>
      <c r="N93" s="175"/>
      <c r="O93" s="175"/>
    </row>
    <row r="94" spans="12:15" ht="15.75" customHeight="1" x14ac:dyDescent="0.25">
      <c r="L94" s="175"/>
      <c r="M94" s="175"/>
      <c r="N94" s="175"/>
      <c r="O94" s="175"/>
    </row>
    <row r="95" spans="12:15" ht="15.75" customHeight="1" x14ac:dyDescent="0.25">
      <c r="L95" s="175"/>
      <c r="M95" s="175"/>
      <c r="N95" s="175"/>
      <c r="O95" s="175"/>
    </row>
    <row r="96" spans="12:15" ht="15.75" customHeight="1" x14ac:dyDescent="0.25">
      <c r="L96" s="175"/>
      <c r="M96" s="175"/>
      <c r="N96" s="175"/>
      <c r="O96" s="175"/>
    </row>
    <row r="97" spans="12:15" ht="15.75" customHeight="1" x14ac:dyDescent="0.25">
      <c r="L97" s="175"/>
      <c r="M97" s="175"/>
      <c r="N97" s="175"/>
      <c r="O97" s="175"/>
    </row>
    <row r="98" spans="12:15" ht="15.75" customHeight="1" x14ac:dyDescent="0.25">
      <c r="L98" s="175"/>
      <c r="M98" s="175"/>
      <c r="N98" s="175"/>
      <c r="O98" s="175"/>
    </row>
    <row r="99" spans="12:15" ht="15.75" customHeight="1" x14ac:dyDescent="0.25">
      <c r="L99" s="175"/>
      <c r="M99" s="175"/>
      <c r="N99" s="175"/>
      <c r="O99" s="175"/>
    </row>
    <row r="100" spans="12:15" ht="15.75" customHeight="1" x14ac:dyDescent="0.25">
      <c r="L100" s="175"/>
      <c r="M100" s="175"/>
      <c r="N100" s="175"/>
      <c r="O100" s="175"/>
    </row>
    <row r="101" spans="12:15" ht="15.75" customHeight="1" x14ac:dyDescent="0.25">
      <c r="L101" s="175"/>
      <c r="M101" s="175"/>
      <c r="N101" s="175"/>
      <c r="O101" s="175"/>
    </row>
    <row r="102" spans="12:15" ht="15.75" customHeight="1" x14ac:dyDescent="0.25">
      <c r="L102" s="175"/>
      <c r="M102" s="175"/>
      <c r="N102" s="175"/>
      <c r="O102" s="175"/>
    </row>
    <row r="103" spans="12:15" ht="15.75" customHeight="1" x14ac:dyDescent="0.25">
      <c r="L103" s="175"/>
      <c r="M103" s="175"/>
      <c r="N103" s="175"/>
      <c r="O103" s="175"/>
    </row>
    <row r="104" spans="12:15" ht="15.75" customHeight="1" x14ac:dyDescent="0.25">
      <c r="L104" s="175"/>
      <c r="M104" s="175"/>
      <c r="N104" s="175"/>
      <c r="O104" s="175"/>
    </row>
    <row r="105" spans="12:15" ht="15.75" customHeight="1" x14ac:dyDescent="0.25">
      <c r="L105" s="175"/>
      <c r="M105" s="175"/>
      <c r="N105" s="175"/>
      <c r="O105" s="175"/>
    </row>
    <row r="106" spans="12:15" ht="15.75" customHeight="1" x14ac:dyDescent="0.25">
      <c r="L106" s="175"/>
      <c r="M106" s="175"/>
      <c r="N106" s="175"/>
      <c r="O106" s="175"/>
    </row>
    <row r="107" spans="12:15" ht="15.75" customHeight="1" x14ac:dyDescent="0.25">
      <c r="L107" s="175"/>
      <c r="M107" s="175"/>
      <c r="N107" s="175"/>
      <c r="O107" s="175"/>
    </row>
    <row r="108" spans="12:15" ht="15.75" customHeight="1" x14ac:dyDescent="0.25">
      <c r="L108" s="175"/>
      <c r="M108" s="175"/>
      <c r="N108" s="175"/>
      <c r="O108" s="175"/>
    </row>
    <row r="109" spans="12:15" ht="15.75" customHeight="1" x14ac:dyDescent="0.25">
      <c r="L109" s="175"/>
      <c r="M109" s="175"/>
      <c r="N109" s="175"/>
      <c r="O109" s="175"/>
    </row>
    <row r="110" spans="12:15" ht="15.75" customHeight="1" x14ac:dyDescent="0.25">
      <c r="L110" s="175"/>
      <c r="M110" s="175"/>
      <c r="N110" s="175"/>
      <c r="O110" s="175"/>
    </row>
    <row r="111" spans="12:15" ht="15.75" customHeight="1" x14ac:dyDescent="0.25">
      <c r="L111" s="175"/>
      <c r="M111" s="175"/>
      <c r="N111" s="175"/>
      <c r="O111" s="175"/>
    </row>
    <row r="112" spans="12:15" ht="15.75" customHeight="1" x14ac:dyDescent="0.25">
      <c r="L112" s="175"/>
      <c r="M112" s="175"/>
      <c r="N112" s="175"/>
      <c r="O112" s="175"/>
    </row>
    <row r="113" spans="12:15" ht="15.75" customHeight="1" x14ac:dyDescent="0.25">
      <c r="L113" s="175"/>
      <c r="M113" s="175"/>
      <c r="N113" s="175"/>
      <c r="O113" s="175"/>
    </row>
    <row r="114" spans="12:15" ht="15.75" customHeight="1" x14ac:dyDescent="0.25">
      <c r="L114" s="175"/>
      <c r="M114" s="175"/>
      <c r="N114" s="175"/>
      <c r="O114" s="175"/>
    </row>
    <row r="115" spans="12:15" ht="15.75" customHeight="1" x14ac:dyDescent="0.25">
      <c r="L115" s="175"/>
      <c r="M115" s="175"/>
      <c r="N115" s="175"/>
      <c r="O115" s="175"/>
    </row>
    <row r="116" spans="12:15" ht="15.75" customHeight="1" x14ac:dyDescent="0.25">
      <c r="L116" s="175"/>
      <c r="M116" s="175"/>
      <c r="N116" s="175"/>
      <c r="O116" s="175"/>
    </row>
    <row r="117" spans="12:15" ht="15.75" customHeight="1" x14ac:dyDescent="0.25">
      <c r="L117" s="175"/>
      <c r="M117" s="175"/>
      <c r="N117" s="175"/>
      <c r="O117" s="175"/>
    </row>
    <row r="118" spans="12:15" ht="15.75" customHeight="1" x14ac:dyDescent="0.25">
      <c r="L118" s="175"/>
      <c r="M118" s="175"/>
      <c r="N118" s="175"/>
      <c r="O118" s="175"/>
    </row>
    <row r="119" spans="12:15" ht="15.75" customHeight="1" x14ac:dyDescent="0.25">
      <c r="L119" s="175"/>
      <c r="M119" s="175"/>
      <c r="N119" s="175"/>
      <c r="O119" s="175"/>
    </row>
    <row r="120" spans="12:15" ht="15.75" customHeight="1" x14ac:dyDescent="0.25">
      <c r="L120" s="175"/>
      <c r="M120" s="175"/>
      <c r="N120" s="175"/>
      <c r="O120" s="175"/>
    </row>
    <row r="121" spans="12:15" ht="15.75" customHeight="1" x14ac:dyDescent="0.25">
      <c r="L121" s="175"/>
      <c r="M121" s="175"/>
      <c r="N121" s="175"/>
      <c r="O121" s="175"/>
    </row>
    <row r="122" spans="12:15" ht="15.75" customHeight="1" x14ac:dyDescent="0.25">
      <c r="L122" s="175"/>
      <c r="M122" s="175"/>
      <c r="N122" s="175"/>
      <c r="O122" s="175"/>
    </row>
    <row r="123" spans="12:15" ht="15.75" customHeight="1" x14ac:dyDescent="0.25">
      <c r="L123" s="175"/>
      <c r="M123" s="175"/>
      <c r="N123" s="175"/>
      <c r="O123" s="175"/>
    </row>
    <row r="124" spans="12:15" ht="15.75" customHeight="1" x14ac:dyDescent="0.25">
      <c r="L124" s="175"/>
      <c r="M124" s="175"/>
      <c r="N124" s="175"/>
      <c r="O124" s="175"/>
    </row>
    <row r="125" spans="12:15" ht="15.75" customHeight="1" x14ac:dyDescent="0.25">
      <c r="L125" s="175"/>
      <c r="M125" s="175"/>
      <c r="N125" s="175"/>
      <c r="O125" s="175"/>
    </row>
    <row r="126" spans="12:15" ht="15.75" customHeight="1" x14ac:dyDescent="0.25">
      <c r="L126" s="175"/>
      <c r="M126" s="175"/>
      <c r="N126" s="175"/>
      <c r="O126" s="175"/>
    </row>
    <row r="127" spans="12:15" ht="15.75" customHeight="1" x14ac:dyDescent="0.25">
      <c r="L127" s="175"/>
      <c r="M127" s="175"/>
      <c r="N127" s="175"/>
      <c r="O127" s="175"/>
    </row>
    <row r="128" spans="12:15" ht="15.75" customHeight="1" x14ac:dyDescent="0.25">
      <c r="L128" s="175"/>
      <c r="M128" s="175"/>
      <c r="N128" s="175"/>
      <c r="O128" s="175"/>
    </row>
    <row r="129" spans="12:15" ht="15.75" customHeight="1" x14ac:dyDescent="0.25">
      <c r="L129" s="175"/>
      <c r="M129" s="175"/>
      <c r="N129" s="175"/>
      <c r="O129" s="175"/>
    </row>
    <row r="130" spans="12:15" ht="15.75" customHeight="1" x14ac:dyDescent="0.25">
      <c r="L130" s="175"/>
      <c r="M130" s="175"/>
      <c r="N130" s="175"/>
      <c r="O130" s="175"/>
    </row>
    <row r="131" spans="12:15" ht="15.75" customHeight="1" x14ac:dyDescent="0.25">
      <c r="L131" s="175"/>
      <c r="M131" s="175"/>
      <c r="N131" s="175"/>
      <c r="O131" s="175"/>
    </row>
    <row r="132" spans="12:15" ht="15.75" customHeight="1" x14ac:dyDescent="0.25">
      <c r="L132" s="175"/>
      <c r="M132" s="175"/>
      <c r="N132" s="175"/>
      <c r="O132" s="175"/>
    </row>
    <row r="133" spans="12:15" ht="15.75" customHeight="1" x14ac:dyDescent="0.25">
      <c r="L133" s="175"/>
      <c r="M133" s="175"/>
      <c r="N133" s="175"/>
      <c r="O133" s="175"/>
    </row>
    <row r="134" spans="12:15" ht="15.75" customHeight="1" x14ac:dyDescent="0.25">
      <c r="L134" s="175"/>
      <c r="M134" s="175"/>
      <c r="N134" s="175"/>
      <c r="O134" s="175"/>
    </row>
    <row r="135" spans="12:15" ht="15.75" customHeight="1" x14ac:dyDescent="0.25">
      <c r="L135" s="175"/>
      <c r="M135" s="175"/>
      <c r="N135" s="175"/>
      <c r="O135" s="175"/>
    </row>
    <row r="136" spans="12:15" ht="15.75" customHeight="1" x14ac:dyDescent="0.25">
      <c r="L136" s="175"/>
      <c r="M136" s="175"/>
      <c r="N136" s="175"/>
      <c r="O136" s="175"/>
    </row>
    <row r="137" spans="12:15" ht="15.75" customHeight="1" x14ac:dyDescent="0.25">
      <c r="L137" s="175"/>
      <c r="M137" s="175"/>
      <c r="N137" s="175"/>
      <c r="O137" s="175"/>
    </row>
    <row r="138" spans="12:15" ht="15.75" customHeight="1" x14ac:dyDescent="0.25">
      <c r="L138" s="175"/>
      <c r="M138" s="175"/>
      <c r="N138" s="175"/>
      <c r="O138" s="175"/>
    </row>
    <row r="139" spans="12:15" ht="15.75" customHeight="1" x14ac:dyDescent="0.25">
      <c r="L139" s="175"/>
      <c r="M139" s="175"/>
      <c r="N139" s="175"/>
      <c r="O139" s="175"/>
    </row>
    <row r="140" spans="12:15" ht="15.75" customHeight="1" x14ac:dyDescent="0.25">
      <c r="L140" s="175"/>
      <c r="M140" s="175"/>
      <c r="N140" s="175"/>
      <c r="O140" s="175"/>
    </row>
    <row r="141" spans="12:15" ht="15.75" customHeight="1" x14ac:dyDescent="0.25">
      <c r="L141" s="175"/>
      <c r="M141" s="175"/>
      <c r="N141" s="175"/>
      <c r="O141" s="175"/>
    </row>
    <row r="142" spans="12:15" ht="15.75" customHeight="1" x14ac:dyDescent="0.25">
      <c r="L142" s="175"/>
      <c r="M142" s="175"/>
      <c r="N142" s="175"/>
      <c r="O142" s="175"/>
    </row>
    <row r="143" spans="12:15" ht="15.75" customHeight="1" x14ac:dyDescent="0.25">
      <c r="L143" s="175"/>
      <c r="M143" s="175"/>
      <c r="N143" s="175"/>
      <c r="O143" s="175"/>
    </row>
    <row r="144" spans="12:15" ht="15.75" customHeight="1" x14ac:dyDescent="0.25">
      <c r="L144" s="175"/>
      <c r="M144" s="175"/>
      <c r="N144" s="175"/>
      <c r="O144" s="175"/>
    </row>
    <row r="145" spans="12:15" ht="15.75" customHeight="1" x14ac:dyDescent="0.25">
      <c r="L145" s="175"/>
      <c r="M145" s="175"/>
      <c r="N145" s="175"/>
      <c r="O145" s="175"/>
    </row>
    <row r="146" spans="12:15" ht="15.75" customHeight="1" x14ac:dyDescent="0.25">
      <c r="L146" s="175"/>
      <c r="M146" s="175"/>
      <c r="N146" s="175"/>
      <c r="O146" s="175"/>
    </row>
    <row r="147" spans="12:15" ht="15.75" customHeight="1" x14ac:dyDescent="0.25">
      <c r="L147" s="175"/>
      <c r="M147" s="175"/>
      <c r="N147" s="175"/>
      <c r="O147" s="175"/>
    </row>
    <row r="148" spans="12:15" ht="15.75" customHeight="1" x14ac:dyDescent="0.25">
      <c r="L148" s="175"/>
      <c r="M148" s="175"/>
      <c r="N148" s="175"/>
      <c r="O148" s="175"/>
    </row>
    <row r="149" spans="12:15" ht="15.75" customHeight="1" x14ac:dyDescent="0.25">
      <c r="L149" s="175"/>
      <c r="M149" s="175"/>
      <c r="N149" s="175"/>
      <c r="O149" s="175"/>
    </row>
    <row r="150" spans="12:15" ht="15.75" customHeight="1" x14ac:dyDescent="0.25">
      <c r="L150" s="175"/>
      <c r="M150" s="175"/>
      <c r="N150" s="175"/>
      <c r="O150" s="175"/>
    </row>
    <row r="151" spans="12:15" ht="15.75" customHeight="1" x14ac:dyDescent="0.25">
      <c r="L151" s="175"/>
      <c r="M151" s="175"/>
      <c r="N151" s="175"/>
      <c r="O151" s="175"/>
    </row>
    <row r="152" spans="12:15" ht="15.75" customHeight="1" x14ac:dyDescent="0.25">
      <c r="L152" s="175"/>
      <c r="M152" s="175"/>
      <c r="N152" s="175"/>
      <c r="O152" s="175"/>
    </row>
    <row r="153" spans="12:15" ht="15.75" customHeight="1" x14ac:dyDescent="0.25">
      <c r="L153" s="175"/>
      <c r="M153" s="175"/>
      <c r="N153" s="175"/>
      <c r="O153" s="175"/>
    </row>
    <row r="154" spans="12:15" ht="15.75" customHeight="1" x14ac:dyDescent="0.25">
      <c r="L154" s="175"/>
      <c r="M154" s="175"/>
      <c r="N154" s="175"/>
      <c r="O154" s="175"/>
    </row>
    <row r="155" spans="12:15" ht="15.75" customHeight="1" x14ac:dyDescent="0.25">
      <c r="L155" s="175"/>
      <c r="M155" s="175"/>
      <c r="N155" s="175"/>
      <c r="O155" s="175"/>
    </row>
    <row r="156" spans="12:15" ht="15.75" customHeight="1" x14ac:dyDescent="0.25">
      <c r="L156" s="175"/>
      <c r="M156" s="175"/>
      <c r="N156" s="175"/>
      <c r="O156" s="175"/>
    </row>
    <row r="157" spans="12:15" ht="15.75" customHeight="1" x14ac:dyDescent="0.25">
      <c r="L157" s="175"/>
      <c r="M157" s="175"/>
      <c r="N157" s="175"/>
      <c r="O157" s="175"/>
    </row>
    <row r="158" spans="12:15" ht="15.75" customHeight="1" x14ac:dyDescent="0.25">
      <c r="L158" s="175"/>
      <c r="M158" s="175"/>
      <c r="N158" s="175"/>
      <c r="O158" s="175"/>
    </row>
    <row r="159" spans="12:15" ht="15.75" customHeight="1" x14ac:dyDescent="0.25">
      <c r="L159" s="175"/>
      <c r="M159" s="175"/>
      <c r="N159" s="175"/>
      <c r="O159" s="175"/>
    </row>
    <row r="160" spans="12:15" ht="15.75" customHeight="1" x14ac:dyDescent="0.25">
      <c r="L160" s="175"/>
      <c r="M160" s="175"/>
      <c r="N160" s="175"/>
      <c r="O160" s="175"/>
    </row>
    <row r="161" spans="12:15" ht="15.75" customHeight="1" x14ac:dyDescent="0.25">
      <c r="L161" s="175"/>
      <c r="M161" s="175"/>
      <c r="N161" s="175"/>
      <c r="O161" s="175"/>
    </row>
    <row r="162" spans="12:15" ht="15.75" customHeight="1" x14ac:dyDescent="0.25">
      <c r="L162" s="175"/>
      <c r="M162" s="175"/>
      <c r="N162" s="175"/>
      <c r="O162" s="175"/>
    </row>
    <row r="163" spans="12:15" ht="15.75" customHeight="1" x14ac:dyDescent="0.25">
      <c r="L163" s="175"/>
      <c r="M163" s="175"/>
      <c r="N163" s="175"/>
      <c r="O163" s="175"/>
    </row>
    <row r="164" spans="12:15" ht="15.75" customHeight="1" x14ac:dyDescent="0.25">
      <c r="L164" s="175"/>
      <c r="M164" s="175"/>
      <c r="N164" s="175"/>
      <c r="O164" s="175"/>
    </row>
    <row r="165" spans="12:15" ht="15.75" customHeight="1" x14ac:dyDescent="0.25">
      <c r="L165" s="175"/>
      <c r="M165" s="175"/>
      <c r="N165" s="175"/>
      <c r="O165" s="175"/>
    </row>
    <row r="166" spans="12:15" ht="15.75" customHeight="1" x14ac:dyDescent="0.25">
      <c r="L166" s="175"/>
      <c r="M166" s="175"/>
      <c r="N166" s="175"/>
      <c r="O166" s="175"/>
    </row>
    <row r="167" spans="12:15" ht="15.75" customHeight="1" x14ac:dyDescent="0.25">
      <c r="L167" s="175"/>
      <c r="M167" s="175"/>
      <c r="N167" s="175"/>
      <c r="O167" s="175"/>
    </row>
    <row r="168" spans="12:15" ht="15.75" customHeight="1" x14ac:dyDescent="0.25">
      <c r="L168" s="175"/>
      <c r="M168" s="175"/>
      <c r="N168" s="175"/>
      <c r="O168" s="175"/>
    </row>
    <row r="169" spans="12:15" ht="15.75" customHeight="1" x14ac:dyDescent="0.25">
      <c r="L169" s="175"/>
      <c r="M169" s="175"/>
      <c r="N169" s="175"/>
      <c r="O169" s="175"/>
    </row>
    <row r="170" spans="12:15" ht="15.75" customHeight="1" x14ac:dyDescent="0.25">
      <c r="L170" s="175"/>
      <c r="M170" s="175"/>
      <c r="N170" s="175"/>
      <c r="O170" s="175"/>
    </row>
    <row r="171" spans="12:15" ht="15.75" customHeight="1" x14ac:dyDescent="0.25">
      <c r="L171" s="175"/>
      <c r="M171" s="175"/>
      <c r="N171" s="175"/>
      <c r="O171" s="175"/>
    </row>
    <row r="172" spans="12:15" ht="15.75" customHeight="1" x14ac:dyDescent="0.25">
      <c r="L172" s="175"/>
      <c r="M172" s="175"/>
      <c r="N172" s="175"/>
      <c r="O172" s="175"/>
    </row>
    <row r="173" spans="12:15" ht="15.75" customHeight="1" x14ac:dyDescent="0.25">
      <c r="L173" s="175"/>
      <c r="M173" s="175"/>
      <c r="N173" s="175"/>
      <c r="O173" s="175"/>
    </row>
    <row r="174" spans="12:15" ht="15.75" customHeight="1" x14ac:dyDescent="0.25">
      <c r="L174" s="175"/>
      <c r="M174" s="175"/>
      <c r="N174" s="175"/>
      <c r="O174" s="175"/>
    </row>
    <row r="175" spans="12:15" ht="15.75" customHeight="1" x14ac:dyDescent="0.25">
      <c r="L175" s="175"/>
      <c r="M175" s="175"/>
      <c r="N175" s="175"/>
      <c r="O175" s="175"/>
    </row>
    <row r="176" spans="12:15" ht="15.75" customHeight="1" x14ac:dyDescent="0.25">
      <c r="L176" s="175"/>
      <c r="M176" s="175"/>
      <c r="N176" s="175"/>
      <c r="O176" s="175"/>
    </row>
    <row r="177" spans="12:15" ht="15.75" customHeight="1" x14ac:dyDescent="0.25">
      <c r="L177" s="175"/>
      <c r="M177" s="175"/>
      <c r="N177" s="175"/>
      <c r="O177" s="175"/>
    </row>
    <row r="178" spans="12:15" ht="15.75" customHeight="1" x14ac:dyDescent="0.25">
      <c r="L178" s="175"/>
      <c r="M178" s="175"/>
      <c r="N178" s="175"/>
      <c r="O178" s="175"/>
    </row>
    <row r="179" spans="12:15" ht="15.75" customHeight="1" x14ac:dyDescent="0.25">
      <c r="L179" s="175"/>
      <c r="M179" s="175"/>
      <c r="N179" s="175"/>
      <c r="O179" s="175"/>
    </row>
    <row r="180" spans="12:15" ht="15.75" customHeight="1" x14ac:dyDescent="0.25">
      <c r="L180" s="175"/>
      <c r="M180" s="175"/>
      <c r="N180" s="175"/>
      <c r="O180" s="175"/>
    </row>
    <row r="181" spans="12:15" ht="15.75" customHeight="1" x14ac:dyDescent="0.25">
      <c r="L181" s="175"/>
      <c r="M181" s="175"/>
      <c r="N181" s="175"/>
      <c r="O181" s="175"/>
    </row>
    <row r="182" spans="12:15" ht="15.75" customHeight="1" x14ac:dyDescent="0.25">
      <c r="L182" s="175"/>
      <c r="M182" s="175"/>
      <c r="N182" s="175"/>
      <c r="O182" s="175"/>
    </row>
    <row r="183" spans="12:15" ht="15.75" customHeight="1" x14ac:dyDescent="0.25">
      <c r="L183" s="175"/>
      <c r="M183" s="175"/>
      <c r="N183" s="175"/>
      <c r="O183" s="175"/>
    </row>
    <row r="184" spans="12:15" ht="15.75" customHeight="1" x14ac:dyDescent="0.25">
      <c r="L184" s="175"/>
      <c r="M184" s="175"/>
      <c r="N184" s="175"/>
      <c r="O184" s="175"/>
    </row>
    <row r="185" spans="12:15" ht="15.75" customHeight="1" x14ac:dyDescent="0.25">
      <c r="L185" s="175"/>
      <c r="M185" s="175"/>
      <c r="N185" s="175"/>
      <c r="O185" s="175"/>
    </row>
    <row r="186" spans="12:15" ht="15.75" customHeight="1" x14ac:dyDescent="0.25">
      <c r="L186" s="175"/>
      <c r="M186" s="175"/>
      <c r="N186" s="175"/>
      <c r="O186" s="175"/>
    </row>
    <row r="187" spans="12:15" ht="15.75" customHeight="1" x14ac:dyDescent="0.25">
      <c r="L187" s="175"/>
      <c r="M187" s="175"/>
      <c r="N187" s="175"/>
      <c r="O187" s="175"/>
    </row>
    <row r="188" spans="12:15" ht="15.75" customHeight="1" x14ac:dyDescent="0.25">
      <c r="L188" s="175"/>
      <c r="M188" s="175"/>
      <c r="N188" s="175"/>
      <c r="O188" s="175"/>
    </row>
    <row r="189" spans="12:15" ht="15.75" customHeight="1" x14ac:dyDescent="0.25">
      <c r="L189" s="175"/>
      <c r="M189" s="175"/>
      <c r="N189" s="175"/>
      <c r="O189" s="175"/>
    </row>
    <row r="190" spans="12:15" ht="15.75" customHeight="1" x14ac:dyDescent="0.25">
      <c r="L190" s="175"/>
      <c r="M190" s="175"/>
      <c r="N190" s="175"/>
      <c r="O190" s="175"/>
    </row>
    <row r="191" spans="12:15" ht="15.75" customHeight="1" x14ac:dyDescent="0.25">
      <c r="L191" s="175"/>
      <c r="M191" s="175"/>
      <c r="N191" s="175"/>
      <c r="O191" s="175"/>
    </row>
    <row r="192" spans="12:15" ht="15.75" customHeight="1" x14ac:dyDescent="0.25">
      <c r="L192" s="175"/>
      <c r="M192" s="175"/>
      <c r="N192" s="175"/>
      <c r="O192" s="175"/>
    </row>
    <row r="193" spans="12:15" ht="15.75" customHeight="1" x14ac:dyDescent="0.25">
      <c r="L193" s="175"/>
      <c r="M193" s="175"/>
      <c r="N193" s="175"/>
      <c r="O193" s="175"/>
    </row>
    <row r="194" spans="12:15" ht="15.75" customHeight="1" x14ac:dyDescent="0.25">
      <c r="L194" s="175"/>
      <c r="M194" s="175"/>
      <c r="N194" s="175"/>
      <c r="O194" s="175"/>
    </row>
    <row r="195" spans="12:15" ht="15.75" customHeight="1" x14ac:dyDescent="0.25">
      <c r="L195" s="175"/>
      <c r="M195" s="175"/>
      <c r="N195" s="175"/>
      <c r="O195" s="175"/>
    </row>
    <row r="196" spans="12:15" ht="15.75" customHeight="1" x14ac:dyDescent="0.25">
      <c r="L196" s="175"/>
      <c r="M196" s="175"/>
      <c r="N196" s="175"/>
      <c r="O196" s="175"/>
    </row>
    <row r="197" spans="12:15" ht="15.75" customHeight="1" x14ac:dyDescent="0.25">
      <c r="L197" s="175"/>
      <c r="M197" s="175"/>
      <c r="N197" s="175"/>
      <c r="O197" s="175"/>
    </row>
    <row r="198" spans="12:15" ht="15.75" customHeight="1" x14ac:dyDescent="0.25">
      <c r="L198" s="175"/>
      <c r="M198" s="175"/>
      <c r="N198" s="175"/>
      <c r="O198" s="175"/>
    </row>
    <row r="199" spans="12:15" ht="15.75" customHeight="1" x14ac:dyDescent="0.25">
      <c r="L199" s="175"/>
      <c r="M199" s="175"/>
      <c r="N199" s="175"/>
      <c r="O199" s="175"/>
    </row>
    <row r="200" spans="12:15" ht="15.75" customHeight="1" x14ac:dyDescent="0.25">
      <c r="L200" s="175"/>
      <c r="M200" s="175"/>
      <c r="N200" s="175"/>
      <c r="O200" s="175"/>
    </row>
    <row r="201" spans="12:15" ht="15.75" customHeight="1" x14ac:dyDescent="0.25">
      <c r="L201" s="175"/>
      <c r="M201" s="175"/>
      <c r="N201" s="175"/>
      <c r="O201" s="175"/>
    </row>
    <row r="202" spans="12:15" ht="15.75" customHeight="1" x14ac:dyDescent="0.25">
      <c r="L202" s="175"/>
      <c r="M202" s="175"/>
      <c r="N202" s="175"/>
      <c r="O202" s="175"/>
    </row>
    <row r="203" spans="12:15" ht="15.75" customHeight="1" x14ac:dyDescent="0.25">
      <c r="L203" s="175"/>
      <c r="M203" s="175"/>
      <c r="N203" s="175"/>
      <c r="O203" s="175"/>
    </row>
    <row r="204" spans="12:15" ht="15.75" customHeight="1" x14ac:dyDescent="0.25">
      <c r="L204" s="175"/>
      <c r="M204" s="175"/>
      <c r="N204" s="175"/>
      <c r="O204" s="175"/>
    </row>
    <row r="205" spans="12:15" ht="15.75" customHeight="1" x14ac:dyDescent="0.25">
      <c r="L205" s="175"/>
      <c r="M205" s="175"/>
      <c r="N205" s="175"/>
      <c r="O205" s="175"/>
    </row>
    <row r="206" spans="12:15" ht="15.75" customHeight="1" x14ac:dyDescent="0.25">
      <c r="L206" s="175"/>
      <c r="M206" s="175"/>
      <c r="N206" s="175"/>
      <c r="O206" s="175"/>
    </row>
    <row r="207" spans="12:15" ht="15.75" customHeight="1" x14ac:dyDescent="0.25">
      <c r="L207" s="175"/>
      <c r="M207" s="175"/>
      <c r="N207" s="175"/>
      <c r="O207" s="175"/>
    </row>
    <row r="208" spans="12:15" ht="15.75" customHeight="1" x14ac:dyDescent="0.25">
      <c r="L208" s="175"/>
      <c r="M208" s="175"/>
      <c r="N208" s="175"/>
      <c r="O208" s="175"/>
    </row>
    <row r="209" spans="12:15" ht="15.75" customHeight="1" x14ac:dyDescent="0.25">
      <c r="L209" s="175"/>
      <c r="M209" s="175"/>
      <c r="N209" s="175"/>
      <c r="O209" s="175"/>
    </row>
    <row r="210" spans="12:15" ht="15.75" customHeight="1" x14ac:dyDescent="0.25">
      <c r="L210" s="175"/>
      <c r="M210" s="175"/>
      <c r="N210" s="175"/>
      <c r="O210" s="175"/>
    </row>
    <row r="211" spans="12:15" ht="15.75" customHeight="1" x14ac:dyDescent="0.25">
      <c r="L211" s="175"/>
      <c r="M211" s="175"/>
      <c r="N211" s="175"/>
      <c r="O211" s="175"/>
    </row>
    <row r="212" spans="12:15" ht="15.75" customHeight="1" x14ac:dyDescent="0.25">
      <c r="L212" s="175"/>
      <c r="M212" s="175"/>
      <c r="N212" s="175"/>
      <c r="O212" s="175"/>
    </row>
    <row r="213" spans="12:15" ht="15.75" customHeight="1" x14ac:dyDescent="0.25">
      <c r="L213" s="175"/>
      <c r="M213" s="175"/>
      <c r="N213" s="175"/>
      <c r="O213" s="175"/>
    </row>
    <row r="214" spans="12:15" ht="15.75" customHeight="1" x14ac:dyDescent="0.25">
      <c r="L214" s="175"/>
      <c r="M214" s="175"/>
      <c r="N214" s="175"/>
      <c r="O214" s="175"/>
    </row>
    <row r="215" spans="12:15" ht="15.75" customHeight="1" x14ac:dyDescent="0.25">
      <c r="L215" s="175"/>
      <c r="M215" s="175"/>
      <c r="N215" s="175"/>
      <c r="O215" s="175"/>
    </row>
    <row r="216" spans="12:15" ht="15.75" customHeight="1" x14ac:dyDescent="0.25">
      <c r="L216" s="175"/>
      <c r="M216" s="175"/>
      <c r="N216" s="175"/>
      <c r="O216" s="175"/>
    </row>
    <row r="217" spans="12:15" ht="15.75" customHeight="1" x14ac:dyDescent="0.25">
      <c r="L217" s="175"/>
      <c r="M217" s="175"/>
      <c r="N217" s="175"/>
      <c r="O217" s="175"/>
    </row>
    <row r="218" spans="12:15" ht="15.75" customHeight="1" x14ac:dyDescent="0.25">
      <c r="L218" s="175"/>
      <c r="M218" s="175"/>
      <c r="N218" s="175"/>
      <c r="O218" s="175"/>
    </row>
    <row r="219" spans="12:15" ht="15.75" customHeight="1" x14ac:dyDescent="0.25">
      <c r="L219" s="175"/>
      <c r="M219" s="175"/>
      <c r="N219" s="175"/>
      <c r="O219" s="175"/>
    </row>
    <row r="220" spans="12:15" ht="15.75" customHeight="1" x14ac:dyDescent="0.25">
      <c r="L220" s="175"/>
      <c r="M220" s="175"/>
      <c r="N220" s="175"/>
      <c r="O220" s="175"/>
    </row>
    <row r="221" spans="12:15" ht="15.75" customHeight="1" x14ac:dyDescent="0.25">
      <c r="L221" s="175"/>
      <c r="M221" s="175"/>
      <c r="N221" s="175"/>
      <c r="O221" s="175"/>
    </row>
    <row r="222" spans="12:15" ht="15.75" customHeight="1" x14ac:dyDescent="0.25">
      <c r="L222" s="175"/>
      <c r="M222" s="175"/>
      <c r="N222" s="175"/>
      <c r="O222" s="175"/>
    </row>
    <row r="223" spans="12:15" ht="15.75" customHeight="1" x14ac:dyDescent="0.25">
      <c r="L223" s="175"/>
      <c r="M223" s="175"/>
      <c r="N223" s="175"/>
      <c r="O223" s="175"/>
    </row>
    <row r="224" spans="12:15" ht="15.75" customHeight="1" x14ac:dyDescent="0.25">
      <c r="L224" s="175"/>
      <c r="M224" s="175"/>
      <c r="N224" s="175"/>
      <c r="O224" s="175"/>
    </row>
    <row r="225" spans="12:15" ht="15.75" customHeight="1" x14ac:dyDescent="0.25">
      <c r="L225" s="175"/>
      <c r="M225" s="175"/>
      <c r="N225" s="175"/>
      <c r="O225" s="175"/>
    </row>
    <row r="226" spans="12:15" ht="15.75" customHeight="1" x14ac:dyDescent="0.25">
      <c r="L226" s="175"/>
      <c r="M226" s="175"/>
      <c r="N226" s="175"/>
      <c r="O226" s="175"/>
    </row>
    <row r="227" spans="12:15" ht="15.75" customHeight="1" x14ac:dyDescent="0.25">
      <c r="L227" s="175"/>
      <c r="M227" s="175"/>
      <c r="N227" s="175"/>
      <c r="O227" s="175"/>
    </row>
    <row r="228" spans="12:15" ht="15.75" customHeight="1" x14ac:dyDescent="0.25">
      <c r="L228" s="175"/>
      <c r="M228" s="175"/>
      <c r="N228" s="175"/>
      <c r="O228" s="175"/>
    </row>
    <row r="229" spans="12:15" ht="15.75" customHeight="1" x14ac:dyDescent="0.25">
      <c r="L229" s="175"/>
      <c r="M229" s="175"/>
      <c r="N229" s="175"/>
      <c r="O229" s="175"/>
    </row>
    <row r="230" spans="12:15" ht="15.75" customHeight="1" x14ac:dyDescent="0.25">
      <c r="L230" s="175"/>
      <c r="M230" s="175"/>
      <c r="N230" s="175"/>
      <c r="O230" s="175"/>
    </row>
    <row r="231" spans="12:15" ht="15.75" customHeight="1" x14ac:dyDescent="0.25">
      <c r="L231" s="175"/>
      <c r="M231" s="175"/>
      <c r="N231" s="175"/>
      <c r="O231" s="175"/>
    </row>
    <row r="232" spans="12:15" ht="15.75" customHeight="1" x14ac:dyDescent="0.25">
      <c r="L232" s="175"/>
      <c r="M232" s="175"/>
      <c r="N232" s="175"/>
      <c r="O232" s="175"/>
    </row>
    <row r="233" spans="12:15" ht="15.75" customHeight="1" x14ac:dyDescent="0.25">
      <c r="L233" s="175"/>
      <c r="M233" s="175"/>
      <c r="N233" s="175"/>
      <c r="O233" s="175"/>
    </row>
    <row r="234" spans="12:15" ht="15.75" customHeight="1" x14ac:dyDescent="0.25">
      <c r="L234" s="175"/>
      <c r="M234" s="175"/>
      <c r="N234" s="175"/>
      <c r="O234" s="175"/>
    </row>
    <row r="235" spans="12:15" ht="15.75" customHeight="1" x14ac:dyDescent="0.25">
      <c r="L235" s="175"/>
      <c r="M235" s="175"/>
      <c r="N235" s="175"/>
      <c r="O235" s="175"/>
    </row>
    <row r="236" spans="12:15" ht="15.75" customHeight="1" x14ac:dyDescent="0.25">
      <c r="L236" s="175"/>
      <c r="M236" s="175"/>
      <c r="N236" s="175"/>
      <c r="O236" s="175"/>
    </row>
    <row r="237" spans="12:15" ht="15.75" customHeight="1" x14ac:dyDescent="0.25">
      <c r="L237" s="175"/>
      <c r="M237" s="175"/>
      <c r="N237" s="175"/>
      <c r="O237" s="175"/>
    </row>
    <row r="238" spans="12:15" ht="15.75" customHeight="1" x14ac:dyDescent="0.25">
      <c r="L238" s="175"/>
      <c r="M238" s="175"/>
      <c r="N238" s="175"/>
      <c r="O238" s="175"/>
    </row>
    <row r="239" spans="12:15" ht="15.75" customHeight="1" x14ac:dyDescent="0.25">
      <c r="L239" s="175"/>
      <c r="M239" s="175"/>
      <c r="N239" s="175"/>
      <c r="O239" s="175"/>
    </row>
    <row r="240" spans="12:15" ht="15.75" customHeight="1" x14ac:dyDescent="0.25">
      <c r="L240" s="175"/>
      <c r="M240" s="175"/>
      <c r="N240" s="175"/>
      <c r="O240" s="175"/>
    </row>
    <row r="241" spans="12:15" ht="15.75" customHeight="1" x14ac:dyDescent="0.25">
      <c r="L241" s="175"/>
      <c r="M241" s="175"/>
      <c r="N241" s="175"/>
      <c r="O241" s="175"/>
    </row>
    <row r="242" spans="12:15" ht="15.75" customHeight="1" x14ac:dyDescent="0.25">
      <c r="L242" s="175"/>
      <c r="M242" s="175"/>
      <c r="N242" s="175"/>
      <c r="O242" s="175"/>
    </row>
    <row r="243" spans="12:15" ht="15.75" customHeight="1" x14ac:dyDescent="0.25">
      <c r="L243" s="175"/>
      <c r="M243" s="175"/>
      <c r="N243" s="175"/>
      <c r="O243" s="175"/>
    </row>
    <row r="244" spans="12:15" ht="15.75" customHeight="1" x14ac:dyDescent="0.25">
      <c r="L244" s="175"/>
      <c r="M244" s="175"/>
      <c r="N244" s="175"/>
      <c r="O244" s="175"/>
    </row>
    <row r="245" spans="12:15" ht="15.75" customHeight="1" x14ac:dyDescent="0.25">
      <c r="L245" s="175"/>
      <c r="M245" s="175"/>
      <c r="N245" s="175"/>
      <c r="O245" s="175"/>
    </row>
    <row r="246" spans="12:15" ht="15.75" customHeight="1" x14ac:dyDescent="0.25"/>
    <row r="247" spans="12:15" ht="15.75" customHeight="1" x14ac:dyDescent="0.25"/>
    <row r="248" spans="12:15" ht="15.75" customHeight="1" x14ac:dyDescent="0.25"/>
    <row r="249" spans="12:15" ht="15.75" customHeight="1" x14ac:dyDescent="0.25"/>
    <row r="250" spans="12:15" ht="15.75" customHeight="1" x14ac:dyDescent="0.25"/>
    <row r="251" spans="12:15" ht="15.75" customHeight="1" x14ac:dyDescent="0.25"/>
    <row r="252" spans="12:15" ht="15.75" customHeight="1" x14ac:dyDescent="0.25"/>
    <row r="253" spans="12:15" ht="15.75" customHeight="1" x14ac:dyDescent="0.25"/>
    <row r="254" spans="12:15" ht="15.75" customHeight="1" x14ac:dyDescent="0.25"/>
    <row r="255" spans="12:15" ht="15.75" customHeight="1" x14ac:dyDescent="0.25"/>
    <row r="256" spans="12:1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mergeCells count="2">
    <mergeCell ref="A1:J1"/>
    <mergeCell ref="A2:J2"/>
  </mergeCells>
  <printOptions horizontalCentered="1"/>
  <pageMargins left="0.11811023622047245" right="0.11811023622047245" top="0.74803149606299213" bottom="0.74803149606299213" header="0.19685039370078741" footer="0.19685039370078741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6"/>
  <sheetViews>
    <sheetView topLeftCell="A10" workbookViewId="0">
      <selection activeCell="K21" sqref="K21"/>
    </sheetView>
  </sheetViews>
  <sheetFormatPr defaultColWidth="14.42578125" defaultRowHeight="15" customHeight="1" x14ac:dyDescent="0.25"/>
  <cols>
    <col min="1" max="4" width="8.7109375" customWidth="1"/>
    <col min="5" max="6" width="16.85546875" customWidth="1"/>
    <col min="7" max="7" width="15.28515625" customWidth="1"/>
    <col min="8" max="9" width="8.7109375" customWidth="1"/>
  </cols>
  <sheetData>
    <row r="1" spans="2:9" ht="15" customHeight="1" x14ac:dyDescent="0.25">
      <c r="B1" s="176"/>
      <c r="C1" s="177" t="s">
        <v>342</v>
      </c>
      <c r="D1" s="177" t="s">
        <v>343</v>
      </c>
      <c r="E1" s="177" t="s">
        <v>344</v>
      </c>
      <c r="F1" s="177" t="s">
        <v>282</v>
      </c>
      <c r="G1" s="177" t="s">
        <v>345</v>
      </c>
      <c r="H1" s="176"/>
      <c r="I1" s="176"/>
    </row>
    <row r="2" spans="2:9" ht="15" customHeight="1" x14ac:dyDescent="0.25">
      <c r="B2" s="176"/>
      <c r="C2" s="176"/>
      <c r="D2" s="176"/>
      <c r="E2" s="176"/>
      <c r="F2" s="176"/>
      <c r="G2" s="176"/>
      <c r="H2" s="176"/>
      <c r="I2" s="176"/>
    </row>
    <row r="3" spans="2:9" ht="15" customHeight="1" x14ac:dyDescent="0.25">
      <c r="B3" s="176"/>
      <c r="C3" s="178">
        <v>44197</v>
      </c>
      <c r="D3" s="179">
        <f>SUMIF(SumPenj!B:B,Sheet2!C3,SumPenj!F:F)</f>
        <v>2</v>
      </c>
      <c r="E3" s="180">
        <f>SUMIF(SumPenj!B:B,Sheet2!C3,SumPenj!G:G)</f>
        <v>181000000</v>
      </c>
      <c r="F3" s="180">
        <f>SUMIF(SumPenj!B:B,Sheet2!C3,SumPenj!H:H)</f>
        <v>164945400</v>
      </c>
      <c r="G3" s="180">
        <f>SUMIF(SumPenj!B:B,Sheet2!C3,SumPenj!I:I)</f>
        <v>16054600</v>
      </c>
      <c r="H3" s="176"/>
      <c r="I3" s="176"/>
    </row>
    <row r="4" spans="2:9" ht="15" customHeight="1" x14ac:dyDescent="0.25">
      <c r="B4" s="176"/>
      <c r="C4" s="178">
        <v>44228</v>
      </c>
      <c r="D4" s="179">
        <f>SUMIF(SumPenj!B:B,Sheet2!C4,SumPenj!F:F)</f>
        <v>5</v>
      </c>
      <c r="E4" s="180">
        <f>SUMIF(SumPenj!B:B,Sheet2!C4,SumPenj!G:G)</f>
        <v>369500000</v>
      </c>
      <c r="F4" s="180">
        <f>SUMIF(SumPenj!B:B,Sheet2!C4,SumPenj!H:H)</f>
        <v>328768000</v>
      </c>
      <c r="G4" s="180">
        <f>SUMIF(SumPenj!B:B,Sheet2!C4,SumPenj!I:I)</f>
        <v>40732000</v>
      </c>
      <c r="H4" s="176"/>
      <c r="I4" s="176"/>
    </row>
    <row r="5" spans="2:9" ht="15" customHeight="1" x14ac:dyDescent="0.25">
      <c r="B5" s="176"/>
      <c r="C5" s="178">
        <v>44256</v>
      </c>
      <c r="D5" s="179">
        <f>SUMIF(SumPenj!B:B,Sheet2!C5,SumPenj!F:F)</f>
        <v>2</v>
      </c>
      <c r="E5" s="180">
        <f>SUMIF(SumPenj!B:B,Sheet2!C5,SumPenj!G:G)</f>
        <v>192000000</v>
      </c>
      <c r="F5" s="180">
        <f>SUMIF(SumPenj!B:B,Sheet2!C5,SumPenj!H:H)</f>
        <v>181730000</v>
      </c>
      <c r="G5" s="180">
        <f>SUMIF(SumPenj!B:B,Sheet2!C5,SumPenj!I:I)</f>
        <v>10270000</v>
      </c>
      <c r="H5" s="176"/>
      <c r="I5" s="176"/>
    </row>
    <row r="6" spans="2:9" ht="15" customHeight="1" x14ac:dyDescent="0.25">
      <c r="B6" s="176"/>
      <c r="C6" s="178">
        <v>44287</v>
      </c>
      <c r="D6" s="179">
        <f>SUMIF(SumPenj!B:B,Sheet2!C6,SumPenj!F:F)</f>
        <v>8</v>
      </c>
      <c r="E6" s="180">
        <f>SUMIF(SumPenj!B:B,Sheet2!C6,SumPenj!G:G)</f>
        <v>758500000</v>
      </c>
      <c r="F6" s="180">
        <f>SUMIF(SumPenj!B:B,Sheet2!C6,SumPenj!H:H)</f>
        <v>720150000</v>
      </c>
      <c r="G6" s="180">
        <f>SUMIF(SumPenj!B:B,Sheet2!C6,SumPenj!I:I)</f>
        <v>38350000</v>
      </c>
      <c r="H6" s="176"/>
      <c r="I6" s="176"/>
    </row>
    <row r="7" spans="2:9" ht="15" customHeight="1" x14ac:dyDescent="0.25">
      <c r="B7" s="176"/>
      <c r="C7" s="178">
        <v>44317</v>
      </c>
      <c r="D7" s="179">
        <f>SUMIF(SumPenj!B:B,Sheet2!C7,SumPenj!F:F)</f>
        <v>7</v>
      </c>
      <c r="E7" s="180">
        <f>SUMIF(SumPenj!B:B,Sheet2!C7,SumPenj!G:G)</f>
        <v>695800000</v>
      </c>
      <c r="F7" s="180">
        <f>SUMIF(SumPenj!B:B,Sheet2!C7,SumPenj!H:H)</f>
        <v>661600000</v>
      </c>
      <c r="G7" s="180">
        <f>SUMIF(SumPenj!B:B,Sheet2!C7,SumPenj!I:I)</f>
        <v>34200000</v>
      </c>
      <c r="H7" s="176"/>
      <c r="I7" s="176"/>
    </row>
    <row r="8" spans="2:9" ht="15" customHeight="1" x14ac:dyDescent="0.25">
      <c r="B8" s="181"/>
      <c r="C8" s="178">
        <v>44348</v>
      </c>
      <c r="D8" s="179">
        <f>SUMIF(SumPenj!B:B,Sheet2!C8,SumPenj!F:F)</f>
        <v>5</v>
      </c>
      <c r="E8" s="180">
        <f>SUMIF(SumPenj!B:B,Sheet2!C8,SumPenj!G:G)</f>
        <v>396100000</v>
      </c>
      <c r="F8" s="180">
        <f>SUMIF(SumPenj!B:B,Sheet2!C8,SumPenj!H:H)</f>
        <v>371098500</v>
      </c>
      <c r="G8" s="180">
        <f>SUMIF(SumPenj!B:B,Sheet2!C8,SumPenj!I:I)</f>
        <v>25001500</v>
      </c>
      <c r="H8" s="181"/>
      <c r="I8" s="181"/>
    </row>
    <row r="9" spans="2:9" ht="15" customHeight="1" x14ac:dyDescent="0.25">
      <c r="B9" s="181"/>
      <c r="C9" s="178">
        <v>44378</v>
      </c>
      <c r="D9" s="179">
        <f>SUMIF(SumPenj!B:B,Sheet2!C9,SumPenj!F:F)</f>
        <v>1</v>
      </c>
      <c r="E9" s="180">
        <f>SUMIF(SumPenj!B:B,Sheet2!C9,SumPenj!G:G)</f>
        <v>77000000</v>
      </c>
      <c r="F9" s="180">
        <f>SUMIF(SumPenj!B:B,Sheet2!C9,SumPenj!H:H)</f>
        <v>68000000</v>
      </c>
      <c r="G9" s="180">
        <f>SUMIF(SumPenj!B:B,Sheet2!C9,SumPenj!I:I)</f>
        <v>9000000</v>
      </c>
      <c r="H9" s="181"/>
      <c r="I9" s="181"/>
    </row>
    <row r="10" spans="2:9" ht="15" customHeight="1" x14ac:dyDescent="0.25">
      <c r="B10" s="181"/>
      <c r="C10" s="178">
        <v>44409</v>
      </c>
      <c r="D10" s="179">
        <f>SUMIF(SumPenj!B:B,Sheet2!C10,SumPenj!F:F)</f>
        <v>1</v>
      </c>
      <c r="E10" s="180">
        <f>SUMIF(SumPenj!B:B,Sheet2!C10,SumPenj!G:G)</f>
        <v>90000000</v>
      </c>
      <c r="F10" s="180">
        <f>SUMIF(SumPenj!B:B,Sheet2!C10,SumPenj!H:H)</f>
        <v>85000000</v>
      </c>
      <c r="G10" s="180">
        <f>SUMIF(SumPenj!B:B,Sheet2!C10,SumPenj!I:I)</f>
        <v>5000000</v>
      </c>
      <c r="H10" s="181"/>
      <c r="I10" s="181"/>
    </row>
    <row r="11" spans="2:9" ht="15" customHeight="1" x14ac:dyDescent="0.25">
      <c r="B11" s="181"/>
      <c r="C11" s="178">
        <v>44440</v>
      </c>
      <c r="D11" s="179">
        <f>SUMIF(SumPenj!B:B,Sheet2!C11,SumPenj!F:F)</f>
        <v>1</v>
      </c>
      <c r="E11" s="180">
        <f>SUMIF(SumPenj!B:B,Sheet2!C11,SumPenj!G:G)</f>
        <v>75700000</v>
      </c>
      <c r="F11" s="180">
        <f>SUMIF(SumPenj!B:B,Sheet2!C11,SumPenj!H:H)</f>
        <v>68980000</v>
      </c>
      <c r="G11" s="180">
        <f>SUMIF(SumPenj!B:B,Sheet2!C11,SumPenj!I:I)</f>
        <v>6720000</v>
      </c>
      <c r="H11" s="181"/>
      <c r="I11" s="181"/>
    </row>
    <row r="12" spans="2:9" ht="15" customHeight="1" x14ac:dyDescent="0.25">
      <c r="B12" s="181"/>
      <c r="C12" s="178">
        <v>44470</v>
      </c>
      <c r="D12" s="179">
        <f>SUMIF(SumPenj!B:B,Sheet2!C12,SumPenj!F:F)</f>
        <v>1</v>
      </c>
      <c r="E12" s="180">
        <f>SUMIF(SumPenj!B:B,Sheet2!C12,SumPenj!G:G)</f>
        <v>98500000</v>
      </c>
      <c r="F12" s="180">
        <f>SUMIF(SumPenj!B:B,Sheet2!C12,SumPenj!H:H)</f>
        <v>93500000</v>
      </c>
      <c r="G12" s="180">
        <f>SUMIF(SumPenj!B:B,Sheet2!C12,SumPenj!I:I)</f>
        <v>5000000</v>
      </c>
      <c r="H12" s="181"/>
      <c r="I12" s="181"/>
    </row>
    <row r="13" spans="2:9" ht="15" customHeight="1" x14ac:dyDescent="0.25">
      <c r="B13" s="181"/>
      <c r="C13" s="178">
        <v>44501</v>
      </c>
      <c r="D13" s="179">
        <f>SUMIF(SumPenj!B:B,Sheet2!C13,SumPenj!F:F)</f>
        <v>6</v>
      </c>
      <c r="E13" s="180">
        <f>SUMIF(SumPenj!B:B,Sheet2!C13,SumPenj!G:G)</f>
        <v>443300000</v>
      </c>
      <c r="F13" s="180">
        <f>SUMIF(SumPenj!B:B,Sheet2!C13,SumPenj!H:H)</f>
        <v>460320000</v>
      </c>
      <c r="G13" s="180">
        <f>SUMIF(SumPenj!B:B,Sheet2!C13,SumPenj!I:I)</f>
        <v>-17020000</v>
      </c>
      <c r="H13" s="181"/>
      <c r="I13" s="181"/>
    </row>
    <row r="14" spans="2:9" ht="15" customHeight="1" x14ac:dyDescent="0.25">
      <c r="B14" s="176"/>
      <c r="C14" s="182">
        <v>44561</v>
      </c>
      <c r="D14" s="179">
        <f>SUMIF(SumPenj!B:B,Sheet2!C14,SumPenj!F:F)</f>
        <v>5</v>
      </c>
      <c r="E14" s="180">
        <f>SUMIF(SumPenj!B:B,Sheet2!C14,SumPenj!G:G)</f>
        <v>450800000</v>
      </c>
      <c r="F14" s="180">
        <f>SUMIF(SumPenj!B:B,Sheet2!C14,SumPenj!H:H)</f>
        <v>419640000</v>
      </c>
      <c r="G14" s="180">
        <f>SUMIF(SumPenj!B:B,Sheet2!C14,SumPenj!I:I)</f>
        <v>31160000</v>
      </c>
      <c r="H14" s="176"/>
      <c r="I14" s="176"/>
    </row>
    <row r="15" spans="2:9" ht="15" customHeight="1" x14ac:dyDescent="0.25">
      <c r="B15" s="176"/>
      <c r="C15" s="176"/>
      <c r="D15" s="183">
        <f t="shared" ref="D15:G15" si="0">SUM(D3:D14)</f>
        <v>44</v>
      </c>
      <c r="E15" s="183">
        <f t="shared" si="0"/>
        <v>3828200000</v>
      </c>
      <c r="F15" s="183">
        <f t="shared" si="0"/>
        <v>3623731900</v>
      </c>
      <c r="G15" s="183">
        <f t="shared" si="0"/>
        <v>204468100</v>
      </c>
      <c r="H15" s="184">
        <f>G15/F15</f>
        <v>5.6424731641984881E-2</v>
      </c>
      <c r="I15" s="176"/>
    </row>
    <row r="16" spans="2:9" ht="15" customHeight="1" x14ac:dyDescent="0.25">
      <c r="B16" s="176"/>
      <c r="C16" s="176"/>
      <c r="D16" s="176"/>
      <c r="E16" s="176"/>
      <c r="F16" s="176"/>
      <c r="G16" s="176"/>
      <c r="H16" s="176"/>
      <c r="I16" s="176"/>
    </row>
    <row r="17" spans="2:9" ht="15" customHeight="1" x14ac:dyDescent="0.25">
      <c r="B17" s="176"/>
      <c r="C17" s="176"/>
      <c r="D17" s="176"/>
      <c r="E17" s="176"/>
      <c r="F17" s="176"/>
      <c r="G17" s="176"/>
      <c r="H17" s="176"/>
      <c r="I17" s="176"/>
    </row>
    <row r="18" spans="2:9" ht="15" customHeight="1" x14ac:dyDescent="0.25">
      <c r="B18" s="176"/>
      <c r="C18" s="176"/>
      <c r="D18" s="176"/>
      <c r="E18" s="176"/>
      <c r="F18" s="176"/>
      <c r="G18" s="176"/>
      <c r="H18" s="176"/>
      <c r="I18" s="176"/>
    </row>
    <row r="19" spans="2:9" ht="15" customHeight="1" x14ac:dyDescent="0.25">
      <c r="B19" s="176"/>
      <c r="C19" s="176"/>
      <c r="D19" s="176"/>
      <c r="E19" s="176"/>
      <c r="F19" s="176"/>
      <c r="G19" s="176"/>
      <c r="H19" s="176"/>
      <c r="I19" s="176"/>
    </row>
    <row r="20" spans="2:9" ht="15" customHeight="1" x14ac:dyDescent="0.25">
      <c r="B20" s="176"/>
      <c r="C20" s="176"/>
      <c r="D20" s="176"/>
      <c r="E20" s="176"/>
      <c r="F20" s="176"/>
      <c r="G20" s="176"/>
      <c r="H20" s="176"/>
      <c r="I20" s="176"/>
    </row>
    <row r="21" spans="2:9" ht="15" customHeight="1" x14ac:dyDescent="0.25">
      <c r="B21" s="176"/>
      <c r="C21" s="176"/>
      <c r="D21" s="176"/>
      <c r="E21" s="176"/>
      <c r="F21" s="176"/>
      <c r="G21" s="176"/>
      <c r="H21" s="176"/>
      <c r="I21" s="176"/>
    </row>
    <row r="22" spans="2:9" ht="15" customHeight="1" x14ac:dyDescent="0.25">
      <c r="B22" s="176"/>
      <c r="C22" s="176"/>
      <c r="D22" s="176"/>
      <c r="E22" s="176"/>
      <c r="F22" s="176"/>
      <c r="G22" s="176"/>
      <c r="H22" s="176"/>
      <c r="I22" s="176"/>
    </row>
    <row r="23" spans="2:9" ht="15" customHeight="1" x14ac:dyDescent="0.25">
      <c r="B23" s="176"/>
      <c r="C23" s="176"/>
      <c r="D23" s="176"/>
      <c r="E23" s="176"/>
      <c r="F23" s="176"/>
      <c r="G23" s="176"/>
      <c r="H23" s="176"/>
      <c r="I23" s="176"/>
    </row>
    <row r="24" spans="2:9" ht="15" customHeight="1" x14ac:dyDescent="0.25">
      <c r="B24" s="176"/>
      <c r="C24" s="176"/>
      <c r="D24" s="176"/>
      <c r="E24" s="176"/>
      <c r="F24" s="176"/>
      <c r="G24" s="176"/>
      <c r="H24" s="176"/>
      <c r="I24" s="176"/>
    </row>
    <row r="25" spans="2:9" ht="15" customHeight="1" x14ac:dyDescent="0.25">
      <c r="B25" s="176"/>
      <c r="C25" s="176"/>
      <c r="D25" s="176"/>
      <c r="E25" s="176"/>
      <c r="F25" s="176"/>
      <c r="G25" s="176"/>
      <c r="H25" s="176"/>
      <c r="I25" s="176"/>
    </row>
    <row r="26" spans="2:9" ht="15" customHeight="1" x14ac:dyDescent="0.25">
      <c r="B26" s="176"/>
      <c r="C26" s="176"/>
      <c r="D26" s="176"/>
      <c r="E26" s="176"/>
      <c r="F26" s="176"/>
      <c r="G26" s="176"/>
      <c r="H26" s="176"/>
      <c r="I26" s="176"/>
    </row>
    <row r="27" spans="2:9" ht="15.75" customHeight="1" x14ac:dyDescent="0.25">
      <c r="B27" s="176"/>
      <c r="C27" s="176"/>
      <c r="D27" s="176"/>
      <c r="E27" s="176"/>
      <c r="F27" s="176"/>
      <c r="G27" s="176"/>
      <c r="H27" s="176"/>
      <c r="I27" s="176"/>
    </row>
    <row r="28" spans="2:9" ht="15.75" customHeight="1" x14ac:dyDescent="0.25">
      <c r="B28" s="176"/>
      <c r="C28" s="176"/>
      <c r="D28" s="176"/>
      <c r="E28" s="176"/>
      <c r="F28" s="176"/>
      <c r="G28" s="176"/>
      <c r="H28" s="176"/>
      <c r="I28" s="176"/>
    </row>
    <row r="29" spans="2:9" ht="15.75" customHeight="1" x14ac:dyDescent="0.25">
      <c r="B29" s="176"/>
      <c r="C29" s="176"/>
      <c r="D29" s="176"/>
      <c r="E29" s="176"/>
      <c r="F29" s="176"/>
      <c r="G29" s="176"/>
      <c r="H29" s="176"/>
      <c r="I29" s="176"/>
    </row>
    <row r="30" spans="2:9" ht="15.75" customHeight="1" x14ac:dyDescent="0.25">
      <c r="B30" s="176"/>
      <c r="C30" s="176"/>
      <c r="D30" s="176"/>
      <c r="E30" s="176"/>
      <c r="F30" s="176"/>
      <c r="G30" s="176"/>
      <c r="H30" s="176"/>
      <c r="I30" s="176"/>
    </row>
    <row r="31" spans="2:9" ht="15.75" customHeight="1" x14ac:dyDescent="0.25">
      <c r="B31" s="176"/>
      <c r="C31" s="176"/>
      <c r="D31" s="176"/>
      <c r="E31" s="176"/>
      <c r="F31" s="176"/>
      <c r="G31" s="176"/>
      <c r="H31" s="176"/>
      <c r="I31" s="176"/>
    </row>
    <row r="32" spans="2:9" ht="15.75" customHeight="1" x14ac:dyDescent="0.25">
      <c r="B32" s="176"/>
      <c r="C32" s="176"/>
      <c r="D32" s="176"/>
      <c r="E32" s="176"/>
      <c r="F32" s="176"/>
      <c r="G32" s="176"/>
      <c r="H32" s="176"/>
      <c r="I32" s="176"/>
    </row>
    <row r="33" spans="2:9" ht="15.75" customHeight="1" x14ac:dyDescent="0.25">
      <c r="B33" s="176"/>
      <c r="C33" s="176"/>
      <c r="D33" s="176"/>
      <c r="E33" s="176"/>
      <c r="F33" s="176"/>
      <c r="G33" s="176"/>
      <c r="H33" s="176"/>
      <c r="I33" s="176"/>
    </row>
    <row r="34" spans="2:9" ht="15.75" customHeight="1" x14ac:dyDescent="0.25">
      <c r="B34" s="176"/>
      <c r="C34" s="176"/>
      <c r="D34" s="176"/>
      <c r="E34" s="176"/>
      <c r="F34" s="176"/>
      <c r="G34" s="176"/>
      <c r="H34" s="176"/>
      <c r="I34" s="176"/>
    </row>
    <row r="35" spans="2:9" ht="15.75" customHeight="1" x14ac:dyDescent="0.25">
      <c r="B35" s="176"/>
      <c r="C35" s="176"/>
      <c r="D35" s="176"/>
      <c r="E35" s="176"/>
      <c r="F35" s="176"/>
      <c r="G35" s="176"/>
      <c r="H35" s="176"/>
      <c r="I35" s="176"/>
    </row>
    <row r="36" spans="2:9" ht="15.75" customHeight="1" x14ac:dyDescent="0.25">
      <c r="B36" s="176"/>
      <c r="C36" s="176"/>
      <c r="D36" s="176"/>
      <c r="E36" s="176"/>
      <c r="F36" s="176"/>
      <c r="G36" s="176"/>
      <c r="H36" s="176"/>
      <c r="I36" s="176"/>
    </row>
    <row r="37" spans="2:9" ht="15.75" customHeight="1" x14ac:dyDescent="0.25">
      <c r="B37" s="176"/>
      <c r="C37" s="176"/>
      <c r="D37" s="176"/>
      <c r="E37" s="176"/>
      <c r="F37" s="176"/>
      <c r="G37" s="176"/>
      <c r="H37" s="176"/>
      <c r="I37" s="176"/>
    </row>
    <row r="38" spans="2:9" ht="15.75" customHeight="1" x14ac:dyDescent="0.25">
      <c r="B38" s="176"/>
      <c r="C38" s="176"/>
      <c r="D38" s="176"/>
      <c r="E38" s="176"/>
      <c r="F38" s="176"/>
      <c r="G38" s="176"/>
      <c r="H38" s="176"/>
      <c r="I38" s="176"/>
    </row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rintOptions horizontalCentered="1"/>
  <pageMargins left="0.11811023622047245" right="0.11811023622047245" top="0.74803149606299213" bottom="0.74803149606299213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2" customWidth="1"/>
    <col min="3" max="3" width="8.7109375" customWidth="1"/>
    <col min="4" max="4" width="11.5703125" customWidth="1"/>
    <col min="5" max="5" width="12.5703125" customWidth="1"/>
    <col min="6" max="6" width="8.7109375" customWidth="1"/>
    <col min="10" max="10" width="15.28515625" customWidth="1"/>
  </cols>
  <sheetData>
    <row r="2" spans="2:11" x14ac:dyDescent="0.25">
      <c r="B2" s="42" t="s">
        <v>346</v>
      </c>
      <c r="C2" s="42" t="s">
        <v>347</v>
      </c>
      <c r="D2" s="42" t="s">
        <v>348</v>
      </c>
      <c r="E2" s="42" t="s">
        <v>349</v>
      </c>
      <c r="H2" s="42" t="s">
        <v>334</v>
      </c>
      <c r="I2" s="42" t="s">
        <v>281</v>
      </c>
      <c r="J2" s="42" t="s">
        <v>350</v>
      </c>
      <c r="K2" s="42" t="s">
        <v>351</v>
      </c>
    </row>
    <row r="3" spans="2:11" x14ac:dyDescent="0.25">
      <c r="B3" s="135">
        <v>119.95</v>
      </c>
      <c r="C3" s="135">
        <v>14500</v>
      </c>
      <c r="D3" s="135">
        <f t="shared" ref="D3:D5" si="0">B3*C3</f>
        <v>1739275</v>
      </c>
      <c r="E3" s="135">
        <f t="shared" ref="E3:E5" si="1">D3*12</f>
        <v>20871300</v>
      </c>
      <c r="H3" s="51" t="s">
        <v>352</v>
      </c>
      <c r="I3" s="136">
        <f>LAP.PENJ!D8</f>
        <v>2</v>
      </c>
      <c r="J3" s="39">
        <f>LAP.PENJ!E8</f>
        <v>181000000</v>
      </c>
      <c r="K3" s="39">
        <f>LAP.PENJ!G8</f>
        <v>16054600</v>
      </c>
    </row>
    <row r="4" spans="2:11" x14ac:dyDescent="0.25">
      <c r="B4" s="135">
        <v>229.95</v>
      </c>
      <c r="C4" s="135">
        <v>14500</v>
      </c>
      <c r="D4" s="135">
        <f t="shared" si="0"/>
        <v>3334275</v>
      </c>
      <c r="E4" s="135">
        <f t="shared" si="1"/>
        <v>40011300</v>
      </c>
      <c r="H4" s="51" t="s">
        <v>353</v>
      </c>
      <c r="I4" s="136">
        <f>LAP.PENJ!D19</f>
        <v>5</v>
      </c>
      <c r="J4" s="39">
        <f>LAP.PENJ!E19</f>
        <v>369500000</v>
      </c>
      <c r="K4" s="39">
        <f>LAP.PENJ!G19</f>
        <v>40732000</v>
      </c>
    </row>
    <row r="5" spans="2:11" x14ac:dyDescent="0.25">
      <c r="B5" s="135">
        <v>449.95</v>
      </c>
      <c r="C5" s="135">
        <v>14500</v>
      </c>
      <c r="D5" s="135">
        <f t="shared" si="0"/>
        <v>6524275</v>
      </c>
      <c r="E5" s="135">
        <f t="shared" si="1"/>
        <v>78291300</v>
      </c>
      <c r="H5" s="51" t="s">
        <v>186</v>
      </c>
      <c r="I5" s="136">
        <f>LAP.PENJ!D26</f>
        <v>2</v>
      </c>
      <c r="J5" s="39">
        <f>LAP.PENJ!E26</f>
        <v>192000000</v>
      </c>
      <c r="K5" s="39">
        <f>LAP.PENJ!G26</f>
        <v>10270000</v>
      </c>
    </row>
    <row r="6" spans="2:11" x14ac:dyDescent="0.25">
      <c r="B6" s="41"/>
      <c r="C6" s="41"/>
      <c r="D6" s="41"/>
      <c r="E6" s="41"/>
      <c r="H6" s="51" t="s">
        <v>354</v>
      </c>
      <c r="I6" s="136">
        <f>LAP.PENJ!D39</f>
        <v>8</v>
      </c>
      <c r="J6" s="39">
        <f>LAP.PENJ!E39</f>
        <v>758500000</v>
      </c>
      <c r="K6" s="39">
        <f>LAP.PENJ!G39</f>
        <v>38350000</v>
      </c>
    </row>
    <row r="7" spans="2:11" x14ac:dyDescent="0.25">
      <c r="B7" s="41" t="s">
        <v>355</v>
      </c>
      <c r="C7" s="41"/>
      <c r="D7" s="41"/>
      <c r="E7" s="41"/>
      <c r="H7" s="51" t="s">
        <v>356</v>
      </c>
      <c r="I7" s="137">
        <v>0</v>
      </c>
      <c r="J7" s="39">
        <v>0</v>
      </c>
      <c r="K7" s="39">
        <v>0</v>
      </c>
    </row>
    <row r="8" spans="2:11" x14ac:dyDescent="0.25">
      <c r="B8" s="135">
        <v>49</v>
      </c>
      <c r="C8" s="135">
        <v>14500</v>
      </c>
      <c r="D8" s="135">
        <f t="shared" ref="D8:D10" si="2">B8*C8</f>
        <v>710500</v>
      </c>
      <c r="E8" s="135">
        <f t="shared" ref="E8:E10" si="3">D8*12</f>
        <v>8526000</v>
      </c>
      <c r="H8" s="51" t="s">
        <v>357</v>
      </c>
      <c r="I8" s="137">
        <v>0</v>
      </c>
      <c r="J8" s="39">
        <v>0</v>
      </c>
      <c r="K8" s="39">
        <v>0</v>
      </c>
    </row>
    <row r="9" spans="2:11" x14ac:dyDescent="0.25">
      <c r="B9" s="135">
        <v>299</v>
      </c>
      <c r="C9" s="135">
        <v>14500</v>
      </c>
      <c r="D9" s="135">
        <f t="shared" si="2"/>
        <v>4335500</v>
      </c>
      <c r="E9" s="135">
        <f t="shared" si="3"/>
        <v>52026000</v>
      </c>
      <c r="H9" s="51" t="s">
        <v>358</v>
      </c>
      <c r="I9" s="137">
        <v>0</v>
      </c>
      <c r="J9" s="39">
        <v>0</v>
      </c>
      <c r="K9" s="39">
        <v>0</v>
      </c>
    </row>
    <row r="10" spans="2:11" x14ac:dyDescent="0.25">
      <c r="B10" s="135">
        <v>649</v>
      </c>
      <c r="C10" s="135">
        <v>14500</v>
      </c>
      <c r="D10" s="135">
        <f t="shared" si="2"/>
        <v>9410500</v>
      </c>
      <c r="E10" s="135">
        <f t="shared" si="3"/>
        <v>112926000</v>
      </c>
      <c r="H10" s="51" t="s">
        <v>359</v>
      </c>
      <c r="I10" s="137">
        <v>0</v>
      </c>
      <c r="J10" s="39">
        <v>0</v>
      </c>
      <c r="K10" s="39">
        <v>0</v>
      </c>
    </row>
    <row r="11" spans="2:11" x14ac:dyDescent="0.25">
      <c r="B11" s="41"/>
      <c r="C11" s="41"/>
      <c r="D11" s="41"/>
      <c r="E11" s="41"/>
      <c r="H11" s="51" t="s">
        <v>360</v>
      </c>
      <c r="I11" s="137">
        <v>0</v>
      </c>
      <c r="J11" s="39">
        <v>0</v>
      </c>
      <c r="K11" s="39">
        <v>0</v>
      </c>
    </row>
    <row r="12" spans="2:11" x14ac:dyDescent="0.25">
      <c r="B12" s="41" t="s">
        <v>361</v>
      </c>
      <c r="C12" s="41"/>
      <c r="D12" s="41"/>
      <c r="E12" s="41"/>
      <c r="H12" s="51" t="s">
        <v>362</v>
      </c>
      <c r="I12" s="137">
        <v>0</v>
      </c>
      <c r="J12" s="39">
        <v>0</v>
      </c>
      <c r="K12" s="39">
        <v>0</v>
      </c>
    </row>
    <row r="13" spans="2:11" x14ac:dyDescent="0.25">
      <c r="B13" s="135">
        <v>12</v>
      </c>
      <c r="C13" s="135">
        <v>14500</v>
      </c>
      <c r="D13" s="135">
        <f t="shared" ref="D13:D15" si="4">B13*C13</f>
        <v>174000</v>
      </c>
      <c r="E13" s="135">
        <f t="shared" ref="E13:E15" si="5">D13*12</f>
        <v>2088000</v>
      </c>
      <c r="H13" s="51" t="s">
        <v>363</v>
      </c>
      <c r="I13" s="137">
        <v>0</v>
      </c>
      <c r="J13" s="39">
        <v>0</v>
      </c>
      <c r="K13" s="39">
        <v>0</v>
      </c>
    </row>
    <row r="14" spans="2:11" x14ac:dyDescent="0.25">
      <c r="B14" s="135">
        <v>20</v>
      </c>
      <c r="C14" s="135">
        <v>14500</v>
      </c>
      <c r="D14" s="135">
        <f t="shared" si="4"/>
        <v>290000</v>
      </c>
      <c r="E14" s="135">
        <f t="shared" si="5"/>
        <v>3480000</v>
      </c>
      <c r="H14" s="51" t="s">
        <v>364</v>
      </c>
      <c r="I14" s="137">
        <v>0</v>
      </c>
      <c r="J14" s="39">
        <v>0</v>
      </c>
      <c r="K14" s="39">
        <v>0</v>
      </c>
    </row>
    <row r="15" spans="2:11" x14ac:dyDescent="0.25">
      <c r="B15" s="135">
        <v>40</v>
      </c>
      <c r="C15" s="135">
        <v>14500</v>
      </c>
      <c r="D15" s="135">
        <f t="shared" si="4"/>
        <v>580000</v>
      </c>
      <c r="E15" s="135">
        <f t="shared" si="5"/>
        <v>6960000</v>
      </c>
    </row>
    <row r="16" spans="2:11" x14ac:dyDescent="0.25">
      <c r="B16" s="135">
        <v>120</v>
      </c>
      <c r="C16" s="135">
        <v>14500</v>
      </c>
      <c r="D16" s="41"/>
      <c r="E16" s="135">
        <f t="shared" ref="E16:E18" si="6">B16*C16</f>
        <v>1740000</v>
      </c>
    </row>
    <row r="17" spans="2:5" x14ac:dyDescent="0.25">
      <c r="B17" s="135">
        <v>200</v>
      </c>
      <c r="C17" s="135">
        <v>14500</v>
      </c>
      <c r="D17" s="41"/>
      <c r="E17" s="135">
        <f t="shared" si="6"/>
        <v>2900000</v>
      </c>
    </row>
    <row r="18" spans="2:5" x14ac:dyDescent="0.25">
      <c r="B18" s="135">
        <v>400</v>
      </c>
      <c r="C18" s="135">
        <v>14500</v>
      </c>
      <c r="D18" s="41"/>
      <c r="E18" s="135">
        <f t="shared" si="6"/>
        <v>5800000</v>
      </c>
    </row>
    <row r="19" spans="2:5" x14ac:dyDescent="0.25">
      <c r="B19" s="41"/>
      <c r="C19" s="41"/>
      <c r="D19" s="41"/>
      <c r="E19" s="41"/>
    </row>
    <row r="20" spans="2:5" x14ac:dyDescent="0.25">
      <c r="B20" s="41" t="s">
        <v>365</v>
      </c>
      <c r="C20" s="41"/>
      <c r="D20" s="41"/>
      <c r="E20" s="41"/>
    </row>
    <row r="21" spans="2:5" ht="15.75" customHeight="1" x14ac:dyDescent="0.25">
      <c r="B21" s="135">
        <v>99</v>
      </c>
      <c r="C21" s="135">
        <v>14500</v>
      </c>
      <c r="D21" s="135">
        <f t="shared" ref="D21:D24" si="7">B21*C21</f>
        <v>1435500</v>
      </c>
      <c r="E21" s="135">
        <f t="shared" ref="E21:E24" si="8">D21*12</f>
        <v>17226000</v>
      </c>
    </row>
    <row r="22" spans="2:5" ht="15.75" customHeight="1" x14ac:dyDescent="0.25">
      <c r="B22" s="135">
        <v>179</v>
      </c>
      <c r="C22" s="135">
        <v>14500</v>
      </c>
      <c r="D22" s="135">
        <f t="shared" si="7"/>
        <v>2595500</v>
      </c>
      <c r="E22" s="135">
        <f t="shared" si="8"/>
        <v>31146000</v>
      </c>
    </row>
    <row r="23" spans="2:5" ht="15.75" customHeight="1" x14ac:dyDescent="0.25">
      <c r="B23" s="135">
        <v>399</v>
      </c>
      <c r="C23" s="135">
        <v>14500</v>
      </c>
      <c r="D23" s="135">
        <f t="shared" si="7"/>
        <v>5785500</v>
      </c>
      <c r="E23" s="135">
        <f t="shared" si="8"/>
        <v>69426000</v>
      </c>
    </row>
    <row r="24" spans="2:5" ht="15.75" customHeight="1" x14ac:dyDescent="0.25">
      <c r="B24" s="135">
        <v>999</v>
      </c>
      <c r="C24" s="135">
        <v>14500</v>
      </c>
      <c r="D24" s="135">
        <f t="shared" si="7"/>
        <v>14485500</v>
      </c>
      <c r="E24" s="135">
        <f t="shared" si="8"/>
        <v>173826000</v>
      </c>
    </row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6"/>
  <sheetViews>
    <sheetView workbookViewId="0"/>
  </sheetViews>
  <sheetFormatPr defaultColWidth="14.42578125" defaultRowHeight="15" customHeight="1" x14ac:dyDescent="0.25"/>
  <cols>
    <col min="1" max="1" width="5.42578125" customWidth="1"/>
    <col min="2" max="2" width="41.7109375" customWidth="1"/>
  </cols>
  <sheetData>
    <row r="1" spans="1:3" x14ac:dyDescent="0.25">
      <c r="C1" s="138"/>
    </row>
    <row r="2" spans="1:3" x14ac:dyDescent="0.25">
      <c r="A2" s="139" t="s">
        <v>366</v>
      </c>
      <c r="C2" s="138"/>
    </row>
    <row r="3" spans="1:3" x14ac:dyDescent="0.25">
      <c r="B3" s="51" t="s">
        <v>367</v>
      </c>
      <c r="C3" s="138">
        <v>53000000</v>
      </c>
    </row>
    <row r="4" spans="1:3" x14ac:dyDescent="0.25">
      <c r="B4" s="51" t="s">
        <v>14</v>
      </c>
      <c r="C4" s="138">
        <v>1000000</v>
      </c>
    </row>
    <row r="5" spans="1:3" x14ac:dyDescent="0.25">
      <c r="B5" s="51" t="s">
        <v>368</v>
      </c>
      <c r="C5" s="138">
        <v>500000</v>
      </c>
    </row>
    <row r="6" spans="1:3" x14ac:dyDescent="0.25">
      <c r="B6" s="51" t="s">
        <v>369</v>
      </c>
      <c r="C6" s="138">
        <v>1230000</v>
      </c>
    </row>
    <row r="7" spans="1:3" x14ac:dyDescent="0.25">
      <c r="B7" s="51" t="s">
        <v>370</v>
      </c>
      <c r="C7" s="138">
        <v>215000</v>
      </c>
    </row>
    <row r="8" spans="1:3" x14ac:dyDescent="0.25">
      <c r="B8" s="51" t="s">
        <v>371</v>
      </c>
      <c r="C8" s="138">
        <v>400000</v>
      </c>
    </row>
    <row r="9" spans="1:3" x14ac:dyDescent="0.25">
      <c r="B9" s="51" t="s">
        <v>372</v>
      </c>
      <c r="C9" s="138">
        <f>8139000+300000</f>
        <v>8439000</v>
      </c>
    </row>
    <row r="10" spans="1:3" x14ac:dyDescent="0.25">
      <c r="B10" s="140" t="s">
        <v>373</v>
      </c>
      <c r="C10" s="141">
        <f>SUM(C3:C9)</f>
        <v>64784000</v>
      </c>
    </row>
    <row r="11" spans="1:3" x14ac:dyDescent="0.25">
      <c r="B11" s="51" t="s">
        <v>374</v>
      </c>
      <c r="C11" s="138"/>
    </row>
    <row r="12" spans="1:3" x14ac:dyDescent="0.25">
      <c r="B12" s="51" t="s">
        <v>375</v>
      </c>
      <c r="C12" s="138">
        <v>225000</v>
      </c>
    </row>
    <row r="13" spans="1:3" x14ac:dyDescent="0.25">
      <c r="B13" s="51" t="s">
        <v>376</v>
      </c>
      <c r="C13" s="138">
        <v>100000</v>
      </c>
    </row>
    <row r="14" spans="1:3" x14ac:dyDescent="0.25">
      <c r="B14" s="51" t="s">
        <v>377</v>
      </c>
      <c r="C14" s="138">
        <v>120000</v>
      </c>
    </row>
    <row r="15" spans="1:3" x14ac:dyDescent="0.25">
      <c r="B15" s="51" t="s">
        <v>378</v>
      </c>
      <c r="C15" s="138">
        <v>300000</v>
      </c>
    </row>
    <row r="16" spans="1:3" x14ac:dyDescent="0.25">
      <c r="B16" s="51" t="s">
        <v>379</v>
      </c>
      <c r="C16" s="138">
        <v>12000</v>
      </c>
    </row>
    <row r="17" spans="2:3" x14ac:dyDescent="0.25">
      <c r="B17" s="140" t="s">
        <v>373</v>
      </c>
      <c r="C17" s="141">
        <f>SUM(C12:C16)</f>
        <v>757000</v>
      </c>
    </row>
    <row r="18" spans="2:3" x14ac:dyDescent="0.25">
      <c r="B18" s="140" t="s">
        <v>373</v>
      </c>
      <c r="C18" s="141">
        <f>C10+C17</f>
        <v>65541000</v>
      </c>
    </row>
    <row r="19" spans="2:3" x14ac:dyDescent="0.25">
      <c r="B19" s="51" t="s">
        <v>380</v>
      </c>
      <c r="C19" s="138">
        <v>550000</v>
      </c>
    </row>
    <row r="20" spans="2:3" x14ac:dyDescent="0.25">
      <c r="B20" s="51" t="s">
        <v>381</v>
      </c>
      <c r="C20" s="138">
        <f>278000+150000+150000</f>
        <v>578000</v>
      </c>
    </row>
    <row r="21" spans="2:3" x14ac:dyDescent="0.25">
      <c r="B21" s="51" t="s">
        <v>379</v>
      </c>
      <c r="C21" s="138">
        <f>300000+200000</f>
        <v>500000</v>
      </c>
    </row>
    <row r="22" spans="2:3" x14ac:dyDescent="0.25">
      <c r="B22" s="140" t="s">
        <v>373</v>
      </c>
      <c r="C22" s="141">
        <f>SUM(C19:C21)</f>
        <v>1628000</v>
      </c>
    </row>
    <row r="23" spans="2:3" x14ac:dyDescent="0.25">
      <c r="C23" s="138"/>
    </row>
    <row r="24" spans="2:3" x14ac:dyDescent="0.25">
      <c r="B24" s="142" t="s">
        <v>382</v>
      </c>
      <c r="C24" s="141">
        <f>C18+C22</f>
        <v>67169000</v>
      </c>
    </row>
    <row r="25" spans="2:3" x14ac:dyDescent="0.25">
      <c r="C25" s="138"/>
    </row>
    <row r="26" spans="2:3" x14ac:dyDescent="0.25">
      <c r="C26" s="138"/>
    </row>
    <row r="27" spans="2:3" x14ac:dyDescent="0.25">
      <c r="C27" s="138"/>
    </row>
    <row r="28" spans="2:3" x14ac:dyDescent="0.25">
      <c r="C28" s="138"/>
    </row>
    <row r="29" spans="2:3" x14ac:dyDescent="0.25">
      <c r="C29" s="138"/>
    </row>
    <row r="30" spans="2:3" x14ac:dyDescent="0.25">
      <c r="C30" s="138"/>
    </row>
    <row r="31" spans="2:3" x14ac:dyDescent="0.25">
      <c r="C31" s="138"/>
    </row>
    <row r="32" spans="2:3" x14ac:dyDescent="0.25">
      <c r="C32" s="138"/>
    </row>
    <row r="33" spans="3:3" x14ac:dyDescent="0.25">
      <c r="C33" s="138"/>
    </row>
    <row r="34" spans="3:3" x14ac:dyDescent="0.25">
      <c r="C34" s="138"/>
    </row>
    <row r="35" spans="3:3" x14ac:dyDescent="0.25">
      <c r="C35" s="138"/>
    </row>
    <row r="36" spans="3:3" x14ac:dyDescent="0.25">
      <c r="C36" s="138"/>
    </row>
    <row r="37" spans="3:3" x14ac:dyDescent="0.25">
      <c r="C37" s="138"/>
    </row>
    <row r="38" spans="3:3" x14ac:dyDescent="0.25">
      <c r="C38" s="138"/>
    </row>
    <row r="39" spans="3:3" x14ac:dyDescent="0.25">
      <c r="C39" s="138"/>
    </row>
    <row r="40" spans="3:3" x14ac:dyDescent="0.25">
      <c r="C40" s="138"/>
    </row>
    <row r="41" spans="3:3" x14ac:dyDescent="0.25">
      <c r="C41" s="138"/>
    </row>
    <row r="42" spans="3:3" x14ac:dyDescent="0.25">
      <c r="C42" s="138"/>
    </row>
    <row r="43" spans="3:3" x14ac:dyDescent="0.25">
      <c r="C43" s="138"/>
    </row>
    <row r="44" spans="3:3" x14ac:dyDescent="0.25">
      <c r="C44" s="138"/>
    </row>
    <row r="45" spans="3:3" x14ac:dyDescent="0.25">
      <c r="C45" s="138"/>
    </row>
    <row r="46" spans="3:3" x14ac:dyDescent="0.25">
      <c r="C46" s="138"/>
    </row>
    <row r="47" spans="3:3" x14ac:dyDescent="0.25">
      <c r="C47" s="138"/>
    </row>
    <row r="48" spans="3:3" x14ac:dyDescent="0.25">
      <c r="C48" s="138"/>
    </row>
    <row r="49" spans="3:3" x14ac:dyDescent="0.25">
      <c r="C49" s="138"/>
    </row>
    <row r="50" spans="3:3" x14ac:dyDescent="0.25">
      <c r="C50" s="138"/>
    </row>
    <row r="51" spans="3:3" x14ac:dyDescent="0.25">
      <c r="C51" s="138"/>
    </row>
    <row r="52" spans="3:3" x14ac:dyDescent="0.25">
      <c r="C52" s="138"/>
    </row>
    <row r="53" spans="3:3" x14ac:dyDescent="0.25">
      <c r="C53" s="138"/>
    </row>
    <row r="54" spans="3:3" x14ac:dyDescent="0.25">
      <c r="C54" s="138"/>
    </row>
    <row r="55" spans="3:3" x14ac:dyDescent="0.25">
      <c r="C55" s="138"/>
    </row>
    <row r="56" spans="3:3" x14ac:dyDescent="0.25">
      <c r="C56" s="138"/>
    </row>
    <row r="57" spans="3:3" x14ac:dyDescent="0.25">
      <c r="C57" s="138"/>
    </row>
    <row r="58" spans="3:3" x14ac:dyDescent="0.25">
      <c r="C58" s="138"/>
    </row>
    <row r="59" spans="3:3" x14ac:dyDescent="0.25">
      <c r="C59" s="138"/>
    </row>
    <row r="60" spans="3:3" x14ac:dyDescent="0.25">
      <c r="C60" s="138"/>
    </row>
    <row r="61" spans="3:3" x14ac:dyDescent="0.25">
      <c r="C61" s="138"/>
    </row>
    <row r="62" spans="3:3" x14ac:dyDescent="0.25">
      <c r="C62" s="138"/>
    </row>
    <row r="63" spans="3:3" x14ac:dyDescent="0.25">
      <c r="C63" s="138"/>
    </row>
    <row r="64" spans="3:3" x14ac:dyDescent="0.25">
      <c r="C64" s="138"/>
    </row>
    <row r="65" spans="3:3" x14ac:dyDescent="0.25">
      <c r="C65" s="138"/>
    </row>
    <row r="66" spans="3:3" x14ac:dyDescent="0.25">
      <c r="C66" s="138"/>
    </row>
    <row r="67" spans="3:3" x14ac:dyDescent="0.25">
      <c r="C67" s="138"/>
    </row>
    <row r="68" spans="3:3" x14ac:dyDescent="0.25">
      <c r="C68" s="138"/>
    </row>
    <row r="69" spans="3:3" x14ac:dyDescent="0.25">
      <c r="C69" s="138"/>
    </row>
    <row r="70" spans="3:3" x14ac:dyDescent="0.25">
      <c r="C70" s="138"/>
    </row>
    <row r="71" spans="3:3" x14ac:dyDescent="0.25">
      <c r="C71" s="138"/>
    </row>
    <row r="72" spans="3:3" x14ac:dyDescent="0.25">
      <c r="C72" s="138"/>
    </row>
    <row r="73" spans="3:3" x14ac:dyDescent="0.25">
      <c r="C73" s="138"/>
    </row>
    <row r="74" spans="3:3" x14ac:dyDescent="0.25">
      <c r="C74" s="138"/>
    </row>
    <row r="75" spans="3:3" x14ac:dyDescent="0.25">
      <c r="C75" s="138"/>
    </row>
    <row r="76" spans="3:3" x14ac:dyDescent="0.25">
      <c r="C76" s="138"/>
    </row>
    <row r="77" spans="3:3" x14ac:dyDescent="0.25">
      <c r="C77" s="138"/>
    </row>
    <row r="78" spans="3:3" x14ac:dyDescent="0.25">
      <c r="C78" s="138"/>
    </row>
    <row r="79" spans="3:3" x14ac:dyDescent="0.25">
      <c r="C79" s="138"/>
    </row>
    <row r="80" spans="3:3" x14ac:dyDescent="0.25">
      <c r="C80" s="138"/>
    </row>
    <row r="81" spans="3:3" x14ac:dyDescent="0.25">
      <c r="C81" s="138"/>
    </row>
    <row r="82" spans="3:3" x14ac:dyDescent="0.25">
      <c r="C82" s="138"/>
    </row>
    <row r="83" spans="3:3" x14ac:dyDescent="0.25">
      <c r="C83" s="138"/>
    </row>
    <row r="84" spans="3:3" x14ac:dyDescent="0.25">
      <c r="C84" s="138"/>
    </row>
    <row r="85" spans="3:3" x14ac:dyDescent="0.25">
      <c r="C85" s="138"/>
    </row>
    <row r="86" spans="3:3" x14ac:dyDescent="0.25">
      <c r="C86" s="138"/>
    </row>
    <row r="87" spans="3:3" x14ac:dyDescent="0.25">
      <c r="C87" s="138"/>
    </row>
    <row r="88" spans="3:3" x14ac:dyDescent="0.25">
      <c r="C88" s="138"/>
    </row>
    <row r="89" spans="3:3" x14ac:dyDescent="0.25">
      <c r="C89" s="138"/>
    </row>
    <row r="90" spans="3:3" x14ac:dyDescent="0.25">
      <c r="C90" s="138"/>
    </row>
    <row r="91" spans="3:3" x14ac:dyDescent="0.25">
      <c r="C91" s="138"/>
    </row>
    <row r="92" spans="3:3" x14ac:dyDescent="0.25">
      <c r="C92" s="138"/>
    </row>
    <row r="93" spans="3:3" x14ac:dyDescent="0.25">
      <c r="C93" s="138"/>
    </row>
    <row r="94" spans="3:3" x14ac:dyDescent="0.25">
      <c r="C94" s="138"/>
    </row>
    <row r="95" spans="3:3" x14ac:dyDescent="0.25">
      <c r="C95" s="138"/>
    </row>
    <row r="96" spans="3:3" x14ac:dyDescent="0.25">
      <c r="C96" s="138"/>
    </row>
    <row r="97" spans="3:3" x14ac:dyDescent="0.25">
      <c r="C97" s="138"/>
    </row>
    <row r="98" spans="3:3" x14ac:dyDescent="0.25">
      <c r="C98" s="138"/>
    </row>
    <row r="99" spans="3:3" x14ac:dyDescent="0.25">
      <c r="C99" s="138"/>
    </row>
    <row r="100" spans="3:3" x14ac:dyDescent="0.25">
      <c r="C100" s="138"/>
    </row>
    <row r="101" spans="3:3" x14ac:dyDescent="0.25">
      <c r="C101" s="138"/>
    </row>
    <row r="102" spans="3:3" x14ac:dyDescent="0.25">
      <c r="C102" s="138"/>
    </row>
    <row r="103" spans="3:3" x14ac:dyDescent="0.25">
      <c r="C103" s="138"/>
    </row>
    <row r="104" spans="3:3" x14ac:dyDescent="0.25">
      <c r="C104" s="138"/>
    </row>
    <row r="105" spans="3:3" x14ac:dyDescent="0.25">
      <c r="C105" s="138"/>
    </row>
    <row r="106" spans="3:3" x14ac:dyDescent="0.25">
      <c r="C106" s="138"/>
    </row>
    <row r="107" spans="3:3" x14ac:dyDescent="0.25">
      <c r="C107" s="138"/>
    </row>
    <row r="108" spans="3:3" x14ac:dyDescent="0.25">
      <c r="C108" s="138"/>
    </row>
    <row r="109" spans="3:3" x14ac:dyDescent="0.25">
      <c r="C109" s="138"/>
    </row>
    <row r="110" spans="3:3" x14ac:dyDescent="0.25">
      <c r="C110" s="138"/>
    </row>
    <row r="111" spans="3:3" x14ac:dyDescent="0.25">
      <c r="C111" s="138"/>
    </row>
    <row r="112" spans="3:3" x14ac:dyDescent="0.25">
      <c r="C112" s="138"/>
    </row>
    <row r="113" spans="3:3" x14ac:dyDescent="0.25">
      <c r="C113" s="138"/>
    </row>
    <row r="114" spans="3:3" x14ac:dyDescent="0.25">
      <c r="C114" s="138"/>
    </row>
    <row r="115" spans="3:3" x14ac:dyDescent="0.25">
      <c r="C115" s="138"/>
    </row>
    <row r="116" spans="3:3" x14ac:dyDescent="0.25">
      <c r="C116" s="138"/>
    </row>
    <row r="117" spans="3:3" x14ac:dyDescent="0.25">
      <c r="C117" s="138"/>
    </row>
    <row r="118" spans="3:3" x14ac:dyDescent="0.25">
      <c r="C118" s="138"/>
    </row>
    <row r="119" spans="3:3" x14ac:dyDescent="0.25">
      <c r="C119" s="138"/>
    </row>
    <row r="120" spans="3:3" x14ac:dyDescent="0.25">
      <c r="C120" s="138"/>
    </row>
    <row r="121" spans="3:3" x14ac:dyDescent="0.25">
      <c r="C121" s="138"/>
    </row>
    <row r="122" spans="3:3" x14ac:dyDescent="0.25">
      <c r="C122" s="138"/>
    </row>
    <row r="123" spans="3:3" x14ac:dyDescent="0.25">
      <c r="C123" s="138"/>
    </row>
    <row r="124" spans="3:3" x14ac:dyDescent="0.25">
      <c r="C124" s="138"/>
    </row>
    <row r="125" spans="3:3" x14ac:dyDescent="0.25">
      <c r="C125" s="138"/>
    </row>
    <row r="126" spans="3:3" x14ac:dyDescent="0.25">
      <c r="C126" s="138"/>
    </row>
    <row r="127" spans="3:3" x14ac:dyDescent="0.25">
      <c r="C127" s="138"/>
    </row>
    <row r="128" spans="3:3" x14ac:dyDescent="0.25">
      <c r="C128" s="138"/>
    </row>
    <row r="129" spans="3:3" x14ac:dyDescent="0.25">
      <c r="C129" s="138"/>
    </row>
    <row r="130" spans="3:3" x14ac:dyDescent="0.25">
      <c r="C130" s="138"/>
    </row>
    <row r="131" spans="3:3" x14ac:dyDescent="0.25">
      <c r="C131" s="138"/>
    </row>
    <row r="132" spans="3:3" x14ac:dyDescent="0.25">
      <c r="C132" s="138"/>
    </row>
    <row r="133" spans="3:3" x14ac:dyDescent="0.25">
      <c r="C133" s="138"/>
    </row>
    <row r="134" spans="3:3" x14ac:dyDescent="0.25">
      <c r="C134" s="138"/>
    </row>
    <row r="135" spans="3:3" x14ac:dyDescent="0.25">
      <c r="C135" s="138"/>
    </row>
    <row r="136" spans="3:3" x14ac:dyDescent="0.25">
      <c r="C136" s="138"/>
    </row>
    <row r="137" spans="3:3" x14ac:dyDescent="0.25">
      <c r="C137" s="138"/>
    </row>
    <row r="138" spans="3:3" x14ac:dyDescent="0.25">
      <c r="C138" s="138"/>
    </row>
    <row r="139" spans="3:3" x14ac:dyDescent="0.25">
      <c r="C139" s="138"/>
    </row>
    <row r="140" spans="3:3" x14ac:dyDescent="0.25">
      <c r="C140" s="138"/>
    </row>
    <row r="141" spans="3:3" x14ac:dyDescent="0.25">
      <c r="C141" s="138"/>
    </row>
    <row r="142" spans="3:3" x14ac:dyDescent="0.25">
      <c r="C142" s="138"/>
    </row>
    <row r="143" spans="3:3" x14ac:dyDescent="0.25">
      <c r="C143" s="138"/>
    </row>
    <row r="144" spans="3:3" x14ac:dyDescent="0.25">
      <c r="C144" s="138"/>
    </row>
    <row r="145" spans="3:3" x14ac:dyDescent="0.25">
      <c r="C145" s="138"/>
    </row>
    <row r="146" spans="3:3" x14ac:dyDescent="0.25">
      <c r="C146" s="138"/>
    </row>
    <row r="147" spans="3:3" x14ac:dyDescent="0.25">
      <c r="C147" s="138"/>
    </row>
    <row r="148" spans="3:3" x14ac:dyDescent="0.25">
      <c r="C148" s="138"/>
    </row>
    <row r="149" spans="3:3" x14ac:dyDescent="0.25">
      <c r="C149" s="138"/>
    </row>
    <row r="150" spans="3:3" x14ac:dyDescent="0.25">
      <c r="C150" s="138"/>
    </row>
    <row r="151" spans="3:3" x14ac:dyDescent="0.25">
      <c r="C151" s="138"/>
    </row>
    <row r="152" spans="3:3" x14ac:dyDescent="0.25">
      <c r="C152" s="138"/>
    </row>
    <row r="153" spans="3:3" x14ac:dyDescent="0.25">
      <c r="C153" s="138"/>
    </row>
    <row r="154" spans="3:3" x14ac:dyDescent="0.25">
      <c r="C154" s="138"/>
    </row>
    <row r="155" spans="3:3" x14ac:dyDescent="0.25">
      <c r="C155" s="138"/>
    </row>
    <row r="156" spans="3:3" x14ac:dyDescent="0.25">
      <c r="C156" s="138"/>
    </row>
    <row r="157" spans="3:3" x14ac:dyDescent="0.25">
      <c r="C157" s="138"/>
    </row>
    <row r="158" spans="3:3" x14ac:dyDescent="0.25">
      <c r="C158" s="138"/>
    </row>
    <row r="159" spans="3:3" x14ac:dyDescent="0.25">
      <c r="C159" s="138"/>
    </row>
    <row r="160" spans="3:3" x14ac:dyDescent="0.25">
      <c r="C160" s="138"/>
    </row>
    <row r="161" spans="3:3" x14ac:dyDescent="0.25">
      <c r="C161" s="138"/>
    </row>
    <row r="162" spans="3:3" x14ac:dyDescent="0.25">
      <c r="C162" s="138"/>
    </row>
    <row r="163" spans="3:3" x14ac:dyDescent="0.25">
      <c r="C163" s="138"/>
    </row>
    <row r="164" spans="3:3" x14ac:dyDescent="0.25">
      <c r="C164" s="138"/>
    </row>
    <row r="165" spans="3:3" x14ac:dyDescent="0.25">
      <c r="C165" s="138"/>
    </row>
    <row r="166" spans="3:3" x14ac:dyDescent="0.25">
      <c r="C166" s="138"/>
    </row>
    <row r="167" spans="3:3" x14ac:dyDescent="0.25">
      <c r="C167" s="138"/>
    </row>
    <row r="168" spans="3:3" x14ac:dyDescent="0.25">
      <c r="C168" s="138"/>
    </row>
    <row r="169" spans="3:3" x14ac:dyDescent="0.25">
      <c r="C169" s="138"/>
    </row>
    <row r="170" spans="3:3" x14ac:dyDescent="0.25">
      <c r="C170" s="138"/>
    </row>
    <row r="171" spans="3:3" x14ac:dyDescent="0.25">
      <c r="C171" s="138"/>
    </row>
    <row r="172" spans="3:3" x14ac:dyDescent="0.25">
      <c r="C172" s="138"/>
    </row>
    <row r="173" spans="3:3" x14ac:dyDescent="0.25">
      <c r="C173" s="138"/>
    </row>
    <row r="174" spans="3:3" x14ac:dyDescent="0.25">
      <c r="C174" s="138"/>
    </row>
    <row r="175" spans="3:3" x14ac:dyDescent="0.25">
      <c r="C175" s="138"/>
    </row>
    <row r="176" spans="3:3" x14ac:dyDescent="0.25">
      <c r="C176" s="138"/>
    </row>
    <row r="177" spans="3:3" x14ac:dyDescent="0.25">
      <c r="C177" s="138"/>
    </row>
    <row r="178" spans="3:3" x14ac:dyDescent="0.25">
      <c r="C178" s="138"/>
    </row>
    <row r="179" spans="3:3" x14ac:dyDescent="0.25">
      <c r="C179" s="138"/>
    </row>
    <row r="180" spans="3:3" x14ac:dyDescent="0.25">
      <c r="C180" s="138"/>
    </row>
    <row r="181" spans="3:3" x14ac:dyDescent="0.25">
      <c r="C181" s="138"/>
    </row>
    <row r="182" spans="3:3" x14ac:dyDescent="0.25">
      <c r="C182" s="138"/>
    </row>
    <row r="183" spans="3:3" x14ac:dyDescent="0.25">
      <c r="C183" s="138"/>
    </row>
    <row r="184" spans="3:3" x14ac:dyDescent="0.25">
      <c r="C184" s="138"/>
    </row>
    <row r="185" spans="3:3" x14ac:dyDescent="0.25">
      <c r="C185" s="138"/>
    </row>
    <row r="186" spans="3:3" x14ac:dyDescent="0.25">
      <c r="C186" s="138"/>
    </row>
    <row r="187" spans="3:3" x14ac:dyDescent="0.25">
      <c r="C187" s="138"/>
    </row>
    <row r="188" spans="3:3" x14ac:dyDescent="0.25">
      <c r="C188" s="138"/>
    </row>
    <row r="189" spans="3:3" x14ac:dyDescent="0.25">
      <c r="C189" s="138"/>
    </row>
    <row r="190" spans="3:3" x14ac:dyDescent="0.25">
      <c r="C190" s="138"/>
    </row>
    <row r="191" spans="3:3" x14ac:dyDescent="0.25">
      <c r="C191" s="138"/>
    </row>
    <row r="192" spans="3:3" x14ac:dyDescent="0.25">
      <c r="C192" s="138"/>
    </row>
    <row r="193" spans="3:3" x14ac:dyDescent="0.25">
      <c r="C193" s="138"/>
    </row>
    <row r="194" spans="3:3" x14ac:dyDescent="0.25">
      <c r="C194" s="138"/>
    </row>
    <row r="195" spans="3:3" x14ac:dyDescent="0.25">
      <c r="C195" s="138"/>
    </row>
    <row r="196" spans="3:3" x14ac:dyDescent="0.25">
      <c r="C196" s="138"/>
    </row>
    <row r="197" spans="3:3" x14ac:dyDescent="0.25">
      <c r="C197" s="138"/>
    </row>
    <row r="198" spans="3:3" x14ac:dyDescent="0.25">
      <c r="C198" s="138"/>
    </row>
    <row r="199" spans="3:3" x14ac:dyDescent="0.25">
      <c r="C199" s="138"/>
    </row>
    <row r="200" spans="3:3" x14ac:dyDescent="0.25">
      <c r="C200" s="138"/>
    </row>
    <row r="201" spans="3:3" x14ac:dyDescent="0.25">
      <c r="C201" s="138"/>
    </row>
    <row r="202" spans="3:3" x14ac:dyDescent="0.25">
      <c r="C202" s="138"/>
    </row>
    <row r="203" spans="3:3" x14ac:dyDescent="0.25">
      <c r="C203" s="138"/>
    </row>
    <row r="204" spans="3:3" x14ac:dyDescent="0.25">
      <c r="C204" s="138"/>
    </row>
    <row r="205" spans="3:3" x14ac:dyDescent="0.25">
      <c r="C205" s="138"/>
    </row>
    <row r="206" spans="3:3" x14ac:dyDescent="0.25">
      <c r="C206" s="138"/>
    </row>
    <row r="207" spans="3:3" x14ac:dyDescent="0.25">
      <c r="C207" s="138"/>
    </row>
    <row r="208" spans="3:3" x14ac:dyDescent="0.25">
      <c r="C208" s="138"/>
    </row>
    <row r="209" spans="3:3" x14ac:dyDescent="0.25">
      <c r="C209" s="138"/>
    </row>
    <row r="210" spans="3:3" x14ac:dyDescent="0.25">
      <c r="C210" s="138"/>
    </row>
    <row r="211" spans="3:3" x14ac:dyDescent="0.25">
      <c r="C211" s="138"/>
    </row>
    <row r="212" spans="3:3" x14ac:dyDescent="0.25">
      <c r="C212" s="138"/>
    </row>
    <row r="213" spans="3:3" x14ac:dyDescent="0.25">
      <c r="C213" s="138"/>
    </row>
    <row r="214" spans="3:3" x14ac:dyDescent="0.25">
      <c r="C214" s="138"/>
    </row>
    <row r="215" spans="3:3" x14ac:dyDescent="0.25">
      <c r="C215" s="138"/>
    </row>
    <row r="216" spans="3:3" x14ac:dyDescent="0.25">
      <c r="C216" s="138"/>
    </row>
    <row r="217" spans="3:3" x14ac:dyDescent="0.25">
      <c r="C217" s="138"/>
    </row>
    <row r="218" spans="3:3" x14ac:dyDescent="0.25">
      <c r="C218" s="138"/>
    </row>
    <row r="219" spans="3:3" x14ac:dyDescent="0.25">
      <c r="C219" s="138"/>
    </row>
    <row r="220" spans="3:3" x14ac:dyDescent="0.25">
      <c r="C220" s="138"/>
    </row>
    <row r="221" spans="3:3" x14ac:dyDescent="0.25">
      <c r="C221" s="138"/>
    </row>
    <row r="222" spans="3:3" x14ac:dyDescent="0.25">
      <c r="C222" s="138"/>
    </row>
    <row r="223" spans="3:3" x14ac:dyDescent="0.25">
      <c r="C223" s="138"/>
    </row>
    <row r="224" spans="3:3" x14ac:dyDescent="0.25">
      <c r="C224" s="138"/>
    </row>
    <row r="225" spans="3:3" x14ac:dyDescent="0.25">
      <c r="C225" s="138"/>
    </row>
    <row r="226" spans="3:3" x14ac:dyDescent="0.25">
      <c r="C226" s="138"/>
    </row>
    <row r="227" spans="3:3" x14ac:dyDescent="0.25">
      <c r="C227" s="138"/>
    </row>
    <row r="228" spans="3:3" x14ac:dyDescent="0.25">
      <c r="C228" s="138"/>
    </row>
    <row r="229" spans="3:3" x14ac:dyDescent="0.25">
      <c r="C229" s="138"/>
    </row>
    <row r="230" spans="3:3" x14ac:dyDescent="0.25">
      <c r="C230" s="138"/>
    </row>
    <row r="231" spans="3:3" x14ac:dyDescent="0.25">
      <c r="C231" s="138"/>
    </row>
    <row r="232" spans="3:3" x14ac:dyDescent="0.25">
      <c r="C232" s="138"/>
    </row>
    <row r="233" spans="3:3" x14ac:dyDescent="0.25">
      <c r="C233" s="138"/>
    </row>
    <row r="234" spans="3:3" x14ac:dyDescent="0.25">
      <c r="C234" s="138"/>
    </row>
    <row r="235" spans="3:3" x14ac:dyDescent="0.25">
      <c r="C235" s="138"/>
    </row>
    <row r="236" spans="3:3" x14ac:dyDescent="0.25">
      <c r="C236" s="138"/>
    </row>
    <row r="237" spans="3:3" x14ac:dyDescent="0.25">
      <c r="C237" s="138"/>
    </row>
    <row r="238" spans="3:3" x14ac:dyDescent="0.25">
      <c r="C238" s="138"/>
    </row>
    <row r="239" spans="3:3" x14ac:dyDescent="0.25">
      <c r="C239" s="138"/>
    </row>
    <row r="240" spans="3:3" x14ac:dyDescent="0.25">
      <c r="C240" s="138"/>
    </row>
    <row r="241" spans="3:3" x14ac:dyDescent="0.25">
      <c r="C241" s="138"/>
    </row>
    <row r="242" spans="3:3" x14ac:dyDescent="0.25">
      <c r="C242" s="138"/>
    </row>
    <row r="243" spans="3:3" x14ac:dyDescent="0.25">
      <c r="C243" s="138"/>
    </row>
    <row r="244" spans="3:3" x14ac:dyDescent="0.25">
      <c r="C244" s="138"/>
    </row>
    <row r="245" spans="3:3" x14ac:dyDescent="0.25">
      <c r="C245" s="138"/>
    </row>
    <row r="246" spans="3:3" x14ac:dyDescent="0.25">
      <c r="C246" s="138"/>
    </row>
    <row r="247" spans="3:3" x14ac:dyDescent="0.25">
      <c r="C247" s="138"/>
    </row>
    <row r="248" spans="3:3" x14ac:dyDescent="0.25">
      <c r="C248" s="138"/>
    </row>
    <row r="249" spans="3:3" x14ac:dyDescent="0.25">
      <c r="C249" s="138"/>
    </row>
    <row r="250" spans="3:3" x14ac:dyDescent="0.25">
      <c r="C250" s="138"/>
    </row>
    <row r="251" spans="3:3" x14ac:dyDescent="0.25">
      <c r="C251" s="138"/>
    </row>
    <row r="252" spans="3:3" x14ac:dyDescent="0.25">
      <c r="C252" s="138"/>
    </row>
    <row r="253" spans="3:3" x14ac:dyDescent="0.25">
      <c r="C253" s="138"/>
    </row>
    <row r="254" spans="3:3" x14ac:dyDescent="0.25">
      <c r="C254" s="138"/>
    </row>
    <row r="255" spans="3:3" x14ac:dyDescent="0.25">
      <c r="C255" s="138"/>
    </row>
    <row r="256" spans="3:3" x14ac:dyDescent="0.25">
      <c r="C256" s="138"/>
    </row>
    <row r="257" spans="3:3" x14ac:dyDescent="0.25">
      <c r="C257" s="138"/>
    </row>
    <row r="258" spans="3:3" x14ac:dyDescent="0.25">
      <c r="C258" s="138"/>
    </row>
    <row r="259" spans="3:3" x14ac:dyDescent="0.25">
      <c r="C259" s="138"/>
    </row>
    <row r="260" spans="3:3" x14ac:dyDescent="0.25">
      <c r="C260" s="138"/>
    </row>
    <row r="261" spans="3:3" x14ac:dyDescent="0.25">
      <c r="C261" s="138"/>
    </row>
    <row r="262" spans="3:3" x14ac:dyDescent="0.25">
      <c r="C262" s="138"/>
    </row>
    <row r="263" spans="3:3" x14ac:dyDescent="0.25">
      <c r="C263" s="138"/>
    </row>
    <row r="264" spans="3:3" x14ac:dyDescent="0.25">
      <c r="C264" s="138"/>
    </row>
    <row r="265" spans="3:3" x14ac:dyDescent="0.25">
      <c r="C265" s="138"/>
    </row>
    <row r="266" spans="3:3" x14ac:dyDescent="0.25">
      <c r="C266" s="138"/>
    </row>
    <row r="267" spans="3:3" x14ac:dyDescent="0.25">
      <c r="C267" s="138"/>
    </row>
    <row r="268" spans="3:3" x14ac:dyDescent="0.25">
      <c r="C268" s="138"/>
    </row>
    <row r="269" spans="3:3" x14ac:dyDescent="0.25">
      <c r="C269" s="138"/>
    </row>
    <row r="270" spans="3:3" x14ac:dyDescent="0.25">
      <c r="C270" s="138"/>
    </row>
    <row r="271" spans="3:3" x14ac:dyDescent="0.25">
      <c r="C271" s="138"/>
    </row>
    <row r="272" spans="3:3" x14ac:dyDescent="0.25">
      <c r="C272" s="138"/>
    </row>
    <row r="273" spans="3:3" x14ac:dyDescent="0.25">
      <c r="C273" s="138"/>
    </row>
    <row r="274" spans="3:3" x14ac:dyDescent="0.25">
      <c r="C274" s="138"/>
    </row>
    <row r="275" spans="3:3" x14ac:dyDescent="0.25">
      <c r="C275" s="138"/>
    </row>
    <row r="276" spans="3:3" x14ac:dyDescent="0.25">
      <c r="C276" s="138"/>
    </row>
    <row r="277" spans="3:3" x14ac:dyDescent="0.25">
      <c r="C277" s="138"/>
    </row>
    <row r="278" spans="3:3" x14ac:dyDescent="0.25">
      <c r="C278" s="138"/>
    </row>
    <row r="279" spans="3:3" x14ac:dyDescent="0.25">
      <c r="C279" s="138"/>
    </row>
    <row r="280" spans="3:3" x14ac:dyDescent="0.25">
      <c r="C280" s="138"/>
    </row>
    <row r="281" spans="3:3" x14ac:dyDescent="0.25">
      <c r="C281" s="138"/>
    </row>
    <row r="282" spans="3:3" x14ac:dyDescent="0.25">
      <c r="C282" s="138"/>
    </row>
    <row r="283" spans="3:3" x14ac:dyDescent="0.25">
      <c r="C283" s="138"/>
    </row>
    <row r="284" spans="3:3" x14ac:dyDescent="0.25">
      <c r="C284" s="138"/>
    </row>
    <row r="285" spans="3:3" x14ac:dyDescent="0.25">
      <c r="C285" s="138"/>
    </row>
    <row r="286" spans="3:3" x14ac:dyDescent="0.25">
      <c r="C286" s="138"/>
    </row>
    <row r="287" spans="3:3" x14ac:dyDescent="0.25">
      <c r="C287" s="138"/>
    </row>
    <row r="288" spans="3:3" x14ac:dyDescent="0.25">
      <c r="C288" s="138"/>
    </row>
    <row r="289" spans="3:3" x14ac:dyDescent="0.25">
      <c r="C289" s="138"/>
    </row>
    <row r="290" spans="3:3" x14ac:dyDescent="0.25">
      <c r="C290" s="138"/>
    </row>
    <row r="291" spans="3:3" x14ac:dyDescent="0.25">
      <c r="C291" s="138"/>
    </row>
    <row r="292" spans="3:3" x14ac:dyDescent="0.25">
      <c r="C292" s="138"/>
    </row>
    <row r="293" spans="3:3" x14ac:dyDescent="0.25">
      <c r="C293" s="138"/>
    </row>
    <row r="294" spans="3:3" x14ac:dyDescent="0.25">
      <c r="C294" s="138"/>
    </row>
    <row r="295" spans="3:3" x14ac:dyDescent="0.25">
      <c r="C295" s="138"/>
    </row>
    <row r="296" spans="3:3" x14ac:dyDescent="0.25">
      <c r="C296" s="138"/>
    </row>
    <row r="297" spans="3:3" x14ac:dyDescent="0.25">
      <c r="C297" s="138"/>
    </row>
    <row r="298" spans="3:3" x14ac:dyDescent="0.25">
      <c r="C298" s="138"/>
    </row>
    <row r="299" spans="3:3" x14ac:dyDescent="0.25">
      <c r="C299" s="138"/>
    </row>
    <row r="300" spans="3:3" x14ac:dyDescent="0.25">
      <c r="C300" s="138"/>
    </row>
    <row r="301" spans="3:3" x14ac:dyDescent="0.25">
      <c r="C301" s="138"/>
    </row>
    <row r="302" spans="3:3" x14ac:dyDescent="0.25">
      <c r="C302" s="138"/>
    </row>
    <row r="303" spans="3:3" x14ac:dyDescent="0.25">
      <c r="C303" s="138"/>
    </row>
    <row r="304" spans="3:3" x14ac:dyDescent="0.25">
      <c r="C304" s="138"/>
    </row>
    <row r="305" spans="3:3" x14ac:dyDescent="0.25">
      <c r="C305" s="138"/>
    </row>
    <row r="306" spans="3:3" x14ac:dyDescent="0.25">
      <c r="C306" s="138"/>
    </row>
    <row r="307" spans="3:3" x14ac:dyDescent="0.25">
      <c r="C307" s="138"/>
    </row>
    <row r="308" spans="3:3" x14ac:dyDescent="0.25">
      <c r="C308" s="138"/>
    </row>
    <row r="309" spans="3:3" x14ac:dyDescent="0.25">
      <c r="C309" s="138"/>
    </row>
    <row r="310" spans="3:3" x14ac:dyDescent="0.25">
      <c r="C310" s="138"/>
    </row>
    <row r="311" spans="3:3" x14ac:dyDescent="0.25">
      <c r="C311" s="138"/>
    </row>
    <row r="312" spans="3:3" x14ac:dyDescent="0.25">
      <c r="C312" s="138"/>
    </row>
    <row r="313" spans="3:3" x14ac:dyDescent="0.25">
      <c r="C313" s="138"/>
    </row>
    <row r="314" spans="3:3" x14ac:dyDescent="0.25">
      <c r="C314" s="138"/>
    </row>
    <row r="315" spans="3:3" x14ac:dyDescent="0.25">
      <c r="C315" s="138"/>
    </row>
    <row r="316" spans="3:3" x14ac:dyDescent="0.25">
      <c r="C316" s="138"/>
    </row>
    <row r="317" spans="3:3" x14ac:dyDescent="0.25">
      <c r="C317" s="138"/>
    </row>
    <row r="318" spans="3:3" x14ac:dyDescent="0.25">
      <c r="C318" s="138"/>
    </row>
    <row r="319" spans="3:3" x14ac:dyDescent="0.25">
      <c r="C319" s="138"/>
    </row>
    <row r="320" spans="3:3" x14ac:dyDescent="0.25">
      <c r="C320" s="138"/>
    </row>
    <row r="321" spans="3:3" x14ac:dyDescent="0.25">
      <c r="C321" s="138"/>
    </row>
    <row r="322" spans="3:3" x14ac:dyDescent="0.25">
      <c r="C322" s="138"/>
    </row>
    <row r="323" spans="3:3" x14ac:dyDescent="0.25">
      <c r="C323" s="138"/>
    </row>
    <row r="324" spans="3:3" x14ac:dyDescent="0.25">
      <c r="C324" s="138"/>
    </row>
    <row r="325" spans="3:3" x14ac:dyDescent="0.25">
      <c r="C325" s="138"/>
    </row>
    <row r="326" spans="3:3" x14ac:dyDescent="0.25">
      <c r="C326" s="138"/>
    </row>
    <row r="327" spans="3:3" x14ac:dyDescent="0.25">
      <c r="C327" s="138"/>
    </row>
    <row r="328" spans="3:3" x14ac:dyDescent="0.25">
      <c r="C328" s="138"/>
    </row>
    <row r="329" spans="3:3" x14ac:dyDescent="0.25">
      <c r="C329" s="138"/>
    </row>
    <row r="330" spans="3:3" x14ac:dyDescent="0.25">
      <c r="C330" s="138"/>
    </row>
    <row r="331" spans="3:3" x14ac:dyDescent="0.25">
      <c r="C331" s="138"/>
    </row>
    <row r="332" spans="3:3" x14ac:dyDescent="0.25">
      <c r="C332" s="138"/>
    </row>
    <row r="333" spans="3:3" x14ac:dyDescent="0.25">
      <c r="C333" s="138"/>
    </row>
    <row r="334" spans="3:3" x14ac:dyDescent="0.25">
      <c r="C334" s="138"/>
    </row>
    <row r="335" spans="3:3" x14ac:dyDescent="0.25">
      <c r="C335" s="138"/>
    </row>
    <row r="336" spans="3:3" x14ac:dyDescent="0.25">
      <c r="C336" s="138"/>
    </row>
    <row r="337" spans="3:3" x14ac:dyDescent="0.25">
      <c r="C337" s="138"/>
    </row>
    <row r="338" spans="3:3" x14ac:dyDescent="0.25">
      <c r="C338" s="138"/>
    </row>
    <row r="339" spans="3:3" x14ac:dyDescent="0.25">
      <c r="C339" s="138"/>
    </row>
    <row r="340" spans="3:3" x14ac:dyDescent="0.25">
      <c r="C340" s="138"/>
    </row>
    <row r="341" spans="3:3" x14ac:dyDescent="0.25">
      <c r="C341" s="138"/>
    </row>
    <row r="342" spans="3:3" x14ac:dyDescent="0.25">
      <c r="C342" s="138"/>
    </row>
    <row r="343" spans="3:3" x14ac:dyDescent="0.25">
      <c r="C343" s="138"/>
    </row>
    <row r="344" spans="3:3" x14ac:dyDescent="0.25">
      <c r="C344" s="138"/>
    </row>
    <row r="345" spans="3:3" x14ac:dyDescent="0.25">
      <c r="C345" s="138"/>
    </row>
    <row r="346" spans="3:3" x14ac:dyDescent="0.25">
      <c r="C346" s="138"/>
    </row>
    <row r="347" spans="3:3" x14ac:dyDescent="0.25">
      <c r="C347" s="138"/>
    </row>
    <row r="348" spans="3:3" x14ac:dyDescent="0.25">
      <c r="C348" s="138"/>
    </row>
    <row r="349" spans="3:3" x14ac:dyDescent="0.25">
      <c r="C349" s="138"/>
    </row>
    <row r="350" spans="3:3" x14ac:dyDescent="0.25">
      <c r="C350" s="138"/>
    </row>
    <row r="351" spans="3:3" x14ac:dyDescent="0.25">
      <c r="C351" s="138"/>
    </row>
    <row r="352" spans="3:3" x14ac:dyDescent="0.25">
      <c r="C352" s="138"/>
    </row>
    <row r="353" spans="3:3" x14ac:dyDescent="0.25">
      <c r="C353" s="138"/>
    </row>
    <row r="354" spans="3:3" x14ac:dyDescent="0.25">
      <c r="C354" s="138"/>
    </row>
    <row r="355" spans="3:3" x14ac:dyDescent="0.25">
      <c r="C355" s="138"/>
    </row>
    <row r="356" spans="3:3" x14ac:dyDescent="0.25">
      <c r="C356" s="138"/>
    </row>
    <row r="357" spans="3:3" x14ac:dyDescent="0.25">
      <c r="C357" s="138"/>
    </row>
    <row r="358" spans="3:3" x14ac:dyDescent="0.25">
      <c r="C358" s="138"/>
    </row>
    <row r="359" spans="3:3" x14ac:dyDescent="0.25">
      <c r="C359" s="138"/>
    </row>
    <row r="360" spans="3:3" x14ac:dyDescent="0.25">
      <c r="C360" s="138"/>
    </row>
    <row r="361" spans="3:3" x14ac:dyDescent="0.25">
      <c r="C361" s="138"/>
    </row>
    <row r="362" spans="3:3" x14ac:dyDescent="0.25">
      <c r="C362" s="138"/>
    </row>
    <row r="363" spans="3:3" x14ac:dyDescent="0.25">
      <c r="C363" s="138"/>
    </row>
    <row r="364" spans="3:3" x14ac:dyDescent="0.25">
      <c r="C364" s="138"/>
    </row>
    <row r="365" spans="3:3" x14ac:dyDescent="0.25">
      <c r="C365" s="138"/>
    </row>
    <row r="366" spans="3:3" x14ac:dyDescent="0.25">
      <c r="C366" s="138"/>
    </row>
    <row r="367" spans="3:3" x14ac:dyDescent="0.25">
      <c r="C367" s="138"/>
    </row>
    <row r="368" spans="3:3" x14ac:dyDescent="0.25">
      <c r="C368" s="138"/>
    </row>
    <row r="369" spans="3:3" x14ac:dyDescent="0.25">
      <c r="C369" s="138"/>
    </row>
    <row r="370" spans="3:3" x14ac:dyDescent="0.25">
      <c r="C370" s="138"/>
    </row>
    <row r="371" spans="3:3" x14ac:dyDescent="0.25">
      <c r="C371" s="138"/>
    </row>
    <row r="372" spans="3:3" x14ac:dyDescent="0.25">
      <c r="C372" s="138"/>
    </row>
    <row r="373" spans="3:3" x14ac:dyDescent="0.25">
      <c r="C373" s="138"/>
    </row>
    <row r="374" spans="3:3" x14ac:dyDescent="0.25">
      <c r="C374" s="138"/>
    </row>
    <row r="375" spans="3:3" x14ac:dyDescent="0.25">
      <c r="C375" s="138"/>
    </row>
    <row r="376" spans="3:3" x14ac:dyDescent="0.25">
      <c r="C376" s="138"/>
    </row>
    <row r="377" spans="3:3" x14ac:dyDescent="0.25">
      <c r="C377" s="138"/>
    </row>
    <row r="378" spans="3:3" x14ac:dyDescent="0.25">
      <c r="C378" s="138"/>
    </row>
    <row r="379" spans="3:3" x14ac:dyDescent="0.25">
      <c r="C379" s="138"/>
    </row>
    <row r="380" spans="3:3" x14ac:dyDescent="0.25">
      <c r="C380" s="138"/>
    </row>
    <row r="381" spans="3:3" x14ac:dyDescent="0.25">
      <c r="C381" s="138"/>
    </row>
    <row r="382" spans="3:3" x14ac:dyDescent="0.25">
      <c r="C382" s="138"/>
    </row>
    <row r="383" spans="3:3" x14ac:dyDescent="0.25">
      <c r="C383" s="138"/>
    </row>
    <row r="384" spans="3:3" x14ac:dyDescent="0.25">
      <c r="C384" s="138"/>
    </row>
    <row r="385" spans="3:3" x14ac:dyDescent="0.25">
      <c r="C385" s="138"/>
    </row>
    <row r="386" spans="3:3" x14ac:dyDescent="0.25">
      <c r="C386" s="138"/>
    </row>
    <row r="387" spans="3:3" x14ac:dyDescent="0.25">
      <c r="C387" s="138"/>
    </row>
    <row r="388" spans="3:3" x14ac:dyDescent="0.25">
      <c r="C388" s="138"/>
    </row>
    <row r="389" spans="3:3" x14ac:dyDescent="0.25">
      <c r="C389" s="138"/>
    </row>
    <row r="390" spans="3:3" x14ac:dyDescent="0.25">
      <c r="C390" s="138"/>
    </row>
    <row r="391" spans="3:3" x14ac:dyDescent="0.25">
      <c r="C391" s="138"/>
    </row>
    <row r="392" spans="3:3" x14ac:dyDescent="0.25">
      <c r="C392" s="138"/>
    </row>
    <row r="393" spans="3:3" x14ac:dyDescent="0.25">
      <c r="C393" s="138"/>
    </row>
    <row r="394" spans="3:3" x14ac:dyDescent="0.25">
      <c r="C394" s="138"/>
    </row>
    <row r="395" spans="3:3" x14ac:dyDescent="0.25">
      <c r="C395" s="138"/>
    </row>
    <row r="396" spans="3:3" x14ac:dyDescent="0.25">
      <c r="C396" s="138"/>
    </row>
    <row r="397" spans="3:3" x14ac:dyDescent="0.25">
      <c r="C397" s="138"/>
    </row>
    <row r="398" spans="3:3" x14ac:dyDescent="0.25">
      <c r="C398" s="138"/>
    </row>
    <row r="399" spans="3:3" x14ac:dyDescent="0.25">
      <c r="C399" s="138"/>
    </row>
    <row r="400" spans="3:3" x14ac:dyDescent="0.25">
      <c r="C400" s="138"/>
    </row>
    <row r="401" spans="3:3" x14ac:dyDescent="0.25">
      <c r="C401" s="138"/>
    </row>
    <row r="402" spans="3:3" x14ac:dyDescent="0.25">
      <c r="C402" s="138"/>
    </row>
    <row r="403" spans="3:3" x14ac:dyDescent="0.25">
      <c r="C403" s="138"/>
    </row>
    <row r="404" spans="3:3" x14ac:dyDescent="0.25">
      <c r="C404" s="138"/>
    </row>
    <row r="405" spans="3:3" x14ac:dyDescent="0.25">
      <c r="C405" s="138"/>
    </row>
    <row r="406" spans="3:3" x14ac:dyDescent="0.25">
      <c r="C406" s="138"/>
    </row>
    <row r="407" spans="3:3" x14ac:dyDescent="0.25">
      <c r="C407" s="138"/>
    </row>
    <row r="408" spans="3:3" x14ac:dyDescent="0.25">
      <c r="C408" s="138"/>
    </row>
    <row r="409" spans="3:3" x14ac:dyDescent="0.25">
      <c r="C409" s="138"/>
    </row>
    <row r="410" spans="3:3" x14ac:dyDescent="0.25">
      <c r="C410" s="138"/>
    </row>
    <row r="411" spans="3:3" x14ac:dyDescent="0.25">
      <c r="C411" s="138"/>
    </row>
    <row r="412" spans="3:3" x14ac:dyDescent="0.25">
      <c r="C412" s="138"/>
    </row>
    <row r="413" spans="3:3" x14ac:dyDescent="0.25">
      <c r="C413" s="138"/>
    </row>
    <row r="414" spans="3:3" x14ac:dyDescent="0.25">
      <c r="C414" s="138"/>
    </row>
    <row r="415" spans="3:3" x14ac:dyDescent="0.25">
      <c r="C415" s="138"/>
    </row>
    <row r="416" spans="3:3" x14ac:dyDescent="0.25">
      <c r="C416" s="138"/>
    </row>
    <row r="417" spans="3:3" x14ac:dyDescent="0.25">
      <c r="C417" s="138"/>
    </row>
    <row r="418" spans="3:3" x14ac:dyDescent="0.25">
      <c r="C418" s="138"/>
    </row>
    <row r="419" spans="3:3" x14ac:dyDescent="0.25">
      <c r="C419" s="138"/>
    </row>
    <row r="420" spans="3:3" x14ac:dyDescent="0.25">
      <c r="C420" s="138"/>
    </row>
    <row r="421" spans="3:3" x14ac:dyDescent="0.25">
      <c r="C421" s="138"/>
    </row>
    <row r="422" spans="3:3" x14ac:dyDescent="0.25">
      <c r="C422" s="138"/>
    </row>
    <row r="423" spans="3:3" x14ac:dyDescent="0.25">
      <c r="C423" s="138"/>
    </row>
    <row r="424" spans="3:3" x14ac:dyDescent="0.25">
      <c r="C424" s="138"/>
    </row>
    <row r="425" spans="3:3" x14ac:dyDescent="0.25">
      <c r="C425" s="138"/>
    </row>
    <row r="426" spans="3:3" x14ac:dyDescent="0.25">
      <c r="C426" s="138"/>
    </row>
    <row r="427" spans="3:3" x14ac:dyDescent="0.25">
      <c r="C427" s="138"/>
    </row>
    <row r="428" spans="3:3" x14ac:dyDescent="0.25">
      <c r="C428" s="138"/>
    </row>
    <row r="429" spans="3:3" x14ac:dyDescent="0.25">
      <c r="C429" s="138"/>
    </row>
    <row r="430" spans="3:3" x14ac:dyDescent="0.25">
      <c r="C430" s="138"/>
    </row>
    <row r="431" spans="3:3" x14ac:dyDescent="0.25">
      <c r="C431" s="138"/>
    </row>
    <row r="432" spans="3:3" x14ac:dyDescent="0.25">
      <c r="C432" s="138"/>
    </row>
    <row r="433" spans="3:3" x14ac:dyDescent="0.25">
      <c r="C433" s="138"/>
    </row>
    <row r="434" spans="3:3" x14ac:dyDescent="0.25">
      <c r="C434" s="138"/>
    </row>
    <row r="435" spans="3:3" x14ac:dyDescent="0.25">
      <c r="C435" s="138"/>
    </row>
    <row r="436" spans="3:3" x14ac:dyDescent="0.25">
      <c r="C436" s="138"/>
    </row>
    <row r="437" spans="3:3" x14ac:dyDescent="0.25">
      <c r="C437" s="138"/>
    </row>
    <row r="438" spans="3:3" x14ac:dyDescent="0.25">
      <c r="C438" s="138"/>
    </row>
    <row r="439" spans="3:3" x14ac:dyDescent="0.25">
      <c r="C439" s="138"/>
    </row>
    <row r="440" spans="3:3" x14ac:dyDescent="0.25">
      <c r="C440" s="138"/>
    </row>
    <row r="441" spans="3:3" x14ac:dyDescent="0.25">
      <c r="C441" s="138"/>
    </row>
    <row r="442" spans="3:3" x14ac:dyDescent="0.25">
      <c r="C442" s="138"/>
    </row>
    <row r="443" spans="3:3" x14ac:dyDescent="0.25">
      <c r="C443" s="138"/>
    </row>
    <row r="444" spans="3:3" x14ac:dyDescent="0.25">
      <c r="C444" s="138"/>
    </row>
    <row r="445" spans="3:3" x14ac:dyDescent="0.25">
      <c r="C445" s="138"/>
    </row>
    <row r="446" spans="3:3" x14ac:dyDescent="0.25">
      <c r="C446" s="138"/>
    </row>
    <row r="447" spans="3:3" x14ac:dyDescent="0.25">
      <c r="C447" s="138"/>
    </row>
    <row r="448" spans="3:3" x14ac:dyDescent="0.25">
      <c r="C448" s="138"/>
    </row>
    <row r="449" spans="3:3" x14ac:dyDescent="0.25">
      <c r="C449" s="138"/>
    </row>
    <row r="450" spans="3:3" x14ac:dyDescent="0.25">
      <c r="C450" s="138"/>
    </row>
    <row r="451" spans="3:3" x14ac:dyDescent="0.25">
      <c r="C451" s="138"/>
    </row>
    <row r="452" spans="3:3" x14ac:dyDescent="0.25">
      <c r="C452" s="138"/>
    </row>
    <row r="453" spans="3:3" x14ac:dyDescent="0.25">
      <c r="C453" s="138"/>
    </row>
    <row r="454" spans="3:3" x14ac:dyDescent="0.25">
      <c r="C454" s="138"/>
    </row>
    <row r="455" spans="3:3" x14ac:dyDescent="0.25">
      <c r="C455" s="138"/>
    </row>
    <row r="456" spans="3:3" x14ac:dyDescent="0.25">
      <c r="C456" s="138"/>
    </row>
    <row r="457" spans="3:3" x14ac:dyDescent="0.25">
      <c r="C457" s="138"/>
    </row>
    <row r="458" spans="3:3" x14ac:dyDescent="0.25">
      <c r="C458" s="138"/>
    </row>
    <row r="459" spans="3:3" x14ac:dyDescent="0.25">
      <c r="C459" s="138"/>
    </row>
    <row r="460" spans="3:3" x14ac:dyDescent="0.25">
      <c r="C460" s="138"/>
    </row>
    <row r="461" spans="3:3" x14ac:dyDescent="0.25">
      <c r="C461" s="138"/>
    </row>
    <row r="462" spans="3:3" x14ac:dyDescent="0.25">
      <c r="C462" s="138"/>
    </row>
    <row r="463" spans="3:3" x14ac:dyDescent="0.25">
      <c r="C463" s="138"/>
    </row>
    <row r="464" spans="3:3" x14ac:dyDescent="0.25">
      <c r="C464" s="138"/>
    </row>
    <row r="465" spans="3:3" x14ac:dyDescent="0.25">
      <c r="C465" s="138"/>
    </row>
    <row r="466" spans="3:3" x14ac:dyDescent="0.25">
      <c r="C466" s="138"/>
    </row>
    <row r="467" spans="3:3" x14ac:dyDescent="0.25">
      <c r="C467" s="138"/>
    </row>
    <row r="468" spans="3:3" x14ac:dyDescent="0.25">
      <c r="C468" s="138"/>
    </row>
    <row r="469" spans="3:3" x14ac:dyDescent="0.25">
      <c r="C469" s="138"/>
    </row>
    <row r="470" spans="3:3" x14ac:dyDescent="0.25">
      <c r="C470" s="138"/>
    </row>
    <row r="471" spans="3:3" x14ac:dyDescent="0.25">
      <c r="C471" s="138"/>
    </row>
    <row r="472" spans="3:3" x14ac:dyDescent="0.25">
      <c r="C472" s="138"/>
    </row>
    <row r="473" spans="3:3" x14ac:dyDescent="0.25">
      <c r="C473" s="138"/>
    </row>
    <row r="474" spans="3:3" x14ac:dyDescent="0.25">
      <c r="C474" s="138"/>
    </row>
    <row r="475" spans="3:3" x14ac:dyDescent="0.25">
      <c r="C475" s="138"/>
    </row>
    <row r="476" spans="3:3" x14ac:dyDescent="0.25">
      <c r="C476" s="138"/>
    </row>
    <row r="477" spans="3:3" x14ac:dyDescent="0.25">
      <c r="C477" s="138"/>
    </row>
    <row r="478" spans="3:3" x14ac:dyDescent="0.25">
      <c r="C478" s="138"/>
    </row>
    <row r="479" spans="3:3" x14ac:dyDescent="0.25">
      <c r="C479" s="138"/>
    </row>
    <row r="480" spans="3:3" x14ac:dyDescent="0.25">
      <c r="C480" s="138"/>
    </row>
    <row r="481" spans="3:3" x14ac:dyDescent="0.25">
      <c r="C481" s="138"/>
    </row>
    <row r="482" spans="3:3" x14ac:dyDescent="0.25">
      <c r="C482" s="138"/>
    </row>
    <row r="483" spans="3:3" x14ac:dyDescent="0.25">
      <c r="C483" s="138"/>
    </row>
    <row r="484" spans="3:3" x14ac:dyDescent="0.25">
      <c r="C484" s="138"/>
    </row>
    <row r="485" spans="3:3" x14ac:dyDescent="0.25">
      <c r="C485" s="138"/>
    </row>
    <row r="486" spans="3:3" x14ac:dyDescent="0.25">
      <c r="C486" s="138"/>
    </row>
    <row r="487" spans="3:3" x14ac:dyDescent="0.25">
      <c r="C487" s="138"/>
    </row>
    <row r="488" spans="3:3" x14ac:dyDescent="0.25">
      <c r="C488" s="138"/>
    </row>
    <row r="489" spans="3:3" x14ac:dyDescent="0.25">
      <c r="C489" s="138"/>
    </row>
    <row r="490" spans="3:3" x14ac:dyDescent="0.25">
      <c r="C490" s="138"/>
    </row>
    <row r="491" spans="3:3" x14ac:dyDescent="0.25">
      <c r="C491" s="138"/>
    </row>
    <row r="492" spans="3:3" x14ac:dyDescent="0.25">
      <c r="C492" s="138"/>
    </row>
    <row r="493" spans="3:3" x14ac:dyDescent="0.25">
      <c r="C493" s="138"/>
    </row>
    <row r="494" spans="3:3" x14ac:dyDescent="0.25">
      <c r="C494" s="138"/>
    </row>
    <row r="495" spans="3:3" x14ac:dyDescent="0.25">
      <c r="C495" s="138"/>
    </row>
    <row r="496" spans="3:3" x14ac:dyDescent="0.25">
      <c r="C496" s="138"/>
    </row>
    <row r="497" spans="3:3" x14ac:dyDescent="0.25">
      <c r="C497" s="138"/>
    </row>
    <row r="498" spans="3:3" x14ac:dyDescent="0.25">
      <c r="C498" s="138"/>
    </row>
    <row r="499" spans="3:3" x14ac:dyDescent="0.25">
      <c r="C499" s="138"/>
    </row>
    <row r="500" spans="3:3" x14ac:dyDescent="0.25">
      <c r="C500" s="138"/>
    </row>
    <row r="501" spans="3:3" x14ac:dyDescent="0.25">
      <c r="C501" s="138"/>
    </row>
    <row r="502" spans="3:3" x14ac:dyDescent="0.25">
      <c r="C502" s="138"/>
    </row>
    <row r="503" spans="3:3" x14ac:dyDescent="0.25">
      <c r="C503" s="138"/>
    </row>
    <row r="504" spans="3:3" x14ac:dyDescent="0.25">
      <c r="C504" s="138"/>
    </row>
    <row r="505" spans="3:3" x14ac:dyDescent="0.25">
      <c r="C505" s="138"/>
    </row>
    <row r="506" spans="3:3" x14ac:dyDescent="0.25">
      <c r="C506" s="138"/>
    </row>
    <row r="507" spans="3:3" x14ac:dyDescent="0.25">
      <c r="C507" s="138"/>
    </row>
    <row r="508" spans="3:3" x14ac:dyDescent="0.25">
      <c r="C508" s="138"/>
    </row>
    <row r="509" spans="3:3" x14ac:dyDescent="0.25">
      <c r="C509" s="138"/>
    </row>
    <row r="510" spans="3:3" x14ac:dyDescent="0.25">
      <c r="C510" s="138"/>
    </row>
    <row r="511" spans="3:3" x14ac:dyDescent="0.25">
      <c r="C511" s="138"/>
    </row>
    <row r="512" spans="3:3" x14ac:dyDescent="0.25">
      <c r="C512" s="138"/>
    </row>
    <row r="513" spans="3:3" x14ac:dyDescent="0.25">
      <c r="C513" s="138"/>
    </row>
    <row r="514" spans="3:3" x14ac:dyDescent="0.25">
      <c r="C514" s="138"/>
    </row>
    <row r="515" spans="3:3" x14ac:dyDescent="0.25">
      <c r="C515" s="138"/>
    </row>
    <row r="516" spans="3:3" x14ac:dyDescent="0.25">
      <c r="C516" s="138"/>
    </row>
    <row r="517" spans="3:3" x14ac:dyDescent="0.25">
      <c r="C517" s="138"/>
    </row>
    <row r="518" spans="3:3" x14ac:dyDescent="0.25">
      <c r="C518" s="138"/>
    </row>
    <row r="519" spans="3:3" x14ac:dyDescent="0.25">
      <c r="C519" s="138"/>
    </row>
    <row r="520" spans="3:3" x14ac:dyDescent="0.25">
      <c r="C520" s="138"/>
    </row>
    <row r="521" spans="3:3" x14ac:dyDescent="0.25">
      <c r="C521" s="138"/>
    </row>
    <row r="522" spans="3:3" x14ac:dyDescent="0.25">
      <c r="C522" s="138"/>
    </row>
    <row r="523" spans="3:3" x14ac:dyDescent="0.25">
      <c r="C523" s="138"/>
    </row>
    <row r="524" spans="3:3" x14ac:dyDescent="0.25">
      <c r="C524" s="138"/>
    </row>
    <row r="525" spans="3:3" x14ac:dyDescent="0.25">
      <c r="C525" s="138"/>
    </row>
    <row r="526" spans="3:3" x14ac:dyDescent="0.25">
      <c r="C526" s="138"/>
    </row>
    <row r="527" spans="3:3" x14ac:dyDescent="0.25">
      <c r="C527" s="138"/>
    </row>
    <row r="528" spans="3:3" x14ac:dyDescent="0.25">
      <c r="C528" s="138"/>
    </row>
    <row r="529" spans="3:3" x14ac:dyDescent="0.25">
      <c r="C529" s="138"/>
    </row>
    <row r="530" spans="3:3" x14ac:dyDescent="0.25">
      <c r="C530" s="138"/>
    </row>
    <row r="531" spans="3:3" x14ac:dyDescent="0.25">
      <c r="C531" s="138"/>
    </row>
    <row r="532" spans="3:3" x14ac:dyDescent="0.25">
      <c r="C532" s="138"/>
    </row>
    <row r="533" spans="3:3" x14ac:dyDescent="0.25">
      <c r="C533" s="138"/>
    </row>
    <row r="534" spans="3:3" x14ac:dyDescent="0.25">
      <c r="C534" s="138"/>
    </row>
    <row r="535" spans="3:3" x14ac:dyDescent="0.25">
      <c r="C535" s="138"/>
    </row>
    <row r="536" spans="3:3" x14ac:dyDescent="0.25">
      <c r="C536" s="138"/>
    </row>
    <row r="537" spans="3:3" x14ac:dyDescent="0.25">
      <c r="C537" s="138"/>
    </row>
    <row r="538" spans="3:3" x14ac:dyDescent="0.25">
      <c r="C538" s="138"/>
    </row>
    <row r="539" spans="3:3" x14ac:dyDescent="0.25">
      <c r="C539" s="138"/>
    </row>
    <row r="540" spans="3:3" x14ac:dyDescent="0.25">
      <c r="C540" s="138"/>
    </row>
    <row r="541" spans="3:3" x14ac:dyDescent="0.25">
      <c r="C541" s="138"/>
    </row>
    <row r="542" spans="3:3" x14ac:dyDescent="0.25">
      <c r="C542" s="138"/>
    </row>
    <row r="543" spans="3:3" x14ac:dyDescent="0.25">
      <c r="C543" s="138"/>
    </row>
    <row r="544" spans="3:3" x14ac:dyDescent="0.25">
      <c r="C544" s="138"/>
    </row>
    <row r="545" spans="3:3" x14ac:dyDescent="0.25">
      <c r="C545" s="138"/>
    </row>
    <row r="546" spans="3:3" x14ac:dyDescent="0.25">
      <c r="C546" s="138"/>
    </row>
    <row r="547" spans="3:3" x14ac:dyDescent="0.25">
      <c r="C547" s="138"/>
    </row>
    <row r="548" spans="3:3" x14ac:dyDescent="0.25">
      <c r="C548" s="138"/>
    </row>
    <row r="549" spans="3:3" x14ac:dyDescent="0.25">
      <c r="C549" s="138"/>
    </row>
    <row r="550" spans="3:3" x14ac:dyDescent="0.25">
      <c r="C550" s="138"/>
    </row>
    <row r="551" spans="3:3" x14ac:dyDescent="0.25">
      <c r="C551" s="138"/>
    </row>
    <row r="552" spans="3:3" x14ac:dyDescent="0.25">
      <c r="C552" s="138"/>
    </row>
    <row r="553" spans="3:3" x14ac:dyDescent="0.25">
      <c r="C553" s="138"/>
    </row>
    <row r="554" spans="3:3" x14ac:dyDescent="0.25">
      <c r="C554" s="138"/>
    </row>
    <row r="555" spans="3:3" x14ac:dyDescent="0.25">
      <c r="C555" s="138"/>
    </row>
    <row r="556" spans="3:3" x14ac:dyDescent="0.25">
      <c r="C556" s="138"/>
    </row>
    <row r="557" spans="3:3" x14ac:dyDescent="0.25">
      <c r="C557" s="138"/>
    </row>
    <row r="558" spans="3:3" x14ac:dyDescent="0.25">
      <c r="C558" s="138"/>
    </row>
    <row r="559" spans="3:3" x14ac:dyDescent="0.25">
      <c r="C559" s="138"/>
    </row>
    <row r="560" spans="3:3" x14ac:dyDescent="0.25">
      <c r="C560" s="138"/>
    </row>
    <row r="561" spans="3:3" x14ac:dyDescent="0.25">
      <c r="C561" s="138"/>
    </row>
    <row r="562" spans="3:3" x14ac:dyDescent="0.25">
      <c r="C562" s="138"/>
    </row>
    <row r="563" spans="3:3" x14ac:dyDescent="0.25">
      <c r="C563" s="138"/>
    </row>
    <row r="564" spans="3:3" x14ac:dyDescent="0.25">
      <c r="C564" s="138"/>
    </row>
    <row r="565" spans="3:3" x14ac:dyDescent="0.25">
      <c r="C565" s="138"/>
    </row>
    <row r="566" spans="3:3" x14ac:dyDescent="0.25">
      <c r="C566" s="138"/>
    </row>
    <row r="567" spans="3:3" x14ac:dyDescent="0.25">
      <c r="C567" s="138"/>
    </row>
    <row r="568" spans="3:3" x14ac:dyDescent="0.25">
      <c r="C568" s="138"/>
    </row>
    <row r="569" spans="3:3" x14ac:dyDescent="0.25">
      <c r="C569" s="138"/>
    </row>
    <row r="570" spans="3:3" x14ac:dyDescent="0.25">
      <c r="C570" s="138"/>
    </row>
    <row r="571" spans="3:3" x14ac:dyDescent="0.25">
      <c r="C571" s="138"/>
    </row>
    <row r="572" spans="3:3" x14ac:dyDescent="0.25">
      <c r="C572" s="138"/>
    </row>
    <row r="573" spans="3:3" x14ac:dyDescent="0.25">
      <c r="C573" s="138"/>
    </row>
    <row r="574" spans="3:3" x14ac:dyDescent="0.25">
      <c r="C574" s="138"/>
    </row>
    <row r="575" spans="3:3" x14ac:dyDescent="0.25">
      <c r="C575" s="138"/>
    </row>
    <row r="576" spans="3:3" x14ac:dyDescent="0.25">
      <c r="C576" s="138"/>
    </row>
    <row r="577" spans="3:3" x14ac:dyDescent="0.25">
      <c r="C577" s="138"/>
    </row>
    <row r="578" spans="3:3" x14ac:dyDescent="0.25">
      <c r="C578" s="138"/>
    </row>
    <row r="579" spans="3:3" x14ac:dyDescent="0.25">
      <c r="C579" s="138"/>
    </row>
    <row r="580" spans="3:3" x14ac:dyDescent="0.25">
      <c r="C580" s="138"/>
    </row>
    <row r="581" spans="3:3" x14ac:dyDescent="0.25">
      <c r="C581" s="138"/>
    </row>
    <row r="582" spans="3:3" x14ac:dyDescent="0.25">
      <c r="C582" s="138"/>
    </row>
    <row r="583" spans="3:3" x14ac:dyDescent="0.25">
      <c r="C583" s="138"/>
    </row>
    <row r="584" spans="3:3" x14ac:dyDescent="0.25">
      <c r="C584" s="138"/>
    </row>
    <row r="585" spans="3:3" x14ac:dyDescent="0.25">
      <c r="C585" s="138"/>
    </row>
    <row r="586" spans="3:3" x14ac:dyDescent="0.25">
      <c r="C586" s="138"/>
    </row>
    <row r="587" spans="3:3" x14ac:dyDescent="0.25">
      <c r="C587" s="138"/>
    </row>
    <row r="588" spans="3:3" x14ac:dyDescent="0.25">
      <c r="C588" s="138"/>
    </row>
    <row r="589" spans="3:3" x14ac:dyDescent="0.25">
      <c r="C589" s="138"/>
    </row>
    <row r="590" spans="3:3" x14ac:dyDescent="0.25">
      <c r="C590" s="138"/>
    </row>
    <row r="591" spans="3:3" x14ac:dyDescent="0.25">
      <c r="C591" s="138"/>
    </row>
    <row r="592" spans="3:3" x14ac:dyDescent="0.25">
      <c r="C592" s="138"/>
    </row>
    <row r="593" spans="3:3" x14ac:dyDescent="0.25">
      <c r="C593" s="138"/>
    </row>
    <row r="594" spans="3:3" x14ac:dyDescent="0.25">
      <c r="C594" s="138"/>
    </row>
    <row r="595" spans="3:3" x14ac:dyDescent="0.25">
      <c r="C595" s="138"/>
    </row>
    <row r="596" spans="3:3" x14ac:dyDescent="0.25">
      <c r="C596" s="138"/>
    </row>
    <row r="597" spans="3:3" x14ac:dyDescent="0.25">
      <c r="C597" s="138"/>
    </row>
    <row r="598" spans="3:3" x14ac:dyDescent="0.25">
      <c r="C598" s="138"/>
    </row>
    <row r="599" spans="3:3" x14ac:dyDescent="0.25">
      <c r="C599" s="138"/>
    </row>
    <row r="600" spans="3:3" x14ac:dyDescent="0.25">
      <c r="C600" s="138"/>
    </row>
    <row r="601" spans="3:3" x14ac:dyDescent="0.25">
      <c r="C601" s="138"/>
    </row>
    <row r="602" spans="3:3" x14ac:dyDescent="0.25">
      <c r="C602" s="138"/>
    </row>
    <row r="603" spans="3:3" x14ac:dyDescent="0.25">
      <c r="C603" s="138"/>
    </row>
    <row r="604" spans="3:3" x14ac:dyDescent="0.25">
      <c r="C604" s="138"/>
    </row>
    <row r="605" spans="3:3" x14ac:dyDescent="0.25">
      <c r="C605" s="138"/>
    </row>
    <row r="606" spans="3:3" x14ac:dyDescent="0.25">
      <c r="C606" s="138"/>
    </row>
    <row r="607" spans="3:3" x14ac:dyDescent="0.25">
      <c r="C607" s="138"/>
    </row>
    <row r="608" spans="3:3" x14ac:dyDescent="0.25">
      <c r="C608" s="138"/>
    </row>
    <row r="609" spans="3:3" x14ac:dyDescent="0.25">
      <c r="C609" s="138"/>
    </row>
    <row r="610" spans="3:3" x14ac:dyDescent="0.25">
      <c r="C610" s="138"/>
    </row>
    <row r="611" spans="3:3" x14ac:dyDescent="0.25">
      <c r="C611" s="138"/>
    </row>
    <row r="612" spans="3:3" x14ac:dyDescent="0.25">
      <c r="C612" s="138"/>
    </row>
    <row r="613" spans="3:3" x14ac:dyDescent="0.25">
      <c r="C613" s="138"/>
    </row>
    <row r="614" spans="3:3" x14ac:dyDescent="0.25">
      <c r="C614" s="138"/>
    </row>
    <row r="615" spans="3:3" x14ac:dyDescent="0.25">
      <c r="C615" s="138"/>
    </row>
    <row r="616" spans="3:3" x14ac:dyDescent="0.25">
      <c r="C616" s="138"/>
    </row>
    <row r="617" spans="3:3" x14ac:dyDescent="0.25">
      <c r="C617" s="138"/>
    </row>
    <row r="618" spans="3:3" x14ac:dyDescent="0.25">
      <c r="C618" s="138"/>
    </row>
    <row r="619" spans="3:3" x14ac:dyDescent="0.25">
      <c r="C619" s="138"/>
    </row>
    <row r="620" spans="3:3" x14ac:dyDescent="0.25">
      <c r="C620" s="138"/>
    </row>
    <row r="621" spans="3:3" x14ac:dyDescent="0.25">
      <c r="C621" s="138"/>
    </row>
    <row r="622" spans="3:3" x14ac:dyDescent="0.25">
      <c r="C622" s="138"/>
    </row>
    <row r="623" spans="3:3" x14ac:dyDescent="0.25">
      <c r="C623" s="138"/>
    </row>
    <row r="624" spans="3:3" x14ac:dyDescent="0.25">
      <c r="C624" s="138"/>
    </row>
    <row r="625" spans="3:3" x14ac:dyDescent="0.25">
      <c r="C625" s="138"/>
    </row>
    <row r="626" spans="3:3" x14ac:dyDescent="0.25">
      <c r="C626" s="138"/>
    </row>
    <row r="627" spans="3:3" x14ac:dyDescent="0.25">
      <c r="C627" s="138"/>
    </row>
    <row r="628" spans="3:3" x14ac:dyDescent="0.25">
      <c r="C628" s="138"/>
    </row>
    <row r="629" spans="3:3" x14ac:dyDescent="0.25">
      <c r="C629" s="138"/>
    </row>
    <row r="630" spans="3:3" x14ac:dyDescent="0.25">
      <c r="C630" s="138"/>
    </row>
    <row r="631" spans="3:3" x14ac:dyDescent="0.25">
      <c r="C631" s="138"/>
    </row>
    <row r="632" spans="3:3" x14ac:dyDescent="0.25">
      <c r="C632" s="138"/>
    </row>
    <row r="633" spans="3:3" x14ac:dyDescent="0.25">
      <c r="C633" s="138"/>
    </row>
    <row r="634" spans="3:3" x14ac:dyDescent="0.25">
      <c r="C634" s="138"/>
    </row>
    <row r="635" spans="3:3" x14ac:dyDescent="0.25">
      <c r="C635" s="138"/>
    </row>
    <row r="636" spans="3:3" x14ac:dyDescent="0.25">
      <c r="C636" s="138"/>
    </row>
    <row r="637" spans="3:3" x14ac:dyDescent="0.25">
      <c r="C637" s="138"/>
    </row>
    <row r="638" spans="3:3" x14ac:dyDescent="0.25">
      <c r="C638" s="138"/>
    </row>
    <row r="639" spans="3:3" x14ac:dyDescent="0.25">
      <c r="C639" s="138"/>
    </row>
    <row r="640" spans="3:3" x14ac:dyDescent="0.25">
      <c r="C640" s="138"/>
    </row>
    <row r="641" spans="3:3" x14ac:dyDescent="0.25">
      <c r="C641" s="138"/>
    </row>
    <row r="642" spans="3:3" x14ac:dyDescent="0.25">
      <c r="C642" s="138"/>
    </row>
    <row r="643" spans="3:3" x14ac:dyDescent="0.25">
      <c r="C643" s="138"/>
    </row>
    <row r="644" spans="3:3" x14ac:dyDescent="0.25">
      <c r="C644" s="138"/>
    </row>
    <row r="645" spans="3:3" x14ac:dyDescent="0.25">
      <c r="C645" s="138"/>
    </row>
    <row r="646" spans="3:3" x14ac:dyDescent="0.25">
      <c r="C646" s="138"/>
    </row>
    <row r="647" spans="3:3" x14ac:dyDescent="0.25">
      <c r="C647" s="138"/>
    </row>
    <row r="648" spans="3:3" x14ac:dyDescent="0.25">
      <c r="C648" s="138"/>
    </row>
    <row r="649" spans="3:3" x14ac:dyDescent="0.25">
      <c r="C649" s="138"/>
    </row>
    <row r="650" spans="3:3" x14ac:dyDescent="0.25">
      <c r="C650" s="138"/>
    </row>
    <row r="651" spans="3:3" x14ac:dyDescent="0.25">
      <c r="C651" s="138"/>
    </row>
    <row r="652" spans="3:3" x14ac:dyDescent="0.25">
      <c r="C652" s="138"/>
    </row>
    <row r="653" spans="3:3" x14ac:dyDescent="0.25">
      <c r="C653" s="138"/>
    </row>
    <row r="654" spans="3:3" x14ac:dyDescent="0.25">
      <c r="C654" s="138"/>
    </row>
    <row r="655" spans="3:3" x14ac:dyDescent="0.25">
      <c r="C655" s="138"/>
    </row>
    <row r="656" spans="3:3" x14ac:dyDescent="0.25">
      <c r="C656" s="138"/>
    </row>
    <row r="657" spans="3:3" x14ac:dyDescent="0.25">
      <c r="C657" s="138"/>
    </row>
    <row r="658" spans="3:3" x14ac:dyDescent="0.25">
      <c r="C658" s="138"/>
    </row>
    <row r="659" spans="3:3" x14ac:dyDescent="0.25">
      <c r="C659" s="138"/>
    </row>
    <row r="660" spans="3:3" x14ac:dyDescent="0.25">
      <c r="C660" s="138"/>
    </row>
    <row r="661" spans="3:3" x14ac:dyDescent="0.25">
      <c r="C661" s="138"/>
    </row>
    <row r="662" spans="3:3" x14ac:dyDescent="0.25">
      <c r="C662" s="138"/>
    </row>
    <row r="663" spans="3:3" x14ac:dyDescent="0.25">
      <c r="C663" s="138"/>
    </row>
    <row r="664" spans="3:3" x14ac:dyDescent="0.25">
      <c r="C664" s="138"/>
    </row>
    <row r="665" spans="3:3" x14ac:dyDescent="0.25">
      <c r="C665" s="138"/>
    </row>
    <row r="666" spans="3:3" x14ac:dyDescent="0.25">
      <c r="C666" s="138"/>
    </row>
    <row r="667" spans="3:3" x14ac:dyDescent="0.25">
      <c r="C667" s="138"/>
    </row>
    <row r="668" spans="3:3" x14ac:dyDescent="0.25">
      <c r="C668" s="138"/>
    </row>
    <row r="669" spans="3:3" x14ac:dyDescent="0.25">
      <c r="C669" s="138"/>
    </row>
    <row r="670" spans="3:3" x14ac:dyDescent="0.25">
      <c r="C670" s="138"/>
    </row>
    <row r="671" spans="3:3" x14ac:dyDescent="0.25">
      <c r="C671" s="138"/>
    </row>
    <row r="672" spans="3:3" x14ac:dyDescent="0.25">
      <c r="C672" s="138"/>
    </row>
    <row r="673" spans="3:3" x14ac:dyDescent="0.25">
      <c r="C673" s="138"/>
    </row>
    <row r="674" spans="3:3" x14ac:dyDescent="0.25">
      <c r="C674" s="138"/>
    </row>
    <row r="675" spans="3:3" x14ac:dyDescent="0.25">
      <c r="C675" s="138"/>
    </row>
    <row r="676" spans="3:3" x14ac:dyDescent="0.25">
      <c r="C676" s="138"/>
    </row>
    <row r="677" spans="3:3" x14ac:dyDescent="0.25">
      <c r="C677" s="138"/>
    </row>
    <row r="678" spans="3:3" x14ac:dyDescent="0.25">
      <c r="C678" s="138"/>
    </row>
    <row r="679" spans="3:3" x14ac:dyDescent="0.25">
      <c r="C679" s="138"/>
    </row>
    <row r="680" spans="3:3" x14ac:dyDescent="0.25">
      <c r="C680" s="138"/>
    </row>
    <row r="681" spans="3:3" x14ac:dyDescent="0.25">
      <c r="C681" s="138"/>
    </row>
    <row r="682" spans="3:3" x14ac:dyDescent="0.25">
      <c r="C682" s="138"/>
    </row>
    <row r="683" spans="3:3" x14ac:dyDescent="0.25">
      <c r="C683" s="138"/>
    </row>
    <row r="684" spans="3:3" x14ac:dyDescent="0.25">
      <c r="C684" s="138"/>
    </row>
    <row r="685" spans="3:3" x14ac:dyDescent="0.25">
      <c r="C685" s="138"/>
    </row>
    <row r="686" spans="3:3" x14ac:dyDescent="0.25">
      <c r="C686" s="138"/>
    </row>
    <row r="687" spans="3:3" x14ac:dyDescent="0.25">
      <c r="C687" s="138"/>
    </row>
    <row r="688" spans="3:3" x14ac:dyDescent="0.25">
      <c r="C688" s="138"/>
    </row>
    <row r="689" spans="3:3" x14ac:dyDescent="0.25">
      <c r="C689" s="138"/>
    </row>
    <row r="690" spans="3:3" x14ac:dyDescent="0.25">
      <c r="C690" s="138"/>
    </row>
    <row r="691" spans="3:3" x14ac:dyDescent="0.25">
      <c r="C691" s="138"/>
    </row>
    <row r="692" spans="3:3" x14ac:dyDescent="0.25">
      <c r="C692" s="138"/>
    </row>
    <row r="693" spans="3:3" x14ac:dyDescent="0.25">
      <c r="C693" s="138"/>
    </row>
    <row r="694" spans="3:3" x14ac:dyDescent="0.25">
      <c r="C694" s="138"/>
    </row>
    <row r="695" spans="3:3" x14ac:dyDescent="0.25">
      <c r="C695" s="138"/>
    </row>
    <row r="696" spans="3:3" x14ac:dyDescent="0.25">
      <c r="C696" s="138"/>
    </row>
    <row r="697" spans="3:3" x14ac:dyDescent="0.25">
      <c r="C697" s="138"/>
    </row>
    <row r="698" spans="3:3" x14ac:dyDescent="0.25">
      <c r="C698" s="138"/>
    </row>
    <row r="699" spans="3:3" x14ac:dyDescent="0.25">
      <c r="C699" s="138"/>
    </row>
    <row r="700" spans="3:3" x14ac:dyDescent="0.25">
      <c r="C700" s="138"/>
    </row>
    <row r="701" spans="3:3" x14ac:dyDescent="0.25">
      <c r="C701" s="138"/>
    </row>
    <row r="702" spans="3:3" x14ac:dyDescent="0.25">
      <c r="C702" s="138"/>
    </row>
    <row r="703" spans="3:3" x14ac:dyDescent="0.25">
      <c r="C703" s="138"/>
    </row>
    <row r="704" spans="3:3" x14ac:dyDescent="0.25">
      <c r="C704" s="138"/>
    </row>
    <row r="705" spans="3:3" x14ac:dyDescent="0.25">
      <c r="C705" s="138"/>
    </row>
    <row r="706" spans="3:3" x14ac:dyDescent="0.25">
      <c r="C706" s="138"/>
    </row>
    <row r="707" spans="3:3" x14ac:dyDescent="0.25">
      <c r="C707" s="138"/>
    </row>
    <row r="708" spans="3:3" x14ac:dyDescent="0.25">
      <c r="C708" s="138"/>
    </row>
    <row r="709" spans="3:3" x14ac:dyDescent="0.25">
      <c r="C709" s="138"/>
    </row>
    <row r="710" spans="3:3" x14ac:dyDescent="0.25">
      <c r="C710" s="138"/>
    </row>
    <row r="711" spans="3:3" x14ac:dyDescent="0.25">
      <c r="C711" s="138"/>
    </row>
    <row r="712" spans="3:3" x14ac:dyDescent="0.25">
      <c r="C712" s="138"/>
    </row>
    <row r="713" spans="3:3" x14ac:dyDescent="0.25">
      <c r="C713" s="138"/>
    </row>
    <row r="714" spans="3:3" x14ac:dyDescent="0.25">
      <c r="C714" s="138"/>
    </row>
    <row r="715" spans="3:3" x14ac:dyDescent="0.25">
      <c r="C715" s="138"/>
    </row>
    <row r="716" spans="3:3" x14ac:dyDescent="0.25">
      <c r="C716" s="138"/>
    </row>
    <row r="717" spans="3:3" x14ac:dyDescent="0.25">
      <c r="C717" s="138"/>
    </row>
    <row r="718" spans="3:3" x14ac:dyDescent="0.25">
      <c r="C718" s="138"/>
    </row>
    <row r="719" spans="3:3" x14ac:dyDescent="0.25">
      <c r="C719" s="138"/>
    </row>
    <row r="720" spans="3:3" x14ac:dyDescent="0.25">
      <c r="C720" s="138"/>
    </row>
    <row r="721" spans="3:3" x14ac:dyDescent="0.25">
      <c r="C721" s="138"/>
    </row>
    <row r="722" spans="3:3" x14ac:dyDescent="0.25">
      <c r="C722" s="138"/>
    </row>
    <row r="723" spans="3:3" x14ac:dyDescent="0.25">
      <c r="C723" s="138"/>
    </row>
    <row r="724" spans="3:3" x14ac:dyDescent="0.25">
      <c r="C724" s="138"/>
    </row>
    <row r="725" spans="3:3" x14ac:dyDescent="0.25">
      <c r="C725" s="138"/>
    </row>
    <row r="726" spans="3:3" x14ac:dyDescent="0.25">
      <c r="C726" s="138"/>
    </row>
    <row r="727" spans="3:3" x14ac:dyDescent="0.25">
      <c r="C727" s="138"/>
    </row>
    <row r="728" spans="3:3" x14ac:dyDescent="0.25">
      <c r="C728" s="138"/>
    </row>
    <row r="729" spans="3:3" x14ac:dyDescent="0.25">
      <c r="C729" s="138"/>
    </row>
    <row r="730" spans="3:3" x14ac:dyDescent="0.25">
      <c r="C730" s="138"/>
    </row>
    <row r="731" spans="3:3" x14ac:dyDescent="0.25">
      <c r="C731" s="138"/>
    </row>
    <row r="732" spans="3:3" x14ac:dyDescent="0.25">
      <c r="C732" s="138"/>
    </row>
    <row r="733" spans="3:3" x14ac:dyDescent="0.25">
      <c r="C733" s="138"/>
    </row>
    <row r="734" spans="3:3" x14ac:dyDescent="0.25">
      <c r="C734" s="138"/>
    </row>
    <row r="735" spans="3:3" x14ac:dyDescent="0.25">
      <c r="C735" s="138"/>
    </row>
    <row r="736" spans="3:3" x14ac:dyDescent="0.25">
      <c r="C736" s="138"/>
    </row>
    <row r="737" spans="3:3" x14ac:dyDescent="0.25">
      <c r="C737" s="138"/>
    </row>
    <row r="738" spans="3:3" x14ac:dyDescent="0.25">
      <c r="C738" s="138"/>
    </row>
    <row r="739" spans="3:3" x14ac:dyDescent="0.25">
      <c r="C739" s="138"/>
    </row>
    <row r="740" spans="3:3" x14ac:dyDescent="0.25">
      <c r="C740" s="138"/>
    </row>
    <row r="741" spans="3:3" x14ac:dyDescent="0.25">
      <c r="C741" s="138"/>
    </row>
    <row r="742" spans="3:3" x14ac:dyDescent="0.25">
      <c r="C742" s="138"/>
    </row>
    <row r="743" spans="3:3" x14ac:dyDescent="0.25">
      <c r="C743" s="138"/>
    </row>
    <row r="744" spans="3:3" x14ac:dyDescent="0.25">
      <c r="C744" s="138"/>
    </row>
    <row r="745" spans="3:3" x14ac:dyDescent="0.25">
      <c r="C745" s="138"/>
    </row>
    <row r="746" spans="3:3" x14ac:dyDescent="0.25">
      <c r="C746" s="138"/>
    </row>
    <row r="747" spans="3:3" x14ac:dyDescent="0.25">
      <c r="C747" s="138"/>
    </row>
    <row r="748" spans="3:3" x14ac:dyDescent="0.25">
      <c r="C748" s="138"/>
    </row>
    <row r="749" spans="3:3" x14ac:dyDescent="0.25">
      <c r="C749" s="138"/>
    </row>
    <row r="750" spans="3:3" x14ac:dyDescent="0.25">
      <c r="C750" s="138"/>
    </row>
    <row r="751" spans="3:3" x14ac:dyDescent="0.25">
      <c r="C751" s="138"/>
    </row>
    <row r="752" spans="3:3" x14ac:dyDescent="0.25">
      <c r="C752" s="138"/>
    </row>
    <row r="753" spans="3:3" x14ac:dyDescent="0.25">
      <c r="C753" s="138"/>
    </row>
    <row r="754" spans="3:3" x14ac:dyDescent="0.25">
      <c r="C754" s="138"/>
    </row>
    <row r="755" spans="3:3" x14ac:dyDescent="0.25">
      <c r="C755" s="138"/>
    </row>
    <row r="756" spans="3:3" x14ac:dyDescent="0.25">
      <c r="C756" s="138"/>
    </row>
    <row r="757" spans="3:3" x14ac:dyDescent="0.25">
      <c r="C757" s="138"/>
    </row>
    <row r="758" spans="3:3" x14ac:dyDescent="0.25">
      <c r="C758" s="138"/>
    </row>
    <row r="759" spans="3:3" x14ac:dyDescent="0.25">
      <c r="C759" s="138"/>
    </row>
    <row r="760" spans="3:3" x14ac:dyDescent="0.25">
      <c r="C760" s="138"/>
    </row>
    <row r="761" spans="3:3" x14ac:dyDescent="0.25">
      <c r="C761" s="138"/>
    </row>
    <row r="762" spans="3:3" x14ac:dyDescent="0.25">
      <c r="C762" s="138"/>
    </row>
    <row r="763" spans="3:3" x14ac:dyDescent="0.25">
      <c r="C763" s="138"/>
    </row>
    <row r="764" spans="3:3" x14ac:dyDescent="0.25">
      <c r="C764" s="138"/>
    </row>
    <row r="765" spans="3:3" x14ac:dyDescent="0.25">
      <c r="C765" s="138"/>
    </row>
    <row r="766" spans="3:3" x14ac:dyDescent="0.25">
      <c r="C766" s="138"/>
    </row>
    <row r="767" spans="3:3" x14ac:dyDescent="0.25">
      <c r="C767" s="138"/>
    </row>
    <row r="768" spans="3:3" x14ac:dyDescent="0.25">
      <c r="C768" s="138"/>
    </row>
    <row r="769" spans="3:3" x14ac:dyDescent="0.25">
      <c r="C769" s="138"/>
    </row>
    <row r="770" spans="3:3" x14ac:dyDescent="0.25">
      <c r="C770" s="138"/>
    </row>
    <row r="771" spans="3:3" x14ac:dyDescent="0.25">
      <c r="C771" s="138"/>
    </row>
    <row r="772" spans="3:3" x14ac:dyDescent="0.25">
      <c r="C772" s="138"/>
    </row>
    <row r="773" spans="3:3" x14ac:dyDescent="0.25">
      <c r="C773" s="138"/>
    </row>
    <row r="774" spans="3:3" x14ac:dyDescent="0.25">
      <c r="C774" s="138"/>
    </row>
    <row r="775" spans="3:3" x14ac:dyDescent="0.25">
      <c r="C775" s="138"/>
    </row>
    <row r="776" spans="3:3" x14ac:dyDescent="0.25">
      <c r="C776" s="138"/>
    </row>
    <row r="777" spans="3:3" x14ac:dyDescent="0.25">
      <c r="C777" s="138"/>
    </row>
    <row r="778" spans="3:3" x14ac:dyDescent="0.25">
      <c r="C778" s="138"/>
    </row>
    <row r="779" spans="3:3" x14ac:dyDescent="0.25">
      <c r="C779" s="138"/>
    </row>
    <row r="780" spans="3:3" x14ac:dyDescent="0.25">
      <c r="C780" s="138"/>
    </row>
    <row r="781" spans="3:3" x14ac:dyDescent="0.25">
      <c r="C781" s="138"/>
    </row>
    <row r="782" spans="3:3" x14ac:dyDescent="0.25">
      <c r="C782" s="138"/>
    </row>
    <row r="783" spans="3:3" x14ac:dyDescent="0.25">
      <c r="C783" s="138"/>
    </row>
    <row r="784" spans="3:3" x14ac:dyDescent="0.25">
      <c r="C784" s="138"/>
    </row>
    <row r="785" spans="3:3" x14ac:dyDescent="0.25">
      <c r="C785" s="138"/>
    </row>
    <row r="786" spans="3:3" x14ac:dyDescent="0.25">
      <c r="C786" s="138"/>
    </row>
    <row r="787" spans="3:3" x14ac:dyDescent="0.25">
      <c r="C787" s="138"/>
    </row>
    <row r="788" spans="3:3" x14ac:dyDescent="0.25">
      <c r="C788" s="138"/>
    </row>
    <row r="789" spans="3:3" x14ac:dyDescent="0.25">
      <c r="C789" s="138"/>
    </row>
    <row r="790" spans="3:3" x14ac:dyDescent="0.25">
      <c r="C790" s="138"/>
    </row>
    <row r="791" spans="3:3" x14ac:dyDescent="0.25">
      <c r="C791" s="138"/>
    </row>
    <row r="792" spans="3:3" x14ac:dyDescent="0.25">
      <c r="C792" s="138"/>
    </row>
    <row r="793" spans="3:3" x14ac:dyDescent="0.25">
      <c r="C793" s="138"/>
    </row>
    <row r="794" spans="3:3" x14ac:dyDescent="0.25">
      <c r="C794" s="138"/>
    </row>
    <row r="795" spans="3:3" x14ac:dyDescent="0.25">
      <c r="C795" s="138"/>
    </row>
    <row r="796" spans="3:3" x14ac:dyDescent="0.25">
      <c r="C796" s="138"/>
    </row>
    <row r="797" spans="3:3" x14ac:dyDescent="0.25">
      <c r="C797" s="138"/>
    </row>
    <row r="798" spans="3:3" x14ac:dyDescent="0.25">
      <c r="C798" s="138"/>
    </row>
    <row r="799" spans="3:3" x14ac:dyDescent="0.25">
      <c r="C799" s="138"/>
    </row>
    <row r="800" spans="3:3" x14ac:dyDescent="0.25">
      <c r="C800" s="138"/>
    </row>
    <row r="801" spans="3:3" x14ac:dyDescent="0.25">
      <c r="C801" s="138"/>
    </row>
    <row r="802" spans="3:3" x14ac:dyDescent="0.25">
      <c r="C802" s="138"/>
    </row>
    <row r="803" spans="3:3" x14ac:dyDescent="0.25">
      <c r="C803" s="138"/>
    </row>
    <row r="804" spans="3:3" x14ac:dyDescent="0.25">
      <c r="C804" s="138"/>
    </row>
    <row r="805" spans="3:3" x14ac:dyDescent="0.25">
      <c r="C805" s="138"/>
    </row>
    <row r="806" spans="3:3" x14ac:dyDescent="0.25">
      <c r="C806" s="138"/>
    </row>
    <row r="807" spans="3:3" x14ac:dyDescent="0.25">
      <c r="C807" s="138"/>
    </row>
    <row r="808" spans="3:3" x14ac:dyDescent="0.25">
      <c r="C808" s="138"/>
    </row>
    <row r="809" spans="3:3" x14ac:dyDescent="0.25">
      <c r="C809" s="138"/>
    </row>
    <row r="810" spans="3:3" x14ac:dyDescent="0.25">
      <c r="C810" s="138"/>
    </row>
    <row r="811" spans="3:3" x14ac:dyDescent="0.25">
      <c r="C811" s="138"/>
    </row>
    <row r="812" spans="3:3" x14ac:dyDescent="0.25">
      <c r="C812" s="138"/>
    </row>
    <row r="813" spans="3:3" x14ac:dyDescent="0.25">
      <c r="C813" s="138"/>
    </row>
    <row r="814" spans="3:3" x14ac:dyDescent="0.25">
      <c r="C814" s="138"/>
    </row>
    <row r="815" spans="3:3" x14ac:dyDescent="0.25">
      <c r="C815" s="138"/>
    </row>
    <row r="816" spans="3:3" x14ac:dyDescent="0.25">
      <c r="C816" s="138"/>
    </row>
    <row r="817" spans="3:3" x14ac:dyDescent="0.25">
      <c r="C817" s="138"/>
    </row>
    <row r="818" spans="3:3" x14ac:dyDescent="0.25">
      <c r="C818" s="138"/>
    </row>
    <row r="819" spans="3:3" x14ac:dyDescent="0.25">
      <c r="C819" s="138"/>
    </row>
    <row r="820" spans="3:3" x14ac:dyDescent="0.25">
      <c r="C820" s="138"/>
    </row>
    <row r="821" spans="3:3" x14ac:dyDescent="0.25">
      <c r="C821" s="138"/>
    </row>
    <row r="822" spans="3:3" x14ac:dyDescent="0.25">
      <c r="C822" s="138"/>
    </row>
    <row r="823" spans="3:3" x14ac:dyDescent="0.25">
      <c r="C823" s="138"/>
    </row>
    <row r="824" spans="3:3" x14ac:dyDescent="0.25">
      <c r="C824" s="138"/>
    </row>
    <row r="825" spans="3:3" x14ac:dyDescent="0.25">
      <c r="C825" s="138"/>
    </row>
    <row r="826" spans="3:3" x14ac:dyDescent="0.25">
      <c r="C826" s="138"/>
    </row>
    <row r="827" spans="3:3" x14ac:dyDescent="0.25">
      <c r="C827" s="138"/>
    </row>
    <row r="828" spans="3:3" x14ac:dyDescent="0.25">
      <c r="C828" s="138"/>
    </row>
    <row r="829" spans="3:3" x14ac:dyDescent="0.25">
      <c r="C829" s="138"/>
    </row>
    <row r="830" spans="3:3" x14ac:dyDescent="0.25">
      <c r="C830" s="138"/>
    </row>
    <row r="831" spans="3:3" x14ac:dyDescent="0.25">
      <c r="C831" s="138"/>
    </row>
    <row r="832" spans="3:3" x14ac:dyDescent="0.25">
      <c r="C832" s="138"/>
    </row>
    <row r="833" spans="3:3" x14ac:dyDescent="0.25">
      <c r="C833" s="138"/>
    </row>
    <row r="834" spans="3:3" x14ac:dyDescent="0.25">
      <c r="C834" s="138"/>
    </row>
    <row r="835" spans="3:3" x14ac:dyDescent="0.25">
      <c r="C835" s="138"/>
    </row>
    <row r="836" spans="3:3" x14ac:dyDescent="0.25">
      <c r="C836" s="138"/>
    </row>
    <row r="837" spans="3:3" x14ac:dyDescent="0.25">
      <c r="C837" s="138"/>
    </row>
    <row r="838" spans="3:3" x14ac:dyDescent="0.25">
      <c r="C838" s="138"/>
    </row>
    <row r="839" spans="3:3" x14ac:dyDescent="0.25">
      <c r="C839" s="138"/>
    </row>
    <row r="840" spans="3:3" x14ac:dyDescent="0.25">
      <c r="C840" s="138"/>
    </row>
    <row r="841" spans="3:3" x14ac:dyDescent="0.25">
      <c r="C841" s="138"/>
    </row>
    <row r="842" spans="3:3" x14ac:dyDescent="0.25">
      <c r="C842" s="138"/>
    </row>
    <row r="843" spans="3:3" x14ac:dyDescent="0.25">
      <c r="C843" s="138"/>
    </row>
    <row r="844" spans="3:3" x14ac:dyDescent="0.25">
      <c r="C844" s="138"/>
    </row>
    <row r="845" spans="3:3" x14ac:dyDescent="0.25">
      <c r="C845" s="138"/>
    </row>
    <row r="846" spans="3:3" x14ac:dyDescent="0.25">
      <c r="C846" s="138"/>
    </row>
    <row r="847" spans="3:3" x14ac:dyDescent="0.25">
      <c r="C847" s="138"/>
    </row>
    <row r="848" spans="3:3" x14ac:dyDescent="0.25">
      <c r="C848" s="138"/>
    </row>
    <row r="849" spans="3:3" x14ac:dyDescent="0.25">
      <c r="C849" s="138"/>
    </row>
    <row r="850" spans="3:3" x14ac:dyDescent="0.25">
      <c r="C850" s="138"/>
    </row>
    <row r="851" spans="3:3" x14ac:dyDescent="0.25">
      <c r="C851" s="138"/>
    </row>
    <row r="852" spans="3:3" x14ac:dyDescent="0.25">
      <c r="C852" s="138"/>
    </row>
    <row r="853" spans="3:3" x14ac:dyDescent="0.25">
      <c r="C853" s="138"/>
    </row>
    <row r="854" spans="3:3" x14ac:dyDescent="0.25">
      <c r="C854" s="138"/>
    </row>
    <row r="855" spans="3:3" x14ac:dyDescent="0.25">
      <c r="C855" s="138"/>
    </row>
    <row r="856" spans="3:3" x14ac:dyDescent="0.25">
      <c r="C856" s="138"/>
    </row>
    <row r="857" spans="3:3" x14ac:dyDescent="0.25">
      <c r="C857" s="138"/>
    </row>
    <row r="858" spans="3:3" x14ac:dyDescent="0.25">
      <c r="C858" s="138"/>
    </row>
    <row r="859" spans="3:3" x14ac:dyDescent="0.25">
      <c r="C859" s="138"/>
    </row>
    <row r="860" spans="3:3" x14ac:dyDescent="0.25">
      <c r="C860" s="138"/>
    </row>
    <row r="861" spans="3:3" x14ac:dyDescent="0.25">
      <c r="C861" s="138"/>
    </row>
    <row r="862" spans="3:3" x14ac:dyDescent="0.25">
      <c r="C862" s="138"/>
    </row>
    <row r="863" spans="3:3" x14ac:dyDescent="0.25">
      <c r="C863" s="138"/>
    </row>
    <row r="864" spans="3:3" x14ac:dyDescent="0.25">
      <c r="C864" s="138"/>
    </row>
    <row r="865" spans="3:3" x14ac:dyDescent="0.25">
      <c r="C865" s="138"/>
    </row>
    <row r="866" spans="3:3" x14ac:dyDescent="0.25">
      <c r="C866" s="138"/>
    </row>
    <row r="867" spans="3:3" x14ac:dyDescent="0.25">
      <c r="C867" s="138"/>
    </row>
    <row r="868" spans="3:3" x14ac:dyDescent="0.25">
      <c r="C868" s="138"/>
    </row>
    <row r="869" spans="3:3" x14ac:dyDescent="0.25">
      <c r="C869" s="138"/>
    </row>
    <row r="870" spans="3:3" x14ac:dyDescent="0.25">
      <c r="C870" s="138"/>
    </row>
    <row r="871" spans="3:3" x14ac:dyDescent="0.25">
      <c r="C871" s="138"/>
    </row>
    <row r="872" spans="3:3" x14ac:dyDescent="0.25">
      <c r="C872" s="138"/>
    </row>
    <row r="873" spans="3:3" x14ac:dyDescent="0.25">
      <c r="C873" s="138"/>
    </row>
    <row r="874" spans="3:3" x14ac:dyDescent="0.25">
      <c r="C874" s="138"/>
    </row>
    <row r="875" spans="3:3" x14ac:dyDescent="0.25">
      <c r="C875" s="138"/>
    </row>
    <row r="876" spans="3:3" x14ac:dyDescent="0.25">
      <c r="C876" s="138"/>
    </row>
    <row r="877" spans="3:3" x14ac:dyDescent="0.25">
      <c r="C877" s="138"/>
    </row>
    <row r="878" spans="3:3" x14ac:dyDescent="0.25">
      <c r="C878" s="138"/>
    </row>
    <row r="879" spans="3:3" x14ac:dyDescent="0.25">
      <c r="C879" s="138"/>
    </row>
    <row r="880" spans="3:3" x14ac:dyDescent="0.25">
      <c r="C880" s="138"/>
    </row>
    <row r="881" spans="3:3" x14ac:dyDescent="0.25">
      <c r="C881" s="138"/>
    </row>
    <row r="882" spans="3:3" x14ac:dyDescent="0.25">
      <c r="C882" s="138"/>
    </row>
    <row r="883" spans="3:3" x14ac:dyDescent="0.25">
      <c r="C883" s="138"/>
    </row>
    <row r="884" spans="3:3" x14ac:dyDescent="0.25">
      <c r="C884" s="138"/>
    </row>
    <row r="885" spans="3:3" x14ac:dyDescent="0.25">
      <c r="C885" s="138"/>
    </row>
    <row r="886" spans="3:3" x14ac:dyDescent="0.25">
      <c r="C886" s="138"/>
    </row>
    <row r="887" spans="3:3" x14ac:dyDescent="0.25">
      <c r="C887" s="138"/>
    </row>
    <row r="888" spans="3:3" x14ac:dyDescent="0.25">
      <c r="C888" s="138"/>
    </row>
    <row r="889" spans="3:3" x14ac:dyDescent="0.25">
      <c r="C889" s="138"/>
    </row>
    <row r="890" spans="3:3" x14ac:dyDescent="0.25">
      <c r="C890" s="138"/>
    </row>
    <row r="891" spans="3:3" x14ac:dyDescent="0.25">
      <c r="C891" s="138"/>
    </row>
    <row r="892" spans="3:3" x14ac:dyDescent="0.25">
      <c r="C892" s="138"/>
    </row>
    <row r="893" spans="3:3" x14ac:dyDescent="0.25">
      <c r="C893" s="138"/>
    </row>
    <row r="894" spans="3:3" x14ac:dyDescent="0.25">
      <c r="C894" s="138"/>
    </row>
    <row r="895" spans="3:3" x14ac:dyDescent="0.25">
      <c r="C895" s="138"/>
    </row>
    <row r="896" spans="3:3" x14ac:dyDescent="0.25">
      <c r="C896" s="138"/>
    </row>
    <row r="897" spans="3:3" x14ac:dyDescent="0.25">
      <c r="C897" s="138"/>
    </row>
    <row r="898" spans="3:3" x14ac:dyDescent="0.25">
      <c r="C898" s="138"/>
    </row>
    <row r="899" spans="3:3" x14ac:dyDescent="0.25">
      <c r="C899" s="138"/>
    </row>
    <row r="900" spans="3:3" x14ac:dyDescent="0.25">
      <c r="C900" s="138"/>
    </row>
    <row r="901" spans="3:3" x14ac:dyDescent="0.25">
      <c r="C901" s="138"/>
    </row>
    <row r="902" spans="3:3" x14ac:dyDescent="0.25">
      <c r="C902" s="138"/>
    </row>
    <row r="903" spans="3:3" x14ac:dyDescent="0.25">
      <c r="C903" s="138"/>
    </row>
    <row r="904" spans="3:3" x14ac:dyDescent="0.25">
      <c r="C904" s="138"/>
    </row>
    <row r="905" spans="3:3" x14ac:dyDescent="0.25">
      <c r="C905" s="138"/>
    </row>
    <row r="906" spans="3:3" x14ac:dyDescent="0.25">
      <c r="C906" s="138"/>
    </row>
    <row r="907" spans="3:3" x14ac:dyDescent="0.25">
      <c r="C907" s="138"/>
    </row>
    <row r="908" spans="3:3" x14ac:dyDescent="0.25">
      <c r="C908" s="138"/>
    </row>
    <row r="909" spans="3:3" x14ac:dyDescent="0.25">
      <c r="C909" s="138"/>
    </row>
    <row r="910" spans="3:3" x14ac:dyDescent="0.25">
      <c r="C910" s="138"/>
    </row>
    <row r="911" spans="3:3" x14ac:dyDescent="0.25">
      <c r="C911" s="138"/>
    </row>
    <row r="912" spans="3:3" x14ac:dyDescent="0.25">
      <c r="C912" s="138"/>
    </row>
    <row r="913" spans="3:3" x14ac:dyDescent="0.25">
      <c r="C913" s="138"/>
    </row>
    <row r="914" spans="3:3" x14ac:dyDescent="0.25">
      <c r="C914" s="138"/>
    </row>
    <row r="915" spans="3:3" x14ac:dyDescent="0.25">
      <c r="C915" s="138"/>
    </row>
    <row r="916" spans="3:3" x14ac:dyDescent="0.25">
      <c r="C916" s="138"/>
    </row>
    <row r="917" spans="3:3" x14ac:dyDescent="0.25">
      <c r="C917" s="138"/>
    </row>
    <row r="918" spans="3:3" x14ac:dyDescent="0.25">
      <c r="C918" s="138"/>
    </row>
    <row r="919" spans="3:3" x14ac:dyDescent="0.25">
      <c r="C919" s="138"/>
    </row>
    <row r="920" spans="3:3" x14ac:dyDescent="0.25">
      <c r="C920" s="138"/>
    </row>
    <row r="921" spans="3:3" x14ac:dyDescent="0.25">
      <c r="C921" s="138"/>
    </row>
    <row r="922" spans="3:3" x14ac:dyDescent="0.25">
      <c r="C922" s="138"/>
    </row>
    <row r="923" spans="3:3" x14ac:dyDescent="0.25">
      <c r="C923" s="138"/>
    </row>
    <row r="924" spans="3:3" x14ac:dyDescent="0.25">
      <c r="C924" s="138"/>
    </row>
    <row r="925" spans="3:3" x14ac:dyDescent="0.25">
      <c r="C925" s="138"/>
    </row>
    <row r="926" spans="3:3" x14ac:dyDescent="0.25">
      <c r="C926" s="138"/>
    </row>
    <row r="927" spans="3:3" x14ac:dyDescent="0.25">
      <c r="C927" s="138"/>
    </row>
    <row r="928" spans="3:3" x14ac:dyDescent="0.25">
      <c r="C928" s="138"/>
    </row>
    <row r="929" spans="3:3" x14ac:dyDescent="0.25">
      <c r="C929" s="138"/>
    </row>
    <row r="930" spans="3:3" x14ac:dyDescent="0.25">
      <c r="C930" s="138"/>
    </row>
    <row r="931" spans="3:3" x14ac:dyDescent="0.25">
      <c r="C931" s="138"/>
    </row>
    <row r="932" spans="3:3" x14ac:dyDescent="0.25">
      <c r="C932" s="138"/>
    </row>
    <row r="933" spans="3:3" x14ac:dyDescent="0.25">
      <c r="C933" s="138"/>
    </row>
    <row r="934" spans="3:3" x14ac:dyDescent="0.25">
      <c r="C934" s="138"/>
    </row>
    <row r="935" spans="3:3" x14ac:dyDescent="0.25">
      <c r="C935" s="138"/>
    </row>
    <row r="936" spans="3:3" x14ac:dyDescent="0.25">
      <c r="C936" s="138"/>
    </row>
    <row r="937" spans="3:3" x14ac:dyDescent="0.25">
      <c r="C937" s="138"/>
    </row>
    <row r="938" spans="3:3" x14ac:dyDescent="0.25">
      <c r="C938" s="138"/>
    </row>
    <row r="939" spans="3:3" x14ac:dyDescent="0.25">
      <c r="C939" s="138"/>
    </row>
    <row r="940" spans="3:3" x14ac:dyDescent="0.25">
      <c r="C940" s="138"/>
    </row>
    <row r="941" spans="3:3" x14ac:dyDescent="0.25">
      <c r="C941" s="138"/>
    </row>
    <row r="942" spans="3:3" x14ac:dyDescent="0.25">
      <c r="C942" s="138"/>
    </row>
    <row r="943" spans="3:3" x14ac:dyDescent="0.25">
      <c r="C943" s="138"/>
    </row>
    <row r="944" spans="3:3" x14ac:dyDescent="0.25">
      <c r="C944" s="138"/>
    </row>
    <row r="945" spans="3:3" x14ac:dyDescent="0.25">
      <c r="C945" s="138"/>
    </row>
    <row r="946" spans="3:3" x14ac:dyDescent="0.25">
      <c r="C946" s="138"/>
    </row>
    <row r="947" spans="3:3" x14ac:dyDescent="0.25">
      <c r="C947" s="138"/>
    </row>
    <row r="948" spans="3:3" x14ac:dyDescent="0.25">
      <c r="C948" s="138"/>
    </row>
    <row r="949" spans="3:3" x14ac:dyDescent="0.25">
      <c r="C949" s="138"/>
    </row>
    <row r="950" spans="3:3" x14ac:dyDescent="0.25">
      <c r="C950" s="138"/>
    </row>
    <row r="951" spans="3:3" x14ac:dyDescent="0.25">
      <c r="C951" s="138"/>
    </row>
    <row r="952" spans="3:3" x14ac:dyDescent="0.25">
      <c r="C952" s="138"/>
    </row>
    <row r="953" spans="3:3" x14ac:dyDescent="0.25">
      <c r="C953" s="138"/>
    </row>
    <row r="954" spans="3:3" x14ac:dyDescent="0.25">
      <c r="C954" s="138"/>
    </row>
    <row r="955" spans="3:3" x14ac:dyDescent="0.25">
      <c r="C955" s="138"/>
    </row>
    <row r="956" spans="3:3" x14ac:dyDescent="0.25">
      <c r="C956" s="138"/>
    </row>
    <row r="957" spans="3:3" x14ac:dyDescent="0.25">
      <c r="C957" s="138"/>
    </row>
    <row r="958" spans="3:3" x14ac:dyDescent="0.25">
      <c r="C958" s="138"/>
    </row>
    <row r="959" spans="3:3" x14ac:dyDescent="0.25">
      <c r="C959" s="138"/>
    </row>
    <row r="960" spans="3:3" x14ac:dyDescent="0.25">
      <c r="C960" s="138"/>
    </row>
    <row r="961" spans="3:3" x14ac:dyDescent="0.25">
      <c r="C961" s="138"/>
    </row>
    <row r="962" spans="3:3" x14ac:dyDescent="0.25">
      <c r="C962" s="138"/>
    </row>
    <row r="963" spans="3:3" x14ac:dyDescent="0.25">
      <c r="C963" s="138"/>
    </row>
    <row r="964" spans="3:3" x14ac:dyDescent="0.25">
      <c r="C964" s="138"/>
    </row>
    <row r="965" spans="3:3" x14ac:dyDescent="0.25">
      <c r="C965" s="138"/>
    </row>
    <row r="966" spans="3:3" x14ac:dyDescent="0.25">
      <c r="C966" s="138"/>
    </row>
    <row r="967" spans="3:3" x14ac:dyDescent="0.25">
      <c r="C967" s="138"/>
    </row>
    <row r="968" spans="3:3" x14ac:dyDescent="0.25">
      <c r="C968" s="138"/>
    </row>
    <row r="969" spans="3:3" x14ac:dyDescent="0.25">
      <c r="C969" s="138"/>
    </row>
    <row r="970" spans="3:3" x14ac:dyDescent="0.25">
      <c r="C970" s="138"/>
    </row>
    <row r="971" spans="3:3" x14ac:dyDescent="0.25">
      <c r="C971" s="138"/>
    </row>
    <row r="972" spans="3:3" x14ac:dyDescent="0.25">
      <c r="C972" s="138"/>
    </row>
    <row r="973" spans="3:3" x14ac:dyDescent="0.25">
      <c r="C973" s="138"/>
    </row>
    <row r="974" spans="3:3" x14ac:dyDescent="0.25">
      <c r="C974" s="138"/>
    </row>
    <row r="975" spans="3:3" x14ac:dyDescent="0.25">
      <c r="C975" s="138"/>
    </row>
    <row r="976" spans="3:3" x14ac:dyDescent="0.25">
      <c r="C976" s="138"/>
    </row>
    <row r="977" spans="3:3" x14ac:dyDescent="0.25">
      <c r="C977" s="138"/>
    </row>
    <row r="978" spans="3:3" x14ac:dyDescent="0.25">
      <c r="C978" s="138"/>
    </row>
    <row r="979" spans="3:3" x14ac:dyDescent="0.25">
      <c r="C979" s="138"/>
    </row>
    <row r="980" spans="3:3" x14ac:dyDescent="0.25">
      <c r="C980" s="138"/>
    </row>
    <row r="981" spans="3:3" x14ac:dyDescent="0.25">
      <c r="C981" s="138"/>
    </row>
    <row r="982" spans="3:3" x14ac:dyDescent="0.25">
      <c r="C982" s="138"/>
    </row>
    <row r="983" spans="3:3" x14ac:dyDescent="0.25">
      <c r="C983" s="138"/>
    </row>
    <row r="984" spans="3:3" x14ac:dyDescent="0.25">
      <c r="C984" s="138"/>
    </row>
    <row r="985" spans="3:3" x14ac:dyDescent="0.25">
      <c r="C985" s="138"/>
    </row>
    <row r="986" spans="3:3" x14ac:dyDescent="0.25">
      <c r="C986" s="138"/>
    </row>
    <row r="987" spans="3:3" x14ac:dyDescent="0.25">
      <c r="C987" s="138"/>
    </row>
    <row r="988" spans="3:3" x14ac:dyDescent="0.25">
      <c r="C988" s="138"/>
    </row>
    <row r="989" spans="3:3" x14ac:dyDescent="0.25">
      <c r="C989" s="138"/>
    </row>
    <row r="990" spans="3:3" x14ac:dyDescent="0.25">
      <c r="C990" s="138"/>
    </row>
    <row r="991" spans="3:3" x14ac:dyDescent="0.25">
      <c r="C991" s="138"/>
    </row>
    <row r="992" spans="3:3" x14ac:dyDescent="0.25">
      <c r="C992" s="138"/>
    </row>
    <row r="993" spans="3:3" x14ac:dyDescent="0.25">
      <c r="C993" s="138"/>
    </row>
    <row r="994" spans="3:3" x14ac:dyDescent="0.25">
      <c r="C994" s="138"/>
    </row>
    <row r="995" spans="3:3" x14ac:dyDescent="0.25">
      <c r="C995" s="138"/>
    </row>
    <row r="996" spans="3:3" x14ac:dyDescent="0.25">
      <c r="C996" s="138"/>
    </row>
    <row r="997" spans="3:3" x14ac:dyDescent="0.25">
      <c r="C997" s="138"/>
    </row>
    <row r="998" spans="3:3" x14ac:dyDescent="0.25">
      <c r="C998" s="138"/>
    </row>
    <row r="999" spans="3:3" x14ac:dyDescent="0.25">
      <c r="C999" s="138"/>
    </row>
    <row r="1000" spans="3:3" x14ac:dyDescent="0.25">
      <c r="C1000" s="138"/>
    </row>
    <row r="1001" spans="3:3" x14ac:dyDescent="0.25">
      <c r="C1001" s="138"/>
    </row>
    <row r="1002" spans="3:3" x14ac:dyDescent="0.25">
      <c r="C1002" s="138"/>
    </row>
    <row r="1003" spans="3:3" x14ac:dyDescent="0.25">
      <c r="C1003" s="138"/>
    </row>
    <row r="1004" spans="3:3" x14ac:dyDescent="0.25">
      <c r="C1004" s="138"/>
    </row>
    <row r="1005" spans="3:3" x14ac:dyDescent="0.25">
      <c r="C1005" s="138"/>
    </row>
    <row r="1006" spans="3:3" x14ac:dyDescent="0.25">
      <c r="C1006" s="138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zoomScale="85" zoomScaleNormal="85" workbookViewId="0">
      <pane ySplit="2" topLeftCell="A3" activePane="bottomLeft" state="frozen"/>
      <selection pane="bottomLeft" activeCell="C5" sqref="C5"/>
    </sheetView>
  </sheetViews>
  <sheetFormatPr defaultColWidth="14.42578125" defaultRowHeight="15" customHeight="1" x14ac:dyDescent="0.25"/>
  <cols>
    <col min="1" max="1" width="3.28515625" customWidth="1"/>
    <col min="2" max="2" width="3.85546875" customWidth="1"/>
    <col min="3" max="3" width="13.5703125" customWidth="1"/>
    <col min="4" max="4" width="8.7109375" customWidth="1"/>
    <col min="5" max="5" width="11.7109375" customWidth="1"/>
    <col min="6" max="6" width="12.5703125" customWidth="1"/>
    <col min="7" max="7" width="9.28515625" customWidth="1"/>
    <col min="8" max="8" width="6.85546875" customWidth="1"/>
    <col min="9" max="11" width="9.42578125" customWidth="1"/>
    <col min="16" max="16" width="7.85546875" customWidth="1"/>
    <col min="17" max="17" width="9.42578125" customWidth="1"/>
  </cols>
  <sheetData>
    <row r="1" spans="1:18" x14ac:dyDescent="0.25">
      <c r="A1" s="41"/>
      <c r="B1" s="42"/>
      <c r="C1" s="41"/>
      <c r="D1" s="42"/>
      <c r="E1" s="41"/>
      <c r="F1" s="41"/>
      <c r="G1" s="42"/>
      <c r="H1" s="42"/>
      <c r="I1" s="43"/>
      <c r="J1" s="42"/>
      <c r="K1" s="44"/>
      <c r="L1" s="41"/>
      <c r="M1" s="41"/>
      <c r="N1" s="44"/>
      <c r="O1" s="44"/>
      <c r="P1" s="42"/>
      <c r="Q1" s="42"/>
      <c r="R1" s="41"/>
    </row>
    <row r="2" spans="1:18" ht="15" customHeight="1" x14ac:dyDescent="0.25">
      <c r="A2" s="41"/>
      <c r="B2" s="45" t="s">
        <v>114</v>
      </c>
      <c r="C2" s="45" t="s">
        <v>115</v>
      </c>
      <c r="D2" s="45" t="s">
        <v>116</v>
      </c>
      <c r="E2" s="45" t="s">
        <v>117</v>
      </c>
      <c r="F2" s="45" t="s">
        <v>118</v>
      </c>
      <c r="G2" s="45" t="s">
        <v>119</v>
      </c>
      <c r="H2" s="45" t="s">
        <v>120</v>
      </c>
      <c r="I2" s="46" t="s">
        <v>121</v>
      </c>
      <c r="J2" s="45" t="s">
        <v>122</v>
      </c>
      <c r="K2" s="47" t="s">
        <v>123</v>
      </c>
      <c r="L2" s="45" t="s">
        <v>124</v>
      </c>
      <c r="M2" s="45" t="s">
        <v>125</v>
      </c>
      <c r="N2" s="47" t="s">
        <v>126</v>
      </c>
      <c r="O2" s="47" t="s">
        <v>127</v>
      </c>
      <c r="P2" s="45" t="s">
        <v>128</v>
      </c>
      <c r="Q2" s="45" t="s">
        <v>129</v>
      </c>
      <c r="R2" s="41"/>
    </row>
    <row r="3" spans="1:18" x14ac:dyDescent="0.25">
      <c r="A3" s="41"/>
      <c r="B3" s="42"/>
      <c r="C3" s="41"/>
      <c r="D3" s="42"/>
      <c r="E3" s="41"/>
      <c r="F3" s="41"/>
      <c r="G3" s="42"/>
      <c r="H3" s="42"/>
      <c r="I3" s="43"/>
      <c r="J3" s="42"/>
      <c r="K3" s="44"/>
      <c r="L3" s="41"/>
      <c r="M3" s="41"/>
      <c r="N3" s="44"/>
      <c r="O3" s="44"/>
      <c r="P3" s="42"/>
      <c r="Q3" s="42"/>
      <c r="R3" s="41"/>
    </row>
    <row r="4" spans="1:18" ht="15" customHeight="1" x14ac:dyDescent="0.25">
      <c r="A4" s="41"/>
      <c r="B4" s="253">
        <v>1</v>
      </c>
      <c r="C4" s="254" t="s">
        <v>130</v>
      </c>
      <c r="D4" s="253">
        <v>2017</v>
      </c>
      <c r="E4" s="254" t="s">
        <v>131</v>
      </c>
      <c r="F4" s="254" t="s">
        <v>132</v>
      </c>
      <c r="G4" s="253" t="s">
        <v>133</v>
      </c>
      <c r="H4" s="253" t="s">
        <v>134</v>
      </c>
      <c r="I4" s="255"/>
      <c r="J4" s="253" t="s">
        <v>135</v>
      </c>
      <c r="K4" s="256"/>
      <c r="L4" s="254" t="s">
        <v>0</v>
      </c>
      <c r="M4" s="254" t="s">
        <v>0</v>
      </c>
      <c r="N4" s="257">
        <v>44201</v>
      </c>
      <c r="O4" s="257">
        <v>44223</v>
      </c>
      <c r="P4" s="255">
        <f t="shared" ref="P4:P30" si="0">O4-N4</f>
        <v>22</v>
      </c>
      <c r="Q4" s="258">
        <f t="shared" ref="Q4:Q30" si="1">P4/30</f>
        <v>0.73333333333333328</v>
      </c>
      <c r="R4" s="254" t="str">
        <f t="shared" ref="R4:R16" si="2">CONCATENATE(D4,"_",E4," ",F4," ",G4," ",H4," ",L4)</f>
        <v>2017_Daihatsu Sigra R MT Grey</v>
      </c>
    </row>
    <row r="5" spans="1:18" ht="15" customHeight="1" x14ac:dyDescent="0.25">
      <c r="A5" s="41"/>
      <c r="B5" s="42">
        <f t="shared" ref="B5:B16" si="3">B4+1</f>
        <v>2</v>
      </c>
      <c r="C5" s="41" t="s">
        <v>136</v>
      </c>
      <c r="D5" s="42">
        <v>2014</v>
      </c>
      <c r="E5" s="41" t="s">
        <v>137</v>
      </c>
      <c r="F5" s="41" t="s">
        <v>138</v>
      </c>
      <c r="G5" s="42" t="s">
        <v>139</v>
      </c>
      <c r="H5" s="42" t="s">
        <v>134</v>
      </c>
      <c r="I5" s="43"/>
      <c r="J5" s="42" t="s">
        <v>140</v>
      </c>
      <c r="K5" s="48"/>
      <c r="L5" s="41" t="s">
        <v>7</v>
      </c>
      <c r="M5" s="41" t="s">
        <v>141</v>
      </c>
      <c r="N5" s="44">
        <v>44202</v>
      </c>
      <c r="O5" s="44">
        <v>44216</v>
      </c>
      <c r="P5" s="43">
        <f t="shared" si="0"/>
        <v>14</v>
      </c>
      <c r="Q5" s="49">
        <f t="shared" si="1"/>
        <v>0.46666666666666667</v>
      </c>
      <c r="R5" s="41" t="str">
        <f t="shared" si="2"/>
        <v>2014_Toyota Avanza E MT Silver</v>
      </c>
    </row>
    <row r="6" spans="1:18" ht="15" customHeight="1" x14ac:dyDescent="0.25">
      <c r="A6" s="41"/>
      <c r="B6" s="253">
        <f t="shared" si="3"/>
        <v>3</v>
      </c>
      <c r="C6" s="254" t="s">
        <v>142</v>
      </c>
      <c r="D6" s="253">
        <v>2017</v>
      </c>
      <c r="E6" s="254" t="s">
        <v>131</v>
      </c>
      <c r="F6" s="254" t="s">
        <v>132</v>
      </c>
      <c r="G6" s="253" t="s">
        <v>133</v>
      </c>
      <c r="H6" s="253" t="s">
        <v>134</v>
      </c>
      <c r="I6" s="255"/>
      <c r="J6" s="253" t="s">
        <v>135</v>
      </c>
      <c r="K6" s="256"/>
      <c r="L6" s="254" t="s">
        <v>7</v>
      </c>
      <c r="M6" s="254" t="s">
        <v>32</v>
      </c>
      <c r="N6" s="257">
        <v>44202</v>
      </c>
      <c r="O6" s="257">
        <v>44242</v>
      </c>
      <c r="P6" s="255">
        <f t="shared" si="0"/>
        <v>40</v>
      </c>
      <c r="Q6" s="258">
        <f t="shared" si="1"/>
        <v>1.3333333333333333</v>
      </c>
      <c r="R6" s="254" t="str">
        <f t="shared" si="2"/>
        <v>2017_Daihatsu Sigra R MT Silver</v>
      </c>
    </row>
    <row r="7" spans="1:18" ht="15" customHeight="1" x14ac:dyDescent="0.25">
      <c r="A7" s="41"/>
      <c r="B7" s="42">
        <f t="shared" si="3"/>
        <v>4</v>
      </c>
      <c r="C7" s="41" t="s">
        <v>143</v>
      </c>
      <c r="D7" s="42">
        <v>2018</v>
      </c>
      <c r="E7" s="41" t="s">
        <v>131</v>
      </c>
      <c r="F7" s="41" t="s">
        <v>132</v>
      </c>
      <c r="G7" s="42" t="s">
        <v>133</v>
      </c>
      <c r="H7" s="42" t="s">
        <v>134</v>
      </c>
      <c r="I7" s="43"/>
      <c r="J7" s="42" t="s">
        <v>135</v>
      </c>
      <c r="K7" s="48"/>
      <c r="L7" s="41" t="s">
        <v>32</v>
      </c>
      <c r="M7" s="41" t="s">
        <v>32</v>
      </c>
      <c r="N7" s="44">
        <v>44202</v>
      </c>
      <c r="O7" s="44">
        <v>44249</v>
      </c>
      <c r="P7" s="43">
        <f t="shared" si="0"/>
        <v>47</v>
      </c>
      <c r="Q7" s="49">
        <f t="shared" si="1"/>
        <v>1.5666666666666667</v>
      </c>
      <c r="R7" s="41" t="str">
        <f t="shared" si="2"/>
        <v>2018_Daihatsu Sigra R MT Black</v>
      </c>
    </row>
    <row r="8" spans="1:18" x14ac:dyDescent="0.25">
      <c r="A8" s="41"/>
      <c r="B8" s="42">
        <f t="shared" si="3"/>
        <v>5</v>
      </c>
      <c r="C8" s="41" t="s">
        <v>144</v>
      </c>
      <c r="D8" s="42">
        <v>2008</v>
      </c>
      <c r="E8" s="41" t="s">
        <v>145</v>
      </c>
      <c r="F8" s="41" t="s">
        <v>146</v>
      </c>
      <c r="G8" s="42" t="s">
        <v>147</v>
      </c>
      <c r="H8" s="42" t="s">
        <v>134</v>
      </c>
      <c r="I8" s="43"/>
      <c r="J8" s="42" t="s">
        <v>140</v>
      </c>
      <c r="K8" s="48"/>
      <c r="L8" s="41" t="s">
        <v>0</v>
      </c>
      <c r="M8" s="41" t="s">
        <v>141</v>
      </c>
      <c r="N8" s="44">
        <v>44213</v>
      </c>
      <c r="O8" s="44">
        <v>44228</v>
      </c>
      <c r="P8" s="43">
        <f t="shared" si="0"/>
        <v>15</v>
      </c>
      <c r="Q8" s="49">
        <f t="shared" si="1"/>
        <v>0.5</v>
      </c>
      <c r="R8" s="41" t="str">
        <f t="shared" si="2"/>
        <v>2008_Hyundai Avega SG MT Grey</v>
      </c>
    </row>
    <row r="9" spans="1:18" x14ac:dyDescent="0.25">
      <c r="A9" s="41"/>
      <c r="B9" s="42">
        <f t="shared" si="3"/>
        <v>6</v>
      </c>
      <c r="C9" s="41" t="s">
        <v>148</v>
      </c>
      <c r="D9" s="42">
        <v>2016</v>
      </c>
      <c r="E9" s="41" t="s">
        <v>131</v>
      </c>
      <c r="F9" s="41" t="s">
        <v>149</v>
      </c>
      <c r="G9" s="42" t="s">
        <v>150</v>
      </c>
      <c r="H9" s="42" t="s">
        <v>134</v>
      </c>
      <c r="I9" s="43"/>
      <c r="J9" s="42" t="s">
        <v>140</v>
      </c>
      <c r="K9" s="48"/>
      <c r="L9" s="41" t="s">
        <v>7</v>
      </c>
      <c r="M9" s="41" t="s">
        <v>141</v>
      </c>
      <c r="N9" s="44">
        <v>44237</v>
      </c>
      <c r="O9" s="44">
        <v>44251</v>
      </c>
      <c r="P9" s="43">
        <f t="shared" si="0"/>
        <v>14</v>
      </c>
      <c r="Q9" s="49">
        <f t="shared" si="1"/>
        <v>0.46666666666666667</v>
      </c>
      <c r="R9" s="41" t="str">
        <f t="shared" si="2"/>
        <v>2016_Daihatsu Ayla M MT Silver</v>
      </c>
    </row>
    <row r="10" spans="1:18" x14ac:dyDescent="0.25">
      <c r="A10" s="41"/>
      <c r="B10" s="42">
        <f t="shared" si="3"/>
        <v>7</v>
      </c>
      <c r="C10" s="41" t="s">
        <v>151</v>
      </c>
      <c r="D10" s="42">
        <v>2015</v>
      </c>
      <c r="E10" s="41" t="s">
        <v>137</v>
      </c>
      <c r="F10" s="41" t="s">
        <v>138</v>
      </c>
      <c r="G10" s="42" t="s">
        <v>139</v>
      </c>
      <c r="H10" s="42" t="s">
        <v>134</v>
      </c>
      <c r="I10" s="43"/>
      <c r="J10" s="42" t="s">
        <v>140</v>
      </c>
      <c r="K10" s="48"/>
      <c r="L10" s="41" t="s">
        <v>7</v>
      </c>
      <c r="M10" s="41" t="s">
        <v>141</v>
      </c>
      <c r="N10" s="44">
        <v>44242</v>
      </c>
      <c r="O10" s="44">
        <v>44291</v>
      </c>
      <c r="P10" s="43">
        <f t="shared" si="0"/>
        <v>49</v>
      </c>
      <c r="Q10" s="49">
        <f t="shared" si="1"/>
        <v>1.6333333333333333</v>
      </c>
      <c r="R10" s="41" t="str">
        <f t="shared" si="2"/>
        <v>2015_Toyota Avanza E MT Silver</v>
      </c>
    </row>
    <row r="11" spans="1:18" x14ac:dyDescent="0.25">
      <c r="A11" s="41"/>
      <c r="B11" s="42">
        <f t="shared" si="3"/>
        <v>8</v>
      </c>
      <c r="C11" s="41" t="s">
        <v>152</v>
      </c>
      <c r="D11" s="42">
        <v>2014</v>
      </c>
      <c r="E11" s="41" t="s">
        <v>153</v>
      </c>
      <c r="F11" s="41" t="s">
        <v>154</v>
      </c>
      <c r="G11" s="42" t="s">
        <v>155</v>
      </c>
      <c r="H11" s="42" t="s">
        <v>134</v>
      </c>
      <c r="I11" s="43"/>
      <c r="J11" s="42" t="s">
        <v>140</v>
      </c>
      <c r="K11" s="48"/>
      <c r="L11" s="41" t="s">
        <v>13</v>
      </c>
      <c r="M11" s="41" t="s">
        <v>141</v>
      </c>
      <c r="N11" s="44">
        <v>44258</v>
      </c>
      <c r="O11" s="44">
        <v>44266</v>
      </c>
      <c r="P11" s="43">
        <f t="shared" si="0"/>
        <v>8</v>
      </c>
      <c r="Q11" s="49">
        <f t="shared" si="1"/>
        <v>0.26666666666666666</v>
      </c>
      <c r="R11" s="41" t="str">
        <f t="shared" si="2"/>
        <v>2014_Suzuki Ertiga GL MT Putih</v>
      </c>
    </row>
    <row r="12" spans="1:18" x14ac:dyDescent="0.25">
      <c r="A12" s="41"/>
      <c r="B12" s="42">
        <f t="shared" si="3"/>
        <v>9</v>
      </c>
      <c r="C12" s="41" t="s">
        <v>156</v>
      </c>
      <c r="D12" s="42">
        <v>2016</v>
      </c>
      <c r="E12" s="41" t="s">
        <v>137</v>
      </c>
      <c r="F12" s="41" t="s">
        <v>157</v>
      </c>
      <c r="G12" s="42" t="s">
        <v>158</v>
      </c>
      <c r="H12" s="42" t="s">
        <v>134</v>
      </c>
      <c r="I12" s="43"/>
      <c r="J12" s="42" t="s">
        <v>140</v>
      </c>
      <c r="K12" s="48"/>
      <c r="L12" s="41" t="s">
        <v>7</v>
      </c>
      <c r="M12" s="41" t="s">
        <v>159</v>
      </c>
      <c r="N12" s="44">
        <v>44268</v>
      </c>
      <c r="O12" s="44">
        <v>44280</v>
      </c>
      <c r="P12" s="43">
        <f t="shared" si="0"/>
        <v>12</v>
      </c>
      <c r="Q12" s="49">
        <f t="shared" si="1"/>
        <v>0.4</v>
      </c>
      <c r="R12" s="41" t="str">
        <f t="shared" si="2"/>
        <v>2016_Toyota Calya G MT Silver</v>
      </c>
    </row>
    <row r="13" spans="1:18" x14ac:dyDescent="0.25">
      <c r="A13" s="41"/>
      <c r="B13" s="42">
        <f t="shared" si="3"/>
        <v>10</v>
      </c>
      <c r="C13" s="41" t="s">
        <v>160</v>
      </c>
      <c r="D13" s="42">
        <v>2014</v>
      </c>
      <c r="E13" s="41" t="s">
        <v>161</v>
      </c>
      <c r="F13" s="41" t="s">
        <v>162</v>
      </c>
      <c r="G13" s="42" t="s">
        <v>163</v>
      </c>
      <c r="H13" s="42" t="s">
        <v>164</v>
      </c>
      <c r="I13" s="43"/>
      <c r="J13" s="42" t="s">
        <v>140</v>
      </c>
      <c r="K13" s="48"/>
      <c r="L13" s="41" t="s">
        <v>0</v>
      </c>
      <c r="M13" s="41" t="s">
        <v>141</v>
      </c>
      <c r="N13" s="44">
        <v>44285</v>
      </c>
      <c r="O13" s="44">
        <v>44321</v>
      </c>
      <c r="P13" s="43">
        <f t="shared" si="0"/>
        <v>36</v>
      </c>
      <c r="Q13" s="49">
        <f t="shared" si="1"/>
        <v>1.2</v>
      </c>
      <c r="R13" s="41" t="str">
        <f t="shared" si="2"/>
        <v>2014_Honda Mobilio E-CVT AT Grey</v>
      </c>
    </row>
    <row r="14" spans="1:18" x14ac:dyDescent="0.25">
      <c r="A14" s="41"/>
      <c r="B14" s="42">
        <f t="shared" si="3"/>
        <v>11</v>
      </c>
      <c r="C14" s="41" t="s">
        <v>165</v>
      </c>
      <c r="D14" s="42">
        <v>2013</v>
      </c>
      <c r="E14" s="41" t="s">
        <v>166</v>
      </c>
      <c r="F14" s="41" t="s">
        <v>167</v>
      </c>
      <c r="G14" s="42" t="s">
        <v>168</v>
      </c>
      <c r="H14" s="42" t="s">
        <v>164</v>
      </c>
      <c r="I14" s="43"/>
      <c r="J14" s="42" t="s">
        <v>140</v>
      </c>
      <c r="K14" s="48"/>
      <c r="L14" s="41" t="s">
        <v>13</v>
      </c>
      <c r="M14" s="41" t="s">
        <v>141</v>
      </c>
      <c r="N14" s="44">
        <v>44301</v>
      </c>
      <c r="O14" s="44">
        <v>44306</v>
      </c>
      <c r="P14" s="43">
        <f t="shared" si="0"/>
        <v>5</v>
      </c>
      <c r="Q14" s="49">
        <f t="shared" si="1"/>
        <v>0.16666666666666666</v>
      </c>
      <c r="R14" s="41" t="str">
        <f t="shared" si="2"/>
        <v>2013_Nissan Grand Livina SV AT Putih</v>
      </c>
    </row>
    <row r="15" spans="1:18" x14ac:dyDescent="0.25">
      <c r="A15" s="41"/>
      <c r="B15" s="42">
        <f t="shared" si="3"/>
        <v>12</v>
      </c>
      <c r="C15" s="41" t="s">
        <v>169</v>
      </c>
      <c r="D15" s="42">
        <v>2008</v>
      </c>
      <c r="E15" s="41" t="s">
        <v>131</v>
      </c>
      <c r="F15" s="41" t="s">
        <v>170</v>
      </c>
      <c r="G15" s="42" t="s">
        <v>171</v>
      </c>
      <c r="H15" s="42" t="s">
        <v>134</v>
      </c>
      <c r="I15" s="43"/>
      <c r="J15" s="42" t="s">
        <v>140</v>
      </c>
      <c r="K15" s="48"/>
      <c r="L15" s="41" t="s">
        <v>7</v>
      </c>
      <c r="M15" s="41" t="s">
        <v>141</v>
      </c>
      <c r="N15" s="44">
        <v>44306</v>
      </c>
      <c r="O15" s="44">
        <v>44312</v>
      </c>
      <c r="P15" s="43">
        <f t="shared" si="0"/>
        <v>6</v>
      </c>
      <c r="Q15" s="49">
        <f t="shared" si="1"/>
        <v>0.2</v>
      </c>
      <c r="R15" s="41" t="str">
        <f t="shared" si="2"/>
        <v>2008_Daihatsu Xenia Xi MT Silver</v>
      </c>
    </row>
    <row r="16" spans="1:18" x14ac:dyDescent="0.25">
      <c r="A16" s="41"/>
      <c r="B16" s="42">
        <f t="shared" si="3"/>
        <v>13</v>
      </c>
      <c r="C16" s="41" t="s">
        <v>172</v>
      </c>
      <c r="D16" s="50">
        <v>2010</v>
      </c>
      <c r="E16" s="41" t="s">
        <v>166</v>
      </c>
      <c r="F16" s="51" t="s">
        <v>167</v>
      </c>
      <c r="G16" s="42" t="s">
        <v>173</v>
      </c>
      <c r="H16" s="42" t="s">
        <v>164</v>
      </c>
      <c r="I16" s="43">
        <v>86000</v>
      </c>
      <c r="J16" s="42" t="s">
        <v>140</v>
      </c>
      <c r="K16" s="48"/>
      <c r="L16" s="41" t="s">
        <v>0</v>
      </c>
      <c r="M16" s="41" t="s">
        <v>141</v>
      </c>
      <c r="N16" s="44">
        <v>44311</v>
      </c>
      <c r="O16" s="44">
        <v>44318</v>
      </c>
      <c r="P16" s="43">
        <f t="shared" si="0"/>
        <v>7</v>
      </c>
      <c r="Q16" s="49">
        <f t="shared" si="1"/>
        <v>0.23333333333333334</v>
      </c>
      <c r="R16" s="41" t="str">
        <f t="shared" si="2"/>
        <v>2010_Nissan Grand Livina Ultimate AT Grey</v>
      </c>
    </row>
    <row r="17" spans="1:18" x14ac:dyDescent="0.25">
      <c r="A17" s="41"/>
      <c r="B17" s="42">
        <v>14</v>
      </c>
      <c r="C17" s="41" t="s">
        <v>174</v>
      </c>
      <c r="D17" s="42">
        <v>2013</v>
      </c>
      <c r="E17" s="41" t="s">
        <v>137</v>
      </c>
      <c r="F17" s="41" t="s">
        <v>175</v>
      </c>
      <c r="G17" s="42" t="s">
        <v>158</v>
      </c>
      <c r="H17" s="42" t="s">
        <v>164</v>
      </c>
      <c r="I17" s="43">
        <v>166000</v>
      </c>
      <c r="J17" s="42" t="s">
        <v>135</v>
      </c>
      <c r="K17" s="48">
        <v>44562</v>
      </c>
      <c r="L17" s="41" t="s">
        <v>74</v>
      </c>
      <c r="M17" s="41" t="s">
        <v>141</v>
      </c>
      <c r="N17" s="44">
        <v>44326</v>
      </c>
      <c r="O17" s="44">
        <v>44342</v>
      </c>
      <c r="P17" s="43">
        <f t="shared" si="0"/>
        <v>16</v>
      </c>
      <c r="Q17" s="49">
        <f t="shared" si="1"/>
        <v>0.53333333333333333</v>
      </c>
      <c r="R17" s="41" t="str">
        <f t="shared" ref="R17:R30" si="4">CONCATENATE(D17,"_",E17," ",F17," ",G17," ",H17," ",L17)</f>
        <v>2013_Toyota Rush G AT Hitam</v>
      </c>
    </row>
    <row r="18" spans="1:18" x14ac:dyDescent="0.25">
      <c r="A18" s="41"/>
      <c r="B18" s="42">
        <v>15</v>
      </c>
      <c r="C18" s="51" t="s">
        <v>176</v>
      </c>
      <c r="D18" s="42">
        <v>2013</v>
      </c>
      <c r="E18" s="41" t="s">
        <v>137</v>
      </c>
      <c r="F18" s="41" t="s">
        <v>175</v>
      </c>
      <c r="G18" s="42" t="s">
        <v>158</v>
      </c>
      <c r="H18" s="42" t="s">
        <v>164</v>
      </c>
      <c r="I18" s="43">
        <v>121000</v>
      </c>
      <c r="J18" s="42" t="s">
        <v>135</v>
      </c>
      <c r="K18" s="48">
        <v>44562</v>
      </c>
      <c r="L18" s="41" t="s">
        <v>13</v>
      </c>
      <c r="M18" s="41" t="s">
        <v>141</v>
      </c>
      <c r="N18" s="44">
        <v>44325</v>
      </c>
      <c r="O18" s="44">
        <v>44342</v>
      </c>
      <c r="P18" s="43">
        <f t="shared" si="0"/>
        <v>17</v>
      </c>
      <c r="Q18" s="49">
        <f t="shared" si="1"/>
        <v>0.56666666666666665</v>
      </c>
      <c r="R18" s="41" t="str">
        <f t="shared" si="4"/>
        <v>2013_Toyota Rush G AT Putih</v>
      </c>
    </row>
    <row r="19" spans="1:18" x14ac:dyDescent="0.25">
      <c r="A19" s="41"/>
      <c r="B19" s="42">
        <v>16</v>
      </c>
      <c r="C19" s="41" t="s">
        <v>177</v>
      </c>
      <c r="D19" s="42">
        <v>2005</v>
      </c>
      <c r="E19" s="41" t="s">
        <v>153</v>
      </c>
      <c r="F19" s="41" t="s">
        <v>178</v>
      </c>
      <c r="G19" s="42" t="s">
        <v>179</v>
      </c>
      <c r="H19" s="42" t="s">
        <v>134</v>
      </c>
      <c r="I19" s="43"/>
      <c r="J19" s="42" t="s">
        <v>140</v>
      </c>
      <c r="K19" s="48">
        <v>44593</v>
      </c>
      <c r="L19" s="41" t="s">
        <v>0</v>
      </c>
      <c r="M19" s="41" t="s">
        <v>0</v>
      </c>
      <c r="N19" s="44">
        <v>44327</v>
      </c>
      <c r="O19" s="44">
        <v>44332</v>
      </c>
      <c r="P19" s="43">
        <f t="shared" si="0"/>
        <v>5</v>
      </c>
      <c r="Q19" s="49">
        <f t="shared" si="1"/>
        <v>0.16666666666666666</v>
      </c>
      <c r="R19" s="41" t="str">
        <f t="shared" si="4"/>
        <v>2005_Suzuki Escudo 1.6 SE MT Grey</v>
      </c>
    </row>
    <row r="20" spans="1:18" x14ac:dyDescent="0.25">
      <c r="A20" s="41"/>
      <c r="B20" s="42">
        <v>17</v>
      </c>
      <c r="C20" s="52" t="s">
        <v>180</v>
      </c>
      <c r="D20" s="42">
        <v>2012</v>
      </c>
      <c r="E20" s="41" t="s">
        <v>131</v>
      </c>
      <c r="F20" s="41" t="s">
        <v>170</v>
      </c>
      <c r="G20" s="42" t="s">
        <v>181</v>
      </c>
      <c r="H20" s="42" t="s">
        <v>164</v>
      </c>
      <c r="I20" s="43"/>
      <c r="J20" s="42" t="s">
        <v>140</v>
      </c>
      <c r="K20" s="48">
        <v>44652</v>
      </c>
      <c r="L20" s="41" t="s">
        <v>7</v>
      </c>
      <c r="M20" s="41" t="s">
        <v>141</v>
      </c>
      <c r="N20" s="44">
        <v>44332</v>
      </c>
      <c r="O20" s="44">
        <v>44332</v>
      </c>
      <c r="P20" s="42">
        <f t="shared" si="0"/>
        <v>0</v>
      </c>
      <c r="Q20" s="42">
        <f t="shared" si="1"/>
        <v>0</v>
      </c>
      <c r="R20" s="41" t="str">
        <f t="shared" si="4"/>
        <v>2012_Daihatsu Xenia R Dlx AT Silver</v>
      </c>
    </row>
    <row r="21" spans="1:18" ht="15.75" customHeight="1" x14ac:dyDescent="0.25">
      <c r="A21" s="41"/>
      <c r="B21" s="42">
        <f t="shared" ref="B21:B30" si="5">B20+1</f>
        <v>18</v>
      </c>
      <c r="C21" s="52" t="s">
        <v>182</v>
      </c>
      <c r="D21" s="42">
        <v>2017</v>
      </c>
      <c r="E21" s="41" t="s">
        <v>131</v>
      </c>
      <c r="F21" s="41" t="s">
        <v>149</v>
      </c>
      <c r="G21" s="42" t="s">
        <v>150</v>
      </c>
      <c r="H21" s="42" t="s">
        <v>164</v>
      </c>
      <c r="I21" s="43"/>
      <c r="J21" s="42" t="s">
        <v>140</v>
      </c>
      <c r="K21" s="48"/>
      <c r="L21" s="41" t="s">
        <v>13</v>
      </c>
      <c r="M21" s="41" t="s">
        <v>0</v>
      </c>
      <c r="N21" s="44">
        <v>44341</v>
      </c>
      <c r="O21" s="44">
        <v>44352</v>
      </c>
      <c r="P21" s="42">
        <f t="shared" si="0"/>
        <v>11</v>
      </c>
      <c r="Q21" s="53">
        <f t="shared" si="1"/>
        <v>0.36666666666666664</v>
      </c>
      <c r="R21" s="41" t="str">
        <f t="shared" si="4"/>
        <v>2017_Daihatsu Ayla M AT Putih</v>
      </c>
    </row>
    <row r="22" spans="1:18" ht="15.75" customHeight="1" x14ac:dyDescent="0.25">
      <c r="A22" s="41"/>
      <c r="B22" s="42">
        <f t="shared" si="5"/>
        <v>19</v>
      </c>
      <c r="C22" s="52" t="s">
        <v>183</v>
      </c>
      <c r="D22" s="42">
        <v>2016</v>
      </c>
      <c r="E22" s="41" t="s">
        <v>131</v>
      </c>
      <c r="F22" s="41" t="s">
        <v>149</v>
      </c>
      <c r="G22" s="42" t="s">
        <v>184</v>
      </c>
      <c r="H22" s="42" t="s">
        <v>164</v>
      </c>
      <c r="I22" s="43"/>
      <c r="J22" s="42" t="s">
        <v>140</v>
      </c>
      <c r="K22" s="48"/>
      <c r="L22" s="41" t="s">
        <v>13</v>
      </c>
      <c r="M22" s="41" t="s">
        <v>0</v>
      </c>
      <c r="N22" s="44">
        <v>44348</v>
      </c>
      <c r="O22" s="44">
        <v>44352</v>
      </c>
      <c r="P22" s="42">
        <f t="shared" si="0"/>
        <v>4</v>
      </c>
      <c r="Q22" s="53">
        <f t="shared" si="1"/>
        <v>0.13333333333333333</v>
      </c>
      <c r="R22" s="41" t="str">
        <f t="shared" si="4"/>
        <v>2016_Daihatsu Ayla X AT Putih</v>
      </c>
    </row>
    <row r="23" spans="1:18" ht="15.75" customHeight="1" x14ac:dyDescent="0.25">
      <c r="A23" s="41"/>
      <c r="B23" s="42">
        <f t="shared" si="5"/>
        <v>20</v>
      </c>
      <c r="C23" s="41" t="s">
        <v>185</v>
      </c>
      <c r="D23" s="42">
        <v>2011</v>
      </c>
      <c r="E23" s="41" t="s">
        <v>166</v>
      </c>
      <c r="F23" s="41" t="s">
        <v>186</v>
      </c>
      <c r="G23" s="42" t="s">
        <v>187</v>
      </c>
      <c r="H23" s="42" t="s">
        <v>164</v>
      </c>
      <c r="I23" s="43">
        <v>145000</v>
      </c>
      <c r="J23" s="42" t="s">
        <v>135</v>
      </c>
      <c r="K23" s="54" t="s">
        <v>188</v>
      </c>
      <c r="L23" s="41" t="s">
        <v>13</v>
      </c>
      <c r="M23" s="41" t="s">
        <v>0</v>
      </c>
      <c r="N23" s="44">
        <v>44342</v>
      </c>
      <c r="O23" s="44">
        <v>44360</v>
      </c>
      <c r="P23" s="42">
        <f t="shared" si="0"/>
        <v>18</v>
      </c>
      <c r="Q23" s="53">
        <f t="shared" si="1"/>
        <v>0.6</v>
      </c>
      <c r="R23" s="41" t="str">
        <f t="shared" si="4"/>
        <v>2011_Nissan March 1.2L AT Putih</v>
      </c>
    </row>
    <row r="24" spans="1:18" ht="15.75" customHeight="1" x14ac:dyDescent="0.25">
      <c r="A24" s="41"/>
      <c r="B24" s="42">
        <f t="shared" si="5"/>
        <v>21</v>
      </c>
      <c r="C24" s="41" t="s">
        <v>189</v>
      </c>
      <c r="D24" s="42">
        <v>2013</v>
      </c>
      <c r="E24" s="41" t="s">
        <v>166</v>
      </c>
      <c r="F24" s="41" t="s">
        <v>186</v>
      </c>
      <c r="G24" s="42" t="s">
        <v>187</v>
      </c>
      <c r="H24" s="42" t="s">
        <v>134</v>
      </c>
      <c r="I24" s="43">
        <v>63000</v>
      </c>
      <c r="J24" s="42" t="s">
        <v>140</v>
      </c>
      <c r="K24" s="54" t="s">
        <v>190</v>
      </c>
      <c r="L24" s="41" t="s">
        <v>7</v>
      </c>
      <c r="M24" s="41" t="s">
        <v>32</v>
      </c>
      <c r="N24" s="44">
        <v>44342</v>
      </c>
      <c r="O24" s="44">
        <v>44459</v>
      </c>
      <c r="P24" s="42">
        <f t="shared" si="0"/>
        <v>117</v>
      </c>
      <c r="Q24" s="42">
        <f t="shared" si="1"/>
        <v>3.9</v>
      </c>
      <c r="R24" s="41" t="str">
        <f t="shared" si="4"/>
        <v>2013_Nissan March 1.2L MT Silver</v>
      </c>
    </row>
    <row r="25" spans="1:18" ht="15.75" customHeight="1" x14ac:dyDescent="0.25">
      <c r="A25" s="41"/>
      <c r="B25" s="42">
        <f t="shared" si="5"/>
        <v>22</v>
      </c>
      <c r="C25" s="41" t="s">
        <v>191</v>
      </c>
      <c r="D25" s="42">
        <v>2018</v>
      </c>
      <c r="E25" s="41" t="s">
        <v>131</v>
      </c>
      <c r="F25" s="41" t="s">
        <v>132</v>
      </c>
      <c r="G25" s="42" t="s">
        <v>184</v>
      </c>
      <c r="H25" s="42" t="s">
        <v>134</v>
      </c>
      <c r="I25" s="43">
        <v>95000</v>
      </c>
      <c r="J25" s="42" t="s">
        <v>140</v>
      </c>
      <c r="K25" s="54" t="s">
        <v>192</v>
      </c>
      <c r="L25" s="41" t="s">
        <v>32</v>
      </c>
      <c r="M25" s="41" t="s">
        <v>32</v>
      </c>
      <c r="N25" s="44">
        <v>44344</v>
      </c>
      <c r="O25" s="44">
        <v>44444</v>
      </c>
      <c r="P25" s="42">
        <f t="shared" si="0"/>
        <v>100</v>
      </c>
      <c r="Q25" s="55">
        <f t="shared" si="1"/>
        <v>3.3333333333333335</v>
      </c>
      <c r="R25" s="41" t="str">
        <f t="shared" si="4"/>
        <v>2018_Daihatsu Sigra X MT Black</v>
      </c>
    </row>
    <row r="26" spans="1:18" ht="15.75" customHeight="1" x14ac:dyDescent="0.25">
      <c r="A26" s="41"/>
      <c r="B26" s="56">
        <f t="shared" si="5"/>
        <v>23</v>
      </c>
      <c r="C26" s="57" t="s">
        <v>193</v>
      </c>
      <c r="D26" s="56">
        <v>2016</v>
      </c>
      <c r="E26" s="57" t="s">
        <v>153</v>
      </c>
      <c r="F26" s="57" t="s">
        <v>194</v>
      </c>
      <c r="G26" s="56" t="s">
        <v>155</v>
      </c>
      <c r="H26" s="56" t="s">
        <v>134</v>
      </c>
      <c r="I26" s="58">
        <v>25000</v>
      </c>
      <c r="J26" s="56" t="s">
        <v>140</v>
      </c>
      <c r="K26" s="59" t="s">
        <v>195</v>
      </c>
      <c r="L26" s="57" t="s">
        <v>7</v>
      </c>
      <c r="M26" s="57" t="s">
        <v>32</v>
      </c>
      <c r="N26" s="60">
        <v>44348</v>
      </c>
      <c r="O26" s="61">
        <f ca="1">TODAY()</f>
        <v>44650</v>
      </c>
      <c r="P26" s="56">
        <f t="shared" ca="1" si="0"/>
        <v>302</v>
      </c>
      <c r="Q26" s="62">
        <f t="shared" ca="1" si="1"/>
        <v>10.066666666666666</v>
      </c>
      <c r="R26" s="41" t="str">
        <f t="shared" si="4"/>
        <v>2016_Suzuki Wagon R GL MT Silver</v>
      </c>
    </row>
    <row r="27" spans="1:18" ht="15.75" customHeight="1" x14ac:dyDescent="0.25">
      <c r="A27" s="41"/>
      <c r="B27" s="42">
        <f t="shared" si="5"/>
        <v>24</v>
      </c>
      <c r="C27" s="41" t="s">
        <v>196</v>
      </c>
      <c r="D27" s="42">
        <v>2016</v>
      </c>
      <c r="E27" s="41" t="s">
        <v>131</v>
      </c>
      <c r="F27" s="41" t="s">
        <v>149</v>
      </c>
      <c r="G27" s="42" t="s">
        <v>197</v>
      </c>
      <c r="H27" s="42" t="s">
        <v>134</v>
      </c>
      <c r="I27" s="43">
        <v>75000</v>
      </c>
      <c r="J27" s="42" t="s">
        <v>140</v>
      </c>
      <c r="K27" s="63" t="s">
        <v>198</v>
      </c>
      <c r="L27" s="41" t="s">
        <v>74</v>
      </c>
      <c r="M27" s="41" t="s">
        <v>32</v>
      </c>
      <c r="N27" s="44">
        <v>44360</v>
      </c>
      <c r="O27" s="44">
        <v>44372</v>
      </c>
      <c r="P27" s="42">
        <f t="shared" si="0"/>
        <v>12</v>
      </c>
      <c r="Q27" s="42">
        <f t="shared" si="1"/>
        <v>0.4</v>
      </c>
      <c r="R27" s="41" t="str">
        <f t="shared" si="4"/>
        <v>2016_Daihatsu Ayla D+ MT Hitam</v>
      </c>
    </row>
    <row r="28" spans="1:18" ht="15.75" customHeight="1" x14ac:dyDescent="0.25">
      <c r="A28" s="41"/>
      <c r="B28" s="56">
        <f t="shared" si="5"/>
        <v>25</v>
      </c>
      <c r="C28" s="57" t="s">
        <v>199</v>
      </c>
      <c r="D28" s="56">
        <v>2008</v>
      </c>
      <c r="E28" s="57" t="s">
        <v>153</v>
      </c>
      <c r="F28" s="57" t="s">
        <v>200</v>
      </c>
      <c r="G28" s="56" t="s">
        <v>201</v>
      </c>
      <c r="H28" s="56" t="s">
        <v>164</v>
      </c>
      <c r="I28" s="58">
        <v>134000</v>
      </c>
      <c r="J28" s="56" t="s">
        <v>140</v>
      </c>
      <c r="K28" s="60" t="s">
        <v>192</v>
      </c>
      <c r="L28" s="57" t="s">
        <v>202</v>
      </c>
      <c r="M28" s="57" t="s">
        <v>32</v>
      </c>
      <c r="N28" s="60">
        <v>44373</v>
      </c>
      <c r="O28" s="61">
        <v>44508</v>
      </c>
      <c r="P28" s="56">
        <f t="shared" si="0"/>
        <v>135</v>
      </c>
      <c r="Q28" s="62">
        <f t="shared" si="1"/>
        <v>4.5</v>
      </c>
      <c r="R28" s="41" t="str">
        <f t="shared" si="4"/>
        <v>2008_Suzuki Swift ST AT Marun</v>
      </c>
    </row>
    <row r="29" spans="1:18" ht="15.75" customHeight="1" x14ac:dyDescent="0.25">
      <c r="A29" s="41"/>
      <c r="B29" s="42">
        <f t="shared" si="5"/>
        <v>26</v>
      </c>
      <c r="C29" s="41" t="s">
        <v>203</v>
      </c>
      <c r="D29" s="42">
        <v>2012</v>
      </c>
      <c r="E29" s="41" t="s">
        <v>145</v>
      </c>
      <c r="F29" s="41" t="s">
        <v>146</v>
      </c>
      <c r="G29" s="42" t="s">
        <v>204</v>
      </c>
      <c r="H29" s="42" t="s">
        <v>134</v>
      </c>
      <c r="I29" s="43">
        <v>2900</v>
      </c>
      <c r="J29" s="42" t="s">
        <v>140</v>
      </c>
      <c r="K29" s="63" t="s">
        <v>205</v>
      </c>
      <c r="L29" s="41" t="s">
        <v>0</v>
      </c>
      <c r="M29" s="41" t="s">
        <v>32</v>
      </c>
      <c r="N29" s="44">
        <v>44464</v>
      </c>
      <c r="O29" s="64">
        <v>44504</v>
      </c>
      <c r="P29" s="42">
        <f t="shared" si="0"/>
        <v>40</v>
      </c>
      <c r="Q29" s="55">
        <f t="shared" si="1"/>
        <v>1.3333333333333333</v>
      </c>
      <c r="R29" s="41" t="str">
        <f t="shared" si="4"/>
        <v>2012_Hyundai Avega GX MT Grey</v>
      </c>
    </row>
    <row r="30" spans="1:18" ht="15.75" customHeight="1" x14ac:dyDescent="0.25">
      <c r="A30" s="41"/>
      <c r="B30" s="42">
        <f t="shared" si="5"/>
        <v>27</v>
      </c>
      <c r="C30" s="41" t="s">
        <v>206</v>
      </c>
      <c r="D30" s="42">
        <v>2010</v>
      </c>
      <c r="E30" s="41" t="s">
        <v>166</v>
      </c>
      <c r="F30" s="41" t="s">
        <v>167</v>
      </c>
      <c r="G30" s="42" t="s">
        <v>207</v>
      </c>
      <c r="H30" s="42" t="s">
        <v>164</v>
      </c>
      <c r="I30" s="43">
        <v>174000</v>
      </c>
      <c r="J30" s="42" t="s">
        <v>135</v>
      </c>
      <c r="K30" s="63" t="s">
        <v>198</v>
      </c>
      <c r="L30" s="41" t="s">
        <v>106</v>
      </c>
      <c r="M30" s="41" t="s">
        <v>208</v>
      </c>
      <c r="N30" s="44">
        <v>44467</v>
      </c>
      <c r="O30" s="64">
        <v>44506</v>
      </c>
      <c r="P30" s="42">
        <f t="shared" si="0"/>
        <v>39</v>
      </c>
      <c r="Q30" s="55">
        <f t="shared" si="1"/>
        <v>1.3</v>
      </c>
      <c r="R30" s="41" t="str">
        <f t="shared" si="4"/>
        <v>2010_Nissan Grand Livina XV AT Green</v>
      </c>
    </row>
    <row r="31" spans="1:18" ht="15.75" customHeight="1" x14ac:dyDescent="0.25">
      <c r="A31" s="41"/>
      <c r="B31" s="42"/>
      <c r="C31" s="41"/>
      <c r="D31" s="42"/>
      <c r="E31" s="41"/>
      <c r="F31" s="41"/>
      <c r="G31" s="42"/>
      <c r="H31" s="42"/>
      <c r="I31" s="43"/>
      <c r="J31" s="42"/>
      <c r="K31" s="44"/>
      <c r="L31" s="41"/>
      <c r="M31" s="41"/>
      <c r="N31" s="44"/>
      <c r="O31" s="44"/>
      <c r="P31" s="42"/>
      <c r="Q31" s="42"/>
      <c r="R31" s="41"/>
    </row>
    <row r="32" spans="1:18" ht="15.75" customHeight="1" x14ac:dyDescent="0.25">
      <c r="A32" s="41"/>
      <c r="B32" s="42"/>
      <c r="C32" s="41"/>
      <c r="D32" s="42"/>
      <c r="E32" s="41"/>
      <c r="F32" s="41"/>
      <c r="G32" s="42"/>
      <c r="H32" s="42"/>
      <c r="I32" s="43"/>
      <c r="J32" s="42"/>
      <c r="K32" s="44"/>
      <c r="L32" s="41"/>
      <c r="M32" s="41"/>
      <c r="N32" s="44"/>
      <c r="O32" s="44"/>
      <c r="P32" s="42"/>
      <c r="Q32" s="43"/>
      <c r="R32" s="41"/>
    </row>
    <row r="33" spans="1:18" ht="15.75" customHeight="1" x14ac:dyDescent="0.25">
      <c r="A33" s="41"/>
      <c r="B33" s="42"/>
      <c r="C33" s="41"/>
      <c r="D33" s="42"/>
      <c r="E33" s="41"/>
      <c r="F33" s="41"/>
      <c r="G33" s="42"/>
      <c r="H33" s="42"/>
      <c r="I33" s="43"/>
      <c r="J33" s="42"/>
      <c r="K33" s="44"/>
      <c r="L33" s="41"/>
      <c r="M33" s="41"/>
      <c r="N33" s="44"/>
      <c r="O33" s="44"/>
      <c r="P33" s="42"/>
      <c r="Q33" s="43"/>
      <c r="R33" s="41"/>
    </row>
    <row r="34" spans="1:18" ht="15.75" customHeight="1" x14ac:dyDescent="0.25">
      <c r="A34" s="41"/>
      <c r="B34" s="42"/>
      <c r="C34" s="41"/>
      <c r="D34" s="42"/>
      <c r="E34" s="41"/>
      <c r="F34" s="41"/>
      <c r="G34" s="42"/>
      <c r="H34" s="42"/>
      <c r="I34" s="43"/>
      <c r="J34" s="42"/>
      <c r="K34" s="44"/>
      <c r="L34" s="41"/>
      <c r="M34" s="41"/>
      <c r="N34" s="44"/>
      <c r="O34" s="44"/>
      <c r="P34" s="42"/>
      <c r="Q34" s="42"/>
      <c r="R34" s="41"/>
    </row>
    <row r="35" spans="1:18" ht="15.75" customHeight="1" x14ac:dyDescent="0.25">
      <c r="A35" s="41"/>
      <c r="B35" s="42"/>
      <c r="C35" s="41"/>
      <c r="D35" s="42"/>
      <c r="E35" s="41"/>
      <c r="F35" s="41"/>
      <c r="G35" s="42"/>
      <c r="H35" s="42"/>
      <c r="I35" s="43"/>
      <c r="J35" s="42"/>
      <c r="K35" s="44"/>
      <c r="L35" s="41"/>
      <c r="M35" s="41"/>
      <c r="N35" s="44"/>
      <c r="O35" s="44"/>
      <c r="P35" s="42"/>
      <c r="Q35" s="42"/>
      <c r="R35" s="41"/>
    </row>
    <row r="36" spans="1:18" ht="15.75" customHeight="1" x14ac:dyDescent="0.25">
      <c r="A36" s="41"/>
      <c r="B36" s="42"/>
      <c r="C36" s="41"/>
      <c r="D36" s="42"/>
      <c r="E36" s="41"/>
      <c r="F36" s="41"/>
      <c r="G36" s="42"/>
      <c r="H36" s="42"/>
      <c r="I36" s="43"/>
      <c r="J36" s="42"/>
      <c r="K36" s="44"/>
      <c r="L36" s="41"/>
      <c r="M36" s="41"/>
      <c r="N36" s="44"/>
      <c r="O36" s="44"/>
      <c r="P36" s="42"/>
      <c r="Q36" s="42"/>
      <c r="R36" s="41"/>
    </row>
    <row r="37" spans="1:18" ht="15.75" customHeight="1" x14ac:dyDescent="0.25">
      <c r="A37" s="41"/>
      <c r="B37" s="42"/>
      <c r="C37" s="41"/>
      <c r="D37" s="42"/>
      <c r="E37" s="41"/>
      <c r="F37" s="41"/>
      <c r="G37" s="42"/>
      <c r="H37" s="42"/>
      <c r="I37" s="43"/>
      <c r="J37" s="42"/>
      <c r="K37" s="44"/>
      <c r="L37" s="41"/>
      <c r="M37" s="41"/>
      <c r="N37" s="44"/>
      <c r="O37" s="44"/>
      <c r="P37" s="42"/>
      <c r="Q37" s="42"/>
      <c r="R37" s="41"/>
    </row>
    <row r="38" spans="1:18" ht="15.75" customHeight="1" x14ac:dyDescent="0.25">
      <c r="A38" s="41"/>
      <c r="B38" s="42"/>
      <c r="C38" s="41"/>
      <c r="D38" s="42"/>
      <c r="E38" s="41"/>
      <c r="F38" s="41"/>
      <c r="G38" s="42"/>
      <c r="H38" s="42"/>
      <c r="I38" s="43"/>
      <c r="J38" s="42"/>
      <c r="K38" s="44"/>
      <c r="L38" s="41"/>
      <c r="M38" s="41"/>
      <c r="N38" s="44"/>
      <c r="O38" s="44"/>
      <c r="P38" s="42"/>
      <c r="Q38" s="42"/>
      <c r="R38" s="41"/>
    </row>
    <row r="39" spans="1:18" ht="15.75" customHeight="1" x14ac:dyDescent="0.25">
      <c r="A39" s="41"/>
      <c r="B39" s="42"/>
      <c r="C39" s="41"/>
      <c r="D39" s="42"/>
      <c r="E39" s="41"/>
      <c r="F39" s="41"/>
      <c r="G39" s="42"/>
      <c r="H39" s="42"/>
      <c r="I39" s="43"/>
      <c r="J39" s="42"/>
      <c r="K39" s="44"/>
      <c r="L39" s="41"/>
      <c r="M39" s="41"/>
      <c r="N39" s="44"/>
      <c r="O39" s="44"/>
      <c r="P39" s="42"/>
      <c r="Q39" s="42"/>
      <c r="R39" s="41"/>
    </row>
    <row r="40" spans="1:18" ht="15.75" customHeight="1" x14ac:dyDescent="0.25">
      <c r="A40" s="41"/>
      <c r="B40" s="42"/>
      <c r="C40" s="41"/>
      <c r="D40" s="42"/>
      <c r="E40" s="41"/>
      <c r="F40" s="41"/>
      <c r="G40" s="42"/>
      <c r="H40" s="42"/>
      <c r="I40" s="43"/>
      <c r="J40" s="42"/>
      <c r="K40" s="44"/>
      <c r="L40" s="41"/>
      <c r="M40" s="41"/>
      <c r="N40" s="44"/>
      <c r="O40" s="44"/>
      <c r="P40" s="42"/>
      <c r="Q40" s="42"/>
      <c r="R40" s="41"/>
    </row>
    <row r="41" spans="1:18" ht="15.75" customHeight="1" x14ac:dyDescent="0.25">
      <c r="A41" s="41"/>
      <c r="B41" s="42"/>
      <c r="C41" s="41"/>
      <c r="D41" s="42"/>
      <c r="E41" s="41"/>
      <c r="F41" s="41"/>
      <c r="G41" s="42"/>
      <c r="H41" s="42"/>
      <c r="I41" s="43"/>
      <c r="J41" s="42"/>
      <c r="K41" s="44"/>
      <c r="L41" s="41"/>
      <c r="M41" s="41"/>
      <c r="N41" s="44"/>
      <c r="O41" s="44"/>
      <c r="P41" s="42"/>
      <c r="Q41" s="42"/>
      <c r="R41" s="41"/>
    </row>
    <row r="42" spans="1:18" ht="15.75" customHeight="1" x14ac:dyDescent="0.25">
      <c r="A42" s="41"/>
      <c r="B42" s="42"/>
      <c r="C42" s="41"/>
      <c r="D42" s="42"/>
      <c r="E42" s="41"/>
      <c r="F42" s="41"/>
      <c r="G42" s="42"/>
      <c r="H42" s="42"/>
      <c r="I42" s="43"/>
      <c r="J42" s="42"/>
      <c r="K42" s="44"/>
      <c r="L42" s="41"/>
      <c r="M42" s="41"/>
      <c r="N42" s="44"/>
      <c r="O42" s="44"/>
      <c r="P42" s="42"/>
      <c r="Q42" s="42"/>
      <c r="R42" s="41"/>
    </row>
    <row r="43" spans="1:18" ht="15.75" customHeight="1" x14ac:dyDescent="0.25">
      <c r="A43" s="41"/>
      <c r="B43" s="42"/>
      <c r="C43" s="41"/>
      <c r="D43" s="42"/>
      <c r="E43" s="41"/>
      <c r="F43" s="41"/>
      <c r="G43" s="42"/>
      <c r="H43" s="42"/>
      <c r="I43" s="43"/>
      <c r="J43" s="42"/>
      <c r="K43" s="44"/>
      <c r="L43" s="41"/>
      <c r="M43" s="41"/>
      <c r="N43" s="44"/>
      <c r="O43" s="44"/>
      <c r="P43" s="42"/>
      <c r="Q43" s="42"/>
      <c r="R43" s="41"/>
    </row>
    <row r="44" spans="1:18" ht="15.75" customHeight="1" x14ac:dyDescent="0.25">
      <c r="A44" s="41"/>
      <c r="B44" s="42"/>
      <c r="C44" s="41"/>
      <c r="D44" s="42"/>
      <c r="E44" s="41"/>
      <c r="F44" s="41"/>
      <c r="G44" s="42"/>
      <c r="H44" s="42"/>
      <c r="I44" s="43"/>
      <c r="J44" s="42"/>
      <c r="K44" s="44"/>
      <c r="L44" s="41"/>
      <c r="M44" s="41"/>
      <c r="N44" s="44"/>
      <c r="O44" s="44"/>
      <c r="P44" s="42"/>
      <c r="Q44" s="42"/>
      <c r="R44" s="41"/>
    </row>
    <row r="45" spans="1:18" ht="15.75" customHeight="1" x14ac:dyDescent="0.25">
      <c r="A45" s="41"/>
      <c r="B45" s="42"/>
      <c r="C45" s="41"/>
      <c r="D45" s="42"/>
      <c r="E45" s="41"/>
      <c r="F45" s="41"/>
      <c r="G45" s="42"/>
      <c r="H45" s="42"/>
      <c r="I45" s="43"/>
      <c r="J45" s="42"/>
      <c r="K45" s="44"/>
      <c r="L45" s="41"/>
      <c r="M45" s="41"/>
      <c r="N45" s="44"/>
      <c r="O45" s="44"/>
      <c r="P45" s="42"/>
      <c r="Q45" s="42"/>
      <c r="R45" s="41"/>
    </row>
    <row r="46" spans="1:18" ht="15.75" customHeight="1" x14ac:dyDescent="0.25">
      <c r="A46" s="41"/>
      <c r="B46" s="42"/>
      <c r="C46" s="41"/>
      <c r="D46" s="42"/>
      <c r="E46" s="41"/>
      <c r="F46" s="41"/>
      <c r="G46" s="42"/>
      <c r="H46" s="42"/>
      <c r="I46" s="43"/>
      <c r="J46" s="42"/>
      <c r="K46" s="44"/>
      <c r="L46" s="41"/>
      <c r="M46" s="41"/>
      <c r="N46" s="44"/>
      <c r="O46" s="44"/>
      <c r="P46" s="42"/>
      <c r="Q46" s="42"/>
      <c r="R46" s="41"/>
    </row>
    <row r="47" spans="1:18" ht="15.75" customHeight="1" x14ac:dyDescent="0.25">
      <c r="A47" s="41"/>
      <c r="B47" s="42"/>
      <c r="C47" s="41"/>
      <c r="D47" s="42"/>
      <c r="E47" s="41"/>
      <c r="F47" s="41"/>
      <c r="G47" s="42"/>
      <c r="H47" s="42"/>
      <c r="I47" s="43"/>
      <c r="J47" s="42"/>
      <c r="K47" s="44"/>
      <c r="L47" s="41"/>
      <c r="M47" s="41"/>
      <c r="N47" s="44"/>
      <c r="O47" s="44"/>
      <c r="P47" s="42"/>
      <c r="Q47" s="42"/>
      <c r="R47" s="41"/>
    </row>
    <row r="48" spans="1:18" ht="15.75" customHeight="1" x14ac:dyDescent="0.25">
      <c r="A48" s="41"/>
      <c r="B48" s="42"/>
      <c r="C48" s="41"/>
      <c r="D48" s="42"/>
      <c r="E48" s="41"/>
      <c r="F48" s="41"/>
      <c r="G48" s="42"/>
      <c r="H48" s="42"/>
      <c r="I48" s="43"/>
      <c r="J48" s="42"/>
      <c r="K48" s="44"/>
      <c r="L48" s="41"/>
      <c r="M48" s="41"/>
      <c r="N48" s="44"/>
      <c r="O48" s="44"/>
      <c r="P48" s="42"/>
      <c r="Q48" s="42"/>
      <c r="R48" s="41"/>
    </row>
    <row r="49" spans="1:18" ht="15.75" customHeight="1" x14ac:dyDescent="0.25">
      <c r="A49" s="41"/>
      <c r="B49" s="42"/>
      <c r="C49" s="41"/>
      <c r="D49" s="42"/>
      <c r="E49" s="41"/>
      <c r="F49" s="41"/>
      <c r="G49" s="42"/>
      <c r="H49" s="42"/>
      <c r="I49" s="43"/>
      <c r="J49" s="42"/>
      <c r="K49" s="44"/>
      <c r="L49" s="41"/>
      <c r="M49" s="41"/>
      <c r="N49" s="44"/>
      <c r="O49" s="44"/>
      <c r="P49" s="42"/>
      <c r="Q49" s="42"/>
      <c r="R49" s="41"/>
    </row>
    <row r="50" spans="1:18" ht="15.75" customHeight="1" x14ac:dyDescent="0.25">
      <c r="A50" s="41"/>
      <c r="B50" s="42"/>
      <c r="C50" s="41"/>
      <c r="D50" s="42"/>
      <c r="E50" s="41"/>
      <c r="F50" s="41"/>
      <c r="G50" s="42"/>
      <c r="H50" s="42"/>
      <c r="I50" s="43"/>
      <c r="J50" s="42"/>
      <c r="K50" s="44"/>
      <c r="L50" s="41"/>
      <c r="M50" s="41"/>
      <c r="N50" s="44"/>
      <c r="O50" s="44"/>
      <c r="P50" s="42"/>
      <c r="Q50" s="42"/>
      <c r="R50" s="41"/>
    </row>
    <row r="51" spans="1:18" ht="15.75" customHeight="1" x14ac:dyDescent="0.25">
      <c r="A51" s="41"/>
      <c r="B51" s="42"/>
      <c r="C51" s="41"/>
      <c r="D51" s="42"/>
      <c r="E51" s="41"/>
      <c r="F51" s="41"/>
      <c r="G51" s="42"/>
      <c r="H51" s="42"/>
      <c r="I51" s="43"/>
      <c r="J51" s="42"/>
      <c r="K51" s="44"/>
      <c r="L51" s="41"/>
      <c r="M51" s="41"/>
      <c r="N51" s="44"/>
      <c r="O51" s="44"/>
      <c r="P51" s="42"/>
      <c r="Q51" s="42"/>
      <c r="R51" s="41"/>
    </row>
    <row r="52" spans="1:18" ht="15.75" customHeight="1" x14ac:dyDescent="0.25">
      <c r="A52" s="41"/>
      <c r="B52" s="42"/>
      <c r="C52" s="41"/>
      <c r="D52" s="42"/>
      <c r="E52" s="41"/>
      <c r="F52" s="41"/>
      <c r="G52" s="42"/>
      <c r="H52" s="42"/>
      <c r="I52" s="43"/>
      <c r="J52" s="42"/>
      <c r="K52" s="44"/>
      <c r="L52" s="41"/>
      <c r="M52" s="41"/>
      <c r="N52" s="44"/>
      <c r="O52" s="44"/>
      <c r="P52" s="42"/>
      <c r="Q52" s="42"/>
      <c r="R52" s="41"/>
    </row>
    <row r="53" spans="1:18" ht="15.75" customHeight="1" x14ac:dyDescent="0.25">
      <c r="A53" s="41"/>
      <c r="B53" s="42"/>
      <c r="C53" s="41"/>
      <c r="D53" s="42"/>
      <c r="E53" s="41"/>
      <c r="F53" s="41"/>
      <c r="G53" s="42"/>
      <c r="H53" s="42"/>
      <c r="I53" s="43"/>
      <c r="J53" s="42"/>
      <c r="K53" s="44"/>
      <c r="L53" s="41"/>
      <c r="M53" s="41"/>
      <c r="N53" s="44"/>
      <c r="O53" s="44"/>
      <c r="P53" s="42"/>
      <c r="Q53" s="42"/>
      <c r="R53" s="41"/>
    </row>
    <row r="54" spans="1:18" ht="15.75" customHeight="1" x14ac:dyDescent="0.25">
      <c r="A54" s="41"/>
      <c r="B54" s="42"/>
      <c r="C54" s="41"/>
      <c r="D54" s="42"/>
      <c r="E54" s="41"/>
      <c r="F54" s="41"/>
      <c r="G54" s="42"/>
      <c r="H54" s="42"/>
      <c r="I54" s="43"/>
      <c r="J54" s="42"/>
      <c r="K54" s="44"/>
      <c r="L54" s="41"/>
      <c r="M54" s="41"/>
      <c r="N54" s="44"/>
      <c r="O54" s="44"/>
      <c r="P54" s="42"/>
      <c r="Q54" s="42"/>
      <c r="R54" s="41"/>
    </row>
    <row r="55" spans="1:18" ht="15.75" customHeight="1" x14ac:dyDescent="0.25">
      <c r="A55" s="41"/>
      <c r="B55" s="42"/>
      <c r="C55" s="41"/>
      <c r="D55" s="42"/>
      <c r="E55" s="41"/>
      <c r="F55" s="41"/>
      <c r="G55" s="42"/>
      <c r="H55" s="42"/>
      <c r="I55" s="43"/>
      <c r="J55" s="42"/>
      <c r="K55" s="44"/>
      <c r="L55" s="41"/>
      <c r="M55" s="41"/>
      <c r="N55" s="44"/>
      <c r="O55" s="44"/>
      <c r="P55" s="42"/>
      <c r="Q55" s="42"/>
      <c r="R55" s="41"/>
    </row>
    <row r="56" spans="1:18" ht="15.75" customHeight="1" x14ac:dyDescent="0.25">
      <c r="A56" s="41"/>
      <c r="B56" s="42"/>
      <c r="C56" s="41"/>
      <c r="D56" s="42"/>
      <c r="E56" s="41"/>
      <c r="F56" s="41"/>
      <c r="G56" s="42"/>
      <c r="H56" s="42"/>
      <c r="I56" s="43"/>
      <c r="J56" s="42"/>
      <c r="K56" s="44"/>
      <c r="L56" s="41"/>
      <c r="M56" s="41"/>
      <c r="N56" s="44"/>
      <c r="O56" s="44"/>
      <c r="P56" s="42"/>
      <c r="Q56" s="42"/>
      <c r="R56" s="41"/>
    </row>
    <row r="57" spans="1:18" ht="15.75" customHeight="1" x14ac:dyDescent="0.25">
      <c r="A57" s="41"/>
      <c r="B57" s="42"/>
      <c r="C57" s="41"/>
      <c r="D57" s="42"/>
      <c r="E57" s="41"/>
      <c r="F57" s="41"/>
      <c r="G57" s="42"/>
      <c r="H57" s="42"/>
      <c r="I57" s="43"/>
      <c r="J57" s="42"/>
      <c r="K57" s="44"/>
      <c r="L57" s="41"/>
      <c r="M57" s="41"/>
      <c r="N57" s="44"/>
      <c r="O57" s="44"/>
      <c r="P57" s="42"/>
      <c r="Q57" s="42"/>
      <c r="R57" s="41"/>
    </row>
    <row r="58" spans="1:18" ht="15.75" customHeight="1" x14ac:dyDescent="0.25">
      <c r="A58" s="41"/>
      <c r="B58" s="42"/>
      <c r="C58" s="41"/>
      <c r="D58" s="42"/>
      <c r="E58" s="41"/>
      <c r="F58" s="41"/>
      <c r="G58" s="42"/>
      <c r="H58" s="42"/>
      <c r="I58" s="43"/>
      <c r="J58" s="42"/>
      <c r="K58" s="44"/>
      <c r="L58" s="41"/>
      <c r="M58" s="41"/>
      <c r="N58" s="44"/>
      <c r="O58" s="44"/>
      <c r="P58" s="42"/>
      <c r="Q58" s="42"/>
      <c r="R58" s="41"/>
    </row>
    <row r="59" spans="1:18" ht="15.75" customHeight="1" x14ac:dyDescent="0.25">
      <c r="A59" s="41"/>
      <c r="B59" s="42"/>
      <c r="C59" s="41"/>
      <c r="D59" s="42"/>
      <c r="E59" s="41"/>
      <c r="F59" s="41"/>
      <c r="G59" s="42"/>
      <c r="H59" s="42"/>
      <c r="I59" s="43"/>
      <c r="J59" s="42"/>
      <c r="K59" s="44"/>
      <c r="L59" s="41"/>
      <c r="M59" s="41"/>
      <c r="N59" s="44"/>
      <c r="O59" s="44"/>
      <c r="P59" s="42"/>
      <c r="Q59" s="42"/>
      <c r="R59" s="41"/>
    </row>
    <row r="60" spans="1:18" ht="15.75" customHeight="1" x14ac:dyDescent="0.25">
      <c r="A60" s="41"/>
      <c r="B60" s="42"/>
      <c r="C60" s="41"/>
      <c r="D60" s="42"/>
      <c r="E60" s="41"/>
      <c r="F60" s="41"/>
      <c r="G60" s="42"/>
      <c r="H60" s="42"/>
      <c r="I60" s="43"/>
      <c r="J60" s="42"/>
      <c r="K60" s="44"/>
      <c r="L60" s="41"/>
      <c r="M60" s="41"/>
      <c r="N60" s="44"/>
      <c r="O60" s="44"/>
      <c r="P60" s="42"/>
      <c r="Q60" s="42"/>
      <c r="R60" s="41"/>
    </row>
    <row r="61" spans="1:18" ht="15.75" customHeight="1" x14ac:dyDescent="0.25">
      <c r="A61" s="41"/>
      <c r="B61" s="42"/>
      <c r="C61" s="41"/>
      <c r="D61" s="42"/>
      <c r="E61" s="41"/>
      <c r="F61" s="41"/>
      <c r="G61" s="42"/>
      <c r="H61" s="42"/>
      <c r="I61" s="43"/>
      <c r="J61" s="42"/>
      <c r="K61" s="44"/>
      <c r="L61" s="41"/>
      <c r="M61" s="41"/>
      <c r="N61" s="44"/>
      <c r="O61" s="44"/>
      <c r="P61" s="42"/>
      <c r="Q61" s="42"/>
      <c r="R61" s="41"/>
    </row>
    <row r="62" spans="1:18" ht="15.75" customHeight="1" x14ac:dyDescent="0.25">
      <c r="A62" s="41"/>
      <c r="B62" s="42"/>
      <c r="C62" s="41"/>
      <c r="D62" s="42"/>
      <c r="E62" s="41"/>
      <c r="F62" s="41"/>
      <c r="G62" s="42"/>
      <c r="H62" s="42"/>
      <c r="I62" s="43"/>
      <c r="J62" s="42"/>
      <c r="K62" s="44"/>
      <c r="L62" s="41"/>
      <c r="M62" s="41"/>
      <c r="N62" s="44"/>
      <c r="O62" s="44"/>
      <c r="P62" s="42"/>
      <c r="Q62" s="42"/>
      <c r="R62" s="41"/>
    </row>
    <row r="63" spans="1:18" ht="15.75" customHeight="1" x14ac:dyDescent="0.25">
      <c r="A63" s="41"/>
      <c r="B63" s="42"/>
      <c r="C63" s="41"/>
      <c r="D63" s="42"/>
      <c r="E63" s="41"/>
      <c r="F63" s="41"/>
      <c r="G63" s="42"/>
      <c r="H63" s="42"/>
      <c r="I63" s="43"/>
      <c r="J63" s="42"/>
      <c r="K63" s="44"/>
      <c r="L63" s="41"/>
      <c r="M63" s="41"/>
      <c r="N63" s="44"/>
      <c r="O63" s="44"/>
      <c r="P63" s="42"/>
      <c r="Q63" s="42"/>
      <c r="R63" s="41"/>
    </row>
    <row r="64" spans="1:18" ht="15.75" customHeight="1" x14ac:dyDescent="0.25">
      <c r="A64" s="41"/>
      <c r="B64" s="42"/>
      <c r="C64" s="41"/>
      <c r="D64" s="42"/>
      <c r="E64" s="41"/>
      <c r="F64" s="41"/>
      <c r="G64" s="42"/>
      <c r="H64" s="42"/>
      <c r="I64" s="43"/>
      <c r="J64" s="42"/>
      <c r="K64" s="44"/>
      <c r="L64" s="41"/>
      <c r="M64" s="41"/>
      <c r="N64" s="44"/>
      <c r="O64" s="44"/>
      <c r="P64" s="42"/>
      <c r="Q64" s="42"/>
      <c r="R64" s="41"/>
    </row>
    <row r="65" spans="1:18" ht="15.75" customHeight="1" x14ac:dyDescent="0.25">
      <c r="A65" s="41"/>
      <c r="B65" s="42"/>
      <c r="C65" s="41"/>
      <c r="D65" s="42"/>
      <c r="E65" s="41"/>
      <c r="F65" s="41"/>
      <c r="G65" s="42"/>
      <c r="H65" s="42"/>
      <c r="I65" s="43"/>
      <c r="J65" s="42"/>
      <c r="K65" s="44"/>
      <c r="L65" s="41"/>
      <c r="M65" s="41"/>
      <c r="N65" s="44"/>
      <c r="O65" s="44"/>
      <c r="P65" s="42"/>
      <c r="Q65" s="42"/>
      <c r="R65" s="41"/>
    </row>
    <row r="66" spans="1:18" ht="15.75" customHeight="1" x14ac:dyDescent="0.25">
      <c r="A66" s="41"/>
      <c r="B66" s="42"/>
      <c r="C66" s="41"/>
      <c r="D66" s="42"/>
      <c r="E66" s="41"/>
      <c r="F66" s="41"/>
      <c r="G66" s="42"/>
      <c r="H66" s="42"/>
      <c r="I66" s="43"/>
      <c r="J66" s="42"/>
      <c r="K66" s="44"/>
      <c r="L66" s="41"/>
      <c r="M66" s="41"/>
      <c r="N66" s="44"/>
      <c r="O66" s="44"/>
      <c r="P66" s="42"/>
      <c r="Q66" s="42"/>
      <c r="R66" s="41"/>
    </row>
    <row r="67" spans="1:18" ht="15.75" customHeight="1" x14ac:dyDescent="0.25">
      <c r="A67" s="41"/>
      <c r="B67" s="42"/>
      <c r="C67" s="41"/>
      <c r="D67" s="42"/>
      <c r="E67" s="41"/>
      <c r="F67" s="41"/>
      <c r="G67" s="42"/>
      <c r="H67" s="42"/>
      <c r="I67" s="43"/>
      <c r="J67" s="42"/>
      <c r="K67" s="44"/>
      <c r="L67" s="41"/>
      <c r="M67" s="41"/>
      <c r="N67" s="44"/>
      <c r="O67" s="44"/>
      <c r="P67" s="42"/>
      <c r="Q67" s="42"/>
      <c r="R67" s="41"/>
    </row>
    <row r="68" spans="1:18" ht="15.75" customHeight="1" x14ac:dyDescent="0.25">
      <c r="A68" s="41"/>
      <c r="B68" s="42"/>
      <c r="C68" s="41"/>
      <c r="D68" s="42"/>
      <c r="E68" s="41"/>
      <c r="F68" s="41"/>
      <c r="G68" s="42"/>
      <c r="H68" s="42"/>
      <c r="I68" s="43"/>
      <c r="J68" s="42"/>
      <c r="K68" s="44"/>
      <c r="L68" s="41"/>
      <c r="M68" s="41"/>
      <c r="N68" s="44"/>
      <c r="O68" s="44"/>
      <c r="P68" s="42"/>
      <c r="Q68" s="42"/>
      <c r="R68" s="41"/>
    </row>
    <row r="69" spans="1:18" ht="15.75" customHeight="1" x14ac:dyDescent="0.25">
      <c r="A69" s="41"/>
      <c r="B69" s="42"/>
      <c r="C69" s="41"/>
      <c r="D69" s="42"/>
      <c r="E69" s="41"/>
      <c r="F69" s="41"/>
      <c r="G69" s="42"/>
      <c r="H69" s="42"/>
      <c r="I69" s="43"/>
      <c r="J69" s="42"/>
      <c r="K69" s="44"/>
      <c r="L69" s="41"/>
      <c r="M69" s="41"/>
      <c r="N69" s="44"/>
      <c r="O69" s="44"/>
      <c r="P69" s="42"/>
      <c r="Q69" s="42"/>
      <c r="R69" s="41"/>
    </row>
    <row r="70" spans="1:18" ht="15.75" customHeight="1" x14ac:dyDescent="0.25">
      <c r="A70" s="41"/>
      <c r="B70" s="42"/>
      <c r="C70" s="41"/>
      <c r="D70" s="42"/>
      <c r="E70" s="41"/>
      <c r="F70" s="41"/>
      <c r="G70" s="42"/>
      <c r="H70" s="42"/>
      <c r="I70" s="43"/>
      <c r="J70" s="42"/>
      <c r="K70" s="44"/>
      <c r="L70" s="41"/>
      <c r="M70" s="41"/>
      <c r="N70" s="44"/>
      <c r="O70" s="44"/>
      <c r="P70" s="42"/>
      <c r="Q70" s="42"/>
      <c r="R70" s="41"/>
    </row>
    <row r="71" spans="1:18" ht="15.75" customHeight="1" x14ac:dyDescent="0.25">
      <c r="A71" s="41"/>
      <c r="B71" s="42"/>
      <c r="C71" s="41"/>
      <c r="D71" s="42"/>
      <c r="E71" s="41"/>
      <c r="F71" s="41"/>
      <c r="G71" s="42"/>
      <c r="H71" s="42"/>
      <c r="I71" s="43"/>
      <c r="J71" s="42"/>
      <c r="K71" s="44"/>
      <c r="L71" s="41"/>
      <c r="M71" s="41"/>
      <c r="N71" s="44"/>
      <c r="O71" s="44"/>
      <c r="P71" s="42"/>
      <c r="Q71" s="42"/>
      <c r="R71" s="41"/>
    </row>
    <row r="72" spans="1:18" ht="15.75" customHeight="1" x14ac:dyDescent="0.25">
      <c r="A72" s="41"/>
      <c r="B72" s="42"/>
      <c r="C72" s="41"/>
      <c r="D72" s="42"/>
      <c r="E72" s="41"/>
      <c r="F72" s="41"/>
      <c r="G72" s="42"/>
      <c r="H72" s="42"/>
      <c r="I72" s="43"/>
      <c r="J72" s="42"/>
      <c r="K72" s="44"/>
      <c r="L72" s="41"/>
      <c r="M72" s="41"/>
      <c r="N72" s="44"/>
      <c r="O72" s="44"/>
      <c r="P72" s="42"/>
      <c r="Q72" s="42"/>
      <c r="R72" s="41"/>
    </row>
    <row r="73" spans="1:18" ht="15.75" customHeight="1" x14ac:dyDescent="0.25">
      <c r="A73" s="41"/>
      <c r="B73" s="42"/>
      <c r="C73" s="41"/>
      <c r="D73" s="42"/>
      <c r="E73" s="41"/>
      <c r="F73" s="41"/>
      <c r="G73" s="42"/>
      <c r="H73" s="42"/>
      <c r="I73" s="43"/>
      <c r="J73" s="42"/>
      <c r="K73" s="44"/>
      <c r="L73" s="41"/>
      <c r="M73" s="41"/>
      <c r="N73" s="44"/>
      <c r="O73" s="44"/>
      <c r="P73" s="42"/>
      <c r="Q73" s="42"/>
      <c r="R73" s="41"/>
    </row>
    <row r="74" spans="1:18" ht="15.75" customHeight="1" x14ac:dyDescent="0.25">
      <c r="A74" s="41"/>
      <c r="B74" s="42"/>
      <c r="C74" s="41"/>
      <c r="D74" s="42"/>
      <c r="E74" s="41"/>
      <c r="F74" s="41"/>
      <c r="G74" s="42"/>
      <c r="H74" s="42"/>
      <c r="I74" s="43"/>
      <c r="J74" s="42"/>
      <c r="K74" s="44"/>
      <c r="L74" s="41"/>
      <c r="M74" s="41"/>
      <c r="N74" s="44"/>
      <c r="O74" s="44"/>
      <c r="P74" s="42"/>
      <c r="Q74" s="42"/>
      <c r="R74" s="41"/>
    </row>
    <row r="75" spans="1:18" ht="15.75" customHeight="1" x14ac:dyDescent="0.25">
      <c r="A75" s="41"/>
      <c r="B75" s="42"/>
      <c r="C75" s="41"/>
      <c r="D75" s="42"/>
      <c r="E75" s="41"/>
      <c r="F75" s="41"/>
      <c r="G75" s="42"/>
      <c r="H75" s="42"/>
      <c r="I75" s="43"/>
      <c r="J75" s="42"/>
      <c r="K75" s="44"/>
      <c r="L75" s="41"/>
      <c r="M75" s="41"/>
      <c r="N75" s="44"/>
      <c r="O75" s="44"/>
      <c r="P75" s="42"/>
      <c r="Q75" s="42"/>
      <c r="R75" s="41"/>
    </row>
    <row r="76" spans="1:18" ht="15.75" customHeight="1" x14ac:dyDescent="0.25">
      <c r="A76" s="41"/>
      <c r="B76" s="42"/>
      <c r="C76" s="41"/>
      <c r="D76" s="42"/>
      <c r="E76" s="41"/>
      <c r="F76" s="41"/>
      <c r="G76" s="42"/>
      <c r="H76" s="42"/>
      <c r="I76" s="43"/>
      <c r="J76" s="42"/>
      <c r="K76" s="44"/>
      <c r="L76" s="41"/>
      <c r="M76" s="41"/>
      <c r="N76" s="44"/>
      <c r="O76" s="44"/>
      <c r="P76" s="42"/>
      <c r="Q76" s="42"/>
      <c r="R76" s="41"/>
    </row>
    <row r="77" spans="1:18" ht="15.75" customHeight="1" x14ac:dyDescent="0.25">
      <c r="A77" s="41"/>
      <c r="B77" s="42"/>
      <c r="C77" s="41"/>
      <c r="D77" s="42"/>
      <c r="E77" s="41"/>
      <c r="F77" s="41"/>
      <c r="G77" s="42"/>
      <c r="H77" s="42"/>
      <c r="I77" s="43"/>
      <c r="J77" s="42"/>
      <c r="K77" s="44"/>
      <c r="L77" s="41"/>
      <c r="M77" s="41"/>
      <c r="N77" s="44"/>
      <c r="O77" s="44"/>
      <c r="P77" s="42"/>
      <c r="Q77" s="42"/>
      <c r="R77" s="41"/>
    </row>
    <row r="78" spans="1:18" ht="15.75" customHeight="1" x14ac:dyDescent="0.25">
      <c r="A78" s="41"/>
      <c r="B78" s="42"/>
      <c r="C78" s="41"/>
      <c r="D78" s="42"/>
      <c r="E78" s="41"/>
      <c r="F78" s="41"/>
      <c r="G78" s="42"/>
      <c r="H78" s="42"/>
      <c r="I78" s="43"/>
      <c r="J78" s="42"/>
      <c r="K78" s="44"/>
      <c r="L78" s="41"/>
      <c r="M78" s="41"/>
      <c r="N78" s="44"/>
      <c r="O78" s="44"/>
      <c r="P78" s="42"/>
      <c r="Q78" s="42"/>
      <c r="R78" s="41"/>
    </row>
    <row r="79" spans="1:18" ht="15.75" customHeight="1" x14ac:dyDescent="0.25">
      <c r="A79" s="41"/>
      <c r="B79" s="42"/>
      <c r="C79" s="41"/>
      <c r="D79" s="42"/>
      <c r="E79" s="41"/>
      <c r="F79" s="41"/>
      <c r="G79" s="42"/>
      <c r="H79" s="42"/>
      <c r="I79" s="43"/>
      <c r="J79" s="42"/>
      <c r="K79" s="44"/>
      <c r="L79" s="41"/>
      <c r="M79" s="41"/>
      <c r="N79" s="44"/>
      <c r="O79" s="44"/>
      <c r="P79" s="42"/>
      <c r="Q79" s="42"/>
      <c r="R79" s="41"/>
    </row>
    <row r="80" spans="1:18" ht="15.75" customHeight="1" x14ac:dyDescent="0.25">
      <c r="A80" s="41"/>
      <c r="B80" s="42"/>
      <c r="C80" s="41"/>
      <c r="D80" s="42"/>
      <c r="E80" s="41"/>
      <c r="F80" s="41"/>
      <c r="G80" s="42"/>
      <c r="H80" s="42"/>
      <c r="I80" s="43"/>
      <c r="J80" s="42"/>
      <c r="K80" s="44"/>
      <c r="L80" s="41"/>
      <c r="M80" s="41"/>
      <c r="N80" s="44"/>
      <c r="O80" s="44"/>
      <c r="P80" s="42"/>
      <c r="Q80" s="42"/>
      <c r="R80" s="41"/>
    </row>
    <row r="81" spans="1:18" ht="15.75" customHeight="1" x14ac:dyDescent="0.25">
      <c r="A81" s="41"/>
      <c r="B81" s="42"/>
      <c r="C81" s="41"/>
      <c r="D81" s="42"/>
      <c r="E81" s="41"/>
      <c r="F81" s="41"/>
      <c r="G81" s="42"/>
      <c r="H81" s="42"/>
      <c r="I81" s="43"/>
      <c r="J81" s="42"/>
      <c r="K81" s="44"/>
      <c r="L81" s="41"/>
      <c r="M81" s="41"/>
      <c r="N81" s="44"/>
      <c r="O81" s="44"/>
      <c r="P81" s="42"/>
      <c r="Q81" s="42"/>
      <c r="R81" s="41"/>
    </row>
    <row r="82" spans="1:18" ht="15.75" customHeight="1" x14ac:dyDescent="0.25">
      <c r="A82" s="41"/>
      <c r="B82" s="42"/>
      <c r="C82" s="41"/>
      <c r="D82" s="42"/>
      <c r="E82" s="41"/>
      <c r="F82" s="41"/>
      <c r="G82" s="42"/>
      <c r="H82" s="42"/>
      <c r="I82" s="43"/>
      <c r="J82" s="42"/>
      <c r="K82" s="44"/>
      <c r="L82" s="41"/>
      <c r="M82" s="41"/>
      <c r="N82" s="44"/>
      <c r="O82" s="44"/>
      <c r="P82" s="42"/>
      <c r="Q82" s="42"/>
      <c r="R82" s="41"/>
    </row>
    <row r="83" spans="1:18" ht="15.75" customHeight="1" x14ac:dyDescent="0.25">
      <c r="A83" s="41"/>
      <c r="B83" s="42"/>
      <c r="C83" s="41"/>
      <c r="D83" s="42"/>
      <c r="E83" s="41"/>
      <c r="F83" s="41"/>
      <c r="G83" s="42"/>
      <c r="H83" s="42"/>
      <c r="I83" s="43"/>
      <c r="J83" s="42"/>
      <c r="K83" s="44"/>
      <c r="L83" s="41"/>
      <c r="M83" s="41"/>
      <c r="N83" s="44"/>
      <c r="O83" s="44"/>
      <c r="P83" s="42"/>
      <c r="Q83" s="42"/>
      <c r="R83" s="41"/>
    </row>
    <row r="84" spans="1:18" ht="15.75" customHeight="1" x14ac:dyDescent="0.25">
      <c r="A84" s="41"/>
      <c r="B84" s="42"/>
      <c r="C84" s="41"/>
      <c r="D84" s="42"/>
      <c r="E84" s="41"/>
      <c r="F84" s="41"/>
      <c r="G84" s="42"/>
      <c r="H84" s="42"/>
      <c r="I84" s="43"/>
      <c r="J84" s="42"/>
      <c r="K84" s="44"/>
      <c r="L84" s="41"/>
      <c r="M84" s="41"/>
      <c r="N84" s="44"/>
      <c r="O84" s="44"/>
      <c r="P84" s="42"/>
      <c r="Q84" s="42"/>
      <c r="R84" s="41"/>
    </row>
    <row r="85" spans="1:18" ht="15.75" customHeight="1" x14ac:dyDescent="0.25">
      <c r="A85" s="41"/>
      <c r="B85" s="42"/>
      <c r="C85" s="41"/>
      <c r="D85" s="42"/>
      <c r="E85" s="41"/>
      <c r="F85" s="41"/>
      <c r="G85" s="42"/>
      <c r="H85" s="42"/>
      <c r="I85" s="43"/>
      <c r="J85" s="42"/>
      <c r="K85" s="44"/>
      <c r="L85" s="41"/>
      <c r="M85" s="41"/>
      <c r="N85" s="44"/>
      <c r="O85" s="44"/>
      <c r="P85" s="42"/>
      <c r="Q85" s="42"/>
      <c r="R85" s="41"/>
    </row>
    <row r="86" spans="1:18" ht="15.75" customHeight="1" x14ac:dyDescent="0.25">
      <c r="A86" s="41"/>
      <c r="B86" s="42"/>
      <c r="C86" s="41"/>
      <c r="D86" s="42"/>
      <c r="E86" s="41"/>
      <c r="F86" s="41"/>
      <c r="G86" s="42"/>
      <c r="H86" s="42"/>
      <c r="I86" s="43"/>
      <c r="J86" s="42"/>
      <c r="K86" s="44"/>
      <c r="L86" s="41"/>
      <c r="M86" s="41"/>
      <c r="N86" s="44"/>
      <c r="O86" s="44"/>
      <c r="P86" s="42"/>
      <c r="Q86" s="42"/>
      <c r="R86" s="41"/>
    </row>
    <row r="87" spans="1:18" ht="15.75" customHeight="1" x14ac:dyDescent="0.25">
      <c r="A87" s="41"/>
      <c r="B87" s="42"/>
      <c r="C87" s="41"/>
      <c r="D87" s="42"/>
      <c r="E87" s="41"/>
      <c r="F87" s="41"/>
      <c r="G87" s="42"/>
      <c r="H87" s="42"/>
      <c r="I87" s="43"/>
      <c r="J87" s="42"/>
      <c r="K87" s="44"/>
      <c r="L87" s="41"/>
      <c r="M87" s="41"/>
      <c r="N87" s="44"/>
      <c r="O87" s="44"/>
      <c r="P87" s="42"/>
      <c r="Q87" s="42"/>
      <c r="R87" s="41"/>
    </row>
    <row r="88" spans="1:18" ht="15.75" customHeight="1" x14ac:dyDescent="0.25">
      <c r="A88" s="41"/>
      <c r="B88" s="42"/>
      <c r="C88" s="41"/>
      <c r="D88" s="42"/>
      <c r="E88" s="41"/>
      <c r="F88" s="41"/>
      <c r="G88" s="42"/>
      <c r="H88" s="42"/>
      <c r="I88" s="43"/>
      <c r="J88" s="42"/>
      <c r="K88" s="44"/>
      <c r="L88" s="41"/>
      <c r="M88" s="41"/>
      <c r="N88" s="44"/>
      <c r="O88" s="44"/>
      <c r="P88" s="42"/>
      <c r="Q88" s="42"/>
      <c r="R88" s="41"/>
    </row>
    <row r="89" spans="1:18" ht="15.75" customHeight="1" x14ac:dyDescent="0.25">
      <c r="A89" s="41"/>
      <c r="B89" s="42"/>
      <c r="C89" s="41"/>
      <c r="D89" s="42"/>
      <c r="E89" s="41"/>
      <c r="F89" s="41"/>
      <c r="G89" s="42"/>
      <c r="H89" s="42"/>
      <c r="I89" s="43"/>
      <c r="J89" s="42"/>
      <c r="K89" s="44"/>
      <c r="L89" s="41"/>
      <c r="M89" s="41"/>
      <c r="N89" s="44"/>
      <c r="O89" s="44"/>
      <c r="P89" s="42"/>
      <c r="Q89" s="42"/>
      <c r="R89" s="41"/>
    </row>
    <row r="90" spans="1:18" ht="15.75" customHeight="1" x14ac:dyDescent="0.25">
      <c r="A90" s="41"/>
      <c r="B90" s="42"/>
      <c r="C90" s="41"/>
      <c r="D90" s="42"/>
      <c r="E90" s="41"/>
      <c r="F90" s="41"/>
      <c r="G90" s="42"/>
      <c r="H90" s="42"/>
      <c r="I90" s="43"/>
      <c r="J90" s="42"/>
      <c r="K90" s="44"/>
      <c r="L90" s="41"/>
      <c r="M90" s="41"/>
      <c r="N90" s="44"/>
      <c r="O90" s="44"/>
      <c r="P90" s="42"/>
      <c r="Q90" s="42"/>
      <c r="R90" s="41"/>
    </row>
    <row r="91" spans="1:18" ht="15.75" customHeight="1" x14ac:dyDescent="0.25">
      <c r="A91" s="41"/>
      <c r="B91" s="42"/>
      <c r="C91" s="41"/>
      <c r="D91" s="42"/>
      <c r="E91" s="41"/>
      <c r="F91" s="41"/>
      <c r="G91" s="42"/>
      <c r="H91" s="42"/>
      <c r="I91" s="43"/>
      <c r="J91" s="42"/>
      <c r="K91" s="44"/>
      <c r="L91" s="41"/>
      <c r="M91" s="41"/>
      <c r="N91" s="44"/>
      <c r="O91" s="44"/>
      <c r="P91" s="42"/>
      <c r="Q91" s="42"/>
      <c r="R91" s="41"/>
    </row>
    <row r="92" spans="1:18" ht="15.75" customHeight="1" x14ac:dyDescent="0.25">
      <c r="A92" s="41"/>
      <c r="B92" s="42"/>
      <c r="C92" s="41"/>
      <c r="D92" s="42"/>
      <c r="E92" s="41"/>
      <c r="F92" s="41"/>
      <c r="G92" s="42"/>
      <c r="H92" s="42"/>
      <c r="I92" s="43"/>
      <c r="J92" s="42"/>
      <c r="K92" s="44"/>
      <c r="L92" s="41"/>
      <c r="M92" s="41"/>
      <c r="N92" s="44"/>
      <c r="O92" s="44"/>
      <c r="P92" s="42"/>
      <c r="Q92" s="42"/>
      <c r="R92" s="41"/>
    </row>
    <row r="93" spans="1:18" ht="15.75" customHeight="1" x14ac:dyDescent="0.25">
      <c r="A93" s="41"/>
      <c r="B93" s="42"/>
      <c r="C93" s="41"/>
      <c r="D93" s="42"/>
      <c r="E93" s="41"/>
      <c r="F93" s="41"/>
      <c r="G93" s="42"/>
      <c r="H93" s="42"/>
      <c r="I93" s="43"/>
      <c r="J93" s="42"/>
      <c r="K93" s="44"/>
      <c r="L93" s="41"/>
      <c r="M93" s="41"/>
      <c r="N93" s="44"/>
      <c r="O93" s="44"/>
      <c r="P93" s="42"/>
      <c r="Q93" s="42"/>
      <c r="R93" s="41"/>
    </row>
    <row r="94" spans="1:18" ht="15.75" customHeight="1" x14ac:dyDescent="0.25">
      <c r="A94" s="41"/>
      <c r="B94" s="42"/>
      <c r="C94" s="41"/>
      <c r="D94" s="42"/>
      <c r="E94" s="41"/>
      <c r="F94" s="41"/>
      <c r="G94" s="42"/>
      <c r="H94" s="42"/>
      <c r="I94" s="43"/>
      <c r="J94" s="42"/>
      <c r="K94" s="44"/>
      <c r="L94" s="41"/>
      <c r="M94" s="41"/>
      <c r="N94" s="44"/>
      <c r="O94" s="44"/>
      <c r="P94" s="42"/>
      <c r="Q94" s="42"/>
      <c r="R94" s="41"/>
    </row>
    <row r="95" spans="1:18" ht="15.75" customHeight="1" x14ac:dyDescent="0.25">
      <c r="A95" s="41"/>
      <c r="B95" s="42"/>
      <c r="C95" s="41"/>
      <c r="D95" s="42"/>
      <c r="E95" s="41"/>
      <c r="F95" s="41"/>
      <c r="G95" s="42"/>
      <c r="H95" s="42"/>
      <c r="I95" s="43"/>
      <c r="J95" s="42"/>
      <c r="K95" s="44"/>
      <c r="L95" s="41"/>
      <c r="M95" s="41"/>
      <c r="N95" s="44"/>
      <c r="O95" s="44"/>
      <c r="P95" s="42"/>
      <c r="Q95" s="42"/>
      <c r="R95" s="41"/>
    </row>
    <row r="96" spans="1:18" ht="15.75" customHeight="1" x14ac:dyDescent="0.25">
      <c r="A96" s="41"/>
      <c r="B96" s="42"/>
      <c r="C96" s="41"/>
      <c r="D96" s="42"/>
      <c r="E96" s="41"/>
      <c r="F96" s="41"/>
      <c r="G96" s="42"/>
      <c r="H96" s="42"/>
      <c r="I96" s="43"/>
      <c r="J96" s="42"/>
      <c r="K96" s="44"/>
      <c r="L96" s="41"/>
      <c r="M96" s="41"/>
      <c r="N96" s="44"/>
      <c r="O96" s="44"/>
      <c r="P96" s="42"/>
      <c r="Q96" s="42"/>
      <c r="R96" s="41"/>
    </row>
    <row r="97" spans="1:18" ht="15.75" customHeight="1" x14ac:dyDescent="0.25">
      <c r="A97" s="41"/>
      <c r="B97" s="42"/>
      <c r="C97" s="41"/>
      <c r="D97" s="42"/>
      <c r="E97" s="41"/>
      <c r="F97" s="41"/>
      <c r="G97" s="42"/>
      <c r="H97" s="42"/>
      <c r="I97" s="43"/>
      <c r="J97" s="42"/>
      <c r="K97" s="44"/>
      <c r="L97" s="41"/>
      <c r="M97" s="41"/>
      <c r="N97" s="44"/>
      <c r="O97" s="44"/>
      <c r="P97" s="42"/>
      <c r="Q97" s="42"/>
      <c r="R97" s="41"/>
    </row>
    <row r="98" spans="1:18" ht="15.75" customHeight="1" x14ac:dyDescent="0.25">
      <c r="A98" s="41"/>
      <c r="B98" s="42"/>
      <c r="C98" s="41"/>
      <c r="D98" s="42"/>
      <c r="E98" s="41"/>
      <c r="F98" s="41"/>
      <c r="G98" s="42"/>
      <c r="H98" s="42"/>
      <c r="I98" s="43"/>
      <c r="J98" s="42"/>
      <c r="K98" s="44"/>
      <c r="L98" s="41"/>
      <c r="M98" s="41"/>
      <c r="N98" s="44"/>
      <c r="O98" s="44"/>
      <c r="P98" s="42"/>
      <c r="Q98" s="42"/>
      <c r="R98" s="41"/>
    </row>
    <row r="99" spans="1:18" ht="15.75" customHeight="1" x14ac:dyDescent="0.25">
      <c r="A99" s="41"/>
      <c r="B99" s="42"/>
      <c r="C99" s="41"/>
      <c r="D99" s="42"/>
      <c r="E99" s="41"/>
      <c r="F99" s="41"/>
      <c r="G99" s="42"/>
      <c r="H99" s="42"/>
      <c r="I99" s="43"/>
      <c r="J99" s="42"/>
      <c r="K99" s="44"/>
      <c r="L99" s="41"/>
      <c r="M99" s="41"/>
      <c r="N99" s="44"/>
      <c r="O99" s="44"/>
      <c r="P99" s="42"/>
      <c r="Q99" s="42"/>
      <c r="R99" s="41"/>
    </row>
    <row r="100" spans="1:18" ht="15.75" customHeight="1" x14ac:dyDescent="0.25">
      <c r="A100" s="41"/>
      <c r="B100" s="42"/>
      <c r="C100" s="41"/>
      <c r="D100" s="42"/>
      <c r="E100" s="41"/>
      <c r="F100" s="41"/>
      <c r="G100" s="42"/>
      <c r="H100" s="42"/>
      <c r="I100" s="43"/>
      <c r="J100" s="42"/>
      <c r="K100" s="44"/>
      <c r="L100" s="41"/>
      <c r="M100" s="41"/>
      <c r="N100" s="44"/>
      <c r="O100" s="44"/>
      <c r="P100" s="42"/>
      <c r="Q100" s="42"/>
      <c r="R100" s="41"/>
    </row>
    <row r="101" spans="1:18" ht="15.75" customHeight="1" x14ac:dyDescent="0.25">
      <c r="A101" s="41"/>
      <c r="B101" s="42"/>
      <c r="C101" s="41"/>
      <c r="D101" s="42"/>
      <c r="E101" s="41"/>
      <c r="F101" s="41"/>
      <c r="G101" s="42"/>
      <c r="H101" s="42"/>
      <c r="I101" s="43"/>
      <c r="J101" s="42"/>
      <c r="K101" s="44"/>
      <c r="L101" s="41"/>
      <c r="M101" s="41"/>
      <c r="N101" s="44"/>
      <c r="O101" s="44"/>
      <c r="P101" s="42"/>
      <c r="Q101" s="42"/>
      <c r="R101" s="41"/>
    </row>
    <row r="102" spans="1:18" ht="15.75" customHeight="1" x14ac:dyDescent="0.25"/>
    <row r="103" spans="1:18" ht="15.75" customHeight="1" x14ac:dyDescent="0.25"/>
    <row r="104" spans="1:18" ht="15.75" customHeight="1" x14ac:dyDescent="0.25"/>
    <row r="105" spans="1:18" ht="15.75" customHeight="1" x14ac:dyDescent="0.25"/>
    <row r="106" spans="1:18" ht="15.75" customHeight="1" x14ac:dyDescent="0.25"/>
    <row r="107" spans="1:18" ht="15.75" customHeight="1" x14ac:dyDescent="0.25"/>
    <row r="108" spans="1:18" ht="15.75" customHeight="1" x14ac:dyDescent="0.25"/>
    <row r="109" spans="1:18" ht="15.75" customHeight="1" x14ac:dyDescent="0.25"/>
    <row r="110" spans="1:18" ht="15.75" customHeight="1" x14ac:dyDescent="0.25"/>
    <row r="111" spans="1:18" ht="15.75" customHeight="1" x14ac:dyDescent="0.25"/>
    <row r="112" spans="1:1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Car</vt:lpstr>
      <vt:lpstr>WZ</vt:lpstr>
      <vt:lpstr>DZ</vt:lpstr>
      <vt:lpstr>LAP.PENJ</vt:lpstr>
      <vt:lpstr>SumPenj</vt:lpstr>
      <vt:lpstr>Sheet2</vt:lpstr>
      <vt:lpstr>Sheet1</vt:lpstr>
      <vt:lpstr>Yanto</vt:lpstr>
      <vt:lpstr>STOCK UNIT</vt:lpstr>
      <vt:lpstr>Car (2)</vt:lpstr>
      <vt:lpstr>KS</vt:lpstr>
      <vt:lpstr>BC</vt:lpstr>
      <vt:lpstr>SumPenj!Print_Area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Suwito</dc:creator>
  <cp:lastModifiedBy>Suwito</cp:lastModifiedBy>
  <cp:lastPrinted>2022-01-19T10:09:49Z</cp:lastPrinted>
  <dcterms:created xsi:type="dcterms:W3CDTF">2019-12-19T08:58:11Z</dcterms:created>
  <dcterms:modified xsi:type="dcterms:W3CDTF">2022-03-30T09:38:43Z</dcterms:modified>
</cp:coreProperties>
</file>