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2emeAnnee\4trimestre(en cours)\p_mobile\p_mobile-readME\doc\"/>
    </mc:Choice>
  </mc:AlternateContent>
  <xr:revisionPtr revIDLastSave="0" documentId="13_ncr:1_{8ACC9A5A-4C3F-41AB-A6FA-361023CE6D9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08" yWindow="-108" windowWidth="23256" windowHeight="12456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<sst xmlns="http://schemas.openxmlformats.org/spreadsheetml/2006/main" count="54" uniqueCount="41">
  <si>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</si>
  <si>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</si>
  <si>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</si>
  <si>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</si>
  <si>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</si>
  <si>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</si>
  <si>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</si>
  <si>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</si>
  <si>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</si>
  <si>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</si>
  <si>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</si>
  <si>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</si>
  <si>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</si>
  <si>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</si>
  <si>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</si>
  <si>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</si>
  <si>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</si>
  <si>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</si>
  <si>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</si>
  <si>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</si>
  <si>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</si>
  <si>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</si>
  <si>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</si>
  <si>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</si>
  <si>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</si>
  <si>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</si>
  <si>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</si>
  <si>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</si>
  <si>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repo Git et de la structure du projet</t>
  </si>
  <si>
    <t>Réalisation des maquettes de toutes les écrans</t>
  </si>
  <si>
    <t>Absent-maladie</t>
  </si>
  <si>
    <t>Recherche d'icons</t>
  </si>
  <si>
    <t>Finalisation des maquettes</t>
  </si>
  <si>
    <t>Réalisation de l'application</t>
  </si>
  <si>
    <t>Trelles William</t>
  </si>
  <si>
    <t>Absence</t>
  </si>
  <si>
    <t>Connexion db</t>
  </si>
  <si>
    <t>Connexion api</t>
  </si>
  <si>
    <t>Ameliorer l'interface</t>
  </si>
  <si>
    <t>Changement de l'api</t>
  </si>
  <si>
    <t>Evaluation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</si>
</sst>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3.472222222222222E-3</c:v>
                </c:pt>
                <c:pt idx="4">
                  <c:v>6.9444444444444441E-3</c:v>
                </c:pt>
                <c:pt idx="5">
                  <c:v>0</c:v>
                </c:pt>
                <c:pt idx="6">
                  <c:v>7.9861111111111105E-2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2" sqref="E12"/>
    </sheetView>
  </sheetViews>
  <sheetFormatPr baseColWidth="10" defaultColWidth="11" defaultRowHeight="15.6" x14ac:dyDescent="0.3"/>
  <cols>
    <col min="1" max="1" width="14.59765625" style="8" customWidth="1"/>
    <col min="2" max="2" width="10.59765625" style="1" customWidth="1"/>
    <col min="3" max="3" width="15.59765625" style="2" customWidth="1"/>
    <col min="4" max="4" width="10.5" style="2" bestFit="1" customWidth="1"/>
    <col min="5" max="5" width="14.09765625" bestFit="1" customWidth="1"/>
    <col min="6" max="6" width="83.5" customWidth="1"/>
    <col min="7" max="7" width="72.09765625" customWidth="1"/>
    <col min="10" max="10" width="7.09765625" bestFit="1" customWidth="1"/>
    <col min="11" max="11" width="13.8984375" bestFit="1" customWidth="1"/>
    <col min="12" max="12" width="4.097656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4" x14ac:dyDescent="0.45">
      <c r="A1" s="9"/>
      <c r="B1" s="10"/>
      <c r="C1" s="11"/>
      <c r="D1" s="11"/>
      <c r="E1" s="12"/>
      <c r="F1" s="13" t="s">
        <v>0</v>
      </c>
      <c r="G1" s="12"/>
    </row>
    <row r="2" spans="1:15" ht="23.4" x14ac:dyDescent="0.45">
      <c r="B2" s="5" t="s">
        <v>1</v>
      </c>
      <c r="C2" s="55" t="s">
        <v>34</v>
      </c>
      <c r="D2" s="55"/>
      <c r="E2" s="55"/>
      <c r="F2" s="5" t="s">
        <v>2</v>
      </c>
      <c r="G2" s="6" t="s">
        <v>24</v>
      </c>
    </row>
    <row r="3" spans="1:15" ht="23.4" x14ac:dyDescent="0.45">
      <c r="B3" s="5" t="s">
        <v>9</v>
      </c>
      <c r="C3" s="23" t="str">
        <f>INT(E4/1440)&amp;" jours "&amp;INT(MOD(E4/1440,1)*24)&amp;" heurs "&amp;INT(MOD(MOD(E4/1440,1)*24,1)*60)&amp;" minutes"</f>
        <v>0 jours 16 heurs 39 minutes</v>
      </c>
      <c r="D3" s="23"/>
      <c r="E3" s="3"/>
      <c r="F3" s="4" t="s">
        <v>10</v>
      </c>
      <c r="G3" s="7" t="s">
        <v>23</v>
      </c>
    </row>
    <row r="4" spans="1:15" ht="23.4" hidden="1" x14ac:dyDescent="0.45">
      <c r="B4" s="5"/>
      <c r="C4" s="23">
        <f>SUBTOTAL(9,$C$7:$C$531)*60</f>
        <v>780</v>
      </c>
      <c r="D4" s="23">
        <f>SUBTOTAL(9,$D$7:$D$531)</f>
        <v>220</v>
      </c>
      <c r="E4" s="41">
        <f>SUM(C4:D4)</f>
        <v>1000</v>
      </c>
      <c r="F4" s="4"/>
      <c r="G4" s="7"/>
    </row>
    <row r="5" spans="1:15" x14ac:dyDescent="0.3">
      <c r="C5" s="56" t="s">
        <v>16</v>
      </c>
      <c r="D5" s="56"/>
    </row>
    <row r="6" spans="1:15" s="21" customFormat="1" ht="20.100000000000001" customHeight="1" x14ac:dyDescent="0.35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3">
      <c r="A7" s="14">
        <f>IF(ISBLANK(B7),"",_xlfn.ISOWEEKNUM('Journal de travail'!$B7))</f>
        <v>12</v>
      </c>
      <c r="B7" s="43">
        <v>45369</v>
      </c>
      <c r="C7" s="44"/>
      <c r="D7" s="45">
        <v>30</v>
      </c>
      <c r="E7" s="46" t="s">
        <v>22</v>
      </c>
      <c r="F7" s="37" t="s">
        <v>30</v>
      </c>
      <c r="G7" s="15"/>
    </row>
    <row r="8" spans="1:15" x14ac:dyDescent="0.3">
      <c r="A8" s="8">
        <f>IF(ISBLANK(B8),"",_xlfn.ISOWEEKNUM('Journal de travail'!$B8))</f>
        <v>13</v>
      </c>
      <c r="B8" s="47">
        <v>45376</v>
      </c>
      <c r="C8" s="48">
        <v>2</v>
      </c>
      <c r="D8" s="49">
        <v>50</v>
      </c>
      <c r="E8" s="50" t="s">
        <v>21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3">
      <c r="A9" s="17">
        <f>IF(ISBLANK(B9),"",_xlfn.ISOWEEKNUM('Journal de travail'!$B9))</f>
        <v>13</v>
      </c>
      <c r="B9" s="51">
        <v>45376</v>
      </c>
      <c r="C9" s="52"/>
      <c r="D9" s="53">
        <v>5</v>
      </c>
      <c r="E9" s="54" t="s">
        <v>6</v>
      </c>
      <c r="F9" s="37" t="s">
        <v>28</v>
      </c>
      <c r="G9" s="18"/>
      <c r="M9" t="s">
        <v>4</v>
      </c>
      <c r="N9">
        <v>2</v>
      </c>
      <c r="O9">
        <v>5</v>
      </c>
    </row>
    <row r="10" spans="1:15" x14ac:dyDescent="0.3">
      <c r="A10" s="8">
        <f>IF(ISBLANK(B10),"",_xlfn.ISOWEEKNUM('Journal de travail'!$B10))</f>
        <v>13</v>
      </c>
      <c r="B10" s="47">
        <v>45376</v>
      </c>
      <c r="C10" s="48"/>
      <c r="D10" s="49">
        <v>25</v>
      </c>
      <c r="E10" s="50" t="s">
        <v>21</v>
      </c>
      <c r="F10" s="37" t="s">
        <v>31</v>
      </c>
      <c r="G10" s="16"/>
      <c r="M10" t="s">
        <v>5</v>
      </c>
      <c r="N10">
        <v>3</v>
      </c>
      <c r="O10">
        <v>10</v>
      </c>
    </row>
    <row r="11" spans="1:15" x14ac:dyDescent="0.3">
      <c r="A11" s="17">
        <f>IF(ISBLANK(B11),"",_xlfn.ISOWEEKNUM('Journal de travail'!$B11))</f>
        <v>16</v>
      </c>
      <c r="B11" s="51">
        <v>45397</v>
      </c>
      <c r="C11" s="52"/>
      <c r="D11" s="53">
        <v>40</v>
      </c>
      <c r="E11" s="54" t="s">
        <v>21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3">
      <c r="A12" s="8">
        <f>IF(ISBLANK(B12),"",_xlfn.ISOWEEKNUM('Journal de travail'!$B12))</f>
        <v>16</v>
      </c>
      <c r="B12" s="47">
        <v>45397</v>
      </c>
      <c r="C12" s="48">
        <v>1</v>
      </c>
      <c r="D12" s="49">
        <v>40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x14ac:dyDescent="0.3">
      <c r="A13" s="17">
        <f>IF(ISBLANK(B13),"",_xlfn.ISOWEEKNUM('Journal de travail'!$B13))</f>
        <v>17</v>
      </c>
      <c r="B13" s="51">
        <v>45404</v>
      </c>
      <c r="C13" s="52">
        <v>3</v>
      </c>
      <c r="D13" s="53"/>
      <c r="E13" s="54" t="s">
        <v>22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x14ac:dyDescent="0.3">
      <c r="A14" s="8">
        <f>IF(ISBLANK(B14),"",_xlfn.ISOWEEKNUM('Journal de travail'!$B14))</f>
        <v>18</v>
      </c>
      <c r="B14" s="47">
        <v>45411</v>
      </c>
      <c r="C14" s="48">
        <v>3</v>
      </c>
      <c r="D14" s="49"/>
      <c r="E14" s="50" t="s">
        <v>4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3">
      <c r="A15" s="17">
        <f>IF(ISBLANK(B15),"",_xlfn.ISOWEEKNUM('Journal de travail'!$B15))</f>
        <v>19</v>
      </c>
      <c r="B15" s="51">
        <v>45418</v>
      </c>
      <c r="C15" s="52">
        <v>1</v>
      </c>
      <c r="D15" s="53">
        <v>20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3">
      <c r="A16" s="8">
        <f>IF(ISBLANK(B16),"",_xlfn.ISOWEEKNUM('Journal de travail'!$B16))</f>
        <v>19</v>
      </c>
      <c r="B16" s="47">
        <v>45418</v>
      </c>
      <c r="C16" s="48">
        <v>1</v>
      </c>
      <c r="D16" s="49"/>
      <c r="E16" s="50" t="s">
        <v>21</v>
      </c>
      <c r="F16" s="37" t="s">
        <v>38</v>
      </c>
      <c r="G16" s="16"/>
      <c r="O16">
        <v>40</v>
      </c>
    </row>
    <row r="17" spans="1:15" x14ac:dyDescent="0.3">
      <c r="A17" s="17">
        <f>IF(ISBLANK(B17),"",_xlfn.ISOWEEKNUM('Journal de travail'!$B17))</f>
        <v>21</v>
      </c>
      <c r="B17" s="51">
        <v>45432</v>
      </c>
      <c r="C17" s="52">
        <v>1</v>
      </c>
      <c r="D17" s="53"/>
      <c r="E17" s="54" t="s">
        <v>4</v>
      </c>
      <c r="F17" s="37"/>
      <c r="G17" s="18"/>
      <c r="O17">
        <v>45</v>
      </c>
    </row>
    <row r="18" spans="1:15" x14ac:dyDescent="0.3">
      <c r="A18" s="8">
        <f>IF(ISBLANK(B18),"",_xlfn.ISOWEEKNUM('Journal de travail'!$B18))</f>
        <v>21</v>
      </c>
      <c r="B18" s="47">
        <v>45432</v>
      </c>
      <c r="C18" s="48">
        <v>1</v>
      </c>
      <c r="D18" s="49"/>
      <c r="E18" s="50" t="s">
        <v>4</v>
      </c>
      <c r="F18" s="37" t="s">
        <v>39</v>
      </c>
      <c r="G18" s="16"/>
      <c r="O18">
        <v>50</v>
      </c>
    </row>
    <row r="19" spans="1:15" x14ac:dyDescent="0.3">
      <c r="A19" s="17">
        <f>IF(ISBLANK(B19),"",_xlfn.ISOWEEKNUM('Journal de travail'!$B19))</f>
        <v>21</v>
      </c>
      <c r="B19" s="51">
        <v>45432</v>
      </c>
      <c r="C19" s="52"/>
      <c r="D19" s="53">
        <v>10</v>
      </c>
      <c r="E19" s="54" t="s">
        <v>7</v>
      </c>
      <c r="F19" s="37" t="s">
        <v>40</v>
      </c>
      <c r="G19" s="18"/>
      <c r="O19">
        <v>55</v>
      </c>
    </row>
    <row r="20" spans="1:15" x14ac:dyDescent="0.3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3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3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3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3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3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3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3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3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3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3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3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3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3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3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3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3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3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3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3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3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3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3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3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3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3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3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3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3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3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3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3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3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3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3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3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3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3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3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3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3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3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3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3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3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3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3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3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3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3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3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3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3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3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3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3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3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3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3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3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3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3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3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3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3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3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3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3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3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3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3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3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3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3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3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3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3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3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3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3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3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3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3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3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3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3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3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3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3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3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3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3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3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3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3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3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3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3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3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3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3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3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3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3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3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3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3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3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3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3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3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3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3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3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3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3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3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3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3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3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3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3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3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3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3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3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3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3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3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3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3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3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3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3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3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3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3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3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3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3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3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3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3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3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3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3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3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3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3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3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3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3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3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3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3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3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3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3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3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3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3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3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3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3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3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3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3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3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3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3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3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3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3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3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3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3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3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3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3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3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3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3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3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3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3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3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3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3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3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3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3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3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3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3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3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3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3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3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3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3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3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3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3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3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3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3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3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3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3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3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3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3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3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3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3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3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3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3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3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3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3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3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3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3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3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3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3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3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3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3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3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3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3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3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3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3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3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3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3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3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3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3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3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3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3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3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3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3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3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3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3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3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3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3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3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3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3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3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3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3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3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3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3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3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3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3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3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3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3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3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3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3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3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3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3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3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3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3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3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3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3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3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3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3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3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3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3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3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3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3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3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3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3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3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3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3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3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3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3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3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3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3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3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3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3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3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3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3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3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3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3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3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3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3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3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3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3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3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3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3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3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3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3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3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3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3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3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3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3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3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3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3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3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3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3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3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3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3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3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3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3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3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3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3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3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3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3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3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3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3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3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3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3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3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3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3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3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3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3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3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3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3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3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3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3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3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3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3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3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3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3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3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3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3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3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3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3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3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3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3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3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3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3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3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3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3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3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3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3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3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3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3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3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3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3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3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3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3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3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3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3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3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3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3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3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3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3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3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3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3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3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3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3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3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3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3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3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3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3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3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3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3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3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3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3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3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3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3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3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3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3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3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3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3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3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3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3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3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3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3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3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3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3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3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3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3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3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3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3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3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3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3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3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3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3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3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3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3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3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3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3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3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3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3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3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3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3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3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3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3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3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3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3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3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3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3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3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3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3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3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3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3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3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3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3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3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3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3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3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3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3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3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3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3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3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3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3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3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3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3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3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3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3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3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3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3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3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3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3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3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3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3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3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35"/>
  <cols>
    <col min="1" max="1" width="0" hidden="1" customWidth="1"/>
    <col min="2" max="2" width="10.8984375" hidden="1" customWidth="1"/>
    <col min="3" max="3" width="16.5" style="30" bestFit="1" customWidth="1"/>
    <col min="4" max="4" width="13.5" style="31" bestFit="1" customWidth="1"/>
  </cols>
  <sheetData>
    <row r="3" spans="1:4" x14ac:dyDescent="0.35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5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5">
      <c r="A5">
        <f>SUMIF('Journal de travail'!$E$7:$E$532,Analyse!C5,'Journal de travail'!$C$7:$C$532)*60</f>
        <v>420</v>
      </c>
      <c r="B5">
        <f>SUMIF('Journal de travail'!$E$7:$E$532,Analyse!C5,'Journal de travail'!$D$7:$D$532)</f>
        <v>60</v>
      </c>
      <c r="C5" s="42" t="str">
        <f>'Journal de travail'!M9</f>
        <v>Développement</v>
      </c>
      <c r="D5" s="34">
        <f t="shared" ref="D5:D11" si="0">(A5+B5)/1440</f>
        <v>0.33333333333333331</v>
      </c>
    </row>
    <row r="6" spans="1:4" x14ac:dyDescent="0.35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5">
      <c r="A7">
        <f>SUMIF('Journal de travail'!$E$7:$E$532,Analyse!C7,'Journal de travail'!$C$7:$C$532)*60</f>
        <v>0</v>
      </c>
      <c r="B7">
        <f>SUMIF('Journal de travail'!$E$7:$E$532,Analyse!C7,'Journal de travail'!$D$7:$D$532)</f>
        <v>5</v>
      </c>
      <c r="C7" s="28" t="str">
        <f>'Journal de travail'!M11</f>
        <v>Documentation</v>
      </c>
      <c r="D7" s="34">
        <f t="shared" si="0"/>
        <v>3.472222222222222E-3</v>
      </c>
    </row>
    <row r="8" spans="1:4" x14ac:dyDescent="0.35">
      <c r="A8">
        <f>SUMIF('Journal de travail'!$E$7:$E$532,Analyse!C8,'Journal de travail'!$C$7:$C$532)*60</f>
        <v>0</v>
      </c>
      <c r="B8">
        <f>SUMIF('Journal de travail'!$E$7:$E$532,Analyse!C8,'Journal de travail'!$D$7:$D$532)</f>
        <v>10</v>
      </c>
      <c r="C8" s="29" t="str">
        <f>'Journal de travail'!M12</f>
        <v>Meeting</v>
      </c>
      <c r="D8" s="34">
        <f t="shared" si="0"/>
        <v>6.9444444444444441E-3</v>
      </c>
    </row>
    <row r="9" spans="1:4" x14ac:dyDescent="0.35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5">
      <c r="B10">
        <f>SUMIF('Journal de travail'!$E$7:$E$532,Analyse!C10,'Journal de travail'!$D$7:$D$532)</f>
        <v>115</v>
      </c>
      <c r="C10" s="38" t="str">
        <f>'Journal de travail'!M14</f>
        <v>Design</v>
      </c>
      <c r="D10" s="34">
        <f t="shared" si="0"/>
        <v>7.9861111111111105E-2</v>
      </c>
    </row>
    <row r="11" spans="1:4" x14ac:dyDescent="0.35">
      <c r="B11">
        <f>SUMIF('Journal de travail'!$E$7:$E$532,Analyse!C11,'Journal de travail'!$D$7:$D$532)</f>
        <v>30</v>
      </c>
      <c r="C11" s="40" t="str">
        <f>'Journal de travail'!M15</f>
        <v>Autre</v>
      </c>
      <c r="D11" s="34">
        <f t="shared" si="0"/>
        <v>2.0833333333333332E-2</v>
      </c>
    </row>
    <row r="12" spans="1:4" x14ac:dyDescent="0.35">
      <c r="C12" s="24" t="s">
        <v>20</v>
      </c>
      <c r="D12" s="35">
        <f>SUM(D4:D11)</f>
        <v>0.44444444444444436</v>
      </c>
    </row>
    <row r="14" spans="1:4" x14ac:dyDescent="0.35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William Andres Trelles Pashmay</cp:lastModifiedBy>
  <cp:revision/>
  <dcterms:created xsi:type="dcterms:W3CDTF">2023-11-21T20:00:34Z</dcterms:created>
  <dcterms:modified xsi:type="dcterms:W3CDTF">2024-05-30T12:07:12Z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