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thibautwittevrongel/Documents/School/S6/BAP/Performance/Combined/"/>
    </mc:Choice>
  </mc:AlternateContent>
  <xr:revisionPtr revIDLastSave="0" documentId="13_ncr:1_{C5FF6E48-BEC8-1A41-8F5C-68359B137CB6}" xr6:coauthVersionLast="47" xr6:coauthVersionMax="47" xr10:uidLastSave="{00000000-0000-0000-0000-000000000000}"/>
  <bookViews>
    <workbookView xWindow="0" yWindow="500" windowWidth="51200" windowHeight="27280" activeTab="10" xr2:uid="{53D412B8-3A4A-F844-99B1-560260F0BFC4}"/>
  </bookViews>
  <sheets>
    <sheet name="MPA_SLOW_INDEX_Page" sheetId="2" r:id="rId1"/>
    <sheet name="MPA_SLOW_INGREDIENTS_PAGE" sheetId="3" r:id="rId2"/>
    <sheet name="MPA_SLOW_LOGIN_Page" sheetId="4" r:id="rId3"/>
    <sheet name="MPA_SLOW_MENUCREATOR_Page" sheetId="5" r:id="rId4"/>
    <sheet name="MPA_SLOW_PROFILE_Page" sheetId="7" r:id="rId5"/>
    <sheet name="MPA_SLOW_OPENMENU_Page" sheetId="6" r:id="rId6"/>
    <sheet name="MPA_SLOW_RECIPE_Page" sheetId="8" r:id="rId7"/>
    <sheet name="MPA_SLOW_REGISTER_Page" sheetId="9" r:id="rId8"/>
    <sheet name="MPA_SLOW_SAVEDMENUS_Page" sheetId="10" r:id="rId9"/>
    <sheet name="SPA_SLOW" sheetId="11" r:id="rId10"/>
    <sheet name="MPA_SUMMARY" sheetId="1" r:id="rId11"/>
    <sheet name="SPA_SUMMARY" sheetId="12" r:id="rId12"/>
  </sheets>
  <definedNames>
    <definedName name="ExternalData_1" localSheetId="0" hidden="1">MPA_SLOW_INDEX_Page!$A$1:$FY$6</definedName>
    <definedName name="ExternalData_1" localSheetId="1" hidden="1">MPA_SLOW_INGREDIENTS_PAGE!$A$1:$FX$6</definedName>
    <definedName name="ExternalData_1" localSheetId="2" hidden="1">MPA_SLOW_LOGIN_Page!$A$1:$FY$6</definedName>
    <definedName name="ExternalData_1" localSheetId="3" hidden="1">MPA_SLOW_MENUCREATOR_Page!$A$1:$GC$6</definedName>
    <definedName name="ExternalData_1" localSheetId="5" hidden="1">MPA_SLOW_OPENMENU_Page!$A$1:$GB$6</definedName>
    <definedName name="ExternalData_1" localSheetId="6" hidden="1">MPA_SLOW_RECIPE_Page!$A$1:$GE$6</definedName>
    <definedName name="ExternalData_1" localSheetId="7" hidden="1">MPA_SLOW_REGISTER_Page!$A$1:$FY$6</definedName>
    <definedName name="ExternalData_1" localSheetId="8" hidden="1">MPA_SLOW_SAVEDMENUS_Page!$A$1:$FX$6</definedName>
    <definedName name="ExternalData_1" localSheetId="9" hidden="1">SPA_SLOW!$A$1:$FW$6</definedName>
    <definedName name="ExternalData_2" localSheetId="4" hidden="1">MPA_SLOW_PROFILE_Page!$A$1:$FY$6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2" l="1"/>
  <c r="F3" i="12"/>
  <c r="E3" i="12"/>
  <c r="D3" i="12"/>
  <c r="C3" i="12"/>
  <c r="B3" i="12"/>
  <c r="A3" i="12"/>
  <c r="G35" i="1"/>
  <c r="F35" i="1"/>
  <c r="E35" i="1"/>
  <c r="D35" i="1"/>
  <c r="C35" i="1"/>
  <c r="B35" i="1"/>
  <c r="A35" i="1"/>
  <c r="G31" i="1"/>
  <c r="F31" i="1"/>
  <c r="E31" i="1"/>
  <c r="D31" i="1"/>
  <c r="C31" i="1"/>
  <c r="B31" i="1"/>
  <c r="A31" i="1"/>
  <c r="G27" i="1"/>
  <c r="F27" i="1"/>
  <c r="E27" i="1"/>
  <c r="D27" i="1"/>
  <c r="C27" i="1"/>
  <c r="B27" i="1"/>
  <c r="A27" i="1"/>
  <c r="G23" i="1"/>
  <c r="F23" i="1"/>
  <c r="E23" i="1"/>
  <c r="D23" i="1"/>
  <c r="C23" i="1"/>
  <c r="B23" i="1"/>
  <c r="A23" i="1"/>
  <c r="G19" i="1"/>
  <c r="F19" i="1"/>
  <c r="E19" i="1"/>
  <c r="D19" i="1"/>
  <c r="C19" i="1"/>
  <c r="B19" i="1"/>
  <c r="A19" i="1"/>
  <c r="G15" i="1"/>
  <c r="F15" i="1"/>
  <c r="E15" i="1"/>
  <c r="D15" i="1"/>
  <c r="C15" i="1"/>
  <c r="B15" i="1"/>
  <c r="A15" i="1"/>
  <c r="G11" i="1"/>
  <c r="F11" i="1"/>
  <c r="E11" i="1"/>
  <c r="D11" i="1"/>
  <c r="C11" i="1"/>
  <c r="B11" i="1"/>
  <c r="A7" i="1"/>
  <c r="A11" i="1"/>
  <c r="G7" i="1"/>
  <c r="F7" i="1"/>
  <c r="E7" i="1"/>
  <c r="D7" i="1"/>
  <c r="C7" i="1"/>
  <c r="B7" i="1"/>
  <c r="G3" i="1"/>
  <c r="F3" i="1"/>
  <c r="E3" i="1"/>
  <c r="D3" i="1"/>
  <c r="C3" i="1"/>
  <c r="B3" i="1"/>
  <c r="A3" i="1"/>
  <c r="E41" i="1" l="1"/>
  <c r="C41" i="1"/>
  <c r="F41" i="1"/>
  <c r="D41" i="1"/>
  <c r="B41" i="1"/>
  <c r="A41" i="1"/>
  <c r="G4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E29F23-09F8-F94C-9C1B-ABF669864B8A}" keepAlive="1" name="Query - Werkblad 1 - Results_MPA_SLOW_I" description="Verbinding maken met de query Werkblad 1 - Results_MPA_SLOW_I in de werkmap." type="5" refreshedVersion="8" background="1" saveData="1">
    <dbPr connection="Provider=Microsoft.Mashup.OleDb.1;Data Source=$Workbook$;Location=&quot;Werkblad 1 - Results_MPA_SLOW_I&quot;;Extended Properties=&quot;&quot;" command="SELECT * FROM [Werkblad 1 - Results_MPA_SLOW_I]"/>
  </connection>
  <connection id="2" xr16:uid="{73FEB4AA-DFA1-6044-B489-F550672733D1}" keepAlive="1" name="Query - Werkblad 1 - Results_MPA_SLOW_I (2)" description="Verbinding maken met de query Werkblad 1 - Results_MPA_SLOW_I (2) in de werkmap." type="5" refreshedVersion="8" background="1" saveData="1">
    <dbPr connection="Provider=Microsoft.Mashup.OleDb.1;Data Source=$Workbook$;Location=&quot;Werkblad 1 - Results_MPA_SLOW_I (2)&quot;;Extended Properties=&quot;&quot;" command="SELECT * FROM [Werkblad 1 - Results_MPA_SLOW_I (2)]"/>
  </connection>
  <connection id="3" xr16:uid="{9358BBF9-970E-C046-BBB7-D633A3ED757D}" keepAlive="1" name="Query - Werkblad 1 - Results_MPA_SLOW_L" description="Verbinding maken met de query Werkblad 1 - Results_MPA_SLOW_L in de werkmap." type="5" refreshedVersion="8" background="1" saveData="1">
    <dbPr connection="Provider=Microsoft.Mashup.OleDb.1;Data Source=$Workbook$;Location=&quot;Werkblad 1 - Results_MPA_SLOW_L&quot;;Extended Properties=&quot;&quot;" command="SELECT * FROM [Werkblad 1 - Results_MPA_SLOW_L]"/>
  </connection>
  <connection id="4" xr16:uid="{F00F8439-3DA5-A543-B314-6ADB70F103E8}" keepAlive="1" name="Query - Werkblad 1 - Results_MPA_SLOW_M" description="Verbinding maken met de query Werkblad 1 - Results_MPA_SLOW_M in de werkmap." type="5" refreshedVersion="8" background="1" saveData="1">
    <dbPr connection="Provider=Microsoft.Mashup.OleDb.1;Data Source=$Workbook$;Location=&quot;Werkblad 1 - Results_MPA_SLOW_M&quot;;Extended Properties=&quot;&quot;" command="SELECT * FROM [Werkblad 1 - Results_MPA_SLOW_M]"/>
  </connection>
  <connection id="5" xr16:uid="{25E7EB94-DF08-8548-A16E-FE988807473F}" keepAlive="1" name="Query - Werkblad 1 - Results_MPA_SLOW_O" description="Verbinding maken met de query Werkblad 1 - Results_MPA_SLOW_O in de werkmap." type="5" refreshedVersion="8" background="1" saveData="1">
    <dbPr connection="Provider=Microsoft.Mashup.OleDb.1;Data Source=$Workbook$;Location=&quot;Werkblad 1 - Results_MPA_SLOW_O&quot;;Extended Properties=&quot;&quot;" command="SELECT * FROM [Werkblad 1 - Results_MPA_SLOW_O]"/>
  </connection>
  <connection id="6" xr16:uid="{B35090BC-8319-E147-9D7A-770F2434EDC0}" keepAlive="1" name="Query - Werkblad 1 - Results_MPA_SLOW_P" description="Verbinding maken met de query Werkblad 1 - Results_MPA_SLOW_P in de werkmap." type="5" refreshedVersion="8" background="1" saveData="1">
    <dbPr connection="Provider=Microsoft.Mashup.OleDb.1;Data Source=$Workbook$;Location=&quot;Werkblad 1 - Results_MPA_SLOW_P&quot;;Extended Properties=&quot;&quot;" command="SELECT * FROM [Werkblad 1 - Results_MPA_SLOW_P]"/>
  </connection>
  <connection id="7" xr16:uid="{B5A6FF72-E5CC-124F-9FF5-7E49EA2359E2}" keepAlive="1" name="Query - Werkblad 1 - Results_MPA_SLOW_R" description="Verbinding maken met de query Werkblad 1 - Results_MPA_SLOW_R in de werkmap." type="5" refreshedVersion="8" background="1" saveData="1">
    <dbPr connection="Provider=Microsoft.Mashup.OleDb.1;Data Source=$Workbook$;Location=&quot;Werkblad 1 - Results_MPA_SLOW_R&quot;;Extended Properties=&quot;&quot;" command="SELECT * FROM [Werkblad 1 - Results_MPA_SLOW_R]"/>
  </connection>
  <connection id="8" xr16:uid="{55E9ECDC-7200-9743-AAC8-1CBBC8C9E8F7}" keepAlive="1" name="Query - Werkblad 1 - Results_MPA_SLOW_R (2)" description="Verbinding maken met de query Werkblad 1 - Results_MPA_SLOW_R (2) in de werkmap." type="5" refreshedVersion="8" background="1" saveData="1">
    <dbPr connection="Provider=Microsoft.Mashup.OleDb.1;Data Source=$Workbook$;Location=&quot;Werkblad 1 - Results_MPA_SLOW_R (2)&quot;;Extended Properties=&quot;&quot;" command="SELECT * FROM [Werkblad 1 - Results_MPA_SLOW_R (2)]"/>
  </connection>
  <connection id="9" xr16:uid="{87159643-D33C-F645-BCD4-026D7D495E5B}" keepAlive="1" name="Query - Werkblad 1 - Results_MPA_SLOW_S" description="Verbinding maken met de query Werkblad 1 - Results_MPA_SLOW_S in de werkmap." type="5" refreshedVersion="8" background="1" saveData="1">
    <dbPr connection="Provider=Microsoft.Mashup.OleDb.1;Data Source=$Workbook$;Location=&quot;Werkblad 1 - Results_MPA_SLOW_S&quot;;Extended Properties=&quot;&quot;" command="SELECT * FROM [Werkblad 1 - Results_MPA_SLOW_S]"/>
  </connection>
  <connection id="10" xr16:uid="{25638A3E-A056-CB40-A3BB-BA3AD6AE9E93}" keepAlive="1" name="Query - Werkblad 1 - Results_SPA_slow" description="Verbinding maken met de query Werkblad 1 - Results_SPA_slow in de werkmap." type="5" refreshedVersion="8" background="1" saveData="1">
    <dbPr connection="Provider=Microsoft.Mashup.OleDb.1;Data Source=$Workbook$;Location=&quot;Werkblad 1 - Results_SPA_slow&quot;;Extended Properties=&quot;&quot;" command="SELECT * FROM [Werkblad 1 - Results_SPA_slow]"/>
  </connection>
</connections>
</file>

<file path=xl/sharedStrings.xml><?xml version="1.0" encoding="utf-8"?>
<sst xmlns="http://schemas.openxmlformats.org/spreadsheetml/2006/main" count="3163" uniqueCount="371">
  <si>
    <t>loadTime</t>
  </si>
  <si>
    <t>docTime</t>
  </si>
  <si>
    <t>fullyLoaded</t>
  </si>
  <si>
    <t>bytesOut</t>
  </si>
  <si>
    <t>bytesOutDoc</t>
  </si>
  <si>
    <t>bytesIn</t>
  </si>
  <si>
    <t>bytesInDoc</t>
  </si>
  <si>
    <t>requests</t>
  </si>
  <si>
    <t>requestsFull</t>
  </si>
  <si>
    <t>requestsDoc</t>
  </si>
  <si>
    <t>responses_200</t>
  </si>
  <si>
    <t>responses_404</t>
  </si>
  <si>
    <t>responses_other</t>
  </si>
  <si>
    <t>result</t>
  </si>
  <si>
    <t>testStartOffset</t>
  </si>
  <si>
    <t>cached</t>
  </si>
  <si>
    <t>optimization_checked</t>
  </si>
  <si>
    <t>main_frame</t>
  </si>
  <si>
    <t>loadEventStart</t>
  </si>
  <si>
    <t>loadEventEnd</t>
  </si>
  <si>
    <t>domContentLoadedEventStart</t>
  </si>
  <si>
    <t>domContentLoadedEventEnd</t>
  </si>
  <si>
    <t>URL</t>
  </si>
  <si>
    <t>connections</t>
  </si>
  <si>
    <t>final_base_page_request</t>
  </si>
  <si>
    <t>final_base_page_request_id</t>
  </si>
  <si>
    <t>final_url</t>
  </si>
  <si>
    <t>domInteractive</t>
  </si>
  <si>
    <t>firstPaint</t>
  </si>
  <si>
    <t>firstContentfulPaint</t>
  </si>
  <si>
    <t>firstMeaningfulPaint</t>
  </si>
  <si>
    <t>renderBlockingCSS</t>
  </si>
  <si>
    <t>renderBlockingJS</t>
  </si>
  <si>
    <t>TTFB</t>
  </si>
  <si>
    <t>basePageSSLTime</t>
  </si>
  <si>
    <t>score_cache</t>
  </si>
  <si>
    <t>score_cdn</t>
  </si>
  <si>
    <t>score_gzip</t>
  </si>
  <si>
    <t>score_cookies</t>
  </si>
  <si>
    <t>score_keep-alive</t>
  </si>
  <si>
    <t>score_minify</t>
  </si>
  <si>
    <t>score_combine</t>
  </si>
  <si>
    <t>score_compress</t>
  </si>
  <si>
    <t>score_etags</t>
  </si>
  <si>
    <t>score_progressive_jpeg</t>
  </si>
  <si>
    <t>gzip_total</t>
  </si>
  <si>
    <t>gzip_savings</t>
  </si>
  <si>
    <t>minify_total</t>
  </si>
  <si>
    <t>minify_savings</t>
  </si>
  <si>
    <t>image_total</t>
  </si>
  <si>
    <t>image_savings</t>
  </si>
  <si>
    <t>base_page_cdn</t>
  </si>
  <si>
    <t>cpu.ParseHTML</t>
  </si>
  <si>
    <t>cpu.HTMLDocumentParser::FetchQueuedPreloads</t>
  </si>
  <si>
    <t>cpu.EventDispatch</t>
  </si>
  <si>
    <t>cpu.MarkDOMContent</t>
  </si>
  <si>
    <t>cpu.V8.GC_TIME_TO_SAFEPOINT</t>
  </si>
  <si>
    <t>cpu.CommitLoad</t>
  </si>
  <si>
    <t>cpu.ResourceFetcher::requestResource</t>
  </si>
  <si>
    <t>cpu.EvaluateScript</t>
  </si>
  <si>
    <t>cpu.v8.compile</t>
  </si>
  <si>
    <t>cpu.ParseAuthorStyleSheet</t>
  </si>
  <si>
    <t>cpu.UpdateLayoutTree</t>
  </si>
  <si>
    <t>cpu.Layout</t>
  </si>
  <si>
    <t>cpu.PrePaint</t>
  </si>
  <si>
    <t>cpu.Paint</t>
  </si>
  <si>
    <t>cpu.Layerize</t>
  </si>
  <si>
    <t>cpu.FunctionCall</t>
  </si>
  <si>
    <t>cpu.MarkLoad</t>
  </si>
  <si>
    <t>cpu.largestContentfulPaint::Candidate</t>
  </si>
  <si>
    <t>cpu.Idle</t>
  </si>
  <si>
    <t>tester</t>
  </si>
  <si>
    <t>start_epoch</t>
  </si>
  <si>
    <t>osVersion</t>
  </si>
  <si>
    <t>os_version</t>
  </si>
  <si>
    <t>osPlatform</t>
  </si>
  <si>
    <t>date</t>
  </si>
  <si>
    <t>browserVersion</t>
  </si>
  <si>
    <t>browser_version</t>
  </si>
  <si>
    <t>fullyLoadedCPUms</t>
  </si>
  <si>
    <t>fullyLoadedCPUpct</t>
  </si>
  <si>
    <t>document_URL</t>
  </si>
  <si>
    <t>document_hostname</t>
  </si>
  <si>
    <t>document_origin</t>
  </si>
  <si>
    <t>domElements</t>
  </si>
  <si>
    <t>domComplete</t>
  </si>
  <si>
    <t>PerformancePaintTiming.first-paint</t>
  </si>
  <si>
    <t>PerformancePaintTiming.first-contentful-paint</t>
  </si>
  <si>
    <t>base_page_ip_ptr</t>
  </si>
  <si>
    <t>base_page_cname</t>
  </si>
  <si>
    <t>base_page_dns_server</t>
  </si>
  <si>
    <t>browser_name</t>
  </si>
  <si>
    <t>eventName</t>
  </si>
  <si>
    <t>test_run_time_ms</t>
  </si>
  <si>
    <t>testUrl</t>
  </si>
  <si>
    <t>Colordepth</t>
  </si>
  <si>
    <t>Dpi</t>
  </si>
  <si>
    <t>Images</t>
  </si>
  <si>
    <t>Resolution</t>
  </si>
  <si>
    <t>generated-content-percent</t>
  </si>
  <si>
    <t>generated-content-size</t>
  </si>
  <si>
    <t>meta-viewport</t>
  </si>
  <si>
    <t>rendered-html</t>
  </si>
  <si>
    <t>lastVisualChange</t>
  </si>
  <si>
    <t>render</t>
  </si>
  <si>
    <t>visualComplete85</t>
  </si>
  <si>
    <t>visualComplete90</t>
  </si>
  <si>
    <t>visualComplete95</t>
  </si>
  <si>
    <t>visualComplete99</t>
  </si>
  <si>
    <t>visualComplete</t>
  </si>
  <si>
    <t>SpeedIndex</t>
  </si>
  <si>
    <t>LargestContentfulPaintType</t>
  </si>
  <si>
    <t>LargestContentfulPaintNodeType</t>
  </si>
  <si>
    <t>chromeUserTiming.navigationStart</t>
  </si>
  <si>
    <t>chromeUserTiming.fetchStart</t>
  </si>
  <si>
    <t>chromeUserTiming.domLoading</t>
  </si>
  <si>
    <t>chromeUserTiming.responseEnd</t>
  </si>
  <si>
    <t>chromeUserTiming.domInteractive</t>
  </si>
  <si>
    <t>chromeUserTiming.domContentLoadedEventStart</t>
  </si>
  <si>
    <t>chromeUserTiming.domContentLoadedEventEnd</t>
  </si>
  <si>
    <t>chromeUserTiming.domComplete</t>
  </si>
  <si>
    <t>chromeUserTiming.unloadEventStart</t>
  </si>
  <si>
    <t>chromeUserTiming.unloadEventEnd</t>
  </si>
  <si>
    <t>chromeUserTiming.markAsMainFrame</t>
  </si>
  <si>
    <t>chromeUserTiming.commitNavigationEnd</t>
  </si>
  <si>
    <t>chromeUserTiming.loadEventStart</t>
  </si>
  <si>
    <t>chromeUserTiming.loadEventEnd</t>
  </si>
  <si>
    <t>chromeUserTiming.firstPaint</t>
  </si>
  <si>
    <t>chromeUserTiming.firstContentfulPaint</t>
  </si>
  <si>
    <t>chromeUserTiming.firstMeaningfulPaintCandidate</t>
  </si>
  <si>
    <t>chromeUserTiming.firstMeaningfulPaint</t>
  </si>
  <si>
    <t>chromeUserTiming.InteractiveTime</t>
  </si>
  <si>
    <t>chromeUserTiming.LargestTextPaint</t>
  </si>
  <si>
    <t>chromeUserTiming.LargestContentfulPaint</t>
  </si>
  <si>
    <t>chromeUserTiming.TotalLayoutShift</t>
  </si>
  <si>
    <t>chromeUserTiming.CumulativeLayoutShift</t>
  </si>
  <si>
    <t>FirstInteractive</t>
  </si>
  <si>
    <t>TimeToInteractive</t>
  </si>
  <si>
    <t>TTIMeasurementEnd</t>
  </si>
  <si>
    <t>LastInteractive</t>
  </si>
  <si>
    <t>FirstCPUIdle</t>
  </si>
  <si>
    <t>testID</t>
  </si>
  <si>
    <t>run</t>
  </si>
  <si>
    <t>step</t>
  </si>
  <si>
    <t>effectiveBps</t>
  </si>
  <si>
    <t>domTime</t>
  </si>
  <si>
    <t>aft</t>
  </si>
  <si>
    <t>titleTime</t>
  </si>
  <si>
    <t>domLoading</t>
  </si>
  <si>
    <t>server_rtt</t>
  </si>
  <si>
    <t>edge-processed</t>
  </si>
  <si>
    <t>maxFID</t>
  </si>
  <si>
    <t>TotalBlockingTime</t>
  </si>
  <si>
    <t>effectiveBpsDoc</t>
  </si>
  <si>
    <t>bytes.html</t>
  </si>
  <si>
    <t>requests.html</t>
  </si>
  <si>
    <t>bytesUncompressed.html</t>
  </si>
  <si>
    <t>bytes.js</t>
  </si>
  <si>
    <t>requests.js</t>
  </si>
  <si>
    <t>bytesUncompressed.js</t>
  </si>
  <si>
    <t>bytes.css</t>
  </si>
  <si>
    <t>requests.css</t>
  </si>
  <si>
    <t>bytesUncompressed.css</t>
  </si>
  <si>
    <t>bytes.image</t>
  </si>
  <si>
    <t>requests.image</t>
  </si>
  <si>
    <t>bytesUncompressed.image</t>
  </si>
  <si>
    <t>bytes.flash</t>
  </si>
  <si>
    <t>requests.flash</t>
  </si>
  <si>
    <t>bytesUncompressed.flash</t>
  </si>
  <si>
    <t>bytes.font</t>
  </si>
  <si>
    <t>requests.font</t>
  </si>
  <si>
    <t>bytesUncompressed.font</t>
  </si>
  <si>
    <t>bytes.video</t>
  </si>
  <si>
    <t>requests.video</t>
  </si>
  <si>
    <t>bytesUncompressed.video</t>
  </si>
  <si>
    <t>bytes.other</t>
  </si>
  <si>
    <t>requests.other</t>
  </si>
  <si>
    <t>bytesUncompressed.other</t>
  </si>
  <si>
    <t>id</t>
  </si>
  <si>
    <t>cpu.HitTest</t>
  </si>
  <si>
    <t>Column181</t>
  </si>
  <si>
    <t>D8FDFDFFE8E1D8EFE19088D4C1E931B0</t>
  </si>
  <si>
    <t>https://mpa.thibautwittevrongel.com/</t>
  </si>
  <si>
    <t>B3CC590581789DFD668F83CEE8D96016</t>
  </si>
  <si>
    <t>Cloudflare</t>
  </si>
  <si>
    <t>nl-ams-gcp-a01-10.164.0.6</t>
  </si>
  <si>
    <t>Linux 5.4.0-1104-gcp</t>
  </si>
  <si>
    <t>x86_64 x86_64</t>
  </si>
  <si>
    <t>mpa.thibautwittevrongel.com</t>
  </si>
  <si>
    <t>https://mpa.thibautwittevrongel.com</t>
  </si>
  <si>
    <t>dora.ns.cloudflare.com</t>
  </si>
  <si>
    <t>Chrome</t>
  </si>
  <si>
    <t>Step_1</t>
  </si>
  <si>
    <t>{"dppx":1,"dpcm":37.79527559055118,"dpi":96}</t>
  </si>
  <si>
    <t>[]</t>
  </si>
  <si>
    <t>{"absolute":{"height":1200,"width":1920},"available":{"height":1200,"width":1920}}</t>
  </si>
  <si>
    <t>width=device-width, initial-scale=1.0</t>
  </si>
  <si>
    <t>&lt;html lang="en"&gt;&lt;head&gt;
&lt;meta charset="UTF-8"&gt;
&lt;meta http-equiv="X-UA-Compatible" content="IE=edge"&gt;
&lt;meta name="viewport" content="width=device-width, initial-scale=1.0"&gt;
&lt;link rel="stylesheet" href="assets/css/reset.css"&gt;
&lt;link rel="stylesheet" href="assets/css/screen.css"&gt;
&lt;script src="assets/js/api.js"&gt;&lt;/script&gt;
&lt;script src="assets/js/util.js"&gt;&lt;/script&gt;
&lt;script src="assets/js/script.js"&gt;&lt;/script&gt;
&lt;title&gt;Plan to Plate&lt;/title&gt;
&lt;/head&gt;
&lt;body&gt;
&lt;header&gt;
&lt;h1&gt;&lt;a href="index.html"&gt;Plan To Plate&lt;/a&gt;&lt;/h1&gt;
&lt;a href="login.html"&gt;login&lt;/a&gt;
&lt;/header&gt;
&lt;main&gt;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&lt;/main&gt;
&lt;/body&gt;&lt;/html&gt;</t>
  </si>
  <si>
    <t>text</t>
  </si>
  <si>
    <t>H2</t>
  </si>
  <si>
    <t>230508_AiDcZ9_G3H</t>
  </si>
  <si>
    <t>F298369A6209DFDD602585BA62CEC6BC</t>
  </si>
  <si>
    <t>33F1097BF217F4123D38D2C3B0A9558B</t>
  </si>
  <si>
    <t>nl-ams-gcp-a04-10.164.0.9</t>
  </si>
  <si>
    <t>0A9A9E71C4E93F384E38402F3DCC5246</t>
  </si>
  <si>
    <t>221BAA604C8C7EA979211DED3F08D8A1</t>
  </si>
  <si>
    <t>nl-ams-gcp-a03-10.164.0.8</t>
  </si>
  <si>
    <t>88187F1B15C6207E11C3F931736374E9</t>
  </si>
  <si>
    <t>B91D2EB255A0AA7A2B3827A7AFAE411E</t>
  </si>
  <si>
    <t>DCE6C32C2A6F994236F23D7D5307854F</t>
  </si>
  <si>
    <t>B774FDC93F0498E5717111690C7FAF3A</t>
  </si>
  <si>
    <t>chromeUserTiming.LayoutShift</t>
  </si>
  <si>
    <t>Column180</t>
  </si>
  <si>
    <t>F2CB74AA705D7BE048227C9445217127</t>
  </si>
  <si>
    <t>https://mpa.thibautwittevrongel.com/ingredients.html?menuid=81</t>
  </si>
  <si>
    <t>179C6D4D5BC57924B997AC9B1A90E83B</t>
  </si>
  <si>
    <t>&lt;html lang="en"&gt;&lt;head&gt;
&lt;meta charset="UTF-8"&gt;
&lt;meta http-equiv="X-UA-Compatible" content="IE=edge"&gt;
&lt;meta name="viewport" content="width=device-width, initial-scale=1.0"&gt;
&lt;script src="assets/js/api.js"&gt;&lt;/script&gt;
&lt;script src="assets/js/util.js"&gt;&lt;/script&gt;
&lt;script src="assets/js/viewMenuIngredients.js"&gt;&lt;/script&gt;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&lt;div class="controls"&gt;
&lt;p id="backwards"&gt;&lt;span class="material-symbols-outlined"&gt;arrow_back_ios&lt;/span&gt;Back to menus&lt;/p&gt;
&lt;button class="button align-right"&gt;download&lt;/button&gt;
&lt;/div&gt;
&lt;article id="breakfast" class=""&gt;
&lt;h2&gt;Ingredients: Breakfast&lt;/h2&gt;
&lt;ul class="ingredientsList"&gt;&lt;li&gt;zelfrijzende bloem 250 gram&lt;/li&gt;&lt;li&gt;eieren 3&lt;/li&gt;&lt;li&gt;melk 5 dl&lt;/li&gt;&lt;li&gt;vanillesuiker 1 zakje&lt;/li&gt;&lt;/ul&gt;&lt;/article&gt;
&lt;article id="lunch" class=""&gt;
&lt;h2&gt;Ingredients: Lunch&lt;/h2&gt;
&lt;ul class="ingredientsList"&gt;&lt;li&gt;1 tablespoon olive oil&lt;/li&gt;&lt;li&gt;1 small onion, chopped&lt;/li&gt;&lt;li&gt;2 garlic cloves, minced&lt;/li&gt;&lt;li&gt;2 (14 oz.) cans diced tomatoes&lt;/li&gt;&lt;li&gt;2 cups vegetable broth&lt;/li&gt;&lt;li&gt;1/4 cup heavy cream&lt;/li&gt;&lt;li&gt;Salt and freshly ground black pepper&lt;/li&gt;&lt;li&gt;2 tablespoons chopped fresh basil&lt;/li&gt;&lt;/ul&gt;&lt;/article&gt;
&lt;article id="dinner" class=""&gt;
&lt;h2&gt;Ingredients: Dinner&lt;/h2&gt;
&lt;ul class="ingredientsList"&gt;&lt;li&gt;1/4 cup olive oil&lt;/li&gt;&lt;li&gt;3 tablespoons red wine vinegar&lt;/li&gt;&lt;li&gt;1 tablespoon honey&lt;/li&gt;&lt;li&gt;2 garlic cloves, minced&lt;/li&gt;&lt;li&gt;1/2 teaspoon dried oregano&lt;/li&gt;&lt;li&gt;1/2 teaspoon salt&lt;/li&gt;&lt;li&gt;1/4 teaspoon black pepper&lt;/li&gt;&lt;li&gt;1 pound boneless, skinless chicken breasts, cut into 1-inch pieces&lt;/li&gt;&lt;li&gt;1 red onion, cut into 1-inch pieces&lt;/li&gt;&lt;li&gt;1 red bell pepper, cut into 1-inch pieces&lt;/li&gt;&lt;li&gt;1 zucchini, cut into 1-inch pieces&lt;/li&gt;&lt;li&gt;8-10 wooden skewers, soaked in water for 30 minutes&lt;/li&gt;&lt;/ul&gt;&lt;/article&gt;
&lt;/main&gt;
&lt;/body&gt;&lt;/html&gt;</t>
  </si>
  <si>
    <t>H1</t>
  </si>
  <si>
    <t>230508_AiDcHC_GJV</t>
  </si>
  <si>
    <t>12585BD7D0751919EE248B9FB3F4E95A</t>
  </si>
  <si>
    <t>B91951F103B82286462BA5BE56BFBF90</t>
  </si>
  <si>
    <t>3228CEEEE6DC7E21FAA3F173B3A51D13</t>
  </si>
  <si>
    <t>E1FADD970308DB500968CD2D05B2E447</t>
  </si>
  <si>
    <t>B82BFE9063BBE972F353A3C5C35DD74D</t>
  </si>
  <si>
    <t>4C44CBC03FF0C2AB9952AF4F9DE6E786</t>
  </si>
  <si>
    <t>EADC9B5DD11DCAB72B5F767CD3EC1DB8</t>
  </si>
  <si>
    <t>E263D6DCCF3C66C65B51CD6F79BB1F99</t>
  </si>
  <si>
    <t>2FE7DB2842D294F3284E5053BB1D8558</t>
  </si>
  <si>
    <t>https://mpa.thibautwittevrongel.com/login.html</t>
  </si>
  <si>
    <t>79108E5F09BE7E08C55677402BC26F50</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</si>
  <si>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href="assets/css/auth.css"&gt;
&lt;script src="assets/js/api.js"&gt;&lt;/script&gt;
&lt;script src="assets/js/auth.js"&gt;&lt;/script&gt;
&lt;title&gt;Plan To Plate&lt;/title&gt;
&lt;/head&gt;
&lt;body&gt;
&lt;header&gt;
&lt;h1&gt;&lt;a href="index.html"&gt;Plan To Plate&lt;/a&gt;&lt;/h1&gt;
&lt;a href="login.html"&gt;login&lt;/a&gt;
&lt;/header&gt;
&lt;main&gt;
&lt;form action="index.html" method="post"&gt;
&lt;label for="email"&gt;Email&lt;/label&gt;
&lt;input type="text" name="email" id="email"&gt;
&lt;label for="password"&gt;Password&lt;/label&gt;
&lt;input type="password" name="password" id="password"&gt;
&lt;input type="submit" class="button" value="Login"&gt;
&lt;p&gt;Don’t have an account? &lt;a href="register.html"&gt;Register here!&lt;/a&gt;&lt;/p&gt;
&lt;/form&gt;
&lt;/main&gt;
&lt;/body&gt;&lt;/html&gt;</t>
  </si>
  <si>
    <t>230508_AiDcNP_G3Y</t>
  </si>
  <si>
    <t>C785F6716F732CF13AB0C6F729C403F5</t>
  </si>
  <si>
    <t>7F576AAEB9E027CAD9F2E2253A74B0FF</t>
  </si>
  <si>
    <t>CDA64491977C0CCA8F9D7FB145A6E77B</t>
  </si>
  <si>
    <t>A757654A3C9EA78C26CB36B06B917FD5</t>
  </si>
  <si>
    <t>ED0948513DED61C0CD5AA7685BF2B241</t>
  </si>
  <si>
    <t>1397F98B1163BE37B51269A16E14FE55</t>
  </si>
  <si>
    <t>A8D8B832B197FF4D14509690DAA42F36</t>
  </si>
  <si>
    <t>71BC68B2260DFE7975DE1C0768C2D038</t>
  </si>
  <si>
    <t>firstImagePaint</t>
  </si>
  <si>
    <t>cpu.ResourceChangePriority</t>
  </si>
  <si>
    <t>LargestContentfulPaintImageURL</t>
  </si>
  <si>
    <t>chromeUserTiming.firstImagePaint</t>
  </si>
  <si>
    <t>chromeUserTiming.LargestImagePaint</t>
  </si>
  <si>
    <t>Column185</t>
  </si>
  <si>
    <t>047C119AB82B8FFA1A49908032E8F322</t>
  </si>
  <si>
    <t>https://mpa.thibautwittevrongel.com/menuCreator.html?mealtime=breakfast&amp;mealtime=lunch&amp;mealtime=dinner&amp;amount=1</t>
  </si>
  <si>
    <t>EBF97F319B868D5150A82B4D21F9E894</t>
  </si>
  <si>
    <t>[{"url":"https://via.placeholder.com/100","width":100,"height":100,"naturalWidth":100,"naturalHeight":100},{"url":"https://via.placeholder.com/100","width":100,"height":100,"naturalWidth":100,"naturalHeight":100},{"url":"https://via.placeholder.com/100","width":100,"height":100,"naturalWidth":100,"naturalHeight":100}]</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</si>
  <si>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data-id="9"&gt;
&lt;img src="https://via.placeholder.com/100" alt="recipe image"&gt;
&lt;h3&gt;Blueberry Oatmeal Smoothie&lt;/h3&gt;
&lt;div&gt;
&lt;span class="material-symbols-outlined"&gt;refresh&lt;/span&gt;
&lt;span class="material-symbols-outlined"&gt;arrow_forward_ios&lt;/span&gt;
&lt;/div&gt;
&lt;/article&gt;
&lt;/article&gt;
&lt;article id="lunch" class=""&gt;
&lt;h2&gt;Recipes: Lunch&lt;/h2&gt;
&lt;article class="article" data-id="10"&gt;
&lt;img src="https://via.placeholder.com/100" alt="recipe image"&gt;
&lt;h3&gt;Creamy Tomato Soup&lt;/h3&gt;
&lt;div&gt;
&lt;span class="material-symbols-outlined"&gt;refresh&lt;/span&gt;
&lt;span class="material-symbols-outlined"&gt;arrow_forward_ios&lt;/span&gt;
&lt;/div&gt;
&lt;/article&gt;
&lt;/article&gt;
&lt;article id="dinner" class=""&gt;
&lt;h2&gt;Recipes: Dinner&lt;/h2&gt;
&lt;article class="article" data-id="14"&gt;
&lt;img src="https://via.placeholder.com/100" alt="recipe image"&gt;
&lt;h3&gt;Spicy Beef Stir-Fry&lt;/h3&gt;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</si>
  <si>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image</t>
  </si>
  <si>
    <t>IMG</t>
  </si>
  <si>
    <t>https://via.placeholder.com/100</t>
  </si>
  <si>
    <t>230508_BiDcT9_GK8</t>
  </si>
  <si>
    <t>AA4451521662197DFEB491166648E8F2</t>
  </si>
  <si>
    <t>12DCD7A553C978B5F05067FD7BE22568</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</si>
  <si>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data-id="6"&gt;
&lt;img src="https://via.placeholder.com/100" alt="recipe image"&gt;
&lt;h3&gt;Banana Nut Bread&lt;/h3&gt;
&lt;div&gt;
&lt;span class="material-symbols-outlined"&gt;refresh&lt;/span&gt;
&lt;span class="material-symbols-outlined"&gt;arrow_forward_ios&lt;/span&gt;
&lt;/div&gt;
&lt;/article&gt;
&lt;/article&gt;
&lt;article id="lunch" class=""&gt;
&lt;h2&gt;Recipes: Lunch&lt;/h2&gt;
&lt;article class="article" data-id="4"&gt;
&lt;img src="https://via.placeholder.com/100" alt="recipe image"&gt;
&lt;h3&gt;Caprese Salad&lt;/h3&gt;
&lt;div&gt;
&lt;span class="material-symbols-outlined"&gt;refresh&lt;/span&gt;
&lt;span class="material-symbols-outlined"&gt;arrow_forward_ios&lt;/span&gt;
&lt;/div&gt;
&lt;/article&gt;
&lt;/article&gt;
&lt;article id="dinner" class=""&gt;
&lt;h2&gt;Recipes: Dinner&lt;/h2&gt;
&lt;article class="article" data-id="13"&gt;
&lt;img src="https://via.placeholder.com/100" alt="recipe image"&gt;
&lt;h3&gt;Baked Salmon with Garlic and Herbs&lt;/h3&gt;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</si>
  <si>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H3</t>
  </si>
  <si>
    <t>706881EF84CBC169C032F0A3956AFD86</t>
  </si>
  <si>
    <t>F9EE4BE0ACCDB29F91277EA56BB50D3D</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</si>
  <si>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data-id="1"&gt;
&lt;img src="https://via.placeholder.com/100" alt="recipe image"&gt;
&lt;h3&gt;Pannenkoeken&lt;/h3&gt;
&lt;div&gt;
&lt;span class="material-symbols-outlined"&gt;refresh&lt;/span&gt;
&lt;span class="material-symbols-outlined"&gt;arrow_forward_ios&lt;/span&gt;
&lt;/div&gt;
&lt;/article&gt;
&lt;/article&gt;
&lt;article id="lunch" class=""&gt;
&lt;h2&gt;Recipes: Lunch&lt;/h2&gt;
&lt;article class="article" data-id="10"&gt;
&lt;img src="https://via.placeholder.com/100" alt="recipe image"&gt;
&lt;h3&gt;Creamy Tomato Soup&lt;/h3&gt;
&lt;div&gt;
&lt;span class="material-symbols-outlined"&gt;refresh&lt;/span&gt;
&lt;span class="material-symbols-outlined"&gt;arrow_forward_ios&lt;/span&gt;
&lt;/div&gt;
&lt;/article&gt;
&lt;/article&gt;
&lt;article id="dinner" class=""&gt;
&lt;h2&gt;Recipes: Dinner&lt;/h2&gt;
&lt;article class="article" data-id="13"&gt;
&lt;img src="https://via.placeholder.com/100" alt="recipe image"&gt;
&lt;h3&gt;Baked Salmon with Garlic and Herbs&lt;/h3&gt;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</si>
  <si>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7F001A0A734DB8A30AA55269E403DC2D</t>
  </si>
  <si>
    <t>6B966423C328E7FAADC4C371546F6DB4</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</si>
  <si>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data-id="15"&gt;
&lt;img src="https://via.placeholder.com/100" alt="recipe image"&gt;
&lt;h3&gt;Healthy Banana Oat Pancakes&lt;/h3&gt;
&lt;div&gt;
&lt;span class="material-symbols-outlined"&gt;refresh&lt;/span&gt;
&lt;span class="material-symbols-outlined"&gt;arrow_forward_ios&lt;/span&gt;
&lt;/div&gt;
&lt;/article&gt;
&lt;/article&gt;
&lt;article id="lunch" class=""&gt;
&lt;h2&gt;Recipes: Lunch&lt;/h2&gt;
&lt;article class="article" data-id="4"&gt;
&lt;img src="https://via.placeholder.com/100" alt="recipe image"&gt;
&lt;h3&gt;Caprese Salad&lt;/h3&gt;
&lt;div&gt;
&lt;span class="material-symbols-outlined"&gt;refresh&lt;/span&gt;
&lt;span class="material-symbols-outlined"&gt;arrow_forward_ios&lt;/span&gt;
&lt;/div&gt;
&lt;/article&gt;
&lt;/article&gt;
&lt;article id="dinner" class=""&gt;
&lt;h2&gt;Recipes: Dinner&lt;/h2&gt;
&lt;article class="article" data-id="12"&gt;
&lt;img src="https://via.placeholder.com/100" alt="recipe image"&gt;
&lt;h3&gt;Spinach and Feta Stuffed Chicken Breasts&lt;/h3&gt;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</si>
  <si>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C3DC40CA8AB59F259185C9787EC9E859</t>
  </si>
  <si>
    <t>9CDAB0F7E873BBFDE149E63D6012CBB8</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</si>
  <si>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data-id="6"&gt;
&lt;img src="https://via.placeholder.com/100" alt="recipe image"&gt;
&lt;h3&gt;Banana Nut Bread&lt;/h3&gt;
&lt;div&gt;
&lt;span class="material-symbols-outlined"&gt;refresh&lt;/span&gt;
&lt;span class="material-symbols-outlined"&gt;arrow_forward_ios&lt;/span&gt;
&lt;/div&gt;
&lt;/article&gt;
&lt;/article&gt;
&lt;article id="lunch" class=""&gt;
&lt;h2&gt;Recipes: Lunch&lt;/h2&gt;
&lt;article class="article" data-id="20"&gt;
&lt;img src="https://via.placeholder.com/100" alt="recipe image"&gt;
&lt;h3&gt;Tomato Soup and Grilled Cheese&lt;/h3&gt;
&lt;div&gt;
&lt;span class="material-symbols-outlined"&gt;refresh&lt;/span&gt;
&lt;span class="material-symbols-outlined"&gt;arrow_forward_ios&lt;/span&gt;
&lt;/div&gt;
&lt;/article&gt;
&lt;/article&gt;
&lt;article id="dinner" class=""&gt;
&lt;h2&gt;Recipes: Dinner&lt;/h2&gt;
&lt;article class="article" data-id="12"&gt;
&lt;img src="https://via.placeholder.com/100" alt="recipe image"&gt;
&lt;h3&gt;Spinach and Feta Stuffed Chicken Breasts&lt;/h3&gt;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</si>
  <si>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Column184</t>
  </si>
  <si>
    <t>18714BEB9CD35135E5D8B7258F71AD9F</t>
  </si>
  <si>
    <t>https://mpa.thibautwittevrongel.com/menu.html?id=81</t>
  </si>
  <si>
    <t>D89EDFF5D54E4B3A15EB996D8E615FB6</t>
  </si>
  <si>
    <t>&lt;html lang="en"&gt;&lt;head&gt;
&lt;meta charset="UTF-8"&gt;
&lt;meta http-equiv="X-UA-Compatible" content="IE=edge"&gt;
&lt;meta name="viewport" content="width=device-width, initial-scale=1.0"&gt;
&lt;script src="assets/js/api.js"&gt;&lt;/script&gt;
&lt;script src="assets/js/util.js"&gt;&lt;/script&gt;
&lt;script src="assets/js/viewMenu.js"&gt;&lt;/script&gt;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&lt;div class="controls"&gt;
&lt;p id="backwards"&gt;&lt;span class="material-symbols-outlined"&gt;arrow_back_ios&lt;/span&gt;Back to menus&lt;/p&gt;
&lt;button class="button align-right"&gt;ingredients&lt;/button&gt;
&lt;/div&gt;
&lt;article id="breakfast" class=""&gt;
&lt;h2&gt;Recipes: Breakfast&lt;/h2&gt;
&lt;article class="article" data-id="1"&gt;
&lt;img src="https://via.placeholder.com/100" alt="recipe image"&gt;
&lt;h3&gt;Pannenkoeken&lt;/h3&gt;
&lt;div&gt;
&lt;span class="material-symbols-outlined"&gt;arrow_forward_ios&lt;/span&gt;
&lt;/div&gt;
&lt;/article&gt;
&lt;/article&gt;
&lt;article id="lunch" class=""&gt;
&lt;h2&gt;Recipes: Lunch&lt;/h2&gt;
&lt;article class="article" data-id="10"&gt;
&lt;img src="https://via.placeholder.com/100" alt="recipe image"&gt;
&lt;h3&gt;Creamy Tomato Soup&lt;/h3&gt;
&lt;div&gt;
&lt;span class="material-symbols-outlined"&gt;arrow_forward_ios&lt;/span&gt;
&lt;/div&gt;
&lt;/article&gt;
&lt;/article&gt;
&lt;article id="dinner" class=""&gt;
&lt;h2&gt;Recipes: Dinner&lt;/h2&gt;
&lt;article class="article" data-id="11"&gt;
&lt;img src="https://via.placeholder.com/100" alt="recipe image"&gt;
&lt;h3&gt;Grilled Chicken and Vegetable Skewers&lt;/h3&gt;
&lt;div&gt;
&lt;span class="material-symbols-outlined"&gt;arrow_forward_ios&lt;/span&gt;
&lt;/div&gt;
&lt;/article&gt;
&lt;/article&gt;
&lt;template id="recipeCardTemplate"&gt;
&lt;article class="article" data-id=""&gt;
&lt;img src="https://via.placeholder.com/100" alt="recipe image"&gt;
&lt;h3&gt;Recipe Name&lt;/h3&gt;
&lt;div&gt;
&lt;span class="material-symbols-outlined"&gt;arrow_forward_ios&lt;/span&gt;
&lt;/div&gt;
&lt;/article&gt;
&lt;/template&gt;
&lt;/main&gt;
&lt;/body&gt;&lt;/html&gt;</t>
  </si>
  <si>
    <t>230508_BiDcYY_H03</t>
  </si>
  <si>
    <t>ED85948F3BBBD08F76F069780EEA0020</t>
  </si>
  <si>
    <t>4445AFE95AE1668CEF245DBA2B8FDC50</t>
  </si>
  <si>
    <t>810437243090761657A6AA53509F0891</t>
  </si>
  <si>
    <t>69A5C79059519588AA2F6B4FBD5AC12D</t>
  </si>
  <si>
    <t>DF2C49E7999B3D56DF7EA00E8864AC66</t>
  </si>
  <si>
    <t>622746C0639648C47B2954698FA7DF72</t>
  </si>
  <si>
    <t>03580CACE4094DA45DE36C4034E87D91</t>
  </si>
  <si>
    <t>F433250B6CF1DC2E2A943D156D486FC5</t>
  </si>
  <si>
    <t>7CF85F78B183EC21072BA632A9809FB5</t>
  </si>
  <si>
    <t>https://mpa.thibautwittevrongel.com/profile.html</t>
  </si>
  <si>
    <t>5873BD4633AC6F19F50E682A578E1262</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</si>
  <si>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href="assets/css/profile.css"&gt;
&lt;script src="assets/js/api.js"&gt;&lt;/script&gt;
&lt;script src="assets/js/util.js"&gt;&lt;/script&gt;
&lt;script src="assets/js/profile.js"&gt;&lt;/script&gt;
&lt;title&gt;Plan to Plate&lt;/title&gt;
&lt;/head&gt;
&lt;body&gt;
&lt;header&gt;
&lt;h1&gt;&lt;a href="index.html"&gt;Plan To Plate&lt;/a&gt;&lt;/h1&gt;
&lt;a href="login.html"&gt;login&lt;/a&gt;
&lt;/header&gt;
&lt;main&gt;
&lt;a class="button" href="savedMenus.html"&gt;Saved Menus&lt;/a&gt;
&lt;a class="button" href="login.html"&gt;Logout&lt;/a&gt;
&lt;/main&gt;
&lt;/body&gt;&lt;/html&gt;</t>
  </si>
  <si>
    <t>230508_BiDc3Y_H31</t>
  </si>
  <si>
    <t>572110D11988F09E2B87531AA93A51DF</t>
  </si>
  <si>
    <t>6F71A5B057C0A8363EE8BD06324B9794</t>
  </si>
  <si>
    <t>36F8EA7ECDDF051BD39E2F44F308F750</t>
  </si>
  <si>
    <t>9997DCD5BF57D5AD1346B37AAEAD6BC5</t>
  </si>
  <si>
    <t>47ACF1F25DE4A680A13FEC9BCF0D60A8</t>
  </si>
  <si>
    <t>64F27FD45A162F17AD91817EB1AEE416</t>
  </si>
  <si>
    <t>997E07662E6CC8C4BB9A053AA40EE128</t>
  </si>
  <si>
    <t>64D3F9D21601361B72407B96F0A03FF1</t>
  </si>
  <si>
    <t>Column187</t>
  </si>
  <si>
    <t>02AE839838038252D0C5FC5498E8245F</t>
  </si>
  <si>
    <t>https://mpa.thibautwittevrongel.com/recipe.html?id=1</t>
  </si>
  <si>
    <t>6BAE7FDDE21ACC479F39EA96125AFA48</t>
  </si>
  <si>
    <t>[{"url":"https://via.placeholder.com/500","width":500,"height":500,"naturalWidth":500,"naturalHeight":500}]</t>
  </si>
  <si>
    <t>&lt;html lang="en"&gt;&lt;head&gt;
&lt;meta charset="UTF-8"&gt;
&lt;meta http-equiv="X-UA-Compatible" content="IE=edge"&gt;
&lt;meta name="viewport" content="width=device-width, initial-scale=1.0"&gt;
&lt;script src="assets/js/api.js"&gt;&lt;/script&gt;
&lt;script src="assets/js/util.js"&gt;&lt;/script&gt;
&lt;script src="assets/js/recipe.js"&gt;&lt;/script&gt;
&lt;link rel="stylesheet" href="assets/css/reset.css"&gt;
&lt;link rel="stylesheet" href="assets/css/screen.css"&gt;
&lt;link rel="stylesheet" href="assets/css/recipe.css"&gt;
&lt;link href="https://fonts.googleapis.com/css2?family=Material+Symbols+Outlined" rel="stylesheet"&gt;
&lt;title&gt;Plan To Plate&lt;/title&gt;
&lt;/head&gt;
&lt;body&gt;
&lt;header&gt;
&lt;h1&gt;&lt;a href="index.html"&gt;Plan To Plate&lt;/a&gt;&lt;/h1&gt;
&lt;a href="login.html"&gt;login&lt;/a&gt;
&lt;/header&gt;
&lt;main&gt;
&lt;p id="backwards"&gt;&lt;span class="material-symbols-outlined"&gt;arrow_back_ios&lt;/span&gt;Back to menu&lt;/p&gt;
&lt;h2&gt;Pannenkoeken&lt;/h2&gt;
&lt;img src="https://via.placeholder.com/500" alt="recipe image"&gt;
&lt;h3&gt;Ingredients list:&lt;/h3&gt;
&lt;ul&gt;
&lt;li&gt;zelfrijzende bloem 250 gram&lt;/li&gt;&lt;li&gt;eieren 3&lt;/li&gt;&lt;li&gt;melk 5 dl&lt;/li&gt;&lt;li&gt;vanillesuiker 1 zakje&lt;/li&gt;&lt;/ul&gt;
&lt;h3&gt;Instructions&lt;/h3&gt;
&lt;ol&gt;
&lt;li&gt;Zeef de bloem met de vanillesuiker. Maak in het midden een kuiltje, breek daarin de eieren. Roer alles door elkaar met een garde.&lt;/li&gt;&lt;li&gt;Schenk er in een straaltje 300 ml melk bij. Bewerk tot een glad mengsel.&lt;/li&gt;&lt;li&gt;Klop dan de rest van de melk door het beslag zodat het lichter wordt. Vind je het beslag nog te dik, voeg dan eventueel nog wat extra melk toe (in totaal heb je 500 à 600 ml melk nodig).&lt;/li&gt;&lt;li&gt;Bak de pannenkoeken in een grote koekenpan, in hete boter of olie.&lt;/li&gt;&lt;/ol&gt;
&lt;/main&gt;
&lt;/body&gt;&lt;/html&gt;</t>
  </si>
  <si>
    <t>https://via.placeholder.com/500</t>
  </si>
  <si>
    <t>230508_BiDc2D_H1F</t>
  </si>
  <si>
    <t>C8915025B6B2AE68EED91B53AE8CBB09</t>
  </si>
  <si>
    <t>5ECAF1C0995A86BF212B2BFEBA024CFF</t>
  </si>
  <si>
    <t>F3D28AB657EC3A9AE485C135FE6035E0</t>
  </si>
  <si>
    <t>AE39B62DFECD973860328BB1F6F1E44E</t>
  </si>
  <si>
    <t>8D9E39A63BC101524732408EBA030078</t>
  </si>
  <si>
    <t>03FFA07229619AD8EE78C64CA65993DF</t>
  </si>
  <si>
    <t>954605D00D9B5F2F192F9AB4D6DB0E75</t>
  </si>
  <si>
    <t>72572B39189028B24F75513F5A263508</t>
  </si>
  <si>
    <t>58D499524AC7D3D7216B11A3D466913E</t>
  </si>
  <si>
    <t>https://mpa.thibautwittevrongel.com/register.html</t>
  </si>
  <si>
    <t>E3002145C001E191EC7A719C2715E638</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</si>
  <si>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href="assets/css/auth.css"&gt;
&lt;script src="assets/js/api.js"&gt;&lt;/script&gt;
&lt;script src="assets/js/auth.js"&gt;&lt;/script&gt;
&lt;title&gt;Plan To Plate&lt;/title&gt;
&lt;/head&gt;
&lt;body&gt;
&lt;header&gt;
&lt;h1&gt;&lt;a href="index.html"&gt;Plan To Plate&lt;/a&gt;&lt;/h1&gt;
&lt;a href="login.html"&gt;login&lt;/a&gt;
&lt;/header&gt;
&lt;main&gt;
&lt;form action="index.html" method="post"&gt;
&lt;label for="name"&gt;Username&lt;/label&gt;
&lt;input type="text" name="name" id="name"&gt;
&lt;label for="email"&gt;Email&lt;/label&gt;
&lt;input type="email" name="email" id="email"&gt;
&lt;label for="password"&gt;Password&lt;/label&gt;
&lt;input type="password" name="password" id="password"&gt;
&lt;input type="submit" class="button" value="Register"&gt;
&lt;/form&gt;
&lt;/main&gt;
&lt;/body&gt;&lt;/html&gt;</t>
  </si>
  <si>
    <t>230508_BiDcDB_GJC</t>
  </si>
  <si>
    <t>52ED88C32F2B9B85BBEFCC1923570BD5</t>
  </si>
  <si>
    <t>31F1FC2B9542B55AB204DEBAA48844CF</t>
  </si>
  <si>
    <t>3FCD404C3CCC7D4E4565A8F7FBC203B0</t>
  </si>
  <si>
    <t>F2C8E97BB97DDC2758FD182BA5270334</t>
  </si>
  <si>
    <t>FF44166692D6A09E2AD78D3C40ABAF08</t>
  </si>
  <si>
    <t>BA17436F1A1F3FCC0AE5734878EFD84B</t>
  </si>
  <si>
    <t>CFB32D50690CA9245A7563843A61DC37</t>
  </si>
  <si>
    <t>B97E9A25F938D43DF946ECDED1EE1615</t>
  </si>
  <si>
    <t>D8C71B14AEF99D9C314B30F14187426E</t>
  </si>
  <si>
    <t>https://mpa.thibautwittevrongel.com/savedMenus.html</t>
  </si>
  <si>
    <t>8DD61268EB1C0645C8CCFBD64B65A8C8</t>
  </si>
  <si>
    <t>&lt;html lang="en"&gt;&lt;head&gt;
&lt;meta charset="UTF-8"&gt;
&lt;meta http-equiv="X-UA-Compatible" content="IE=edge"&gt;
&lt;meta name="viewport" content="width=device-width, initial-scale=1.0"&gt;
&lt;script src="assets/js/api.js"&gt;&lt;/script&gt;
&lt;script src="assets/js/util.js"&gt;&lt;/script&gt;
&lt;script src="assets/js/savedMenus.js"&gt;&lt;/script&gt;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&lt;p id="backwards"&gt;&lt;span class="material-symbols-outlined"&gt;arrow_back_ios&lt;/span&gt;Back to profile&lt;/p&gt;
&lt;h2&gt;Saved Menus&lt;/h2&gt;
&lt;template id="savedMenuTemplate"&gt;
&lt;article class="article" data-id=""&gt;
&lt;p&gt;date&lt;/p&gt;
&lt;h3&gt;Recipe Name&lt;/h3&gt;
&lt;div&gt;
&lt;span class="material-symbols-outlined"&gt;arrow_forward_ios&lt;/span&gt;
&lt;/div&gt;
&lt;/article&gt;
&lt;/template&gt;
&lt;article class="article" data-id="81"&gt;
&lt;p&gt;2023-05-06T14:27:40.000000Z&lt;/p&gt;
&lt;h3&gt;test&lt;/h3&gt;
&lt;div&gt;
&lt;span class="material-symbols-outlined"&gt;arrow_forward_ios&lt;/span&gt;
&lt;/div&gt;
&lt;/article&gt;
&lt;article class="article" data-id="82"&gt;
&lt;p&gt;2023-05-06T19:47:46.000000Z&lt;/p&gt;
&lt;h3&gt;test&lt;/h3&gt;
&lt;div&gt;
&lt;span class="material-symbols-outlined"&gt;arrow_forward_ios&lt;/span&gt;
&lt;/div&gt;
&lt;/article&gt;
&lt;article class="article" data-id="83"&gt;
&lt;p&gt;2023-05-06T19:48:48.000000Z&lt;/p&gt;
&lt;h3&gt;test&lt;/h3&gt;
&lt;div&gt;
&lt;span class="material-symbols-outlined"&gt;arrow_forward_ios&lt;/span&gt;
&lt;/div&gt;
&lt;/article&gt;
&lt;article class="article" data-id="84"&gt;
&lt;p&gt;2023-05-06T19:51:17.000000Z&lt;/p&gt;
&lt;h3&gt;test&lt;/h3&gt;
&lt;div&gt;
&lt;span class="material-symbols-outlined"&gt;arrow_forward_ios&lt;/span&gt;
&lt;/div&gt;
&lt;/article&gt;
&lt;article class="article" data-id="85"&gt;
&lt;p&gt;2023-05-07T13:23:40.000000Z&lt;/p&gt;
&lt;h3&gt;performanceTest&lt;/h3&gt;
&lt;div&gt;
&lt;span class="material-symbols-outlined"&gt;arrow_forward_ios&lt;/span&gt;
&lt;/div&gt;
&lt;/article&gt;
&lt;article class="article" data-id="86"&gt;
&lt;p&gt;2023-05-08T17:49:11.000000Z&lt;/p&gt;
&lt;h3&gt;testtesttest&lt;/h3&gt;
&lt;div&gt;
&lt;span class="material-symbols-outlined"&gt;arrow_forward_ios&lt;/span&gt;
&lt;/div&gt;
&lt;/article&gt;
&lt;/main&gt;
&lt;/body&gt;&lt;/html&gt;</t>
  </si>
  <si>
    <t>230508_BiDcR4_GM1</t>
  </si>
  <si>
    <t>A3556A37458056217F3B09216C21F67C</t>
  </si>
  <si>
    <t>D7D09CD24BD528FA7C8D84DF513641A8</t>
  </si>
  <si>
    <t>0B5CABCBA9BFA1A9216631CB6EFD06B2</t>
  </si>
  <si>
    <t>B044B832C5B091381B36741303FF271B</t>
  </si>
  <si>
    <t>49A3BBF048AABA92F086B26B1DE0DC0C</t>
  </si>
  <si>
    <t>4627497DCD42AB675C99C7A629D7E38A</t>
  </si>
  <si>
    <t>2ACA6141D4E22A2E1A1E1CA77C77621A</t>
  </si>
  <si>
    <t>C956127E20ACF80DBAF8BBB4AC7570A1</t>
  </si>
  <si>
    <t>Column179</t>
  </si>
  <si>
    <t>8919EA05DC7903B5486670AE94E00DAD</t>
  </si>
  <si>
    <t>https://spa.thibautwittevrongel.com/</t>
  </si>
  <si>
    <t>9F83106B422FCF467168CE84B272F55C</t>
  </si>
  <si>
    <t>spa.thibautwittevrongel.com</t>
  </si>
  <si>
    <t>https://spa.thibautwittevrongel.com</t>
  </si>
  <si>
    <t>&lt;html lang="en"&gt;&lt;head&gt;
&lt;meta charset="UTF-8"&gt;
&lt;meta http-equiv="X-UA-Compatible" content="IE=edge"&gt;
&lt;meta name="viewport" content="width=device-width, initial-scale=1.0"&gt;
&lt;link rel="stylesheet" href="assets/css/reset.css"&gt;
&lt;link rel="stylesheet" href="assets/css/screen.css"&gt;
&lt;script src="assets/js/api.js"&gt;&lt;/script&gt;
&lt;script src="assets/js/navigationHandler.js"&gt;&lt;/script&gt;
&lt;script src="assets/js/util.js"&gt;&lt;/script&gt;
&lt;script src="assets/js/auth.js"&gt;&lt;/script&gt;
&lt;script src="assets/js/recipe.js"&gt;&lt;/script&gt;
&lt;script src="assets/js/menuCreator.js"&gt;&lt;/script&gt;
&lt;script src="assets/js/ingredients.js"&gt;&lt;/script&gt;
&lt;script src="assets/js/viewMenu.js"&gt;&lt;/script&gt;
&lt;script src="assets/js/savedMenus.js"&gt;&lt;/script&gt;
&lt;script src="assets/js/script.js"&gt;&lt;/script&gt;
&lt;link href="https://fonts.googleapis.com/css2?family=Material+Symbols+Outlined" rel="stylesheet"&gt;
&lt;title&gt;Plan to Plate&lt;/title&gt;
&lt;/head&gt;
&lt;body&gt;
&lt;div id="overlay" class="hidden"&gt;&lt;/div&gt;
&lt;header&gt;
&lt;h1&gt;&lt;a href="index.html"&gt;Plan To Plate&lt;/a&gt;&lt;/h1&gt;
&lt;a href="#login"&gt;login&lt;/a&gt;
&lt;/header&gt;
&lt;main&gt;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&lt;/main&gt;
&lt;template id="mealGenTemplate"&gt;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&lt;/template&gt;
&lt;template id="loginFormTemplate"&gt;
&lt;form action="index.html" method="post" class="auth-form"&gt;
&lt;label for="email"&gt;Email&lt;/label&gt;
&lt;input type="text" name="email" id="email"&gt;
&lt;label for="password"&gt;Password&lt;/label&gt;
&lt;input type="password" name="password" id="password"&gt;
&lt;input type="submit" class="button" value="Login"&gt;
&lt;p&gt;Don’t have an account? &lt;a href="#register"&gt;Register here!&lt;/a&gt;&lt;/p&gt;
&lt;/form&gt;
&lt;/template&gt;
&lt;template id="registerFormTemplate"&gt;
&lt;form action="index.html" method="post" class="auth-form"&gt;
&lt;label for="name"&gt;Username&lt;/label&gt;
&lt;input type="text" name="name" id="name"&gt;
&lt;label for="email"&gt;Email&lt;/label&gt;
&lt;input type="email" name="email" id="email"&gt;
&lt;label for="password"&gt;Password&lt;/label&gt;
&lt;input type="password" name="password" id="password"&gt;
&lt;input type="submit" class="button" value="Register"&gt;
&lt;/form&gt;
&lt;/template&gt;
&lt;template id="profileTemplate"&gt;
&lt;div id="profile"&gt;
&lt;a class="button" href="#savedMenus"&gt;Saved Menus&lt;/a&gt;
&lt;a class="button" href="#"&gt;Logout&lt;/a&gt;
&lt;/div&gt;
&lt;/template&gt;
&lt;template id="menuCreatorTemplate"&gt;
&lt;article id="breakfast" class="hidden"&gt;
&lt;h2&gt;Recipes: Breakfast&lt;/h2&gt;
&lt;/article&gt;
&lt;article id="lunch" class="hidden"&gt;
&lt;h2&gt;Recipes: Lunch&lt;/h2&gt;
&lt;/article&gt;
&lt;article id="dinner" class="hidden"&gt;
&lt;h2&gt;Recipes: Dinner&lt;/h2&gt;
&lt;/article&gt;
&lt;button class="button hidden"&gt;Save Menu&lt;/button&gt;
&lt;/template&gt;
&lt;template id="recipeCreatorCardTemplate"&gt;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id="recipeTemplate"&gt;
&lt;p id="backwards"&gt;&lt;span class="material-symbols-outlined"&gt;arrow_back_ios&lt;/span&gt;Back to menu&lt;/p&gt;
&lt;h2&gt;RecipeName&lt;/h2&gt;
&lt;img src="https://via.placeholder.com/500" alt="recipe image"&gt;
&lt;div id="recipe"&gt;
&lt;h3&gt;Ingredients list:&lt;/h3&gt;
&lt;ul&gt;
&lt;/ul&gt;
&lt;h3&gt;Instructions&lt;/h3&gt;
&lt;ol&gt;
&lt;/ol&gt;
&lt;/div&gt;
&lt;/template&gt;
&lt;template id="savedMenuScreenTemplate"&gt;
&lt;p id="backwards"&gt;&lt;span class="material-symbols-outlined"&gt;arrow_back_ios&lt;/span&gt;Back to profile&lt;/p&gt;
&lt;h2&gt;Saved Menus&lt;/h2&gt;
&lt;/template&gt;
&lt;template id="savedMenuTemplate"&gt;
&lt;article class="article" data-id=""&gt;
&lt;p&gt;date&lt;/p&gt;
&lt;h3&gt;Recipe Name&lt;/h3&gt;
&lt;div&gt;
&lt;span class="material-symbols-outlined"&gt;arrow_forward_ios&lt;/span&gt;
&lt;/div&gt;
&lt;/article&gt;
&lt;/template&gt;
&lt;template id="menuTemplate"&gt;
&lt;div class="controls"&gt;
&lt;p id="backwards"&gt;&lt;span class="material-symbols-outlined"&gt;arrow_back_ios&lt;/span&gt;Back to menus&lt;/p&gt;
&lt;button class="button align-right hidden"&gt;ingredients&lt;/button&gt;
&lt;/div&gt;
&lt;article id="breakfast" class="hidden"&gt;
&lt;h2&gt;Recipes: Breakfast&lt;/h2&gt;
&lt;/article&gt;
&lt;article id="lunch" class="hidden"&gt;
&lt;h2&gt;Recipes: Lunch&lt;/h2&gt;
&lt;/article&gt;
&lt;article id="dinner" class="hidden"&gt;
&lt;h2&gt;Recipes: Dinner&lt;/h2&gt;
&lt;/article&gt;
&lt;/template&gt;
&lt;template id="recipeCardTemplate"&gt;
&lt;article class="article" data-id=""&gt;
&lt;img src="https://via.placeholder.com/100" alt="recipe image"&gt;
&lt;h3&gt;Recipe Name&lt;/h3&gt;
&lt;div&gt;
&lt;span class="material-symbols-outlined"&gt;arrow_forward_ios&lt;/span&gt;
&lt;/div&gt;
&lt;/article&gt;
&lt;/template&gt;
&lt;template id="ingredientTemplate"&gt;
&lt;div class="controls"&gt;
&lt;p id="backwards"&gt;&lt;span class="material-symbols-outlined"&gt;arrow_back_ios&lt;/span&gt;Back to menus&lt;/p&gt;
&lt;button class="button align-right hidden"&gt;download&lt;/button&gt;
 &lt;/div&gt;
&lt;article id="breakfast" class="hidden"&gt;
&lt;h2&gt;Ingredients: Breakfast&lt;/h2&gt;
&lt;/article&gt;
&lt;article id="lunch" class="hidden"&gt;
&lt;h2&gt;Ingredients: Lunch&lt;/h2&gt;
&lt;/article&gt;
&lt;article id="dinner" class="hidden"&gt;
&lt;h2&gt;Ingredients: Dinner&lt;/h2&gt;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&lt;/body&gt;&lt;/html&gt;</t>
  </si>
  <si>
    <t>230507_BiDcDN_5HE</t>
  </si>
  <si>
    <t>0E7B6BCFF03C8AF40E38F97B120F7A4F</t>
  </si>
  <si>
    <t>D6E8338E4BD6EA1F494075A04CF41D3D</t>
  </si>
  <si>
    <t>594104C300E046A898617B56C4562B58</t>
  </si>
  <si>
    <t>F4FA03C51DCB4E91AB44C26D4DC0FEA8</t>
  </si>
  <si>
    <t>2D0CAA5A6797F48A4E40F91CE0419066</t>
  </si>
  <si>
    <t>EC2FE09E229AC316C2B735EE88C4B860</t>
  </si>
  <si>
    <t>05CA78FC01A964C6D0434D72EAC49340</t>
  </si>
  <si>
    <t>375AA77807691ADBFEBCC4B0E7110AD6</t>
  </si>
  <si>
    <t>MPA_INDEX_PAGE</t>
  </si>
  <si>
    <t>AVERAGE_LOAD_TIME in ms</t>
  </si>
  <si>
    <t>AVERAGE_PAGE_SIZE in bytes</t>
  </si>
  <si>
    <t>AVERAGE_FIRST_CONTENTFUL_PAINT in ms</t>
  </si>
  <si>
    <t>AVARAGE_SPEED_INDEX in ms</t>
  </si>
  <si>
    <t>AVARAGE_LARGEST_CONTENTFUL_PAINT in ms</t>
  </si>
  <si>
    <t xml:space="preserve">AVARAGE_TOTAL_BLOCKING_TIME in ms </t>
  </si>
  <si>
    <t>AVARAGE_CUMULATIVE_LAYOUT_SHIFT</t>
  </si>
  <si>
    <t>MPA_INGREDIENTS_PAGE</t>
  </si>
  <si>
    <t>MPA_LOGIN_PAGE</t>
  </si>
  <si>
    <t>MPA_MENUCREATOR_PAGE</t>
  </si>
  <si>
    <t>MPA_OPENMENU_PAGE</t>
  </si>
  <si>
    <t>MPA_PROFILE_PAGE</t>
  </si>
  <si>
    <t>MPA_RECIPE_PAGE</t>
  </si>
  <si>
    <t>MPA_REGISTER_PAGE</t>
  </si>
  <si>
    <t>MPA_SAVEDMENUS_PAGE</t>
  </si>
  <si>
    <t>TOTAL</t>
  </si>
  <si>
    <t>SPA_NORMAL_TOTAL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</si>
</sst>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horizontal="center"/>
    </xf>
    <xf numFmtId="0" fontId="1" fillId="3" borderId="0" xfId="0" applyFont="1" applyFill="1"/>
  </cellXfs>
  <cellStyles count="1">
    <cellStyle name="Standaard" xfId="0" builtinId="0"/>
  </cellStyles>
  <dxfs count="2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2629C7-33FD-4246-92D6-31B854F5900D}" autoFormatId="16" applyNumberFormats="0" applyBorderFormats="0" applyFontFormats="0" applyPatternFormats="0" applyAlignmentFormats="0" applyWidthHeightFormats="0">
  <queryTableRefresh preserveSortFilterLayout="0" nextId="182">
    <queryTableFields count="181">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UpdateLayoutTree" tableColumnId="63"/>
      <queryTableField id="64" name="cpu.Layout" tableColumnId="64"/>
      <queryTableField id="65" name="cpu.PrePaint" tableColumnId="65"/>
      <queryTableField id="66" name="cpu.Paint" tableColumnId="66"/>
      <queryTableField id="67" name="cpu.Layerize" tableColumnId="67"/>
      <queryTableField id="68" name="cpu.FunctionCall" tableColumnId="68"/>
      <queryTableField id="69" name="cpu.MarkLoad"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firstMeaningfulPaint" tableColumnId="131"/>
      <queryTableField id="132" name="chromeUserTiming.InteractiveTime"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FirstInteractive" tableColumnId="137"/>
      <queryTableField id="138" name="TimeToInteractive" tableColumnId="138"/>
      <queryTableField id="139" name="TTIMeasurementEnd" tableColumnId="139"/>
      <queryTableField id="140" name="LastInteractive" tableColumnId="140"/>
      <queryTableField id="141" name="FirstCPUIdle" tableColumnId="141"/>
      <queryTableField id="142" name="testID" tableColumnId="142"/>
      <queryTableField id="143" name="run" tableColumnId="143"/>
      <queryTableField id="144" name="step" tableColumnId="144"/>
      <queryTableField id="145" name="effectiveBps" tableColumnId="145"/>
      <queryTableField id="146" name="domTime" tableColumnId="146"/>
      <queryTableField id="147" name="aft" tableColumnId="147"/>
      <queryTableField id="148" name="titleTime" tableColumnId="148"/>
      <queryTableField id="149" name="domLoading" tableColumnId="149"/>
      <queryTableField id="150" name="server_rtt" tableColumnId="150"/>
      <queryTableField id="151" name="edge-processed" tableColumnId="151"/>
      <queryTableField id="152" name="maxFID" tableColumnId="152"/>
      <queryTableField id="153" name="TotalBlockingTime" tableColumnId="153"/>
      <queryTableField id="154" name="effectiveBpsDoc" tableColumnId="154"/>
      <queryTableField id="155" name="bytes.html" tableColumnId="155"/>
      <queryTableField id="156" name="requests.html" tableColumnId="156"/>
      <queryTableField id="157" name="bytesUncompressed.html" tableColumnId="157"/>
      <queryTableField id="158" name="bytes.js" tableColumnId="158"/>
      <queryTableField id="159" name="requests.js" tableColumnId="159"/>
      <queryTableField id="160" name="bytesUncompressed.js" tableColumnId="160"/>
      <queryTableField id="161" name="bytes.css" tableColumnId="161"/>
      <queryTableField id="162" name="requests.css" tableColumnId="162"/>
      <queryTableField id="163" name="bytesUncompressed.css" tableColumnId="163"/>
      <queryTableField id="164" name="bytes.image" tableColumnId="164"/>
      <queryTableField id="165" name="requests.image" tableColumnId="165"/>
      <queryTableField id="166" name="bytesUncompressed.image" tableColumnId="166"/>
      <queryTableField id="167" name="bytes.flash" tableColumnId="167"/>
      <queryTableField id="168" name="requests.flash" tableColumnId="168"/>
      <queryTableField id="169" name="bytesUncompressed.flash" tableColumnId="169"/>
      <queryTableField id="170" name="bytes.font" tableColumnId="170"/>
      <queryTableField id="171" name="requests.font" tableColumnId="171"/>
      <queryTableField id="172" name="bytesUncompressed.font" tableColumnId="172"/>
      <queryTableField id="173" name="bytes.video" tableColumnId="173"/>
      <queryTableField id="174" name="requests.video" tableColumnId="174"/>
      <queryTableField id="175" name="bytesUncompressed.video" tableColumnId="175"/>
      <queryTableField id="176" name="bytes.other" tableColumnId="176"/>
      <queryTableField id="177" name="requests.other" tableColumnId="177"/>
      <queryTableField id="178" name="bytesUncompressed.other" tableColumnId="178"/>
      <queryTableField id="179" name="id" tableColumnId="179"/>
      <queryTableField id="180" name="cpu.HitTest" tableColumnId="180"/>
      <queryTableField id="181" name="Column181" tableColumnId="18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FA502F2-3AD0-5948-89DA-3C058BFCEB78}" autoFormatId="16" applyNumberFormats="0" applyBorderFormats="0" applyFontFormats="0" applyPatternFormats="0" applyAlignmentFormats="0" applyWidthHeightFormats="0">
  <queryTableRefresh preserveSortFilterLayout="0" nextId="181">
    <queryTableFields count="180">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renderBlockingCSS" tableColumnId="31"/>
      <queryTableField id="32" name="renderBlockingJS" tableColumnId="32"/>
      <queryTableField id="33" name="TTFB" tableColumnId="33"/>
      <queryTableField id="34" name="basePageSSLTime" tableColumnId="34"/>
      <queryTableField id="35" name="score_cache" tableColumnId="35"/>
      <queryTableField id="36" name="score_cdn" tableColumnId="36"/>
      <queryTableField id="37" name="score_gzip" tableColumnId="37"/>
      <queryTableField id="38" name="score_cookies" tableColumnId="38"/>
      <queryTableField id="39" name="score_keep-alive" tableColumnId="39"/>
      <queryTableField id="40" name="score_minify" tableColumnId="40"/>
      <queryTableField id="41" name="score_combine" tableColumnId="41"/>
      <queryTableField id="42" name="score_compress" tableColumnId="42"/>
      <queryTableField id="43" name="score_etags" tableColumnId="43"/>
      <queryTableField id="44" name="score_progressive_jpeg" tableColumnId="44"/>
      <queryTableField id="45" name="gzip_total" tableColumnId="45"/>
      <queryTableField id="46" name="gzip_savings" tableColumnId="46"/>
      <queryTableField id="47" name="minify_total" tableColumnId="47"/>
      <queryTableField id="48" name="minify_savings" tableColumnId="48"/>
      <queryTableField id="49" name="image_total" tableColumnId="49"/>
      <queryTableField id="50" name="image_savings" tableColumnId="50"/>
      <queryTableField id="51" name="base_page_cdn" tableColumnId="51"/>
      <queryTableField id="52" name="cpu.ParseHTML" tableColumnId="52"/>
      <queryTableField id="53" name="cpu.HTMLDocumentParser::FetchQueuedPreloads" tableColumnId="53"/>
      <queryTableField id="54" name="cpu.EventDispatch" tableColumnId="54"/>
      <queryTableField id="55" name="cpu.MarkDOMContent" tableColumnId="55"/>
      <queryTableField id="56" name="cpu.V8.GC_TIME_TO_SAFEPOINT" tableColumnId="56"/>
      <queryTableField id="57" name="cpu.CommitLoad" tableColumnId="57"/>
      <queryTableField id="58" name="cpu.ResourceFetcher::requestResource" tableColumnId="58"/>
      <queryTableField id="59" name="cpu.EvaluateScript" tableColumnId="59"/>
      <queryTableField id="60" name="cpu.v8.compile" tableColumnId="60"/>
      <queryTableField id="61" name="cpu.FunctionCall" tableColumnId="61"/>
      <queryTableField id="62" name="cpu.ParseAuthorStyleSheet" tableColumnId="62"/>
      <queryTableField id="63" name="cpu.MarkLoad" tableColumnId="63"/>
      <queryTableField id="64" name="cpu.UpdateLayoutTree" tableColumnId="64"/>
      <queryTableField id="65" name="cpu.Layout" tableColumnId="65"/>
      <queryTableField id="66" name="cpu.PrePaint" tableColumnId="66"/>
      <queryTableField id="67" name="cpu.HitTest" tableColumnId="67"/>
      <queryTableField id="68" name="cpu.Paint" tableColumnId="68"/>
      <queryTableField id="69" name="cpu.Layerize"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InteractiveTime" tableColumnId="131"/>
      <queryTableField id="132" name="chromeUserTiming.LayoutShift"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FirstInteractive" tableColumnId="137"/>
      <queryTableField id="138" name="TimeToInteractive" tableColumnId="138"/>
      <queryTableField id="139" name="TTIMeasurementEnd" tableColumnId="139"/>
      <queryTableField id="140" name="LastInteractive" tableColumnId="140"/>
      <queryTableField id="141" name="FirstCPUIdle" tableColumnId="141"/>
      <queryTableField id="142" name="testID" tableColumnId="142"/>
      <queryTableField id="143" name="run" tableColumnId="143"/>
      <queryTableField id="144" name="step" tableColumnId="144"/>
      <queryTableField id="145" name="effectiveBps" tableColumnId="145"/>
      <queryTableField id="146" name="domTime" tableColumnId="146"/>
      <queryTableField id="147" name="aft" tableColumnId="147"/>
      <queryTableField id="148" name="titleTime" tableColumnId="148"/>
      <queryTableField id="149" name="domLoading" tableColumnId="149"/>
      <queryTableField id="150" name="server_rtt" tableColumnId="150"/>
      <queryTableField id="151" name="edge-processed" tableColumnId="151"/>
      <queryTableField id="152" name="maxFID" tableColumnId="152"/>
      <queryTableField id="153" name="TotalBlockingTime" tableColumnId="153"/>
      <queryTableField id="154" name="effectiveBpsDoc" tableColumnId="154"/>
      <queryTableField id="155" name="bytes.html" tableColumnId="155"/>
      <queryTableField id="156" name="requests.html" tableColumnId="156"/>
      <queryTableField id="157" name="bytesUncompressed.html" tableColumnId="157"/>
      <queryTableField id="158" name="bytes.js" tableColumnId="158"/>
      <queryTableField id="159" name="requests.js" tableColumnId="159"/>
      <queryTableField id="160" name="bytesUncompressed.js" tableColumnId="160"/>
      <queryTableField id="161" name="bytes.css" tableColumnId="161"/>
      <queryTableField id="162" name="requests.css" tableColumnId="162"/>
      <queryTableField id="163" name="bytesUncompressed.css" tableColumnId="163"/>
      <queryTableField id="164" name="bytes.image" tableColumnId="164"/>
      <queryTableField id="165" name="requests.image" tableColumnId="165"/>
      <queryTableField id="166" name="bytesUncompressed.image" tableColumnId="166"/>
      <queryTableField id="167" name="bytes.flash" tableColumnId="167"/>
      <queryTableField id="168" name="requests.flash" tableColumnId="168"/>
      <queryTableField id="169" name="bytesUncompressed.flash" tableColumnId="169"/>
      <queryTableField id="170" name="bytes.font" tableColumnId="170"/>
      <queryTableField id="171" name="requests.font" tableColumnId="171"/>
      <queryTableField id="172" name="bytesUncompressed.font" tableColumnId="172"/>
      <queryTableField id="173" name="bytes.video" tableColumnId="173"/>
      <queryTableField id="174" name="requests.video" tableColumnId="174"/>
      <queryTableField id="175" name="bytesUncompressed.video" tableColumnId="175"/>
      <queryTableField id="176" name="bytes.other" tableColumnId="176"/>
      <queryTableField id="177" name="requests.other" tableColumnId="177"/>
      <queryTableField id="178" name="bytesUncompressed.other" tableColumnId="178"/>
      <queryTableField id="179" name="id" tableColumnId="179"/>
      <queryTableField id="180" name="Column180" tableColumnId="18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7561E214-C603-6848-A721-45A71DD9B320}" autoFormatId="16" applyNumberFormats="0" applyBorderFormats="0" applyFontFormats="0" applyPatternFormats="0" applyAlignmentFormats="0" applyWidthHeightFormats="0">
  <queryTableRefresh preserveSortFilterLayout="0" nextId="182">
    <queryTableFields count="181">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UpdateLayoutTree" tableColumnId="64"/>
      <queryTableField id="65" name="cpu.Layout" tableColumnId="65"/>
      <queryTableField id="66" name="cpu.MarkLoad" tableColumnId="66"/>
      <queryTableField id="67" name="cpu.PrePaint" tableColumnId="67"/>
      <queryTableField id="68" name="cpu.HitTest" tableColumnId="68"/>
      <queryTableField id="69" name="cpu.Paint" tableColumnId="69"/>
      <queryTableField id="70" name="cpu.Layerize" tableColumnId="70"/>
      <queryTableField id="71" name="cpu.largestContentfulPaint::Candidate" tableColumnId="71"/>
      <queryTableField id="72" name="cpu.Idle" tableColumnId="72"/>
      <queryTableField id="73" name="tester" tableColumnId="73"/>
      <queryTableField id="74" name="start_epoch" tableColumnId="74"/>
      <queryTableField id="75" name="osVersion" tableColumnId="75"/>
      <queryTableField id="76" name="os_version" tableColumnId="76"/>
      <queryTableField id="77" name="osPlatform" tableColumnId="77"/>
      <queryTableField id="78" name="date" tableColumnId="78"/>
      <queryTableField id="79" name="browserVersion" tableColumnId="79"/>
      <queryTableField id="80" name="browser_version" tableColumnId="80"/>
      <queryTableField id="81" name="fullyLoadedCPUms" tableColumnId="81"/>
      <queryTableField id="82" name="fullyLoadedCPUpct" tableColumnId="82"/>
      <queryTableField id="83" name="document_URL" tableColumnId="83"/>
      <queryTableField id="84" name="document_hostname" tableColumnId="84"/>
      <queryTableField id="85" name="document_origin" tableColumnId="85"/>
      <queryTableField id="86" name="domElements" tableColumnId="86"/>
      <queryTableField id="87" name="domComplete" tableColumnId="87"/>
      <queryTableField id="88" name="PerformancePaintTiming.first-paint" tableColumnId="88"/>
      <queryTableField id="89" name="PerformancePaintTiming.first-contentful-paint" tableColumnId="89"/>
      <queryTableField id="90" name="base_page_ip_ptr" tableColumnId="90"/>
      <queryTableField id="91" name="base_page_cname" tableColumnId="91"/>
      <queryTableField id="92" name="base_page_dns_server" tableColumnId="92"/>
      <queryTableField id="93" name="browser_name" tableColumnId="93"/>
      <queryTableField id="94" name="eventName" tableColumnId="94"/>
      <queryTableField id="95" name="test_run_time_ms" tableColumnId="95"/>
      <queryTableField id="96" name="testUrl" tableColumnId="96"/>
      <queryTableField id="97" name="Colordepth" tableColumnId="97"/>
      <queryTableField id="98" name="Dpi" tableColumnId="98"/>
      <queryTableField id="99" name="Images" tableColumnId="99"/>
      <queryTableField id="100" name="Resolution" tableColumnId="100"/>
      <queryTableField id="101" name="generated-content-percent" tableColumnId="101"/>
      <queryTableField id="102" name="generated-content-size" tableColumnId="102"/>
      <queryTableField id="103" name="meta-viewport" tableColumnId="103"/>
      <queryTableField id="104" name="rendered-html" tableColumnId="104"/>
      <queryTableField id="105" name="lastVisualChange" tableColumnId="105"/>
      <queryTableField id="106" name="render" tableColumnId="106"/>
      <queryTableField id="107" name="visualComplete85" tableColumnId="107"/>
      <queryTableField id="108" name="visualComplete90" tableColumnId="108"/>
      <queryTableField id="109" name="visualComplete95" tableColumnId="109"/>
      <queryTableField id="110" name="visualComplete99" tableColumnId="110"/>
      <queryTableField id="111" name="visualComplete" tableColumnId="111"/>
      <queryTableField id="112" name="SpeedIndex" tableColumnId="112"/>
      <queryTableField id="113" name="LargestContentfulPaintType" tableColumnId="113"/>
      <queryTableField id="114" name="LargestContentfulPaintNodeType" tableColumnId="114"/>
      <queryTableField id="115" name="chromeUserTiming.navigationStart" tableColumnId="115"/>
      <queryTableField id="116" name="chromeUserTiming.fetchStart" tableColumnId="116"/>
      <queryTableField id="117" name="chromeUserTiming.domLoading" tableColumnId="117"/>
      <queryTableField id="118" name="chromeUserTiming.responseEnd" tableColumnId="118"/>
      <queryTableField id="119" name="chromeUserTiming.domInteractive" tableColumnId="119"/>
      <queryTableField id="120" name="chromeUserTiming.domContentLoadedEventStart" tableColumnId="120"/>
      <queryTableField id="121" name="chromeUserTiming.domContentLoadedEventEnd" tableColumnId="121"/>
      <queryTableField id="122" name="chromeUserTiming.domComplete" tableColumnId="122"/>
      <queryTableField id="123" name="chromeUserTiming.unloadEventStart" tableColumnId="123"/>
      <queryTableField id="124" name="chromeUserTiming.unloadEventEnd" tableColumnId="124"/>
      <queryTableField id="125" name="chromeUserTiming.markAsMainFrame" tableColumnId="125"/>
      <queryTableField id="126" name="chromeUserTiming.commitNavigationEnd" tableColumnId="126"/>
      <queryTableField id="127" name="chromeUserTiming.loadEventStart" tableColumnId="127"/>
      <queryTableField id="128" name="chromeUserTiming.loadEventEnd" tableColumnId="128"/>
      <queryTableField id="129" name="chromeUserTiming.firstPaint" tableColumnId="129"/>
      <queryTableField id="130" name="chromeUserTiming.firstContentfulPaint" tableColumnId="130"/>
      <queryTableField id="131" name="chromeUserTiming.firstMeaningfulPaintCandidate" tableColumnId="131"/>
      <queryTableField id="132" name="chromeUserTiming.firstMeaningfulPaint" tableColumnId="132"/>
      <queryTableField id="133" name="chromeUserTiming.InteractiveTime" tableColumnId="133"/>
      <queryTableField id="134" name="chromeUserTiming.LargestTextPaint" tableColumnId="134"/>
      <queryTableField id="135" name="chromeUserTiming.LargestContentfulPaint" tableColumnId="135"/>
      <queryTableField id="136" name="chromeUserTiming.TotalLayoutShift" tableColumnId="136"/>
      <queryTableField id="137" name="chromeUserTiming.CumulativeLayoutShift" tableColumnId="137"/>
      <queryTableField id="138" name="FirstInteractive" tableColumnId="138"/>
      <queryTableField id="139" name="TimeToInteractive" tableColumnId="139"/>
      <queryTableField id="140" name="TTIMeasurementEnd" tableColumnId="140"/>
      <queryTableField id="141" name="LastInteractive" tableColumnId="141"/>
      <queryTableField id="142" name="FirstCPUIdle" tableColumnId="142"/>
      <queryTableField id="143" name="testID" tableColumnId="143"/>
      <queryTableField id="144" name="run" tableColumnId="144"/>
      <queryTableField id="145" name="step" tableColumnId="145"/>
      <queryTableField id="146" name="effectiveBps" tableColumnId="146"/>
      <queryTableField id="147" name="domTime" tableColumnId="147"/>
      <queryTableField id="148" name="aft" tableColumnId="148"/>
      <queryTableField id="149" name="titleTime" tableColumnId="149"/>
      <queryTableField id="150" name="domLoading" tableColumnId="150"/>
      <queryTableField id="151" name="server_rtt" tableColumnId="151"/>
      <queryTableField id="152" name="edge-processed" tableColumnId="152"/>
      <queryTableField id="153" name="maxFID" tableColumnId="153"/>
      <queryTableField id="154" name="TotalBlockingTime" tableColumnId="154"/>
      <queryTableField id="155" name="effectiveBpsDoc" tableColumnId="155"/>
      <queryTableField id="156" name="bytes.html" tableColumnId="156"/>
      <queryTableField id="157" name="requests.html" tableColumnId="157"/>
      <queryTableField id="158" name="bytesUncompressed.html" tableColumnId="158"/>
      <queryTableField id="159" name="bytes.js" tableColumnId="159"/>
      <queryTableField id="160" name="requests.js" tableColumnId="160"/>
      <queryTableField id="161" name="bytesUncompressed.js" tableColumnId="161"/>
      <queryTableField id="162" name="bytes.css" tableColumnId="162"/>
      <queryTableField id="163" name="requests.css" tableColumnId="163"/>
      <queryTableField id="164" name="bytesUncompressed.css" tableColumnId="164"/>
      <queryTableField id="165" name="bytes.image" tableColumnId="165"/>
      <queryTableField id="166" name="requests.image" tableColumnId="166"/>
      <queryTableField id="167" name="bytesUncompressed.image" tableColumnId="167"/>
      <queryTableField id="168" name="bytes.flash" tableColumnId="168"/>
      <queryTableField id="169" name="requests.flash" tableColumnId="169"/>
      <queryTableField id="170" name="bytesUncompressed.flash" tableColumnId="170"/>
      <queryTableField id="171" name="bytes.font" tableColumnId="171"/>
      <queryTableField id="172" name="requests.font" tableColumnId="172"/>
      <queryTableField id="173" name="bytesUncompressed.font" tableColumnId="173"/>
      <queryTableField id="174" name="bytes.video" tableColumnId="174"/>
      <queryTableField id="175" name="requests.video" tableColumnId="175"/>
      <queryTableField id="176" name="bytesUncompressed.video" tableColumnId="176"/>
      <queryTableField id="177" name="bytes.other" tableColumnId="177"/>
      <queryTableField id="178" name="requests.other" tableColumnId="178"/>
      <queryTableField id="179" name="bytesUncompressed.other" tableColumnId="179"/>
      <queryTableField id="180" name="id" tableColumnId="180"/>
      <queryTableField id="181" name="Column181" tableColumnId="18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8E8B5ADC-777F-6B4F-9EC4-A3FDAB699D91}" autoFormatId="16" applyNumberFormats="0" applyBorderFormats="0" applyFontFormats="0" applyPatternFormats="0" applyAlignmentFormats="0" applyWidthHeightFormats="0">
  <queryTableRefresh preserveSortFilterLayout="0" nextId="186">
    <queryTableFields count="185">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Image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MarkLoad" tableColumnId="64"/>
      <queryTableField id="65" name="cpu.UpdateLayoutTree" tableColumnId="65"/>
      <queryTableField id="66" name="cpu.Layout" tableColumnId="66"/>
      <queryTableField id="67" name="cpu.PrePaint" tableColumnId="67"/>
      <queryTableField id="68" name="cpu.Paint" tableColumnId="68"/>
      <queryTableField id="69" name="cpu.Layerize" tableColumnId="69"/>
      <queryTableField id="70" name="cpu.largestContentfulPaint::Candidate" tableColumnId="70"/>
      <queryTableField id="71" name="cpu.HitTest" tableColumnId="71"/>
      <queryTableField id="72" name="cpu.ResourceChangePriority" tableColumnId="72"/>
      <queryTableField id="73" name="cpu.Idle" tableColumnId="73"/>
      <queryTableField id="74" name="tester" tableColumnId="74"/>
      <queryTableField id="75" name="start_epoch" tableColumnId="75"/>
      <queryTableField id="76" name="osVersion" tableColumnId="76"/>
      <queryTableField id="77" name="os_version" tableColumnId="77"/>
      <queryTableField id="78" name="osPlatform" tableColumnId="78"/>
      <queryTableField id="79" name="date" tableColumnId="79"/>
      <queryTableField id="80" name="browserVersion" tableColumnId="80"/>
      <queryTableField id="81" name="browser_version" tableColumnId="81"/>
      <queryTableField id="82" name="fullyLoadedCPUms" tableColumnId="82"/>
      <queryTableField id="83" name="fullyLoadedCPUpct" tableColumnId="83"/>
      <queryTableField id="84" name="document_URL" tableColumnId="84"/>
      <queryTableField id="85" name="document_hostname" tableColumnId="85"/>
      <queryTableField id="86" name="document_origin" tableColumnId="86"/>
      <queryTableField id="87" name="domElements" tableColumnId="87"/>
      <queryTableField id="88" name="domComplete" tableColumnId="88"/>
      <queryTableField id="89" name="PerformancePaintTiming.first-paint" tableColumnId="89"/>
      <queryTableField id="90" name="PerformancePaintTiming.first-contentful-paint" tableColumnId="90"/>
      <queryTableField id="91" name="base_page_ip_ptr" tableColumnId="91"/>
      <queryTableField id="92" name="base_page_cname" tableColumnId="92"/>
      <queryTableField id="93" name="base_page_dns_server" tableColumnId="93"/>
      <queryTableField id="94" name="browser_name" tableColumnId="94"/>
      <queryTableField id="95" name="eventName" tableColumnId="95"/>
      <queryTableField id="96" name="test_run_time_ms" tableColumnId="96"/>
      <queryTableField id="97" name="testUrl" tableColumnId="97"/>
      <queryTableField id="98" name="Colordepth" tableColumnId="98"/>
      <queryTableField id="99" name="Dpi" tableColumnId="99"/>
      <queryTableField id="100" name="Images" tableColumnId="100"/>
      <queryTableField id="101" name="Resolution" tableColumnId="101"/>
      <queryTableField id="102" name="generated-content-percent" tableColumnId="102"/>
      <queryTableField id="103" name="generated-content-size" tableColumnId="103"/>
      <queryTableField id="104" name="meta-viewport" tableColumnId="104"/>
      <queryTableField id="105" name="rendered-html" tableColumnId="105"/>
      <queryTableField id="106" name="lastVisualChange" tableColumnId="106"/>
      <queryTableField id="107" name="render" tableColumnId="107"/>
      <queryTableField id="108" name="visualComplete85" tableColumnId="108"/>
      <queryTableField id="109" name="visualComplete90" tableColumnId="109"/>
      <queryTableField id="110" name="visualComplete95" tableColumnId="110"/>
      <queryTableField id="111" name="visualComplete99" tableColumnId="111"/>
      <queryTableField id="112" name="visualComplete" tableColumnId="112"/>
      <queryTableField id="113" name="SpeedIndex" tableColumnId="113"/>
      <queryTableField id="114" name="LargestContentfulPaintType" tableColumnId="114"/>
      <queryTableField id="115" name="LargestContentfulPaintNodeType" tableColumnId="115"/>
      <queryTableField id="116" name="LargestContentfulPaintImageURL" tableColumnId="116"/>
      <queryTableField id="117" name="chromeUserTiming.navigationStart" tableColumnId="117"/>
      <queryTableField id="118" name="chromeUserTiming.fetchStart" tableColumnId="118"/>
      <queryTableField id="119" name="chromeUserTiming.domLoading" tableColumnId="119"/>
      <queryTableField id="120" name="chromeUserTiming.responseEnd" tableColumnId="120"/>
      <queryTableField id="121" name="chromeUserTiming.domInteractive" tableColumnId="121"/>
      <queryTableField id="122" name="chromeUserTiming.domContentLoadedEventStart" tableColumnId="122"/>
      <queryTableField id="123" name="chromeUserTiming.domContentLoadedEventEnd" tableColumnId="123"/>
      <queryTableField id="124" name="chromeUserTiming.domComplete" tableColumnId="124"/>
      <queryTableField id="125" name="chromeUserTiming.unloadEventStart" tableColumnId="125"/>
      <queryTableField id="126" name="chromeUserTiming.unloadEventEnd" tableColumnId="126"/>
      <queryTableField id="127" name="chromeUserTiming.markAsMainFrame" tableColumnId="127"/>
      <queryTableField id="128" name="chromeUserTiming.commitNavigationEnd" tableColumnId="128"/>
      <queryTableField id="129" name="chromeUserTiming.loadEventStart" tableColumnId="129"/>
      <queryTableField id="130" name="chromeUserTiming.loadEventEnd" tableColumnId="130"/>
      <queryTableField id="131" name="chromeUserTiming.firstPaint" tableColumnId="131"/>
      <queryTableField id="132" name="chromeUserTiming.firstContentfulPaint" tableColumnId="132"/>
      <queryTableField id="133" name="chromeUserTiming.firstMeaningfulPaintCandidate" tableColumnId="133"/>
      <queryTableField id="134" name="chromeUserTiming.InteractiveTime" tableColumnId="134"/>
      <queryTableField id="135" name="chromeUserTiming.LayoutShift" tableColumnId="135"/>
      <queryTableField id="136" name="chromeUserTiming.firstImagePaint" tableColumnId="136"/>
      <queryTableField id="137" name="chromeUserTiming.LargestTextPaint" tableColumnId="137"/>
      <queryTableField id="138" name="chromeUserTiming.LargestContentfulPaint" tableColumnId="138"/>
      <queryTableField id="139" name="chromeUserTiming.LargestImagePaint" tableColumnId="139"/>
      <queryTableField id="140" name="chromeUserTiming.TotalLayoutShift" tableColumnId="140"/>
      <queryTableField id="141" name="chromeUserTiming.CumulativeLayoutShift" tableColumnId="141"/>
      <queryTableField id="142" name="FirstInteractive" tableColumnId="142"/>
      <queryTableField id="143" name="TimeToInteractive" tableColumnId="143"/>
      <queryTableField id="144" name="TTIMeasurementEnd" tableColumnId="144"/>
      <queryTableField id="145" name="LastInteractive" tableColumnId="145"/>
      <queryTableField id="146" name="FirstCPUIdle" tableColumnId="146"/>
      <queryTableField id="147" name="testID" tableColumnId="147"/>
      <queryTableField id="148" name="run" tableColumnId="148"/>
      <queryTableField id="149" name="step" tableColumnId="149"/>
      <queryTableField id="150" name="effectiveBps" tableColumnId="150"/>
      <queryTableField id="151" name="domTime" tableColumnId="151"/>
      <queryTableField id="152" name="aft" tableColumnId="152"/>
      <queryTableField id="153" name="titleTime" tableColumnId="153"/>
      <queryTableField id="154" name="domLoading" tableColumnId="154"/>
      <queryTableField id="155" name="server_rtt" tableColumnId="155"/>
      <queryTableField id="156" name="edge-processed" tableColumnId="156"/>
      <queryTableField id="157" name="maxFID" tableColumnId="157"/>
      <queryTableField id="158" name="TotalBlockingTime" tableColumnId="158"/>
      <queryTableField id="159" name="effectiveBpsDoc" tableColumnId="159"/>
      <queryTableField id="160" name="bytes.html" tableColumnId="160"/>
      <queryTableField id="161" name="requests.html" tableColumnId="161"/>
      <queryTableField id="162" name="bytesUncompressed.html" tableColumnId="162"/>
      <queryTableField id="163" name="bytes.js" tableColumnId="163"/>
      <queryTableField id="164" name="requests.js" tableColumnId="164"/>
      <queryTableField id="165" name="bytesUncompressed.js" tableColumnId="165"/>
      <queryTableField id="166" name="bytes.css" tableColumnId="166"/>
      <queryTableField id="167" name="requests.css" tableColumnId="167"/>
      <queryTableField id="168" name="bytesUncompressed.css" tableColumnId="168"/>
      <queryTableField id="169" name="bytes.image" tableColumnId="169"/>
      <queryTableField id="170" name="requests.image" tableColumnId="170"/>
      <queryTableField id="171" name="bytesUncompressed.image" tableColumnId="171"/>
      <queryTableField id="172" name="bytes.flash" tableColumnId="172"/>
      <queryTableField id="173" name="requests.flash" tableColumnId="173"/>
      <queryTableField id="174" name="bytesUncompressed.flash" tableColumnId="174"/>
      <queryTableField id="175" name="bytes.font" tableColumnId="175"/>
      <queryTableField id="176" name="requests.font" tableColumnId="176"/>
      <queryTableField id="177" name="bytesUncompressed.font" tableColumnId="177"/>
      <queryTableField id="178" name="bytes.video" tableColumnId="178"/>
      <queryTableField id="179" name="requests.video" tableColumnId="179"/>
      <queryTableField id="180" name="bytesUncompressed.video" tableColumnId="180"/>
      <queryTableField id="181" name="bytes.other" tableColumnId="181"/>
      <queryTableField id="182" name="requests.other" tableColumnId="182"/>
      <queryTableField id="183" name="bytesUncompressed.other" tableColumnId="183"/>
      <queryTableField id="184" name="id" tableColumnId="184"/>
      <queryTableField id="185" name="Column185" tableColumnId="18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C808B619-0D49-0E45-AB01-7D16074B5233}" autoFormatId="16" applyNumberFormats="0" applyBorderFormats="0" applyFontFormats="0" applyPatternFormats="0" applyAlignmentFormats="0" applyWidthHeightFormats="0">
  <queryTableRefresh preserveSortFilterLayout="0" nextId="182">
    <queryTableFields count="181">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UpdateLayoutTree" tableColumnId="63"/>
      <queryTableField id="64" name="cpu.Layout" tableColumnId="64"/>
      <queryTableField id="65" name="cpu.PrePaint" tableColumnId="65"/>
      <queryTableField id="66" name="cpu.Paint" tableColumnId="66"/>
      <queryTableField id="67" name="cpu.Layerize" tableColumnId="67"/>
      <queryTableField id="68" name="cpu.FunctionCall" tableColumnId="68"/>
      <queryTableField id="69" name="cpu.MarkLoad"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firstMeaningfulPaint" tableColumnId="131"/>
      <queryTableField id="132" name="chromeUserTiming.InteractiveTime"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FirstInteractive" tableColumnId="137"/>
      <queryTableField id="138" name="TimeToInteractive" tableColumnId="138"/>
      <queryTableField id="139" name="TTIMeasurementEnd" tableColumnId="139"/>
      <queryTableField id="140" name="LastInteractive" tableColumnId="140"/>
      <queryTableField id="141" name="FirstCPUIdle" tableColumnId="141"/>
      <queryTableField id="142" name="testID" tableColumnId="142"/>
      <queryTableField id="143" name="run" tableColumnId="143"/>
      <queryTableField id="144" name="step" tableColumnId="144"/>
      <queryTableField id="145" name="effectiveBps" tableColumnId="145"/>
      <queryTableField id="146" name="domTime" tableColumnId="146"/>
      <queryTableField id="147" name="aft" tableColumnId="147"/>
      <queryTableField id="148" name="titleTime" tableColumnId="148"/>
      <queryTableField id="149" name="domLoading" tableColumnId="149"/>
      <queryTableField id="150" name="server_rtt" tableColumnId="150"/>
      <queryTableField id="151" name="edge-processed" tableColumnId="151"/>
      <queryTableField id="152" name="maxFID" tableColumnId="152"/>
      <queryTableField id="153" name="TotalBlockingTime" tableColumnId="153"/>
      <queryTableField id="154" name="effectiveBpsDoc" tableColumnId="154"/>
      <queryTableField id="155" name="bytes.html" tableColumnId="155"/>
      <queryTableField id="156" name="requests.html" tableColumnId="156"/>
      <queryTableField id="157" name="bytesUncompressed.html" tableColumnId="157"/>
      <queryTableField id="158" name="bytes.js" tableColumnId="158"/>
      <queryTableField id="159" name="requests.js" tableColumnId="159"/>
      <queryTableField id="160" name="bytesUncompressed.js" tableColumnId="160"/>
      <queryTableField id="161" name="bytes.css" tableColumnId="161"/>
      <queryTableField id="162" name="requests.css" tableColumnId="162"/>
      <queryTableField id="163" name="bytesUncompressed.css" tableColumnId="163"/>
      <queryTableField id="164" name="bytes.image" tableColumnId="164"/>
      <queryTableField id="165" name="requests.image" tableColumnId="165"/>
      <queryTableField id="166" name="bytesUncompressed.image" tableColumnId="166"/>
      <queryTableField id="167" name="bytes.flash" tableColumnId="167"/>
      <queryTableField id="168" name="requests.flash" tableColumnId="168"/>
      <queryTableField id="169" name="bytesUncompressed.flash" tableColumnId="169"/>
      <queryTableField id="170" name="bytes.font" tableColumnId="170"/>
      <queryTableField id="171" name="requests.font" tableColumnId="171"/>
      <queryTableField id="172" name="bytesUncompressed.font" tableColumnId="172"/>
      <queryTableField id="173" name="bytes.video" tableColumnId="173"/>
      <queryTableField id="174" name="requests.video" tableColumnId="174"/>
      <queryTableField id="175" name="bytesUncompressed.video" tableColumnId="175"/>
      <queryTableField id="176" name="bytes.other" tableColumnId="176"/>
      <queryTableField id="177" name="requests.other" tableColumnId="177"/>
      <queryTableField id="178" name="bytesUncompressed.other" tableColumnId="178"/>
      <queryTableField id="179" name="id" tableColumnId="179"/>
      <queryTableField id="180" name="cpu.HitTest" tableColumnId="180"/>
      <queryTableField id="181" name="Column181" tableColumnId="18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A3A92E0E-477D-3042-A60E-C2E690156F42}" autoFormatId="16" applyNumberFormats="0" applyBorderFormats="0" applyFontFormats="0" applyPatternFormats="0" applyAlignmentFormats="0" applyWidthHeightFormats="0">
  <queryTableRefresh preserveSortFilterLayout="0" nextId="185">
    <queryTableFields count="184">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Image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MarkLoad" tableColumnId="64"/>
      <queryTableField id="65" name="cpu.UpdateLayoutTree" tableColumnId="65"/>
      <queryTableField id="66" name="cpu.Layout" tableColumnId="66"/>
      <queryTableField id="67" name="cpu.PrePaint" tableColumnId="67"/>
      <queryTableField id="68" name="cpu.Paint" tableColumnId="68"/>
      <queryTableField id="69" name="cpu.Layerize" tableColumnId="69"/>
      <queryTableField id="70" name="cpu.largestContentfulPaint::Candidate" tableColumnId="70"/>
      <queryTableField id="71" name="cpu.HitTest" tableColumnId="71"/>
      <queryTableField id="72" name="cpu.ResourceChangePriority" tableColumnId="72"/>
      <queryTableField id="73" name="cpu.Idle" tableColumnId="73"/>
      <queryTableField id="74" name="tester" tableColumnId="74"/>
      <queryTableField id="75" name="start_epoch" tableColumnId="75"/>
      <queryTableField id="76" name="osVersion" tableColumnId="76"/>
      <queryTableField id="77" name="os_version" tableColumnId="77"/>
      <queryTableField id="78" name="osPlatform" tableColumnId="78"/>
      <queryTableField id="79" name="date" tableColumnId="79"/>
      <queryTableField id="80" name="browserVersion" tableColumnId="80"/>
      <queryTableField id="81" name="browser_version" tableColumnId="81"/>
      <queryTableField id="82" name="fullyLoadedCPUms" tableColumnId="82"/>
      <queryTableField id="83" name="fullyLoadedCPUpct" tableColumnId="83"/>
      <queryTableField id="84" name="document_URL" tableColumnId="84"/>
      <queryTableField id="85" name="document_hostname" tableColumnId="85"/>
      <queryTableField id="86" name="document_origin" tableColumnId="86"/>
      <queryTableField id="87" name="domElements" tableColumnId="87"/>
      <queryTableField id="88" name="domComplete" tableColumnId="88"/>
      <queryTableField id="89" name="PerformancePaintTiming.first-paint" tableColumnId="89"/>
      <queryTableField id="90" name="PerformancePaintTiming.first-contentful-paint" tableColumnId="90"/>
      <queryTableField id="91" name="base_page_ip_ptr" tableColumnId="91"/>
      <queryTableField id="92" name="base_page_cname" tableColumnId="92"/>
      <queryTableField id="93" name="base_page_dns_server" tableColumnId="93"/>
      <queryTableField id="94" name="browser_name" tableColumnId="94"/>
      <queryTableField id="95" name="eventName" tableColumnId="95"/>
      <queryTableField id="96" name="test_run_time_ms" tableColumnId="96"/>
      <queryTableField id="97" name="testUrl" tableColumnId="97"/>
      <queryTableField id="98" name="Colordepth" tableColumnId="98"/>
      <queryTableField id="99" name="Dpi" tableColumnId="99"/>
      <queryTableField id="100" name="Images" tableColumnId="100"/>
      <queryTableField id="101" name="Resolution" tableColumnId="101"/>
      <queryTableField id="102" name="generated-content-percent" tableColumnId="102"/>
      <queryTableField id="103" name="generated-content-size" tableColumnId="103"/>
      <queryTableField id="104" name="meta-viewport" tableColumnId="104"/>
      <queryTableField id="105" name="rendered-html" tableColumnId="105"/>
      <queryTableField id="106" name="lastVisualChange" tableColumnId="106"/>
      <queryTableField id="107" name="render" tableColumnId="107"/>
      <queryTableField id="108" name="visualComplete85" tableColumnId="108"/>
      <queryTableField id="109" name="visualComplete90" tableColumnId="109"/>
      <queryTableField id="110" name="visualComplete95" tableColumnId="110"/>
      <queryTableField id="111" name="visualComplete99" tableColumnId="111"/>
      <queryTableField id="112" name="visualComplete" tableColumnId="112"/>
      <queryTableField id="113" name="SpeedIndex" tableColumnId="113"/>
      <queryTableField id="114" name="LargestContentfulPaintType" tableColumnId="114"/>
      <queryTableField id="115" name="LargestContentfulPaintNodeType" tableColumnId="115"/>
      <queryTableField id="116" name="chromeUserTiming.navigationStart" tableColumnId="116"/>
      <queryTableField id="117" name="chromeUserTiming.fetchStart" tableColumnId="117"/>
      <queryTableField id="118" name="chromeUserTiming.domLoading" tableColumnId="118"/>
      <queryTableField id="119" name="chromeUserTiming.responseEnd" tableColumnId="119"/>
      <queryTableField id="120" name="chromeUserTiming.domInteractive" tableColumnId="120"/>
      <queryTableField id="121" name="chromeUserTiming.domContentLoadedEventStart" tableColumnId="121"/>
      <queryTableField id="122" name="chromeUserTiming.domContentLoadedEventEnd" tableColumnId="122"/>
      <queryTableField id="123" name="chromeUserTiming.domComplete" tableColumnId="123"/>
      <queryTableField id="124" name="chromeUserTiming.unloadEventStart" tableColumnId="124"/>
      <queryTableField id="125" name="chromeUserTiming.unloadEventEnd" tableColumnId="125"/>
      <queryTableField id="126" name="chromeUserTiming.markAsMainFrame" tableColumnId="126"/>
      <queryTableField id="127" name="chromeUserTiming.commitNavigationEnd" tableColumnId="127"/>
      <queryTableField id="128" name="chromeUserTiming.loadEventStart" tableColumnId="128"/>
      <queryTableField id="129" name="chromeUserTiming.loadEventEnd" tableColumnId="129"/>
      <queryTableField id="130" name="chromeUserTiming.firstPaint" tableColumnId="130"/>
      <queryTableField id="131" name="chromeUserTiming.firstContentfulPaint" tableColumnId="131"/>
      <queryTableField id="132" name="chromeUserTiming.firstMeaningfulPaintCandidate" tableColumnId="132"/>
      <queryTableField id="133" name="chromeUserTiming.InteractiveTime" tableColumnId="133"/>
      <queryTableField id="134" name="chromeUserTiming.LayoutShift" tableColumnId="134"/>
      <queryTableField id="135" name="chromeUserTiming.firstImagePaint" tableColumnId="135"/>
      <queryTableField id="136" name="chromeUserTiming.LargestTextPaint" tableColumnId="136"/>
      <queryTableField id="137" name="chromeUserTiming.LargestContentfulPaint" tableColumnId="137"/>
      <queryTableField id="138" name="chromeUserTiming.LargestImagePaint" tableColumnId="138"/>
      <queryTableField id="139" name="chromeUserTiming.TotalLayoutShift" tableColumnId="139"/>
      <queryTableField id="140" name="chromeUserTiming.CumulativeLayoutShift" tableColumnId="140"/>
      <queryTableField id="141" name="FirstInteractive" tableColumnId="141"/>
      <queryTableField id="142" name="TimeToInteractive" tableColumnId="142"/>
      <queryTableField id="143" name="TTIMeasurementEnd" tableColumnId="143"/>
      <queryTableField id="144" name="LastInteractive" tableColumnId="144"/>
      <queryTableField id="145" name="FirstCPUIdle" tableColumnId="145"/>
      <queryTableField id="146" name="testID" tableColumnId="146"/>
      <queryTableField id="147" name="run" tableColumnId="147"/>
      <queryTableField id="148" name="step" tableColumnId="148"/>
      <queryTableField id="149" name="effectiveBps" tableColumnId="149"/>
      <queryTableField id="150" name="domTime" tableColumnId="150"/>
      <queryTableField id="151" name="aft" tableColumnId="151"/>
      <queryTableField id="152" name="titleTime" tableColumnId="152"/>
      <queryTableField id="153" name="domLoading" tableColumnId="153"/>
      <queryTableField id="154" name="server_rtt" tableColumnId="154"/>
      <queryTableField id="155" name="edge-processed" tableColumnId="155"/>
      <queryTableField id="156" name="maxFID" tableColumnId="156"/>
      <queryTableField id="157" name="TotalBlockingTime" tableColumnId="157"/>
      <queryTableField id="158" name="effectiveBpsDoc" tableColumnId="158"/>
      <queryTableField id="159" name="bytes.html" tableColumnId="159"/>
      <queryTableField id="160" name="requests.html" tableColumnId="160"/>
      <queryTableField id="161" name="bytesUncompressed.html" tableColumnId="161"/>
      <queryTableField id="162" name="bytes.js" tableColumnId="162"/>
      <queryTableField id="163" name="requests.js" tableColumnId="163"/>
      <queryTableField id="164" name="bytesUncompressed.js" tableColumnId="164"/>
      <queryTableField id="165" name="bytes.css" tableColumnId="165"/>
      <queryTableField id="166" name="requests.css" tableColumnId="166"/>
      <queryTableField id="167" name="bytesUncompressed.css" tableColumnId="167"/>
      <queryTableField id="168" name="bytes.image" tableColumnId="168"/>
      <queryTableField id="169" name="requests.image" tableColumnId="169"/>
      <queryTableField id="170" name="bytesUncompressed.image" tableColumnId="170"/>
      <queryTableField id="171" name="bytes.flash" tableColumnId="171"/>
      <queryTableField id="172" name="requests.flash" tableColumnId="172"/>
      <queryTableField id="173" name="bytesUncompressed.flash" tableColumnId="173"/>
      <queryTableField id="174" name="bytes.font" tableColumnId="174"/>
      <queryTableField id="175" name="requests.font" tableColumnId="175"/>
      <queryTableField id="176" name="bytesUncompressed.font" tableColumnId="176"/>
      <queryTableField id="177" name="bytes.video" tableColumnId="177"/>
      <queryTableField id="178" name="requests.video" tableColumnId="178"/>
      <queryTableField id="179" name="bytesUncompressed.video" tableColumnId="179"/>
      <queryTableField id="180" name="bytes.other" tableColumnId="180"/>
      <queryTableField id="181" name="requests.other" tableColumnId="181"/>
      <queryTableField id="182" name="bytesUncompressed.other" tableColumnId="182"/>
      <queryTableField id="183" name="id" tableColumnId="183"/>
      <queryTableField id="184" name="Column184" tableColumnId="18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35B66AEC-5AD8-4F41-A536-C4530BAF0175}" autoFormatId="16" applyNumberFormats="0" applyBorderFormats="0" applyFontFormats="0" applyPatternFormats="0" applyAlignmentFormats="0" applyWidthHeightFormats="0">
  <queryTableRefresh preserveSortFilterLayout="0" nextId="188">
    <queryTableFields count="187">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firstImagePaint" tableColumnId="32"/>
      <queryTableField id="33" name="renderBlockingCSS" tableColumnId="33"/>
      <queryTableField id="34" name="renderBlockingJS" tableColumnId="34"/>
      <queryTableField id="35" name="TTFB" tableColumnId="35"/>
      <queryTableField id="36" name="basePageSSLTime" tableColumnId="36"/>
      <queryTableField id="37" name="score_cache" tableColumnId="37"/>
      <queryTableField id="38" name="score_cdn" tableColumnId="38"/>
      <queryTableField id="39" name="score_gzip" tableColumnId="39"/>
      <queryTableField id="40" name="score_cookies" tableColumnId="40"/>
      <queryTableField id="41" name="score_keep-alive" tableColumnId="41"/>
      <queryTableField id="42" name="score_minify" tableColumnId="42"/>
      <queryTableField id="43" name="score_combine" tableColumnId="43"/>
      <queryTableField id="44" name="score_compress" tableColumnId="44"/>
      <queryTableField id="45" name="score_etags" tableColumnId="45"/>
      <queryTableField id="46" name="score_progressive_jpeg" tableColumnId="46"/>
      <queryTableField id="47" name="gzip_total" tableColumnId="47"/>
      <queryTableField id="48" name="gzip_savings" tableColumnId="48"/>
      <queryTableField id="49" name="minify_total" tableColumnId="49"/>
      <queryTableField id="50" name="minify_savings" tableColumnId="50"/>
      <queryTableField id="51" name="image_total" tableColumnId="51"/>
      <queryTableField id="52" name="image_savings" tableColumnId="52"/>
      <queryTableField id="53" name="base_page_cdn" tableColumnId="53"/>
      <queryTableField id="54" name="cpu.ParseHTML" tableColumnId="54"/>
      <queryTableField id="55" name="cpu.HTMLDocumentParser::FetchQueuedPreloads" tableColumnId="55"/>
      <queryTableField id="56" name="cpu.EventDispatch" tableColumnId="56"/>
      <queryTableField id="57" name="cpu.MarkDOMContent" tableColumnId="57"/>
      <queryTableField id="58" name="cpu.V8.GC_TIME_TO_SAFEPOINT" tableColumnId="58"/>
      <queryTableField id="59" name="cpu.CommitLoad" tableColumnId="59"/>
      <queryTableField id="60" name="cpu.ResourceFetcher::requestResource" tableColumnId="60"/>
      <queryTableField id="61" name="cpu.EvaluateScript" tableColumnId="61"/>
      <queryTableField id="62" name="cpu.v8.compile" tableColumnId="62"/>
      <queryTableField id="63" name="cpu.ParseAuthorStyleSheet" tableColumnId="63"/>
      <queryTableField id="64" name="cpu.FunctionCall" tableColumnId="64"/>
      <queryTableField id="65" name="cpu.UpdateLayoutTree" tableColumnId="65"/>
      <queryTableField id="66" name="cpu.Layout" tableColumnId="66"/>
      <queryTableField id="67" name="cpu.ResourceChangePriority" tableColumnId="67"/>
      <queryTableField id="68" name="cpu.PrePaint" tableColumnId="68"/>
      <queryTableField id="69" name="cpu.Paint" tableColumnId="69"/>
      <queryTableField id="70" name="cpu.Layerize" tableColumnId="70"/>
      <queryTableField id="71" name="cpu.largestContentfulPaint::Candidate" tableColumnId="71"/>
      <queryTableField id="72" name="cpu.HitTest" tableColumnId="72"/>
      <queryTableField id="73" name="cpu.MarkLoad" tableColumnId="73"/>
      <queryTableField id="74" name="cpu.Idle" tableColumnId="74"/>
      <queryTableField id="75" name="tester" tableColumnId="75"/>
      <queryTableField id="76" name="start_epoch" tableColumnId="76"/>
      <queryTableField id="77" name="osVersion" tableColumnId="77"/>
      <queryTableField id="78" name="os_version" tableColumnId="78"/>
      <queryTableField id="79" name="osPlatform" tableColumnId="79"/>
      <queryTableField id="80" name="date" tableColumnId="80"/>
      <queryTableField id="81" name="browserVersion" tableColumnId="81"/>
      <queryTableField id="82" name="browser_version" tableColumnId="82"/>
      <queryTableField id="83" name="fullyLoadedCPUms" tableColumnId="83"/>
      <queryTableField id="84" name="fullyLoadedCPUpct" tableColumnId="84"/>
      <queryTableField id="85" name="document_URL" tableColumnId="85"/>
      <queryTableField id="86" name="document_hostname" tableColumnId="86"/>
      <queryTableField id="87" name="document_origin" tableColumnId="87"/>
      <queryTableField id="88" name="domElements" tableColumnId="88"/>
      <queryTableField id="89" name="domComplete" tableColumnId="89"/>
      <queryTableField id="90" name="PerformancePaintTiming.first-paint" tableColumnId="90"/>
      <queryTableField id="91" name="PerformancePaintTiming.first-contentful-paint" tableColumnId="91"/>
      <queryTableField id="92" name="base_page_ip_ptr" tableColumnId="92"/>
      <queryTableField id="93" name="base_page_cname" tableColumnId="93"/>
      <queryTableField id="94" name="base_page_dns_server" tableColumnId="94"/>
      <queryTableField id="95" name="browser_name" tableColumnId="95"/>
      <queryTableField id="96" name="eventName" tableColumnId="96"/>
      <queryTableField id="97" name="test_run_time_ms" tableColumnId="97"/>
      <queryTableField id="98" name="testUrl" tableColumnId="98"/>
      <queryTableField id="99" name="Colordepth" tableColumnId="99"/>
      <queryTableField id="100" name="Dpi" tableColumnId="100"/>
      <queryTableField id="101" name="Images" tableColumnId="101"/>
      <queryTableField id="102" name="Resolution" tableColumnId="102"/>
      <queryTableField id="103" name="generated-content-percent" tableColumnId="103"/>
      <queryTableField id="104" name="generated-content-size" tableColumnId="104"/>
      <queryTableField id="105" name="meta-viewport" tableColumnId="105"/>
      <queryTableField id="106" name="rendered-html" tableColumnId="106"/>
      <queryTableField id="107" name="lastVisualChange" tableColumnId="107"/>
      <queryTableField id="108" name="render" tableColumnId="108"/>
      <queryTableField id="109" name="visualComplete85" tableColumnId="109"/>
      <queryTableField id="110" name="visualComplete90" tableColumnId="110"/>
      <queryTableField id="111" name="visualComplete95" tableColumnId="111"/>
      <queryTableField id="112" name="visualComplete99" tableColumnId="112"/>
      <queryTableField id="113" name="visualComplete" tableColumnId="113"/>
      <queryTableField id="114" name="SpeedIndex" tableColumnId="114"/>
      <queryTableField id="115" name="LargestContentfulPaintType" tableColumnId="115"/>
      <queryTableField id="116" name="LargestContentfulPaintNodeType" tableColumnId="116"/>
      <queryTableField id="117" name="LargestContentfulPaintImageURL" tableColumnId="117"/>
      <queryTableField id="118" name="chromeUserTiming.navigationStart" tableColumnId="118"/>
      <queryTableField id="119" name="chromeUserTiming.fetchStart" tableColumnId="119"/>
      <queryTableField id="120" name="chromeUserTiming.domLoading" tableColumnId="120"/>
      <queryTableField id="121" name="chromeUserTiming.responseEnd" tableColumnId="121"/>
      <queryTableField id="122" name="chromeUserTiming.domInteractive" tableColumnId="122"/>
      <queryTableField id="123" name="chromeUserTiming.domContentLoadedEventStart" tableColumnId="123"/>
      <queryTableField id="124" name="chromeUserTiming.domContentLoadedEventEnd" tableColumnId="124"/>
      <queryTableField id="125" name="chromeUserTiming.domComplete" tableColumnId="125"/>
      <queryTableField id="126" name="chromeUserTiming.unloadEventStart" tableColumnId="126"/>
      <queryTableField id="127" name="chromeUserTiming.unloadEventEnd" tableColumnId="127"/>
      <queryTableField id="128" name="chromeUserTiming.markAsMainFrame" tableColumnId="128"/>
      <queryTableField id="129" name="chromeUserTiming.commitNavigationEnd" tableColumnId="129"/>
      <queryTableField id="130" name="chromeUserTiming.firstPaint" tableColumnId="130"/>
      <queryTableField id="131" name="chromeUserTiming.firstContentfulPaint" tableColumnId="131"/>
      <queryTableField id="132" name="chromeUserTiming.firstMeaningfulPaintCandidate" tableColumnId="132"/>
      <queryTableField id="133" name="chromeUserTiming.InteractiveTime" tableColumnId="133"/>
      <queryTableField id="134" name="chromeUserTiming.LayoutShift" tableColumnId="134"/>
      <queryTableField id="135" name="chromeUserTiming.firstMeaningfulPaint" tableColumnId="135"/>
      <queryTableField id="136" name="chromeUserTiming.firstImagePaint" tableColumnId="136"/>
      <queryTableField id="137" name="chromeUserTiming.loadEventStart" tableColumnId="137"/>
      <queryTableField id="138" name="chromeUserTiming.loadEventEnd" tableColumnId="138"/>
      <queryTableField id="139" name="chromeUserTiming.LargestTextPaint" tableColumnId="139"/>
      <queryTableField id="140" name="chromeUserTiming.LargestContentfulPaint" tableColumnId="140"/>
      <queryTableField id="141" name="chromeUserTiming.LargestImagePaint" tableColumnId="141"/>
      <queryTableField id="142" name="chromeUserTiming.TotalLayoutShift" tableColumnId="142"/>
      <queryTableField id="143" name="chromeUserTiming.CumulativeLayoutShift" tableColumnId="143"/>
      <queryTableField id="144" name="FirstInteractive" tableColumnId="144"/>
      <queryTableField id="145" name="TimeToInteractive" tableColumnId="145"/>
      <queryTableField id="146" name="TTIMeasurementEnd" tableColumnId="146"/>
      <queryTableField id="147" name="LastInteractive" tableColumnId="147"/>
      <queryTableField id="148" name="FirstCPUIdle" tableColumnId="148"/>
      <queryTableField id="149" name="testID" tableColumnId="149"/>
      <queryTableField id="150" name="run" tableColumnId="150"/>
      <queryTableField id="151" name="step" tableColumnId="151"/>
      <queryTableField id="152" name="effectiveBps" tableColumnId="152"/>
      <queryTableField id="153" name="domTime" tableColumnId="153"/>
      <queryTableField id="154" name="aft" tableColumnId="154"/>
      <queryTableField id="155" name="titleTime" tableColumnId="155"/>
      <queryTableField id="156" name="domLoading" tableColumnId="156"/>
      <queryTableField id="157" name="server_rtt" tableColumnId="157"/>
      <queryTableField id="158" name="edge-processed" tableColumnId="158"/>
      <queryTableField id="159" name="maxFID" tableColumnId="159"/>
      <queryTableField id="160" name="TotalBlockingTime" tableColumnId="160"/>
      <queryTableField id="161" name="effectiveBpsDoc" tableColumnId="161"/>
      <queryTableField id="162" name="bytes.html" tableColumnId="162"/>
      <queryTableField id="163" name="requests.html" tableColumnId="163"/>
      <queryTableField id="164" name="bytesUncompressed.html" tableColumnId="164"/>
      <queryTableField id="165" name="bytes.js" tableColumnId="165"/>
      <queryTableField id="166" name="requests.js" tableColumnId="166"/>
      <queryTableField id="167" name="bytesUncompressed.js" tableColumnId="167"/>
      <queryTableField id="168" name="bytes.css" tableColumnId="168"/>
      <queryTableField id="169" name="requests.css" tableColumnId="169"/>
      <queryTableField id="170" name="bytesUncompressed.css" tableColumnId="170"/>
      <queryTableField id="171" name="bytes.image" tableColumnId="171"/>
      <queryTableField id="172" name="requests.image" tableColumnId="172"/>
      <queryTableField id="173" name="bytesUncompressed.image" tableColumnId="173"/>
      <queryTableField id="174" name="bytes.flash" tableColumnId="174"/>
      <queryTableField id="175" name="requests.flash" tableColumnId="175"/>
      <queryTableField id="176" name="bytesUncompressed.flash" tableColumnId="176"/>
      <queryTableField id="177" name="bytes.font" tableColumnId="177"/>
      <queryTableField id="178" name="requests.font" tableColumnId="178"/>
      <queryTableField id="179" name="bytesUncompressed.font" tableColumnId="179"/>
      <queryTableField id="180" name="bytes.video" tableColumnId="180"/>
      <queryTableField id="181" name="requests.video" tableColumnId="181"/>
      <queryTableField id="182" name="bytesUncompressed.video" tableColumnId="182"/>
      <queryTableField id="183" name="bytes.other" tableColumnId="183"/>
      <queryTableField id="184" name="requests.other" tableColumnId="184"/>
      <queryTableField id="185" name="bytesUncompressed.other" tableColumnId="185"/>
      <queryTableField id="186" name="id" tableColumnId="186"/>
      <queryTableField id="187" name="Column187" tableColumnId="18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84536DD5-315A-4843-80E9-05D561B0B50E}" autoFormatId="16" applyNumberFormats="0" applyBorderFormats="0" applyFontFormats="0" applyPatternFormats="0" applyAlignmentFormats="0" applyWidthHeightFormats="0">
  <queryTableRefresh preserveSortFilterLayout="0" nextId="182">
    <queryTableFields count="181">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UpdateLayoutTree" tableColumnId="64"/>
      <queryTableField id="65" name="cpu.Layout" tableColumnId="65"/>
      <queryTableField id="66" name="cpu.MarkLoad" tableColumnId="66"/>
      <queryTableField id="67" name="cpu.PrePaint" tableColumnId="67"/>
      <queryTableField id="68" name="cpu.HitTest" tableColumnId="68"/>
      <queryTableField id="69" name="cpu.Paint" tableColumnId="69"/>
      <queryTableField id="70" name="cpu.Layerize" tableColumnId="70"/>
      <queryTableField id="71" name="cpu.largestContentfulPaint::Candidate" tableColumnId="71"/>
      <queryTableField id="72" name="cpu.Idle" tableColumnId="72"/>
      <queryTableField id="73" name="tester" tableColumnId="73"/>
      <queryTableField id="74" name="start_epoch" tableColumnId="74"/>
      <queryTableField id="75" name="osVersion" tableColumnId="75"/>
      <queryTableField id="76" name="os_version" tableColumnId="76"/>
      <queryTableField id="77" name="osPlatform" tableColumnId="77"/>
      <queryTableField id="78" name="date" tableColumnId="78"/>
      <queryTableField id="79" name="browserVersion" tableColumnId="79"/>
      <queryTableField id="80" name="browser_version" tableColumnId="80"/>
      <queryTableField id="81" name="fullyLoadedCPUms" tableColumnId="81"/>
      <queryTableField id="82" name="fullyLoadedCPUpct" tableColumnId="82"/>
      <queryTableField id="83" name="document_URL" tableColumnId="83"/>
      <queryTableField id="84" name="document_hostname" tableColumnId="84"/>
      <queryTableField id="85" name="document_origin" tableColumnId="85"/>
      <queryTableField id="86" name="domElements" tableColumnId="86"/>
      <queryTableField id="87" name="domComplete" tableColumnId="87"/>
      <queryTableField id="88" name="PerformancePaintTiming.first-paint" tableColumnId="88"/>
      <queryTableField id="89" name="PerformancePaintTiming.first-contentful-paint" tableColumnId="89"/>
      <queryTableField id="90" name="base_page_ip_ptr" tableColumnId="90"/>
      <queryTableField id="91" name="base_page_cname" tableColumnId="91"/>
      <queryTableField id="92" name="base_page_dns_server" tableColumnId="92"/>
      <queryTableField id="93" name="browser_name" tableColumnId="93"/>
      <queryTableField id="94" name="eventName" tableColumnId="94"/>
      <queryTableField id="95" name="test_run_time_ms" tableColumnId="95"/>
      <queryTableField id="96" name="testUrl" tableColumnId="96"/>
      <queryTableField id="97" name="Colordepth" tableColumnId="97"/>
      <queryTableField id="98" name="Dpi" tableColumnId="98"/>
      <queryTableField id="99" name="Images" tableColumnId="99"/>
      <queryTableField id="100" name="Resolution" tableColumnId="100"/>
      <queryTableField id="101" name="generated-content-percent" tableColumnId="101"/>
      <queryTableField id="102" name="generated-content-size" tableColumnId="102"/>
      <queryTableField id="103" name="meta-viewport" tableColumnId="103"/>
      <queryTableField id="104" name="rendered-html" tableColumnId="104"/>
      <queryTableField id="105" name="lastVisualChange" tableColumnId="105"/>
      <queryTableField id="106" name="render" tableColumnId="106"/>
      <queryTableField id="107" name="visualComplete85" tableColumnId="107"/>
      <queryTableField id="108" name="visualComplete90" tableColumnId="108"/>
      <queryTableField id="109" name="visualComplete95" tableColumnId="109"/>
      <queryTableField id="110" name="visualComplete99" tableColumnId="110"/>
      <queryTableField id="111" name="visualComplete" tableColumnId="111"/>
      <queryTableField id="112" name="SpeedIndex" tableColumnId="112"/>
      <queryTableField id="113" name="LargestContentfulPaintType" tableColumnId="113"/>
      <queryTableField id="114" name="LargestContentfulPaintNodeType" tableColumnId="114"/>
      <queryTableField id="115" name="chromeUserTiming.navigationStart" tableColumnId="115"/>
      <queryTableField id="116" name="chromeUserTiming.fetchStart" tableColumnId="116"/>
      <queryTableField id="117" name="chromeUserTiming.domLoading" tableColumnId="117"/>
      <queryTableField id="118" name="chromeUserTiming.responseEnd" tableColumnId="118"/>
      <queryTableField id="119" name="chromeUserTiming.domInteractive" tableColumnId="119"/>
      <queryTableField id="120" name="chromeUserTiming.domContentLoadedEventStart" tableColumnId="120"/>
      <queryTableField id="121" name="chromeUserTiming.domContentLoadedEventEnd" tableColumnId="121"/>
      <queryTableField id="122" name="chromeUserTiming.domComplete" tableColumnId="122"/>
      <queryTableField id="123" name="chromeUserTiming.unloadEventStart" tableColumnId="123"/>
      <queryTableField id="124" name="chromeUserTiming.unloadEventEnd" tableColumnId="124"/>
      <queryTableField id="125" name="chromeUserTiming.markAsMainFrame" tableColumnId="125"/>
      <queryTableField id="126" name="chromeUserTiming.commitNavigationEnd" tableColumnId="126"/>
      <queryTableField id="127" name="chromeUserTiming.loadEventStart" tableColumnId="127"/>
      <queryTableField id="128" name="chromeUserTiming.loadEventEnd" tableColumnId="128"/>
      <queryTableField id="129" name="chromeUserTiming.firstPaint" tableColumnId="129"/>
      <queryTableField id="130" name="chromeUserTiming.firstContentfulPaint" tableColumnId="130"/>
      <queryTableField id="131" name="chromeUserTiming.firstMeaningfulPaintCandidate" tableColumnId="131"/>
      <queryTableField id="132" name="chromeUserTiming.firstMeaningfulPaint" tableColumnId="132"/>
      <queryTableField id="133" name="chromeUserTiming.InteractiveTime" tableColumnId="133"/>
      <queryTableField id="134" name="chromeUserTiming.LargestTextPaint" tableColumnId="134"/>
      <queryTableField id="135" name="chromeUserTiming.LargestContentfulPaint" tableColumnId="135"/>
      <queryTableField id="136" name="chromeUserTiming.TotalLayoutShift" tableColumnId="136"/>
      <queryTableField id="137" name="chromeUserTiming.CumulativeLayoutShift" tableColumnId="137"/>
      <queryTableField id="138" name="FirstInteractive" tableColumnId="138"/>
      <queryTableField id="139" name="TimeToInteractive" tableColumnId="139"/>
      <queryTableField id="140" name="TTIMeasurementEnd" tableColumnId="140"/>
      <queryTableField id="141" name="LastInteractive" tableColumnId="141"/>
      <queryTableField id="142" name="FirstCPUIdle" tableColumnId="142"/>
      <queryTableField id="143" name="testID" tableColumnId="143"/>
      <queryTableField id="144" name="run" tableColumnId="144"/>
      <queryTableField id="145" name="step" tableColumnId="145"/>
      <queryTableField id="146" name="effectiveBps" tableColumnId="146"/>
      <queryTableField id="147" name="domTime" tableColumnId="147"/>
      <queryTableField id="148" name="aft" tableColumnId="148"/>
      <queryTableField id="149" name="titleTime" tableColumnId="149"/>
      <queryTableField id="150" name="domLoading" tableColumnId="150"/>
      <queryTableField id="151" name="server_rtt" tableColumnId="151"/>
      <queryTableField id="152" name="edge-processed" tableColumnId="152"/>
      <queryTableField id="153" name="maxFID" tableColumnId="153"/>
      <queryTableField id="154" name="TotalBlockingTime" tableColumnId="154"/>
      <queryTableField id="155" name="effectiveBpsDoc" tableColumnId="155"/>
      <queryTableField id="156" name="bytes.html" tableColumnId="156"/>
      <queryTableField id="157" name="requests.html" tableColumnId="157"/>
      <queryTableField id="158" name="bytesUncompressed.html" tableColumnId="158"/>
      <queryTableField id="159" name="bytes.js" tableColumnId="159"/>
      <queryTableField id="160" name="requests.js" tableColumnId="160"/>
      <queryTableField id="161" name="bytesUncompressed.js" tableColumnId="161"/>
      <queryTableField id="162" name="bytes.css" tableColumnId="162"/>
      <queryTableField id="163" name="requests.css" tableColumnId="163"/>
      <queryTableField id="164" name="bytesUncompressed.css" tableColumnId="164"/>
      <queryTableField id="165" name="bytes.image" tableColumnId="165"/>
      <queryTableField id="166" name="requests.image" tableColumnId="166"/>
      <queryTableField id="167" name="bytesUncompressed.image" tableColumnId="167"/>
      <queryTableField id="168" name="bytes.flash" tableColumnId="168"/>
      <queryTableField id="169" name="requests.flash" tableColumnId="169"/>
      <queryTableField id="170" name="bytesUncompressed.flash" tableColumnId="170"/>
      <queryTableField id="171" name="bytes.font" tableColumnId="171"/>
      <queryTableField id="172" name="requests.font" tableColumnId="172"/>
      <queryTableField id="173" name="bytesUncompressed.font" tableColumnId="173"/>
      <queryTableField id="174" name="bytes.video" tableColumnId="174"/>
      <queryTableField id="175" name="requests.video" tableColumnId="175"/>
      <queryTableField id="176" name="bytesUncompressed.video" tableColumnId="176"/>
      <queryTableField id="177" name="bytes.other" tableColumnId="177"/>
      <queryTableField id="178" name="requests.other" tableColumnId="178"/>
      <queryTableField id="179" name="bytesUncompressed.other" tableColumnId="179"/>
      <queryTableField id="180" name="id" tableColumnId="180"/>
      <queryTableField id="181" name="Column181" tableColumnId="18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9" xr16:uid="{5145172E-22B0-6C43-9416-72335807DCFB}" autoFormatId="16" applyNumberFormats="0" applyBorderFormats="0" applyFontFormats="0" applyPatternFormats="0" applyAlignmentFormats="0" applyWidthHeightFormats="0">
  <queryTableRefresh preserveSortFilterLayout="0" nextId="181">
    <queryTableFields count="180">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renderBlockingCSS" tableColumnId="31"/>
      <queryTableField id="32" name="renderBlockingJS" tableColumnId="32"/>
      <queryTableField id="33" name="TTFB" tableColumnId="33"/>
      <queryTableField id="34" name="basePageSSLTime" tableColumnId="34"/>
      <queryTableField id="35" name="score_cache" tableColumnId="35"/>
      <queryTableField id="36" name="score_cdn" tableColumnId="36"/>
      <queryTableField id="37" name="score_gzip" tableColumnId="37"/>
      <queryTableField id="38" name="score_cookies" tableColumnId="38"/>
      <queryTableField id="39" name="score_keep-alive" tableColumnId="39"/>
      <queryTableField id="40" name="score_minify" tableColumnId="40"/>
      <queryTableField id="41" name="score_combine" tableColumnId="41"/>
      <queryTableField id="42" name="score_compress" tableColumnId="42"/>
      <queryTableField id="43" name="score_etags" tableColumnId="43"/>
      <queryTableField id="44" name="score_progressive_jpeg" tableColumnId="44"/>
      <queryTableField id="45" name="gzip_total" tableColumnId="45"/>
      <queryTableField id="46" name="gzip_savings" tableColumnId="46"/>
      <queryTableField id="47" name="minify_total" tableColumnId="47"/>
      <queryTableField id="48" name="minify_savings" tableColumnId="48"/>
      <queryTableField id="49" name="image_total" tableColumnId="49"/>
      <queryTableField id="50" name="image_savings" tableColumnId="50"/>
      <queryTableField id="51" name="base_page_cdn" tableColumnId="51"/>
      <queryTableField id="52" name="cpu.ParseHTML" tableColumnId="52"/>
      <queryTableField id="53" name="cpu.HTMLDocumentParser::FetchQueuedPreloads" tableColumnId="53"/>
      <queryTableField id="54" name="cpu.EventDispatch" tableColumnId="54"/>
      <queryTableField id="55" name="cpu.MarkDOMContent" tableColumnId="55"/>
      <queryTableField id="56" name="cpu.V8.GC_TIME_TO_SAFEPOINT" tableColumnId="56"/>
      <queryTableField id="57" name="cpu.CommitLoad" tableColumnId="57"/>
      <queryTableField id="58" name="cpu.ResourceFetcher::requestResource" tableColumnId="58"/>
      <queryTableField id="59" name="cpu.EvaluateScript" tableColumnId="59"/>
      <queryTableField id="60" name="cpu.v8.compile" tableColumnId="60"/>
      <queryTableField id="61" name="cpu.ParseAuthorStyleSheet" tableColumnId="61"/>
      <queryTableField id="62" name="cpu.FunctionCall" tableColumnId="62"/>
      <queryTableField id="63" name="cpu.MarkLoad" tableColumnId="63"/>
      <queryTableField id="64" name="cpu.UpdateLayoutTree" tableColumnId="64"/>
      <queryTableField id="65" name="cpu.Layout" tableColumnId="65"/>
      <queryTableField id="66" name="cpu.PrePaint" tableColumnId="66"/>
      <queryTableField id="67" name="cpu.HitTest" tableColumnId="67"/>
      <queryTableField id="68" name="cpu.Paint" tableColumnId="68"/>
      <queryTableField id="69" name="cpu.Layerize"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InteractiveTime" tableColumnId="131"/>
      <queryTableField id="132" name="chromeUserTiming.LayoutShift"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FirstInteractive" tableColumnId="137"/>
      <queryTableField id="138" name="TimeToInteractive" tableColumnId="138"/>
      <queryTableField id="139" name="TTIMeasurementEnd" tableColumnId="139"/>
      <queryTableField id="140" name="LastInteractive" tableColumnId="140"/>
      <queryTableField id="141" name="FirstCPUIdle" tableColumnId="141"/>
      <queryTableField id="142" name="testID" tableColumnId="142"/>
      <queryTableField id="143" name="run" tableColumnId="143"/>
      <queryTableField id="144" name="step" tableColumnId="144"/>
      <queryTableField id="145" name="effectiveBps" tableColumnId="145"/>
      <queryTableField id="146" name="domTime" tableColumnId="146"/>
      <queryTableField id="147" name="aft" tableColumnId="147"/>
      <queryTableField id="148" name="titleTime" tableColumnId="148"/>
      <queryTableField id="149" name="domLoading" tableColumnId="149"/>
      <queryTableField id="150" name="server_rtt" tableColumnId="150"/>
      <queryTableField id="151" name="edge-processed" tableColumnId="151"/>
      <queryTableField id="152" name="maxFID" tableColumnId="152"/>
      <queryTableField id="153" name="TotalBlockingTime" tableColumnId="153"/>
      <queryTableField id="154" name="effectiveBpsDoc" tableColumnId="154"/>
      <queryTableField id="155" name="bytes.html" tableColumnId="155"/>
      <queryTableField id="156" name="requests.html" tableColumnId="156"/>
      <queryTableField id="157" name="bytesUncompressed.html" tableColumnId="157"/>
      <queryTableField id="158" name="bytes.js" tableColumnId="158"/>
      <queryTableField id="159" name="requests.js" tableColumnId="159"/>
      <queryTableField id="160" name="bytesUncompressed.js" tableColumnId="160"/>
      <queryTableField id="161" name="bytes.css" tableColumnId="161"/>
      <queryTableField id="162" name="requests.css" tableColumnId="162"/>
      <queryTableField id="163" name="bytesUncompressed.css" tableColumnId="163"/>
      <queryTableField id="164" name="bytes.image" tableColumnId="164"/>
      <queryTableField id="165" name="requests.image" tableColumnId="165"/>
      <queryTableField id="166" name="bytesUncompressed.image" tableColumnId="166"/>
      <queryTableField id="167" name="bytes.flash" tableColumnId="167"/>
      <queryTableField id="168" name="requests.flash" tableColumnId="168"/>
      <queryTableField id="169" name="bytesUncompressed.flash" tableColumnId="169"/>
      <queryTableField id="170" name="bytes.font" tableColumnId="170"/>
      <queryTableField id="171" name="requests.font" tableColumnId="171"/>
      <queryTableField id="172" name="bytesUncompressed.font" tableColumnId="172"/>
      <queryTableField id="173" name="bytes.video" tableColumnId="173"/>
      <queryTableField id="174" name="requests.video" tableColumnId="174"/>
      <queryTableField id="175" name="bytesUncompressed.video" tableColumnId="175"/>
      <queryTableField id="176" name="bytes.other" tableColumnId="176"/>
      <queryTableField id="177" name="requests.other" tableColumnId="177"/>
      <queryTableField id="178" name="bytesUncompressed.other" tableColumnId="178"/>
      <queryTableField id="179" name="id" tableColumnId="179"/>
      <queryTableField id="180" name="Column180" tableColumnId="180"/>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0" xr16:uid="{25923115-E844-9843-B938-9D3D3DE925F0}" autoFormatId="16" applyNumberFormats="0" applyBorderFormats="0" applyFontFormats="0" applyPatternFormats="0" applyAlignmentFormats="0" applyWidthHeightFormats="0">
  <queryTableRefresh preserveSortFilterLayout="0" nextId="180">
    <queryTableFields count="179">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renderBlockingCSS" tableColumnId="31"/>
      <queryTableField id="32" name="renderBlockingJS" tableColumnId="32"/>
      <queryTableField id="33" name="TTFB" tableColumnId="33"/>
      <queryTableField id="34" name="basePageSSLTime" tableColumnId="34"/>
      <queryTableField id="35" name="score_cache" tableColumnId="35"/>
      <queryTableField id="36" name="score_cdn" tableColumnId="36"/>
      <queryTableField id="37" name="score_gzip" tableColumnId="37"/>
      <queryTableField id="38" name="score_cookies" tableColumnId="38"/>
      <queryTableField id="39" name="score_keep-alive" tableColumnId="39"/>
      <queryTableField id="40" name="score_minify" tableColumnId="40"/>
      <queryTableField id="41" name="score_combine" tableColumnId="41"/>
      <queryTableField id="42" name="score_compress" tableColumnId="42"/>
      <queryTableField id="43" name="score_etags" tableColumnId="43"/>
      <queryTableField id="44" name="score_progressive_jpeg" tableColumnId="44"/>
      <queryTableField id="45" name="gzip_total" tableColumnId="45"/>
      <queryTableField id="46" name="gzip_savings" tableColumnId="46"/>
      <queryTableField id="47" name="minify_total" tableColumnId="47"/>
      <queryTableField id="48" name="minify_savings" tableColumnId="48"/>
      <queryTableField id="49" name="image_total" tableColumnId="49"/>
      <queryTableField id="50" name="image_savings" tableColumnId="50"/>
      <queryTableField id="51" name="base_page_cdn" tableColumnId="51"/>
      <queryTableField id="52" name="cpu.ParseHTML" tableColumnId="52"/>
      <queryTableField id="53" name="cpu.HTMLDocumentParser::FetchQueuedPreloads" tableColumnId="53"/>
      <queryTableField id="54" name="cpu.EventDispatch" tableColumnId="54"/>
      <queryTableField id="55" name="cpu.MarkDOMContent" tableColumnId="55"/>
      <queryTableField id="56" name="cpu.V8.GC_TIME_TO_SAFEPOINT" tableColumnId="56"/>
      <queryTableField id="57" name="cpu.CommitLoad" tableColumnId="57"/>
      <queryTableField id="58" name="cpu.ResourceFetcher::requestResource" tableColumnId="58"/>
      <queryTableField id="59" name="cpu.EvaluateScript" tableColumnId="59"/>
      <queryTableField id="60" name="cpu.v8.compile" tableColumnId="60"/>
      <queryTableField id="61" name="cpu.ParseAuthorStyleSheet" tableColumnId="61"/>
      <queryTableField id="62" name="cpu.FunctionCall" tableColumnId="62"/>
      <queryTableField id="63" name="cpu.MarkLoad" tableColumnId="63"/>
      <queryTableField id="64" name="cpu.UpdateLayoutTree" tableColumnId="64"/>
      <queryTableField id="65" name="cpu.Layout" tableColumnId="65"/>
      <queryTableField id="66" name="cpu.PrePaint" tableColumnId="66"/>
      <queryTableField id="67" name="cpu.HitTest" tableColumnId="67"/>
      <queryTableField id="68" name="cpu.Paint" tableColumnId="68"/>
      <queryTableField id="69" name="cpu.Layerize"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InteractiveTime" tableColumnId="131"/>
      <queryTableField id="132" name="chromeUserTiming.LargestTextPaint" tableColumnId="132"/>
      <queryTableField id="133" name="chromeUserTiming.LargestContentfulPaint" tableColumnId="133"/>
      <queryTableField id="134" name="chromeUserTiming.TotalLayoutShift" tableColumnId="134"/>
      <queryTableField id="135" name="chromeUserTiming.CumulativeLayoutShift" tableColumnId="135"/>
      <queryTableField id="136" name="FirstInteractive" tableColumnId="136"/>
      <queryTableField id="137" name="TimeToInteractive" tableColumnId="137"/>
      <queryTableField id="138" name="TTIMeasurementEnd" tableColumnId="138"/>
      <queryTableField id="139" name="LastInteractive" tableColumnId="139"/>
      <queryTableField id="140" name="FirstCPUIdle" tableColumnId="140"/>
      <queryTableField id="141" name="testID" tableColumnId="141"/>
      <queryTableField id="142" name="run" tableColumnId="142"/>
      <queryTableField id="143" name="step" tableColumnId="143"/>
      <queryTableField id="144" name="effectiveBps" tableColumnId="144"/>
      <queryTableField id="145" name="domTime" tableColumnId="145"/>
      <queryTableField id="146" name="aft" tableColumnId="146"/>
      <queryTableField id="147" name="titleTime" tableColumnId="147"/>
      <queryTableField id="148" name="domLoading" tableColumnId="148"/>
      <queryTableField id="149" name="server_rtt" tableColumnId="149"/>
      <queryTableField id="150" name="edge-processed" tableColumnId="150"/>
      <queryTableField id="151" name="maxFID" tableColumnId="151"/>
      <queryTableField id="152" name="TotalBlockingTime" tableColumnId="152"/>
      <queryTableField id="153" name="effectiveBpsDoc" tableColumnId="153"/>
      <queryTableField id="154" name="bytes.html" tableColumnId="154"/>
      <queryTableField id="155" name="requests.html" tableColumnId="155"/>
      <queryTableField id="156" name="bytesUncompressed.html" tableColumnId="156"/>
      <queryTableField id="157" name="bytes.js" tableColumnId="157"/>
      <queryTableField id="158" name="requests.js" tableColumnId="158"/>
      <queryTableField id="159" name="bytesUncompressed.js" tableColumnId="159"/>
      <queryTableField id="160" name="bytes.css" tableColumnId="160"/>
      <queryTableField id="161" name="requests.css" tableColumnId="161"/>
      <queryTableField id="162" name="bytesUncompressed.css" tableColumnId="162"/>
      <queryTableField id="163" name="bytes.image" tableColumnId="163"/>
      <queryTableField id="164" name="requests.image" tableColumnId="164"/>
      <queryTableField id="165" name="bytesUncompressed.image" tableColumnId="165"/>
      <queryTableField id="166" name="bytes.flash" tableColumnId="166"/>
      <queryTableField id="167" name="requests.flash" tableColumnId="167"/>
      <queryTableField id="168" name="bytesUncompressed.flash" tableColumnId="168"/>
      <queryTableField id="169" name="bytes.font" tableColumnId="169"/>
      <queryTableField id="170" name="requests.font" tableColumnId="170"/>
      <queryTableField id="171" name="bytesUncompressed.font" tableColumnId="171"/>
      <queryTableField id="172" name="bytes.video" tableColumnId="172"/>
      <queryTableField id="173" name="requests.video" tableColumnId="173"/>
      <queryTableField id="174" name="bytesUncompressed.video" tableColumnId="174"/>
      <queryTableField id="175" name="bytes.other" tableColumnId="175"/>
      <queryTableField id="176" name="requests.other" tableColumnId="176"/>
      <queryTableField id="177" name="bytesUncompressed.other" tableColumnId="177"/>
      <queryTableField id="178" name="id" tableColumnId="178"/>
      <queryTableField id="179" name="Column179" tableColumnId="17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359D9-A5C6-C54E-AEA5-922DDE26B78F}" name="Werkblad_1___Results_MPA_SLOW_I" displayName="Werkblad_1___Results_MPA_SLOW_I" ref="A1:FY6" tableType="queryTable" totalsRowShown="0">
  <autoFilter ref="A1:FY6" xr:uid="{3D7359D9-A5C6-C54E-AEA5-922DDE26B78F}"/>
  <tableColumns count="181">
    <tableColumn id="1" xr3:uid="{8B573613-8620-034E-AD2C-A62009433301}" uniqueName="1" name="loadTime" queryTableFieldId="1"/>
    <tableColumn id="2" xr3:uid="{665BF997-8B48-4640-A9CA-751237143A2D}" uniqueName="2" name="docTime" queryTableFieldId="2"/>
    <tableColumn id="3" xr3:uid="{02B7568D-BCB4-E746-8248-9BA4DE538175}" uniqueName="3" name="fullyLoaded" queryTableFieldId="3"/>
    <tableColumn id="4" xr3:uid="{732B4776-0025-754B-BF9B-BA11FC4850EB}" uniqueName="4" name="bytesOut" queryTableFieldId="4"/>
    <tableColumn id="5" xr3:uid="{87212737-1BDC-254B-A71B-B7959133F5A2}" uniqueName="5" name="bytesOutDoc" queryTableFieldId="5"/>
    <tableColumn id="6" xr3:uid="{A091083E-15D6-5143-86B6-23C340259F79}" uniqueName="6" name="bytesIn" queryTableFieldId="6"/>
    <tableColumn id="7" xr3:uid="{FA386E39-C91F-1946-807C-5DEDABCF6422}" uniqueName="7" name="bytesInDoc" queryTableFieldId="7"/>
    <tableColumn id="8" xr3:uid="{C7EB0A08-902F-DB42-B4EC-13099525AB92}" uniqueName="8" name="requests" queryTableFieldId="8"/>
    <tableColumn id="9" xr3:uid="{158F0042-A12A-4B4B-B2BA-21AD307F19E0}" uniqueName="9" name="requestsFull" queryTableFieldId="9"/>
    <tableColumn id="10" xr3:uid="{671BB3E0-5E04-E841-85C0-C68FD43FEF68}" uniqueName="10" name="requestsDoc" queryTableFieldId="10"/>
    <tableColumn id="11" xr3:uid="{0BE10A38-BF40-0742-B97B-E05E0275A28B}" uniqueName="11" name="responses_200" queryTableFieldId="11"/>
    <tableColumn id="12" xr3:uid="{BA3B309D-B5B6-7644-A933-8F3542E13B8C}" uniqueName="12" name="responses_404" queryTableFieldId="12"/>
    <tableColumn id="13" xr3:uid="{1B0DC348-16A8-C645-80DF-B35C47F8B89F}" uniqueName="13" name="responses_other" queryTableFieldId="13"/>
    <tableColumn id="14" xr3:uid="{E4DE99E5-2535-EB49-940A-80AF4A1A1898}" uniqueName="14" name="result" queryTableFieldId="14"/>
    <tableColumn id="15" xr3:uid="{9110922B-A212-4848-B953-6762DDA2F0CE}" uniqueName="15" name="testStartOffset" queryTableFieldId="15"/>
    <tableColumn id="16" xr3:uid="{E3F4E0DC-5E6A-E34C-9B99-73C117911ED1}" uniqueName="16" name="cached" queryTableFieldId="16"/>
    <tableColumn id="17" xr3:uid="{CDFC152D-7823-AA43-BFF3-137D2A4DD23A}" uniqueName="17" name="optimization_checked" queryTableFieldId="17"/>
    <tableColumn id="18" xr3:uid="{227EF15B-7B1F-4042-88DC-D1BA62FAE067}" uniqueName="18" name="main_frame" queryTableFieldId="18" dataDxfId="251"/>
    <tableColumn id="19" xr3:uid="{EA72710E-CA4F-7B47-A7A2-B225C9243F6F}" uniqueName="19" name="loadEventStart" queryTableFieldId="19"/>
    <tableColumn id="20" xr3:uid="{3079C2FC-9F8C-E645-BAC5-553C7DF91215}" uniqueName="20" name="loadEventEnd" queryTableFieldId="20"/>
    <tableColumn id="21" xr3:uid="{34997B5D-6C2B-8A42-8C4A-1CFDCC6E06D6}" uniqueName="21" name="domContentLoadedEventStart" queryTableFieldId="21"/>
    <tableColumn id="22" xr3:uid="{AA0B33C3-3A1D-E94E-ADA1-E5195F569548}" uniqueName="22" name="domContentLoadedEventEnd" queryTableFieldId="22"/>
    <tableColumn id="23" xr3:uid="{C6EB32A0-11AD-0147-96EA-6B47E01CD6C4}" uniqueName="23" name="URL" queryTableFieldId="23" dataDxfId="250"/>
    <tableColumn id="24" xr3:uid="{5BBFC64E-35D9-6E41-920D-D33E0CD0D7BB}" uniqueName="24" name="connections" queryTableFieldId="24"/>
    <tableColumn id="25" xr3:uid="{75923E69-EE20-E640-8C1D-0C124DEFDF5C}" uniqueName="25" name="final_base_page_request" queryTableFieldId="25"/>
    <tableColumn id="26" xr3:uid="{5C8385B3-5538-8B49-AC1F-D6066AF513C9}" uniqueName="26" name="final_base_page_request_id" queryTableFieldId="26" dataDxfId="249"/>
    <tableColumn id="27" xr3:uid="{7617AFFC-C2A7-A54D-AB76-7738A3F0A4A1}" uniqueName="27" name="final_url" queryTableFieldId="27" dataDxfId="248"/>
    <tableColumn id="28" xr3:uid="{3C4F9F83-8362-514C-8B32-E7A73B3CDBB4}" uniqueName="28" name="domInteractive" queryTableFieldId="28"/>
    <tableColumn id="29" xr3:uid="{1BA88D29-BBF1-194F-8C86-CAD2FC256AA0}" uniqueName="29" name="firstPaint" queryTableFieldId="29"/>
    <tableColumn id="30" xr3:uid="{B3149800-42B8-8B4E-97A6-ACA74B96F6E1}" uniqueName="30" name="firstContentfulPaint" queryTableFieldId="30"/>
    <tableColumn id="31" xr3:uid="{FB6582F0-9FC8-3343-B401-99271023E3D2}" uniqueName="31" name="firstMeaningfulPaint" queryTableFieldId="31"/>
    <tableColumn id="32" xr3:uid="{5068B5A5-9763-104C-8F5A-B803071C4F99}" uniqueName="32" name="renderBlockingCSS" queryTableFieldId="32"/>
    <tableColumn id="33" xr3:uid="{A5FF8A2E-7176-D34A-AAEA-BE3764B505AC}" uniqueName="33" name="renderBlockingJS" queryTableFieldId="33"/>
    <tableColumn id="34" xr3:uid="{F3D6B220-7907-C144-9DDB-5A379E8A0259}" uniqueName="34" name="TTFB" queryTableFieldId="34"/>
    <tableColumn id="35" xr3:uid="{461F3E78-078E-C842-A9D4-136E3386F09B}" uniqueName="35" name="basePageSSLTime" queryTableFieldId="35"/>
    <tableColumn id="36" xr3:uid="{EB9C58C1-C06F-674E-8463-7CA3E63A07F6}" uniqueName="36" name="score_cache" queryTableFieldId="36"/>
    <tableColumn id="37" xr3:uid="{5645111F-95E5-F848-9A73-860F769E40AF}" uniqueName="37" name="score_cdn" queryTableFieldId="37"/>
    <tableColumn id="38" xr3:uid="{0B2BB7EC-ABF7-A741-A5FB-E635D7CDD0BF}" uniqueName="38" name="score_gzip" queryTableFieldId="38"/>
    <tableColumn id="39" xr3:uid="{03AAFD92-AD58-7B4A-8F4B-7ED622A37F0F}" uniqueName="39" name="score_cookies" queryTableFieldId="39"/>
    <tableColumn id="40" xr3:uid="{CF2E477E-6691-F340-88DD-34F29787B827}" uniqueName="40" name="score_keep-alive" queryTableFieldId="40"/>
    <tableColumn id="41" xr3:uid="{ADF4EE15-3438-A841-96D5-12D5E413663F}" uniqueName="41" name="score_minify" queryTableFieldId="41"/>
    <tableColumn id="42" xr3:uid="{C4962544-2CA1-094E-8FB1-AE110678F65B}" uniqueName="42" name="score_combine" queryTableFieldId="42"/>
    <tableColumn id="43" xr3:uid="{3845CC66-5AD9-EA4F-AF8B-4752635454EC}" uniqueName="43" name="score_compress" queryTableFieldId="43"/>
    <tableColumn id="44" xr3:uid="{83387CFE-4768-8C42-9628-AB8ED4EA0981}" uniqueName="44" name="score_etags" queryTableFieldId="44"/>
    <tableColumn id="45" xr3:uid="{770B2EE0-9C64-BA4E-808E-0B1A532B7C17}" uniqueName="45" name="score_progressive_jpeg" queryTableFieldId="45"/>
    <tableColumn id="46" xr3:uid="{84CEF2FB-5CD9-B947-BB0A-A49E1BD2B0B8}" uniqueName="46" name="gzip_total" queryTableFieldId="46"/>
    <tableColumn id="47" xr3:uid="{61C9A25D-39AE-0842-9C79-1F8B4C73E0E4}" uniqueName="47" name="gzip_savings" queryTableFieldId="47"/>
    <tableColumn id="48" xr3:uid="{EAD6DCFE-DD3E-D44D-845B-8CDF9A093C9C}" uniqueName="48" name="minify_total" queryTableFieldId="48"/>
    <tableColumn id="49" xr3:uid="{570240DF-9BF0-674F-BD36-FAC395E2FCF9}" uniqueName="49" name="minify_savings" queryTableFieldId="49"/>
    <tableColumn id="50" xr3:uid="{6ECE0C2F-C87C-9C42-A220-76CC263DC588}" uniqueName="50" name="image_total" queryTableFieldId="50"/>
    <tableColumn id="51" xr3:uid="{CEDD8AEC-8767-C948-A42A-C61E49799DD8}" uniqueName="51" name="image_savings" queryTableFieldId="51"/>
    <tableColumn id="52" xr3:uid="{173DEB88-B833-5B49-B184-33483C6262C3}" uniqueName="52" name="base_page_cdn" queryTableFieldId="52" dataDxfId="247"/>
    <tableColumn id="53" xr3:uid="{032E2DD9-C28E-6F4E-BAF9-C19A0EA3E414}" uniqueName="53" name="cpu.ParseHTML" queryTableFieldId="53"/>
    <tableColumn id="54" xr3:uid="{0156A6BB-97B2-6346-92A6-8E8D71569CCF}" uniqueName="54" name="cpu.HTMLDocumentParser::FetchQueuedPreloads" queryTableFieldId="54"/>
    <tableColumn id="55" xr3:uid="{2379595A-1BA2-2C49-A39F-5A65F32F349D}" uniqueName="55" name="cpu.EventDispatch" queryTableFieldId="55"/>
    <tableColumn id="56" xr3:uid="{C17E942F-2958-3441-9AD4-0A7E6A529667}" uniqueName="56" name="cpu.MarkDOMContent" queryTableFieldId="56"/>
    <tableColumn id="57" xr3:uid="{51B5900D-2C79-634E-9B3B-BF270F830C5E}" uniqueName="57" name="cpu.V8.GC_TIME_TO_SAFEPOINT" queryTableFieldId="57"/>
    <tableColumn id="58" xr3:uid="{7CFC1767-0326-8E4A-AFCF-E5212D3214B5}" uniqueName="58" name="cpu.CommitLoad" queryTableFieldId="58"/>
    <tableColumn id="59" xr3:uid="{4DF831C0-2120-EC49-8D3C-A6A17C895A0E}" uniqueName="59" name="cpu.ResourceFetcher::requestResource" queryTableFieldId="59"/>
    <tableColumn id="60" xr3:uid="{BA060FC8-A87C-544B-82B9-0FF639E748C2}" uniqueName="60" name="cpu.EvaluateScript" queryTableFieldId="60"/>
    <tableColumn id="61" xr3:uid="{81911E52-EAF7-574F-8CB9-81A422D7A4F8}" uniqueName="61" name="cpu.v8.compile" queryTableFieldId="61"/>
    <tableColumn id="62" xr3:uid="{75745C3E-5B23-6243-B448-F5155CE6FF60}" uniqueName="62" name="cpu.ParseAuthorStyleSheet" queryTableFieldId="62"/>
    <tableColumn id="63" xr3:uid="{8C79C8D1-BB18-FB46-AB61-FD7C510222DA}" uniqueName="63" name="cpu.UpdateLayoutTree" queryTableFieldId="63"/>
    <tableColumn id="64" xr3:uid="{2B280F77-338F-B344-9E9E-0D253D7DD37F}" uniqueName="64" name="cpu.Layout" queryTableFieldId="64"/>
    <tableColumn id="65" xr3:uid="{3CA38F73-3373-994D-A06A-6D08CE66E14D}" uniqueName="65" name="cpu.PrePaint" queryTableFieldId="65"/>
    <tableColumn id="66" xr3:uid="{F3EF5F32-ADA4-A943-AEE7-8AF66B775685}" uniqueName="66" name="cpu.Paint" queryTableFieldId="66"/>
    <tableColumn id="67" xr3:uid="{ABB6D087-3778-504A-8729-89F97308A17D}" uniqueName="67" name="cpu.Layerize" queryTableFieldId="67"/>
    <tableColumn id="68" xr3:uid="{AE65D0CB-E16C-0C49-8F64-CC62D2373955}" uniqueName="68" name="cpu.FunctionCall" queryTableFieldId="68"/>
    <tableColumn id="69" xr3:uid="{E090B915-8931-CE4D-856E-D64BE18C3386}" uniqueName="69" name="cpu.MarkLoad" queryTableFieldId="69"/>
    <tableColumn id="70" xr3:uid="{3E2A912E-5B51-B546-A3CB-13110FF6B097}" uniqueName="70" name="cpu.largestContentfulPaint::Candidate" queryTableFieldId="70"/>
    <tableColumn id="71" xr3:uid="{2BAF39C7-55E8-1B4F-848D-7A1125EEECE6}" uniqueName="71" name="cpu.Idle" queryTableFieldId="71"/>
    <tableColumn id="72" xr3:uid="{A4100214-B3A2-4649-B5F7-E58DE2CC92AB}" uniqueName="72" name="tester" queryTableFieldId="72" dataDxfId="246"/>
    <tableColumn id="73" xr3:uid="{F119B819-D754-2242-BBBA-0E602DCF2965}" uniqueName="73" name="start_epoch" queryTableFieldId="73"/>
    <tableColumn id="74" xr3:uid="{CF235E11-5EDA-804A-B9F6-FBDDCE40BDCC}" uniqueName="74" name="osVersion" queryTableFieldId="74" dataDxfId="245"/>
    <tableColumn id="75" xr3:uid="{F7120A0A-BDBA-B249-9B8F-5F57C25525C0}" uniqueName="75" name="os_version" queryTableFieldId="75" dataDxfId="244"/>
    <tableColumn id="76" xr3:uid="{7B351D63-A610-9D4F-84C6-7093D8D72864}" uniqueName="76" name="osPlatform" queryTableFieldId="76" dataDxfId="243"/>
    <tableColumn id="77" xr3:uid="{2D10A9D8-313A-E042-AEDC-1A0FCF9C5261}" uniqueName="77" name="date" queryTableFieldId="77"/>
    <tableColumn id="78" xr3:uid="{A9AC5C9E-159C-DC48-81DA-007EDEE75B22}" uniqueName="78" name="browserVersion" queryTableFieldId="78"/>
    <tableColumn id="79" xr3:uid="{18DB07E3-D355-6347-8B79-5B67EC7229CA}" uniqueName="79" name="browser_version" queryTableFieldId="79"/>
    <tableColumn id="80" xr3:uid="{D61E26C8-2BA0-A846-8144-B13F798F835F}" uniqueName="80" name="fullyLoadedCPUms" queryTableFieldId="80"/>
    <tableColumn id="81" xr3:uid="{78CE1A4B-4398-BD46-89B5-E7955D1BF7A7}" uniqueName="81" name="fullyLoadedCPUpct" queryTableFieldId="81"/>
    <tableColumn id="82" xr3:uid="{E77DD3A0-6641-8946-939D-EE03715AA23E}" uniqueName="82" name="document_URL" queryTableFieldId="82" dataDxfId="242"/>
    <tableColumn id="83" xr3:uid="{22872A85-A0D9-6446-B1F3-DFA25700984F}" uniqueName="83" name="document_hostname" queryTableFieldId="83" dataDxfId="241"/>
    <tableColumn id="84" xr3:uid="{8A136748-419F-8D4D-8977-384D4AF62380}" uniqueName="84" name="document_origin" queryTableFieldId="84" dataDxfId="240"/>
    <tableColumn id="85" xr3:uid="{77F23137-AD14-3647-848E-D996DD4FD76E}" uniqueName="85" name="domElements" queryTableFieldId="85"/>
    <tableColumn id="86" xr3:uid="{AD8C9C1F-AA9F-6541-B52C-DA92E1997EE8}" uniqueName="86" name="domComplete" queryTableFieldId="86"/>
    <tableColumn id="87" xr3:uid="{AB23CEF7-7586-C347-B6E8-B508B5F53F36}" uniqueName="87" name="PerformancePaintTiming.first-paint" queryTableFieldId="87"/>
    <tableColumn id="88" xr3:uid="{60C3FA4E-39E3-FF45-A605-2C55F22C4DE4}" uniqueName="88" name="PerformancePaintTiming.first-contentful-paint" queryTableFieldId="88"/>
    <tableColumn id="89" xr3:uid="{A6ABB39D-42A0-0D4F-A242-D0A9BAADE4EF}" uniqueName="89" name="base_page_ip_ptr" queryTableFieldId="89"/>
    <tableColumn id="90" xr3:uid="{34C2D909-1012-034D-9E75-9BC312CF264F}" uniqueName="90" name="base_page_cname" queryTableFieldId="90"/>
    <tableColumn id="91" xr3:uid="{4320BEC3-0ADD-B14B-A3FE-AA5E342B1301}" uniqueName="91" name="base_page_dns_server" queryTableFieldId="91" dataDxfId="239"/>
    <tableColumn id="92" xr3:uid="{C8762204-A1A4-7140-9BA2-6C3E8FBF07A7}" uniqueName="92" name="browser_name" queryTableFieldId="92" dataDxfId="238"/>
    <tableColumn id="93" xr3:uid="{36D3FF03-4636-944C-9280-844F95249635}" uniqueName="93" name="eventName" queryTableFieldId="93" dataDxfId="237"/>
    <tableColumn id="94" xr3:uid="{9A91949A-1E64-2E44-927B-F615733D307F}" uniqueName="94" name="test_run_time_ms" queryTableFieldId="94"/>
    <tableColumn id="95" xr3:uid="{4B90C193-84FB-6D4C-9748-9D38D101530C}" uniqueName="95" name="testUrl" queryTableFieldId="95" dataDxfId="236"/>
    <tableColumn id="96" xr3:uid="{3250DA97-05F3-6E49-84BF-EB5A9E3E311B}" uniqueName="96" name="Colordepth" queryTableFieldId="96"/>
    <tableColumn id="97" xr3:uid="{C7BFAFA7-0FD6-3840-91F8-AF18BCEB3000}" uniqueName="97" name="Dpi" queryTableFieldId="97" dataDxfId="235"/>
    <tableColumn id="98" xr3:uid="{0F72E131-0044-184D-BB6B-6C9B0483204F}" uniqueName="98" name="Images" queryTableFieldId="98" dataDxfId="234"/>
    <tableColumn id="99" xr3:uid="{17BF7D64-E007-8845-9610-4CB8538D2E8F}" uniqueName="99" name="Resolution" queryTableFieldId="99" dataDxfId="233"/>
    <tableColumn id="100" xr3:uid="{469B0D49-2934-0D46-8444-2E59C1B67786}" uniqueName="100" name="generated-content-percent" queryTableFieldId="100"/>
    <tableColumn id="101" xr3:uid="{FC8FD29F-C626-7A42-9428-5437DCBA8D45}" uniqueName="101" name="generated-content-size" queryTableFieldId="101"/>
    <tableColumn id="102" xr3:uid="{448686AD-165D-8D47-AA9B-BA21B9D6681B}" uniqueName="102" name="meta-viewport" queryTableFieldId="102" dataDxfId="232"/>
    <tableColumn id="103" xr3:uid="{129661CF-ED79-5E49-A7B1-5880A857CD9A}" uniqueName="103" name="rendered-html" queryTableFieldId="103" dataDxfId="231"/>
    <tableColumn id="104" xr3:uid="{DD02978C-62E5-A64D-B273-F77D092A4310}" uniqueName="104" name="lastVisualChange" queryTableFieldId="104"/>
    <tableColumn id="105" xr3:uid="{7758BA0B-947C-EC48-A15C-4F8C3D5CE0E5}" uniqueName="105" name="render" queryTableFieldId="105"/>
    <tableColumn id="106" xr3:uid="{14213FBB-F330-C247-A25D-60D2A9DAC2CB}" uniqueName="106" name="visualComplete85" queryTableFieldId="106"/>
    <tableColumn id="107" xr3:uid="{1059087F-C335-4241-8543-4A2A68EDB942}" uniqueName="107" name="visualComplete90" queryTableFieldId="107"/>
    <tableColumn id="108" xr3:uid="{39B0F95E-A922-5649-8C30-5EB8533A6F1D}" uniqueName="108" name="visualComplete95" queryTableFieldId="108"/>
    <tableColumn id="109" xr3:uid="{15BAE2E4-C3B3-174E-9B22-280553037819}" uniqueName="109" name="visualComplete99" queryTableFieldId="109"/>
    <tableColumn id="110" xr3:uid="{E1255796-1417-FB4D-BD03-46636AE2E901}" uniqueName="110" name="visualComplete" queryTableFieldId="110"/>
    <tableColumn id="111" xr3:uid="{3A146D1C-5A32-544F-872D-C2A8A32EFCA3}" uniqueName="111" name="SpeedIndex" queryTableFieldId="111"/>
    <tableColumn id="112" xr3:uid="{9B7CD19D-3422-A74C-904B-6A3F55B79CA3}" uniqueName="112" name="LargestContentfulPaintType" queryTableFieldId="112" dataDxfId="230"/>
    <tableColumn id="113" xr3:uid="{1C917A86-E808-C24F-867F-08666AEE1FAD}" uniqueName="113" name="LargestContentfulPaintNodeType" queryTableFieldId="113" dataDxfId="229"/>
    <tableColumn id="114" xr3:uid="{06EED6C6-3229-6444-90BB-F3DF1E22CAE4}" uniqueName="114" name="chromeUserTiming.navigationStart" queryTableFieldId="114"/>
    <tableColumn id="115" xr3:uid="{B0544DD8-BBB2-1146-829B-B7713D4ACF38}" uniqueName="115" name="chromeUserTiming.fetchStart" queryTableFieldId="115"/>
    <tableColumn id="116" xr3:uid="{2B084476-621F-C84B-9752-2A41EC9C475F}" uniqueName="116" name="chromeUserTiming.domLoading" queryTableFieldId="116"/>
    <tableColumn id="117" xr3:uid="{AFBEA85E-D7C5-984E-8862-41A33ECBB26D}" uniqueName="117" name="chromeUserTiming.responseEnd" queryTableFieldId="117"/>
    <tableColumn id="118" xr3:uid="{78AF5AA1-5FEF-3F45-BE01-CF4BE5655D02}" uniqueName="118" name="chromeUserTiming.domInteractive" queryTableFieldId="118"/>
    <tableColumn id="119" xr3:uid="{14DA2CCE-A792-654C-BA49-9FD1BE45F0E6}" uniqueName="119" name="chromeUserTiming.domContentLoadedEventStart" queryTableFieldId="119"/>
    <tableColumn id="120" xr3:uid="{7135B4EF-3E5F-6046-BCA1-EA59ABA82FF1}" uniqueName="120" name="chromeUserTiming.domContentLoadedEventEnd" queryTableFieldId="120"/>
    <tableColumn id="121" xr3:uid="{8DAD5210-F9DF-764A-884C-04C48398CEDF}" uniqueName="121" name="chromeUserTiming.domComplete" queryTableFieldId="121"/>
    <tableColumn id="122" xr3:uid="{B647E8D5-BF2D-6844-AD37-7AFA4F36E3FB}" uniqueName="122" name="chromeUserTiming.unloadEventStart" queryTableFieldId="122"/>
    <tableColumn id="123" xr3:uid="{95D43A34-416E-1140-9AF6-2556AD9688A4}" uniqueName="123" name="chromeUserTiming.unloadEventEnd" queryTableFieldId="123"/>
    <tableColumn id="124" xr3:uid="{C78759A2-D654-D44F-B7EF-C94551D3D1FF}" uniqueName="124" name="chromeUserTiming.markAsMainFrame" queryTableFieldId="124"/>
    <tableColumn id="125" xr3:uid="{B9896986-DA5E-B645-ADF9-9689012DC553}" uniqueName="125" name="chromeUserTiming.commitNavigationEnd" queryTableFieldId="125"/>
    <tableColumn id="126" xr3:uid="{495FC4EE-9F0E-BD4E-BAE8-FD28A5664ACE}" uniqueName="126" name="chromeUserTiming.loadEventStart" queryTableFieldId="126"/>
    <tableColumn id="127" xr3:uid="{175AF39B-AA7A-4A41-9A0C-F880354469A2}" uniqueName="127" name="chromeUserTiming.loadEventEnd" queryTableFieldId="127"/>
    <tableColumn id="128" xr3:uid="{6AD1E76D-038A-2246-A809-54032407A869}" uniqueName="128" name="chromeUserTiming.firstPaint" queryTableFieldId="128"/>
    <tableColumn id="129" xr3:uid="{5E4729DC-E9D7-1947-983E-D178231F6B8D}" uniqueName="129" name="chromeUserTiming.firstContentfulPaint" queryTableFieldId="129"/>
    <tableColumn id="130" xr3:uid="{0CD39FF1-173D-7A4E-9952-2F4B50C83F54}" uniqueName="130" name="chromeUserTiming.firstMeaningfulPaintCandidate" queryTableFieldId="130"/>
    <tableColumn id="131" xr3:uid="{C789964D-C907-AD49-837B-EB34309058E4}" uniqueName="131" name="chromeUserTiming.firstMeaningfulPaint" queryTableFieldId="131"/>
    <tableColumn id="132" xr3:uid="{9E020A2E-9FBB-CF42-BEFE-C91E7B18694E}" uniqueName="132" name="chromeUserTiming.InteractiveTime" queryTableFieldId="132"/>
    <tableColumn id="133" xr3:uid="{AD67CE2A-9308-CB47-AF61-196A9F80CBA8}" uniqueName="133" name="chromeUserTiming.LargestTextPaint" queryTableFieldId="133"/>
    <tableColumn id="134" xr3:uid="{A65D8B10-9F18-9549-A443-7D9E6B186021}" uniqueName="134" name="chromeUserTiming.LargestContentfulPaint" queryTableFieldId="134"/>
    <tableColumn id="135" xr3:uid="{D5ABA2D2-2222-8E49-80D1-CE003A0FA8E7}" uniqueName="135" name="chromeUserTiming.TotalLayoutShift" queryTableFieldId="135"/>
    <tableColumn id="136" xr3:uid="{BEACEAD8-991C-364D-857F-E7A8A7FAB960}" uniqueName="136" name="chromeUserTiming.CumulativeLayoutShift" queryTableFieldId="136"/>
    <tableColumn id="137" xr3:uid="{37EF4142-81A2-4348-8FD6-9DADE5F7B498}" uniqueName="137" name="FirstInteractive" queryTableFieldId="137"/>
    <tableColumn id="138" xr3:uid="{FFB927ED-EF4D-4E44-81B3-17B0BA7F58D6}" uniqueName="138" name="TimeToInteractive" queryTableFieldId="138"/>
    <tableColumn id="139" xr3:uid="{16234D04-618B-174C-ABEB-89195EE77B93}" uniqueName="139" name="TTIMeasurementEnd" queryTableFieldId="139"/>
    <tableColumn id="140" xr3:uid="{FCBB437A-F3C6-7047-84F1-353E9D53E676}" uniqueName="140" name="LastInteractive" queryTableFieldId="140"/>
    <tableColumn id="141" xr3:uid="{C814B116-6F9B-1740-A9EE-505AED2D3374}" uniqueName="141" name="FirstCPUIdle" queryTableFieldId="141"/>
    <tableColumn id="142" xr3:uid="{8B855B5B-DEF4-5E42-B5F2-7CCD74203E8D}" uniqueName="142" name="testID" queryTableFieldId="142" dataDxfId="228"/>
    <tableColumn id="143" xr3:uid="{0D661287-4825-1845-A867-2421919BF040}" uniqueName="143" name="run" queryTableFieldId="143"/>
    <tableColumn id="144" xr3:uid="{E83E5D68-7C51-5B4F-B1A0-5AE73CADBA6E}" uniqueName="144" name="step" queryTableFieldId="144"/>
    <tableColumn id="145" xr3:uid="{E68EBB38-AB1D-2A4D-A7B1-97B21B826D32}" uniqueName="145" name="effectiveBps" queryTableFieldId="145"/>
    <tableColumn id="146" xr3:uid="{BD0B4A56-7CE4-EA4A-820C-9B3D070DC47B}" uniqueName="146" name="domTime" queryTableFieldId="146"/>
    <tableColumn id="147" xr3:uid="{58A83B85-08B9-5A46-A1BE-4C5870A7F561}" uniqueName="147" name="aft" queryTableFieldId="147"/>
    <tableColumn id="148" xr3:uid="{1F397B55-2E0A-7B41-9ECB-ECA93A0F8F16}" uniqueName="148" name="titleTime" queryTableFieldId="148"/>
    <tableColumn id="149" xr3:uid="{275E6A11-E402-FE4E-91E3-607810BD07C0}" uniqueName="149" name="domLoading" queryTableFieldId="149"/>
    <tableColumn id="150" xr3:uid="{476EF81C-CB44-1545-9AE1-8A152D2A7B9D}" uniqueName="150" name="server_rtt" queryTableFieldId="150"/>
    <tableColumn id="151" xr3:uid="{DC61359A-0D52-B847-A838-23587217128B}" uniqueName="151" name="edge-processed" queryTableFieldId="151"/>
    <tableColumn id="152" xr3:uid="{EDD2B681-F95C-844C-95A2-DC7178F9140A}" uniqueName="152" name="maxFID" queryTableFieldId="152"/>
    <tableColumn id="153" xr3:uid="{0C62169B-8C78-3147-8452-A2288C5A6EEB}" uniqueName="153" name="TotalBlockingTime" queryTableFieldId="153"/>
    <tableColumn id="154" xr3:uid="{9749FB59-11DF-2B43-BB8F-BE718C9CDFC9}" uniqueName="154" name="effectiveBpsDoc" queryTableFieldId="154"/>
    <tableColumn id="155" xr3:uid="{FE645C5D-A658-9744-A1FC-8F68D1D0949B}" uniqueName="155" name="bytes.html" queryTableFieldId="155"/>
    <tableColumn id="156" xr3:uid="{D08D77F1-E11A-A243-8BB1-0FA020BC87EE}" uniqueName="156" name="requests.html" queryTableFieldId="156"/>
    <tableColumn id="157" xr3:uid="{5F3FA4E1-F924-0243-B859-915AC402D67B}" uniqueName="157" name="bytesUncompressed.html" queryTableFieldId="157"/>
    <tableColumn id="158" xr3:uid="{7B36A2F4-3FA1-094D-8718-C6A198C6C94E}" uniqueName="158" name="bytes.js" queryTableFieldId="158"/>
    <tableColumn id="159" xr3:uid="{47DE8449-071D-3F4F-8967-226DC281365F}" uniqueName="159" name="requests.js" queryTableFieldId="159"/>
    <tableColumn id="160" xr3:uid="{08307D45-B5FD-944F-82E8-0B447F87BD1F}" uniqueName="160" name="bytesUncompressed.js" queryTableFieldId="160"/>
    <tableColumn id="161" xr3:uid="{3AF38E2B-D281-704E-9E92-57910073AC15}" uniqueName="161" name="bytes.css" queryTableFieldId="161"/>
    <tableColumn id="162" xr3:uid="{337C8EFC-D2D1-1943-9563-9B351175708A}" uniqueName="162" name="requests.css" queryTableFieldId="162"/>
    <tableColumn id="163" xr3:uid="{86B3C2B7-B1E8-FE42-8886-2A545DA2D80C}" uniqueName="163" name="bytesUncompressed.css" queryTableFieldId="163"/>
    <tableColumn id="164" xr3:uid="{675E4DBB-2548-8D45-BD06-8927809588EF}" uniqueName="164" name="bytes.image" queryTableFieldId="164"/>
    <tableColumn id="165" xr3:uid="{978881D3-F13B-4F4B-BE04-E18B2FAE12DF}" uniqueName="165" name="requests.image" queryTableFieldId="165"/>
    <tableColumn id="166" xr3:uid="{F2AACD16-5B4D-3244-84AE-1A8617F23B1E}" uniqueName="166" name="bytesUncompressed.image" queryTableFieldId="166"/>
    <tableColumn id="167" xr3:uid="{BA9B8092-5686-674E-AE99-6C6C6BE61288}" uniqueName="167" name="bytes.flash" queryTableFieldId="167"/>
    <tableColumn id="168" xr3:uid="{677048C8-43ED-8B42-A310-F9A421BE464C}" uniqueName="168" name="requests.flash" queryTableFieldId="168"/>
    <tableColumn id="169" xr3:uid="{5B1811BC-B94A-5D4B-AA61-B29DC249A3F4}" uniqueName="169" name="bytesUncompressed.flash" queryTableFieldId="169"/>
    <tableColumn id="170" xr3:uid="{517D2E3F-A5C9-0C4B-B9F9-AC59CF091EF1}" uniqueName="170" name="bytes.font" queryTableFieldId="170"/>
    <tableColumn id="171" xr3:uid="{AD6855F5-A535-C646-A343-A41639D35476}" uniqueName="171" name="requests.font" queryTableFieldId="171"/>
    <tableColumn id="172" xr3:uid="{A04CF0A9-227D-3B44-82B3-A7BC2453989B}" uniqueName="172" name="bytesUncompressed.font" queryTableFieldId="172"/>
    <tableColumn id="173" xr3:uid="{C946A000-1BA4-5D44-832D-C4473756CF79}" uniqueName="173" name="bytes.video" queryTableFieldId="173"/>
    <tableColumn id="174" xr3:uid="{1BA7F7D1-5352-DD4B-B5A2-40977F7D4427}" uniqueName="174" name="requests.video" queryTableFieldId="174"/>
    <tableColumn id="175" xr3:uid="{38D19780-B64F-5C44-B01A-22E92F646D21}" uniqueName="175" name="bytesUncompressed.video" queryTableFieldId="175"/>
    <tableColumn id="176" xr3:uid="{3127D8BB-78E2-424B-A41E-5A13B0C2CD83}" uniqueName="176" name="bytes.other" queryTableFieldId="176"/>
    <tableColumn id="177" xr3:uid="{8CC54E37-1406-2942-A4AD-BA9891105BB7}" uniqueName="177" name="requests.other" queryTableFieldId="177"/>
    <tableColumn id="178" xr3:uid="{65D0B75B-9BD9-CD42-8195-4C30E67952D5}" uniqueName="178" name="bytesUncompressed.other" queryTableFieldId="178"/>
    <tableColumn id="179" xr3:uid="{3F4AB55C-40D4-CB4F-BE7E-DCB8A728B470}" uniqueName="179" name="id" queryTableFieldId="179" dataDxfId="227"/>
    <tableColumn id="180" xr3:uid="{F8DCF5FC-6D7E-424E-8B0E-E220656C51B0}" uniqueName="180" name="cpu.HitTest" queryTableFieldId="180"/>
    <tableColumn id="181" xr3:uid="{AFC2DFBC-D0B0-2C44-ADA0-8D114B59F849}" uniqueName="181" name="Column181" queryTableFieldId="18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755E4B-BADF-CD4A-BF59-1D21A697B085}" name="Werkblad_1___Results_MPA_SLOW_I__2" displayName="Werkblad_1___Results_MPA_SLOW_I__2" ref="A1:FX6" tableType="queryTable" totalsRowShown="0">
  <autoFilter ref="A1:FX6" xr:uid="{3B755E4B-BADF-CD4A-BF59-1D21A697B085}"/>
  <tableColumns count="180">
    <tableColumn id="1" xr3:uid="{5CED2BB4-691A-C14B-9A1F-F48FCA85DAAE}" uniqueName="1" name="loadTime" queryTableFieldId="1"/>
    <tableColumn id="2" xr3:uid="{5E54FF65-AA92-2942-ACA6-1CF56FCE8335}" uniqueName="2" name="docTime" queryTableFieldId="2"/>
    <tableColumn id="3" xr3:uid="{5AB5EB64-6363-3E41-B618-A798CEDD6FE3}" uniqueName="3" name="fullyLoaded" queryTableFieldId="3"/>
    <tableColumn id="4" xr3:uid="{A27B780A-DAAD-AA47-857F-3DCEC002C22A}" uniqueName="4" name="bytesOut" queryTableFieldId="4"/>
    <tableColumn id="5" xr3:uid="{0CEB1AD8-7393-7845-B3A4-98F48B1DE684}" uniqueName="5" name="bytesOutDoc" queryTableFieldId="5"/>
    <tableColumn id="6" xr3:uid="{0CAE7AEC-05DB-A643-9F75-6BD93A36BE9C}" uniqueName="6" name="bytesIn" queryTableFieldId="6"/>
    <tableColumn id="7" xr3:uid="{FC1AA73A-7BE1-494E-B1A4-E4B8E9C3643F}" uniqueName="7" name="bytesInDoc" queryTableFieldId="7"/>
    <tableColumn id="8" xr3:uid="{9A297799-5EC2-6F41-A84A-A2EC06EF8E1D}" uniqueName="8" name="requests" queryTableFieldId="8"/>
    <tableColumn id="9" xr3:uid="{79764D2A-7467-2441-90CB-E545982CBE51}" uniqueName="9" name="requestsFull" queryTableFieldId="9"/>
    <tableColumn id="10" xr3:uid="{085E4165-8D77-3345-AF29-93C1824FF7E9}" uniqueName="10" name="requestsDoc" queryTableFieldId="10"/>
    <tableColumn id="11" xr3:uid="{ADF0A724-D6E9-3C47-B1B2-BA05BEFC7376}" uniqueName="11" name="responses_200" queryTableFieldId="11"/>
    <tableColumn id="12" xr3:uid="{2FA7EEFB-AE26-924D-B4C1-C044328424AB}" uniqueName="12" name="responses_404" queryTableFieldId="12"/>
    <tableColumn id="13" xr3:uid="{87F28040-8EE1-0F4B-80A9-D3890F964C31}" uniqueName="13" name="responses_other" queryTableFieldId="13"/>
    <tableColumn id="14" xr3:uid="{E75700EA-CEEA-1C45-BC32-B9D7D036CB63}" uniqueName="14" name="result" queryTableFieldId="14"/>
    <tableColumn id="15" xr3:uid="{30EAC2FF-EECB-1448-A6CE-00FE42152169}" uniqueName="15" name="testStartOffset" queryTableFieldId="15"/>
    <tableColumn id="16" xr3:uid="{865B2E06-8E7B-DD4D-A7BB-C598E4EBE7B4}" uniqueName="16" name="cached" queryTableFieldId="16"/>
    <tableColumn id="17" xr3:uid="{EF70604F-F855-4545-962A-ADBF99CDF625}" uniqueName="17" name="optimization_checked" queryTableFieldId="17"/>
    <tableColumn id="18" xr3:uid="{0A903FD4-5BAA-6B47-B74D-26BAE193C205}" uniqueName="18" name="main_frame" queryTableFieldId="18" dataDxfId="226"/>
    <tableColumn id="19" xr3:uid="{420025C0-7FD3-DE4E-A93C-0C8AAD90EC72}" uniqueName="19" name="loadEventStart" queryTableFieldId="19"/>
    <tableColumn id="20" xr3:uid="{98B6E063-84EF-9E47-954B-44D8123FC32B}" uniqueName="20" name="loadEventEnd" queryTableFieldId="20"/>
    <tableColumn id="21" xr3:uid="{3B25A468-A1A8-E54F-BE99-7D3D16263085}" uniqueName="21" name="domContentLoadedEventStart" queryTableFieldId="21"/>
    <tableColumn id="22" xr3:uid="{247DECE0-2611-2F45-9364-EDCF640D0DC9}" uniqueName="22" name="domContentLoadedEventEnd" queryTableFieldId="22"/>
    <tableColumn id="23" xr3:uid="{E24D57D6-9FE4-BE45-988E-27C7E677D3D7}" uniqueName="23" name="URL" queryTableFieldId="23" dataDxfId="225"/>
    <tableColumn id="24" xr3:uid="{3FA54B60-CEB9-074B-891C-B6FE86EC12B8}" uniqueName="24" name="connections" queryTableFieldId="24"/>
    <tableColumn id="25" xr3:uid="{22591678-0CC0-894D-A0CF-1DB03FE335E3}" uniqueName="25" name="final_base_page_request" queryTableFieldId="25"/>
    <tableColumn id="26" xr3:uid="{569C8A1D-9F21-5D44-8234-FE7DE9B93DD2}" uniqueName="26" name="final_base_page_request_id" queryTableFieldId="26" dataDxfId="224"/>
    <tableColumn id="27" xr3:uid="{3CD2BE42-0A7B-BD47-91FA-823DAB00AAF7}" uniqueName="27" name="final_url" queryTableFieldId="27" dataDxfId="223"/>
    <tableColumn id="28" xr3:uid="{0AED2871-9C98-EE4D-B183-3CF2D3CF232F}" uniqueName="28" name="domInteractive" queryTableFieldId="28"/>
    <tableColumn id="29" xr3:uid="{447D65E1-6F99-7244-8565-3FECDC15F6D6}" uniqueName="29" name="firstPaint" queryTableFieldId="29"/>
    <tableColumn id="30" xr3:uid="{E82795BD-F821-FE4A-B5AB-FE351AE7BBE3}" uniqueName="30" name="firstContentfulPaint" queryTableFieldId="30"/>
    <tableColumn id="31" xr3:uid="{C8C31A30-5DB6-334F-9412-C213C43FA59B}" uniqueName="31" name="renderBlockingCSS" queryTableFieldId="31"/>
    <tableColumn id="32" xr3:uid="{B30C49E0-FD95-2C4E-966D-F68E567AB34F}" uniqueName="32" name="renderBlockingJS" queryTableFieldId="32"/>
    <tableColumn id="33" xr3:uid="{49C4E2B0-1B37-7548-92AB-A6F9F3B6D82E}" uniqueName="33" name="TTFB" queryTableFieldId="33"/>
    <tableColumn id="34" xr3:uid="{A81F48BF-98BB-7043-8C71-6C720CDB301C}" uniqueName="34" name="basePageSSLTime" queryTableFieldId="34"/>
    <tableColumn id="35" xr3:uid="{5E217941-5A33-F74E-A86F-D71137D7512A}" uniqueName="35" name="score_cache" queryTableFieldId="35"/>
    <tableColumn id="36" xr3:uid="{0C1DA5A9-87D8-8844-9321-2A9CC9AB992C}" uniqueName="36" name="score_cdn" queryTableFieldId="36"/>
    <tableColumn id="37" xr3:uid="{4E230B22-4D6A-9840-A4D8-9476CE395542}" uniqueName="37" name="score_gzip" queryTableFieldId="37"/>
    <tableColumn id="38" xr3:uid="{292230EF-420E-6B4D-A71F-2B596C22C00E}" uniqueName="38" name="score_cookies" queryTableFieldId="38"/>
    <tableColumn id="39" xr3:uid="{90164373-4607-FC48-B07E-25BF1BB76AC3}" uniqueName="39" name="score_keep-alive" queryTableFieldId="39"/>
    <tableColumn id="40" xr3:uid="{CFD3C410-D23B-834A-992A-9E92DEE983B7}" uniqueName="40" name="score_minify" queryTableFieldId="40"/>
    <tableColumn id="41" xr3:uid="{1FED2A88-AE10-794F-9B1F-A611B5425302}" uniqueName="41" name="score_combine" queryTableFieldId="41"/>
    <tableColumn id="42" xr3:uid="{80E868C0-46AC-7946-9E66-DE4ADA2D61A1}" uniqueName="42" name="score_compress" queryTableFieldId="42"/>
    <tableColumn id="43" xr3:uid="{6FF65DE9-1032-EF4A-85E9-897EE67860AF}" uniqueName="43" name="score_etags" queryTableFieldId="43"/>
    <tableColumn id="44" xr3:uid="{3098351B-3377-AE42-B732-598D8D89FAC8}" uniqueName="44" name="score_progressive_jpeg" queryTableFieldId="44"/>
    <tableColumn id="45" xr3:uid="{98CFA9F8-7575-424F-9835-168067106920}" uniqueName="45" name="gzip_total" queryTableFieldId="45"/>
    <tableColumn id="46" xr3:uid="{1C38E6E1-4E1E-8540-8E4C-3698F19E9D18}" uniqueName="46" name="gzip_savings" queryTableFieldId="46"/>
    <tableColumn id="47" xr3:uid="{630F3B22-2226-B24D-AEBC-A5463DAA7101}" uniqueName="47" name="minify_total" queryTableFieldId="47"/>
    <tableColumn id="48" xr3:uid="{1B93AE15-1FBF-8E4E-8DBF-495616869465}" uniqueName="48" name="minify_savings" queryTableFieldId="48"/>
    <tableColumn id="49" xr3:uid="{8B29D43E-CF6D-CD41-848E-760E9D56BFDE}" uniqueName="49" name="image_total" queryTableFieldId="49"/>
    <tableColumn id="50" xr3:uid="{42E87778-4B6D-E745-AC81-3953E8CF2977}" uniqueName="50" name="image_savings" queryTableFieldId="50"/>
    <tableColumn id="51" xr3:uid="{A54D2799-FA9C-B740-89F3-2D83FD491310}" uniqueName="51" name="base_page_cdn" queryTableFieldId="51" dataDxfId="222"/>
    <tableColumn id="52" xr3:uid="{7CB6E9C8-A675-D747-885A-EAFD5A196148}" uniqueName="52" name="cpu.ParseHTML" queryTableFieldId="52"/>
    <tableColumn id="53" xr3:uid="{B2E255AE-AF85-FF4F-ABF6-95265EBA9CF2}" uniqueName="53" name="cpu.HTMLDocumentParser::FetchQueuedPreloads" queryTableFieldId="53"/>
    <tableColumn id="54" xr3:uid="{C86D83B4-A485-C641-8245-FB808649723E}" uniqueName="54" name="cpu.EventDispatch" queryTableFieldId="54"/>
    <tableColumn id="55" xr3:uid="{E298D86E-2EA0-1C40-B59F-81779C6C4568}" uniqueName="55" name="cpu.MarkDOMContent" queryTableFieldId="55"/>
    <tableColumn id="56" xr3:uid="{09968B81-0AD7-4E4A-9DF3-1347762B27D7}" uniqueName="56" name="cpu.V8.GC_TIME_TO_SAFEPOINT" queryTableFieldId="56"/>
    <tableColumn id="57" xr3:uid="{FB1FCB56-2670-834D-843A-E1B067B485EA}" uniqueName="57" name="cpu.CommitLoad" queryTableFieldId="57"/>
    <tableColumn id="58" xr3:uid="{75135FA2-6F66-4141-8257-F9C47F883F1E}" uniqueName="58" name="cpu.ResourceFetcher::requestResource" queryTableFieldId="58"/>
    <tableColumn id="59" xr3:uid="{2641BD03-8389-964E-8066-C1D6D8D0B888}" uniqueName="59" name="cpu.EvaluateScript" queryTableFieldId="59"/>
    <tableColumn id="60" xr3:uid="{F83A0FF6-6B27-2A41-B7E2-0F062EF93347}" uniqueName="60" name="cpu.v8.compile" queryTableFieldId="60"/>
    <tableColumn id="61" xr3:uid="{690ADFA6-7B25-1E41-AD99-41A02DAFAEAF}" uniqueName="61" name="cpu.FunctionCall" queryTableFieldId="61"/>
    <tableColumn id="62" xr3:uid="{88C99059-1F10-F549-906E-25EE3D96416E}" uniqueName="62" name="cpu.ParseAuthorStyleSheet" queryTableFieldId="62"/>
    <tableColumn id="63" xr3:uid="{3ED476C6-7FCD-4C43-BE86-FA223CDFD500}" uniqueName="63" name="cpu.MarkLoad" queryTableFieldId="63"/>
    <tableColumn id="64" xr3:uid="{9BEE8261-51B2-E849-B335-0A1B7F765311}" uniqueName="64" name="cpu.UpdateLayoutTree" queryTableFieldId="64"/>
    <tableColumn id="65" xr3:uid="{86EC4512-0F5D-CD41-A910-9DCF7062BAB7}" uniqueName="65" name="cpu.Layout" queryTableFieldId="65"/>
    <tableColumn id="66" xr3:uid="{E473ACA0-7CD2-2F40-AA47-F37F58E637D4}" uniqueName="66" name="cpu.PrePaint" queryTableFieldId="66"/>
    <tableColumn id="67" xr3:uid="{5F7F5BC5-4C7E-854D-BD1C-A0F1CF7BAA33}" uniqueName="67" name="cpu.HitTest" queryTableFieldId="67"/>
    <tableColumn id="68" xr3:uid="{38222365-1754-F544-B2B9-19BA17900C34}" uniqueName="68" name="cpu.Paint" queryTableFieldId="68"/>
    <tableColumn id="69" xr3:uid="{ABDF2595-B0AF-BD49-9D53-03E68E33E4D6}" uniqueName="69" name="cpu.Layerize" queryTableFieldId="69"/>
    <tableColumn id="70" xr3:uid="{C2C955E1-ECC5-AD4E-AFC0-73B7B18B8A18}" uniqueName="70" name="cpu.largestContentfulPaint::Candidate" queryTableFieldId="70"/>
    <tableColumn id="71" xr3:uid="{1682CCB2-85DA-5A42-8F89-623DBC3B1AE4}" uniqueName="71" name="cpu.Idle" queryTableFieldId="71"/>
    <tableColumn id="72" xr3:uid="{9CD3A409-2122-084F-974E-D1CC43F9FBB5}" uniqueName="72" name="tester" queryTableFieldId="72" dataDxfId="221"/>
    <tableColumn id="73" xr3:uid="{A816CA0D-370B-CC43-987A-653C4F80553E}" uniqueName="73" name="start_epoch" queryTableFieldId="73"/>
    <tableColumn id="74" xr3:uid="{BBB52C0C-A662-6F40-B431-33283D9D20F1}" uniqueName="74" name="osVersion" queryTableFieldId="74" dataDxfId="220"/>
    <tableColumn id="75" xr3:uid="{7EAB0A6E-DB47-B94A-AB1E-A07D6A029E5F}" uniqueName="75" name="os_version" queryTableFieldId="75" dataDxfId="219"/>
    <tableColumn id="76" xr3:uid="{912FB817-3725-BB4B-8A0B-BB2556EBF98E}" uniqueName="76" name="osPlatform" queryTableFieldId="76" dataDxfId="218"/>
    <tableColumn id="77" xr3:uid="{6A3F00D5-A37A-4F40-844E-FA131B793B13}" uniqueName="77" name="date" queryTableFieldId="77"/>
    <tableColumn id="78" xr3:uid="{0E2F020E-DF80-8E4A-AE32-B1195756F39C}" uniqueName="78" name="browserVersion" queryTableFieldId="78"/>
    <tableColumn id="79" xr3:uid="{BFAF4912-2091-C44E-A725-913CF6073F10}" uniqueName="79" name="browser_version" queryTableFieldId="79"/>
    <tableColumn id="80" xr3:uid="{B4D98A36-5347-C345-A1D1-82A5D354C5B1}" uniqueName="80" name="fullyLoadedCPUms" queryTableFieldId="80"/>
    <tableColumn id="81" xr3:uid="{5572FD83-51B2-2F4B-AE25-61BCB05920EF}" uniqueName="81" name="fullyLoadedCPUpct" queryTableFieldId="81"/>
    <tableColumn id="82" xr3:uid="{A55ECB1C-69E7-0541-96C5-F69397DC6E42}" uniqueName="82" name="document_URL" queryTableFieldId="82" dataDxfId="217"/>
    <tableColumn id="83" xr3:uid="{7B1CB8BF-BD8A-1247-A503-205300F6B5D6}" uniqueName="83" name="document_hostname" queryTableFieldId="83" dataDxfId="216"/>
    <tableColumn id="84" xr3:uid="{9718C385-D36F-7049-B70E-670B16DFCCE0}" uniqueName="84" name="document_origin" queryTableFieldId="84" dataDxfId="215"/>
    <tableColumn id="85" xr3:uid="{E7CC003E-6389-944E-9E96-800AAE708E68}" uniqueName="85" name="domElements" queryTableFieldId="85"/>
    <tableColumn id="86" xr3:uid="{60F91585-8FEF-5845-83CB-DCC23A8D9920}" uniqueName="86" name="domComplete" queryTableFieldId="86"/>
    <tableColumn id="87" xr3:uid="{FB4E48BF-AE2C-9B44-8C43-43838AB90153}" uniqueName="87" name="PerformancePaintTiming.first-paint" queryTableFieldId="87"/>
    <tableColumn id="88" xr3:uid="{B0F87766-B832-3342-95CD-8A5D67956F56}" uniqueName="88" name="PerformancePaintTiming.first-contentful-paint" queryTableFieldId="88"/>
    <tableColumn id="89" xr3:uid="{CF423878-21CD-A344-8552-31EB8220DD0D}" uniqueName="89" name="base_page_ip_ptr" queryTableFieldId="89"/>
    <tableColumn id="90" xr3:uid="{F8F6DE2E-00ED-1041-987C-ADFEB3F4CF9B}" uniqueName="90" name="base_page_cname" queryTableFieldId="90"/>
    <tableColumn id="91" xr3:uid="{B419EFA6-B031-8848-A4B6-CA081E3ED5AA}" uniqueName="91" name="base_page_dns_server" queryTableFieldId="91" dataDxfId="214"/>
    <tableColumn id="92" xr3:uid="{29A7599F-B03E-C44B-84E4-7731E0127E50}" uniqueName="92" name="browser_name" queryTableFieldId="92" dataDxfId="213"/>
    <tableColumn id="93" xr3:uid="{301C48A5-5D02-2D4B-B09E-BA5DE2FE4727}" uniqueName="93" name="eventName" queryTableFieldId="93" dataDxfId="212"/>
    <tableColumn id="94" xr3:uid="{BB849BE5-CC43-1047-B72E-8697D39066CD}" uniqueName="94" name="test_run_time_ms" queryTableFieldId="94"/>
    <tableColumn id="95" xr3:uid="{5EF95780-B0AB-594E-9E1A-182AF9AA928D}" uniqueName="95" name="testUrl" queryTableFieldId="95" dataDxfId="211"/>
    <tableColumn id="96" xr3:uid="{0E070AE4-8EC6-BD4C-9935-C24CFD5B20AC}" uniqueName="96" name="Colordepth" queryTableFieldId="96"/>
    <tableColumn id="97" xr3:uid="{FA79368C-92B6-A947-A643-BD2F40FF9E9B}" uniqueName="97" name="Dpi" queryTableFieldId="97" dataDxfId="210"/>
    <tableColumn id="98" xr3:uid="{0937DDDB-5F19-E941-9B40-969940B364C4}" uniqueName="98" name="Images" queryTableFieldId="98" dataDxfId="209"/>
    <tableColumn id="99" xr3:uid="{77E4CA4E-92B7-9D4B-A6AB-23FE1DCD91BF}" uniqueName="99" name="Resolution" queryTableFieldId="99" dataDxfId="208"/>
    <tableColumn id="100" xr3:uid="{3022539E-7128-DE4A-AAD7-5F97D40832C6}" uniqueName="100" name="generated-content-percent" queryTableFieldId="100"/>
    <tableColumn id="101" xr3:uid="{4FDB3CAD-FF51-8C46-9255-61188999BE00}" uniqueName="101" name="generated-content-size" queryTableFieldId="101"/>
    <tableColumn id="102" xr3:uid="{4D8002A1-7473-D444-B7F2-8A4E772D33BE}" uniqueName="102" name="meta-viewport" queryTableFieldId="102" dataDxfId="207"/>
    <tableColumn id="103" xr3:uid="{2954956D-9EE5-D64E-9E05-2B0B97FAD8F2}" uniqueName="103" name="rendered-html" queryTableFieldId="103" dataDxfId="206"/>
    <tableColumn id="104" xr3:uid="{A45AEF59-8CBD-A946-9EF5-C6D10AFF82A8}" uniqueName="104" name="lastVisualChange" queryTableFieldId="104"/>
    <tableColumn id="105" xr3:uid="{5E720FF7-42F1-674E-B2C8-2D560D7EDE13}" uniqueName="105" name="render" queryTableFieldId="105"/>
    <tableColumn id="106" xr3:uid="{21A6EE35-17B1-E643-B5EC-4FCF9437662E}" uniqueName="106" name="visualComplete85" queryTableFieldId="106"/>
    <tableColumn id="107" xr3:uid="{5381C6ED-2622-1B44-9A3A-44AB86279C27}" uniqueName="107" name="visualComplete90" queryTableFieldId="107"/>
    <tableColumn id="108" xr3:uid="{C666670B-57F7-4F46-AC9E-BFD4182CDC16}" uniqueName="108" name="visualComplete95" queryTableFieldId="108"/>
    <tableColumn id="109" xr3:uid="{3785D37B-6689-D946-9A7C-A1D1459B90D0}" uniqueName="109" name="visualComplete99" queryTableFieldId="109"/>
    <tableColumn id="110" xr3:uid="{025FECE2-5F1D-A042-84B8-780188EFFE17}" uniqueName="110" name="visualComplete" queryTableFieldId="110"/>
    <tableColumn id="111" xr3:uid="{87A99867-3DCC-9946-BC86-13B7A9FAB5DA}" uniqueName="111" name="SpeedIndex" queryTableFieldId="111"/>
    <tableColumn id="112" xr3:uid="{226B699D-3985-B043-9477-404FDD338BED}" uniqueName="112" name="LargestContentfulPaintType" queryTableFieldId="112" dataDxfId="205"/>
    <tableColumn id="113" xr3:uid="{56ABCD47-3380-4343-A451-2883DFD34B29}" uniqueName="113" name="LargestContentfulPaintNodeType" queryTableFieldId="113" dataDxfId="204"/>
    <tableColumn id="114" xr3:uid="{E8042C08-A250-C149-BDBF-B047E3DCE027}" uniqueName="114" name="chromeUserTiming.navigationStart" queryTableFieldId="114"/>
    <tableColumn id="115" xr3:uid="{366C82CA-82F6-0045-846B-3672DEEB0BC5}" uniqueName="115" name="chromeUserTiming.fetchStart" queryTableFieldId="115"/>
    <tableColumn id="116" xr3:uid="{22C334C0-8750-E042-822B-05C223B19869}" uniqueName="116" name="chromeUserTiming.domLoading" queryTableFieldId="116"/>
    <tableColumn id="117" xr3:uid="{C61D25E6-90CD-3E4A-8206-B9CEFC8B05EA}" uniqueName="117" name="chromeUserTiming.responseEnd" queryTableFieldId="117"/>
    <tableColumn id="118" xr3:uid="{AFB5667D-31B2-E04D-BC90-4B0F30F9F5F0}" uniqueName="118" name="chromeUserTiming.domInteractive" queryTableFieldId="118"/>
    <tableColumn id="119" xr3:uid="{B964FD5B-A2E8-C847-8CB3-63407A313577}" uniqueName="119" name="chromeUserTiming.domContentLoadedEventStart" queryTableFieldId="119"/>
    <tableColumn id="120" xr3:uid="{EA0F051F-8647-6142-A866-16BB34639D74}" uniqueName="120" name="chromeUserTiming.domContentLoadedEventEnd" queryTableFieldId="120"/>
    <tableColumn id="121" xr3:uid="{CA2DCCBB-4A5F-B64F-BD3F-9EB1BD82B168}" uniqueName="121" name="chromeUserTiming.domComplete" queryTableFieldId="121"/>
    <tableColumn id="122" xr3:uid="{CFB5CD27-6DFE-1C44-8323-576D460316BD}" uniqueName="122" name="chromeUserTiming.unloadEventStart" queryTableFieldId="122"/>
    <tableColumn id="123" xr3:uid="{DCD5082D-DDD7-4345-AD86-67B5903F2401}" uniqueName="123" name="chromeUserTiming.unloadEventEnd" queryTableFieldId="123"/>
    <tableColumn id="124" xr3:uid="{1EC177CF-6963-2A4D-914A-085BC7EF90A6}" uniqueName="124" name="chromeUserTiming.markAsMainFrame" queryTableFieldId="124"/>
    <tableColumn id="125" xr3:uid="{6E0A3049-DE9F-644C-AD29-571A3936421B}" uniqueName="125" name="chromeUserTiming.commitNavigationEnd" queryTableFieldId="125"/>
    <tableColumn id="126" xr3:uid="{48723FC3-E5EA-2342-8E5D-5D77446111B3}" uniqueName="126" name="chromeUserTiming.loadEventStart" queryTableFieldId="126"/>
    <tableColumn id="127" xr3:uid="{9FD7C333-DE81-5540-9F49-C568D4411AE4}" uniqueName="127" name="chromeUserTiming.loadEventEnd" queryTableFieldId="127"/>
    <tableColumn id="128" xr3:uid="{FBEB3CA0-1124-A648-9865-339ECBF585A7}" uniqueName="128" name="chromeUserTiming.firstPaint" queryTableFieldId="128"/>
    <tableColumn id="129" xr3:uid="{B7281E11-02E1-5448-8D35-F07A6C5F7BF3}" uniqueName="129" name="chromeUserTiming.firstContentfulPaint" queryTableFieldId="129"/>
    <tableColumn id="130" xr3:uid="{D8AB05F3-6AB4-6740-AF61-94A0199647F3}" uniqueName="130" name="chromeUserTiming.firstMeaningfulPaintCandidate" queryTableFieldId="130"/>
    <tableColumn id="131" xr3:uid="{8394BA47-2C45-C949-A0F3-109BA62E3DA0}" uniqueName="131" name="chromeUserTiming.InteractiveTime" queryTableFieldId="131"/>
    <tableColumn id="132" xr3:uid="{A721CBCD-270C-3C41-8D70-C749F300D7EB}" uniqueName="132" name="chromeUserTiming.LayoutShift" queryTableFieldId="132"/>
    <tableColumn id="133" xr3:uid="{BEA8341B-7C60-5B40-8D0D-FF77B446B6B4}" uniqueName="133" name="chromeUserTiming.LargestTextPaint" queryTableFieldId="133"/>
    <tableColumn id="134" xr3:uid="{AA7F06C7-8DAF-484F-A79A-E486C3BF4FD6}" uniqueName="134" name="chromeUserTiming.LargestContentfulPaint" queryTableFieldId="134"/>
    <tableColumn id="135" xr3:uid="{2716CA13-CB27-294F-AF9B-1FBA91D9A1E0}" uniqueName="135" name="chromeUserTiming.TotalLayoutShift" queryTableFieldId="135"/>
    <tableColumn id="136" xr3:uid="{DDBE6339-E4F3-E44C-BA96-7B994EAEB6CC}" uniqueName="136" name="chromeUserTiming.CumulativeLayoutShift" queryTableFieldId="136"/>
    <tableColumn id="137" xr3:uid="{CB2430B9-327B-3949-889B-AAFB34AB910C}" uniqueName="137" name="FirstInteractive" queryTableFieldId="137"/>
    <tableColumn id="138" xr3:uid="{15662878-1053-B84D-AE13-77FF8E576061}" uniqueName="138" name="TimeToInteractive" queryTableFieldId="138"/>
    <tableColumn id="139" xr3:uid="{8F76B164-4F1D-144E-953A-E00EF8DA818D}" uniqueName="139" name="TTIMeasurementEnd" queryTableFieldId="139"/>
    <tableColumn id="140" xr3:uid="{B985C064-72C5-F342-9A8C-5CCC5389D9ED}" uniqueName="140" name="LastInteractive" queryTableFieldId="140"/>
    <tableColumn id="141" xr3:uid="{178E2B16-0C7D-FF44-86C2-D85B764EC89D}" uniqueName="141" name="FirstCPUIdle" queryTableFieldId="141"/>
    <tableColumn id="142" xr3:uid="{CAE638BF-072A-4C49-AE7A-33C22AA1E1E3}" uniqueName="142" name="testID" queryTableFieldId="142" dataDxfId="203"/>
    <tableColumn id="143" xr3:uid="{8C5775A6-5457-8B47-9178-E48FDF04CE1A}" uniqueName="143" name="run" queryTableFieldId="143"/>
    <tableColumn id="144" xr3:uid="{518AAD31-B5A4-C643-859B-C2678C987431}" uniqueName="144" name="step" queryTableFieldId="144"/>
    <tableColumn id="145" xr3:uid="{7730E212-1531-6F40-AEAB-8C4A7CD03A04}" uniqueName="145" name="effectiveBps" queryTableFieldId="145"/>
    <tableColumn id="146" xr3:uid="{9E4B1931-7314-324A-A19D-7D0EFF2C3948}" uniqueName="146" name="domTime" queryTableFieldId="146"/>
    <tableColumn id="147" xr3:uid="{49AE2105-ABA2-B143-92F1-9B2ECC8ADDB5}" uniqueName="147" name="aft" queryTableFieldId="147"/>
    <tableColumn id="148" xr3:uid="{535B2062-1726-A84F-9BF1-E488A322DE89}" uniqueName="148" name="titleTime" queryTableFieldId="148"/>
    <tableColumn id="149" xr3:uid="{2379139B-A7F0-6C46-A650-3EF3330C12C9}" uniqueName="149" name="domLoading" queryTableFieldId="149"/>
    <tableColumn id="150" xr3:uid="{7DCA74C0-CC70-254B-96F4-B94D6341DB79}" uniqueName="150" name="server_rtt" queryTableFieldId="150"/>
    <tableColumn id="151" xr3:uid="{B3E807C1-759F-D247-9B5B-E50A0B64E1BF}" uniqueName="151" name="edge-processed" queryTableFieldId="151"/>
    <tableColumn id="152" xr3:uid="{B66AC06E-F4E7-5A48-9E07-73CDF81E574A}" uniqueName="152" name="maxFID" queryTableFieldId="152"/>
    <tableColumn id="153" xr3:uid="{0F668AB0-E1A3-2A45-BABB-4AEBE08DC8D3}" uniqueName="153" name="TotalBlockingTime" queryTableFieldId="153"/>
    <tableColumn id="154" xr3:uid="{D73D049B-7DFA-314E-9D8E-93BDC50917AA}" uniqueName="154" name="effectiveBpsDoc" queryTableFieldId="154"/>
    <tableColumn id="155" xr3:uid="{E6CF4C3A-17A1-094D-BF21-B4408E456623}" uniqueName="155" name="bytes.html" queryTableFieldId="155"/>
    <tableColumn id="156" xr3:uid="{C1CAAA85-197D-3E4B-AD82-0CD1B1594567}" uniqueName="156" name="requests.html" queryTableFieldId="156"/>
    <tableColumn id="157" xr3:uid="{8D91FB6F-8A40-3447-B7BE-05F923B41597}" uniqueName="157" name="bytesUncompressed.html" queryTableFieldId="157"/>
    <tableColumn id="158" xr3:uid="{E654CFAB-F478-4D47-BEBD-92865C97B929}" uniqueName="158" name="bytes.js" queryTableFieldId="158"/>
    <tableColumn id="159" xr3:uid="{B47B40F6-0F35-2247-935C-535184FD2FC6}" uniqueName="159" name="requests.js" queryTableFieldId="159"/>
    <tableColumn id="160" xr3:uid="{D205B98F-5D4F-2047-A3AE-BD56A4BD676F}" uniqueName="160" name="bytesUncompressed.js" queryTableFieldId="160"/>
    <tableColumn id="161" xr3:uid="{F27F02A3-0505-4E42-ADD4-5082AE584EAB}" uniqueName="161" name="bytes.css" queryTableFieldId="161"/>
    <tableColumn id="162" xr3:uid="{091ED5BA-60D1-0F44-8663-AD4A3BAB52CA}" uniqueName="162" name="requests.css" queryTableFieldId="162"/>
    <tableColumn id="163" xr3:uid="{ACA9B722-389A-4847-94CD-8EFD412D863F}" uniqueName="163" name="bytesUncompressed.css" queryTableFieldId="163"/>
    <tableColumn id="164" xr3:uid="{940CCCC2-862D-8C4C-B236-67230FB78A1B}" uniqueName="164" name="bytes.image" queryTableFieldId="164"/>
    <tableColumn id="165" xr3:uid="{4A8AC45D-C55A-FE41-9B43-56610C6FA959}" uniqueName="165" name="requests.image" queryTableFieldId="165"/>
    <tableColumn id="166" xr3:uid="{7894A1C9-98E8-344F-A52D-634C19C5CCAB}" uniqueName="166" name="bytesUncompressed.image" queryTableFieldId="166"/>
    <tableColumn id="167" xr3:uid="{D97FC4E2-5314-FC4D-B8CB-4453D5CA58EE}" uniqueName="167" name="bytes.flash" queryTableFieldId="167"/>
    <tableColumn id="168" xr3:uid="{171FC453-1A19-9F4E-8985-7268D0E55887}" uniqueName="168" name="requests.flash" queryTableFieldId="168"/>
    <tableColumn id="169" xr3:uid="{27749F93-53A8-9642-BC84-0454113AB6EA}" uniqueName="169" name="bytesUncompressed.flash" queryTableFieldId="169"/>
    <tableColumn id="170" xr3:uid="{FEB66D77-45CA-434C-9A9E-24FBE429CE83}" uniqueName="170" name="bytes.font" queryTableFieldId="170"/>
    <tableColumn id="171" xr3:uid="{A97AE7B3-78E2-894A-9811-D299170386EF}" uniqueName="171" name="requests.font" queryTableFieldId="171"/>
    <tableColumn id="172" xr3:uid="{19EE8972-124D-CB48-9F01-DFF6C1CD316E}" uniqueName="172" name="bytesUncompressed.font" queryTableFieldId="172"/>
    <tableColumn id="173" xr3:uid="{6BFA1B32-131C-EB4D-945F-CCFF4897137F}" uniqueName="173" name="bytes.video" queryTableFieldId="173"/>
    <tableColumn id="174" xr3:uid="{A43415CB-A965-E14C-9F05-AB36DEAABFD5}" uniqueName="174" name="requests.video" queryTableFieldId="174"/>
    <tableColumn id="175" xr3:uid="{31CEFCD4-5E56-2045-B0FF-4EDEEFB1B072}" uniqueName="175" name="bytesUncompressed.video" queryTableFieldId="175"/>
    <tableColumn id="176" xr3:uid="{59B2FCB8-A428-5645-BEFA-9FED6C94B035}" uniqueName="176" name="bytes.other" queryTableFieldId="176"/>
    <tableColumn id="177" xr3:uid="{6422F862-11B5-7D45-9641-B57950BA17E5}" uniqueName="177" name="requests.other" queryTableFieldId="177"/>
    <tableColumn id="178" xr3:uid="{EB7AB719-66C3-E249-856B-D0496A154160}" uniqueName="178" name="bytesUncompressed.other" queryTableFieldId="178"/>
    <tableColumn id="179" xr3:uid="{21FE2274-0335-E14C-A7BF-AB303B669045}" uniqueName="179" name="id" queryTableFieldId="179" dataDxfId="202"/>
    <tableColumn id="180" xr3:uid="{59A6C686-E5F5-AC41-B810-8C634021F426}" uniqueName="180" name="Column180" queryTableField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E01979-8249-A54A-82AF-EE60E17E5B1C}" name="Werkblad_1___Results_MPA_SLOW_L" displayName="Werkblad_1___Results_MPA_SLOW_L" ref="A1:FY6" tableType="queryTable" totalsRowShown="0">
  <autoFilter ref="A1:FY6" xr:uid="{FDE01979-8249-A54A-82AF-EE60E17E5B1C}"/>
  <tableColumns count="181">
    <tableColumn id="1" xr3:uid="{D7916573-009D-0A4E-8F73-33987E816FFA}" uniqueName="1" name="loadTime" queryTableFieldId="1"/>
    <tableColumn id="2" xr3:uid="{0988F684-51FB-754E-8410-F8CC8B851412}" uniqueName="2" name="docTime" queryTableFieldId="2"/>
    <tableColumn id="3" xr3:uid="{BD459F22-38B7-9A42-A7ED-EEA72A90E7C6}" uniqueName="3" name="fullyLoaded" queryTableFieldId="3"/>
    <tableColumn id="4" xr3:uid="{8C1F3837-EB81-5341-868A-F15597A9C895}" uniqueName="4" name="bytesOut" queryTableFieldId="4"/>
    <tableColumn id="5" xr3:uid="{640C1B74-E802-EF4E-838E-27E95F93DEAC}" uniqueName="5" name="bytesOutDoc" queryTableFieldId="5"/>
    <tableColumn id="6" xr3:uid="{7F069629-CD44-DB4D-902E-E5976C0F84E3}" uniqueName="6" name="bytesIn" queryTableFieldId="6"/>
    <tableColumn id="7" xr3:uid="{73EAC99B-2F07-CF4C-8306-28ED88A4974C}" uniqueName="7" name="bytesInDoc" queryTableFieldId="7"/>
    <tableColumn id="8" xr3:uid="{93171A65-0272-B04E-9367-929A322640C4}" uniqueName="8" name="requests" queryTableFieldId="8"/>
    <tableColumn id="9" xr3:uid="{2035A584-B1B8-FA4F-B7C4-FC9DDFAFE0E7}" uniqueName="9" name="requestsFull" queryTableFieldId="9"/>
    <tableColumn id="10" xr3:uid="{3387C6E7-1F59-104D-A15B-C6D873300473}" uniqueName="10" name="requestsDoc" queryTableFieldId="10"/>
    <tableColumn id="11" xr3:uid="{DFFE993E-F9C8-084C-BF13-26EE977E94E7}" uniqueName="11" name="responses_200" queryTableFieldId="11"/>
    <tableColumn id="12" xr3:uid="{D32F6462-149E-3D4E-A4C3-508A98D5ECD3}" uniqueName="12" name="responses_404" queryTableFieldId="12"/>
    <tableColumn id="13" xr3:uid="{ABAD90CD-FCCB-C147-ADD0-E66F39BCB2AA}" uniqueName="13" name="responses_other" queryTableFieldId="13"/>
    <tableColumn id="14" xr3:uid="{46A0A592-6482-3A46-ACC8-CE068B9C697C}" uniqueName="14" name="result" queryTableFieldId="14"/>
    <tableColumn id="15" xr3:uid="{693F7C46-25D9-EE40-A77D-DBA2BF6CA842}" uniqueName="15" name="testStartOffset" queryTableFieldId="15"/>
    <tableColumn id="16" xr3:uid="{CEABB060-F038-834C-B886-8B57AA237AF6}" uniqueName="16" name="cached" queryTableFieldId="16"/>
    <tableColumn id="17" xr3:uid="{8E199FE7-ED29-8647-9EBC-DD1A5C30D844}" uniqueName="17" name="optimization_checked" queryTableFieldId="17"/>
    <tableColumn id="18" xr3:uid="{FD497DA4-A414-B448-803C-D721B4A58D94}" uniqueName="18" name="main_frame" queryTableFieldId="18" dataDxfId="201"/>
    <tableColumn id="19" xr3:uid="{74D3CEBE-401B-A846-8E59-75081D887A68}" uniqueName="19" name="loadEventStart" queryTableFieldId="19"/>
    <tableColumn id="20" xr3:uid="{2AB7E531-858C-4D44-BE74-20492571C7D3}" uniqueName="20" name="loadEventEnd" queryTableFieldId="20"/>
    <tableColumn id="21" xr3:uid="{6450F0FA-E6CE-AB4C-B3C1-65576F204B82}" uniqueName="21" name="domContentLoadedEventStart" queryTableFieldId="21"/>
    <tableColumn id="22" xr3:uid="{6873A3D4-33AD-0F40-B5BC-7DA9C6E3FCD1}" uniqueName="22" name="domContentLoadedEventEnd" queryTableFieldId="22"/>
    <tableColumn id="23" xr3:uid="{1754615C-16A3-7A4E-8611-E3FC18ED65C5}" uniqueName="23" name="URL" queryTableFieldId="23" dataDxfId="200"/>
    <tableColumn id="24" xr3:uid="{864C50CF-9F2A-2E44-86F5-25207AF2D334}" uniqueName="24" name="connections" queryTableFieldId="24"/>
    <tableColumn id="25" xr3:uid="{5530C0CD-3934-1F42-B6E3-954359D8BF1A}" uniqueName="25" name="final_base_page_request" queryTableFieldId="25"/>
    <tableColumn id="26" xr3:uid="{613BD5E2-5525-6F48-B220-B470E6D1363F}" uniqueName="26" name="final_base_page_request_id" queryTableFieldId="26" dataDxfId="199"/>
    <tableColumn id="27" xr3:uid="{56534546-022E-7F40-BC38-17869A6950A5}" uniqueName="27" name="final_url" queryTableFieldId="27" dataDxfId="198"/>
    <tableColumn id="28" xr3:uid="{8E706D34-209C-064E-AC74-10EED603C65A}" uniqueName="28" name="domInteractive" queryTableFieldId="28"/>
    <tableColumn id="29" xr3:uid="{43D288C9-9E5A-C54E-B6BE-8658FE39796D}" uniqueName="29" name="firstPaint" queryTableFieldId="29"/>
    <tableColumn id="30" xr3:uid="{46EC1254-712C-0045-ADEB-87463F83C0F5}" uniqueName="30" name="firstContentfulPaint" queryTableFieldId="30"/>
    <tableColumn id="31" xr3:uid="{C418D5A4-32AA-664A-B783-890286A0718A}" uniqueName="31" name="firstMeaningfulPaint" queryTableFieldId="31"/>
    <tableColumn id="32" xr3:uid="{EA730F85-3CBC-CE45-9C6D-134D7BC0FBEB}" uniqueName="32" name="renderBlockingCSS" queryTableFieldId="32"/>
    <tableColumn id="33" xr3:uid="{1ABF16A7-9582-2D4F-AEBD-356DB951F8D8}" uniqueName="33" name="renderBlockingJS" queryTableFieldId="33"/>
    <tableColumn id="34" xr3:uid="{2F084CE6-8F6D-DC40-8D2E-6B4C55214736}" uniqueName="34" name="TTFB" queryTableFieldId="34"/>
    <tableColumn id="35" xr3:uid="{9B64EF82-B411-9445-B638-E6D41F1AA5BF}" uniqueName="35" name="basePageSSLTime" queryTableFieldId="35"/>
    <tableColumn id="36" xr3:uid="{739D3F48-E091-744E-A8B0-7E37F22F3890}" uniqueName="36" name="score_cache" queryTableFieldId="36"/>
    <tableColumn id="37" xr3:uid="{3E5932EC-AB9C-CE46-9122-113F941E161F}" uniqueName="37" name="score_cdn" queryTableFieldId="37"/>
    <tableColumn id="38" xr3:uid="{9F76CB4C-3A49-A544-A9DA-EDA7D6B982F4}" uniqueName="38" name="score_gzip" queryTableFieldId="38"/>
    <tableColumn id="39" xr3:uid="{97421818-B6DE-714D-837D-A8DF48362947}" uniqueName="39" name="score_cookies" queryTableFieldId="39"/>
    <tableColumn id="40" xr3:uid="{ABF511E5-FAEC-BC40-9D72-36934C92917F}" uniqueName="40" name="score_keep-alive" queryTableFieldId="40"/>
    <tableColumn id="41" xr3:uid="{E7E9EDD4-2B10-814C-AD02-0157369636F6}" uniqueName="41" name="score_minify" queryTableFieldId="41"/>
    <tableColumn id="42" xr3:uid="{E3287D13-91C5-CB4E-9C5D-3DCF050884BD}" uniqueName="42" name="score_combine" queryTableFieldId="42"/>
    <tableColumn id="43" xr3:uid="{42E71B4C-64BB-F34E-A131-FEA6D9F6D419}" uniqueName="43" name="score_compress" queryTableFieldId="43"/>
    <tableColumn id="44" xr3:uid="{C180E283-A534-B746-A8DE-DF991829C2F7}" uniqueName="44" name="score_etags" queryTableFieldId="44"/>
    <tableColumn id="45" xr3:uid="{934DE245-DF99-9F43-A050-742042B8BCB6}" uniqueName="45" name="score_progressive_jpeg" queryTableFieldId="45"/>
    <tableColumn id="46" xr3:uid="{FFCBECDE-514B-AD4C-A16D-48A3265F3379}" uniqueName="46" name="gzip_total" queryTableFieldId="46"/>
    <tableColumn id="47" xr3:uid="{AE5CDFD5-82F3-2F4D-B6BE-E6547D2034DB}" uniqueName="47" name="gzip_savings" queryTableFieldId="47"/>
    <tableColumn id="48" xr3:uid="{D5E88F10-21F8-0E46-8AE7-D48E9C85D50B}" uniqueName="48" name="minify_total" queryTableFieldId="48"/>
    <tableColumn id="49" xr3:uid="{E9B060B4-52D0-5241-A233-C73DA0A7B5D8}" uniqueName="49" name="minify_savings" queryTableFieldId="49"/>
    <tableColumn id="50" xr3:uid="{B93FACAA-17E1-E440-A023-620BB4237AF3}" uniqueName="50" name="image_total" queryTableFieldId="50"/>
    <tableColumn id="51" xr3:uid="{91FBD29B-1388-9446-8820-46C70F0522D6}" uniqueName="51" name="image_savings" queryTableFieldId="51"/>
    <tableColumn id="52" xr3:uid="{748D8D7A-32CD-9348-94D3-81E5EFE56BA3}" uniqueName="52" name="base_page_cdn" queryTableFieldId="52" dataDxfId="197"/>
    <tableColumn id="53" xr3:uid="{F6FD913A-C406-054B-80A4-C9B3B8D16E9C}" uniqueName="53" name="cpu.ParseHTML" queryTableFieldId="53"/>
    <tableColumn id="54" xr3:uid="{6284030B-7141-4E4D-BEC1-E2D819D4AD24}" uniqueName="54" name="cpu.HTMLDocumentParser::FetchQueuedPreloads" queryTableFieldId="54"/>
    <tableColumn id="55" xr3:uid="{A516F446-7C55-D640-9E65-A558C923FD0F}" uniqueName="55" name="cpu.EventDispatch" queryTableFieldId="55"/>
    <tableColumn id="56" xr3:uid="{BFB791CF-5638-7E47-B171-370A4FAE05AB}" uniqueName="56" name="cpu.MarkDOMContent" queryTableFieldId="56"/>
    <tableColumn id="57" xr3:uid="{8A8F2B80-08A6-DD44-9FED-683A05B13651}" uniqueName="57" name="cpu.V8.GC_TIME_TO_SAFEPOINT" queryTableFieldId="57"/>
    <tableColumn id="58" xr3:uid="{C8FA4CC9-2206-204A-8C59-DE66D2F8FA0F}" uniqueName="58" name="cpu.CommitLoad" queryTableFieldId="58"/>
    <tableColumn id="59" xr3:uid="{6CEB02CA-6905-0746-B9DA-EF06E8D6BC06}" uniqueName="59" name="cpu.ResourceFetcher::requestResource" queryTableFieldId="59"/>
    <tableColumn id="60" xr3:uid="{6FB482DE-DA8F-294E-B257-B9C88137AC3D}" uniqueName="60" name="cpu.EvaluateScript" queryTableFieldId="60"/>
    <tableColumn id="61" xr3:uid="{238BBE7E-9091-5447-B027-02868913BD28}" uniqueName="61" name="cpu.v8.compile" queryTableFieldId="61"/>
    <tableColumn id="62" xr3:uid="{265CE768-E8E3-E94A-9499-7DE16CCDD294}" uniqueName="62" name="cpu.ParseAuthorStyleSheet" queryTableFieldId="62"/>
    <tableColumn id="63" xr3:uid="{8CD9E6B2-AEA7-6045-9128-B820D15F4005}" uniqueName="63" name="cpu.FunctionCall" queryTableFieldId="63"/>
    <tableColumn id="64" xr3:uid="{E955D6FE-6F49-4041-9331-7008A4B1655D}" uniqueName="64" name="cpu.UpdateLayoutTree" queryTableFieldId="64"/>
    <tableColumn id="65" xr3:uid="{2BC17813-C923-2048-A568-4ABEAFCD7714}" uniqueName="65" name="cpu.Layout" queryTableFieldId="65"/>
    <tableColumn id="66" xr3:uid="{4F8E6B41-FE76-8F44-9BDA-E6EC469F0829}" uniqueName="66" name="cpu.MarkLoad" queryTableFieldId="66"/>
    <tableColumn id="67" xr3:uid="{B9782959-66A4-1A47-BB8D-6DD01D5AAB84}" uniqueName="67" name="cpu.PrePaint" queryTableFieldId="67"/>
    <tableColumn id="68" xr3:uid="{709AAB2B-65A3-6E47-9C54-8753C5BDB66D}" uniqueName="68" name="cpu.HitTest" queryTableFieldId="68"/>
    <tableColumn id="69" xr3:uid="{E4BDE288-C704-5744-A83E-337EDA2BEBF6}" uniqueName="69" name="cpu.Paint" queryTableFieldId="69"/>
    <tableColumn id="70" xr3:uid="{99E02F60-6870-6947-83A9-4EA6E00F28FE}" uniqueName="70" name="cpu.Layerize" queryTableFieldId="70"/>
    <tableColumn id="71" xr3:uid="{7FB82E23-BCBB-094C-96C7-1C36032ED3A0}" uniqueName="71" name="cpu.largestContentfulPaint::Candidate" queryTableFieldId="71"/>
    <tableColumn id="72" xr3:uid="{75D19311-4B26-5C47-9853-3FBD6753855B}" uniqueName="72" name="cpu.Idle" queryTableFieldId="72"/>
    <tableColumn id="73" xr3:uid="{5EC1F338-252F-3147-9699-E110681824B3}" uniqueName="73" name="tester" queryTableFieldId="73" dataDxfId="196"/>
    <tableColumn id="74" xr3:uid="{44024C26-B12D-D743-9237-E0B9771FDE77}" uniqueName="74" name="start_epoch" queryTableFieldId="74"/>
    <tableColumn id="75" xr3:uid="{344F0703-9E40-284B-BBEA-7160F45D3D92}" uniqueName="75" name="osVersion" queryTableFieldId="75" dataDxfId="195"/>
    <tableColumn id="76" xr3:uid="{12E13E67-8B45-4C48-B8D5-D36C1183A578}" uniqueName="76" name="os_version" queryTableFieldId="76" dataDxfId="194"/>
    <tableColumn id="77" xr3:uid="{5CE305C4-2F7E-0D44-BC5E-E298DD86DD01}" uniqueName="77" name="osPlatform" queryTableFieldId="77" dataDxfId="193"/>
    <tableColumn id="78" xr3:uid="{D5EB5CB0-6162-B74C-9255-75A4C32A0333}" uniqueName="78" name="date" queryTableFieldId="78"/>
    <tableColumn id="79" xr3:uid="{DF161AA0-F43F-8C42-85FB-2289AA32EE5A}" uniqueName="79" name="browserVersion" queryTableFieldId="79"/>
    <tableColumn id="80" xr3:uid="{3F437DFC-F695-3541-8DF8-BE731BD0BF9E}" uniqueName="80" name="browser_version" queryTableFieldId="80"/>
    <tableColumn id="81" xr3:uid="{90660E53-3712-E045-B8DB-94AC6182EC6B}" uniqueName="81" name="fullyLoadedCPUms" queryTableFieldId="81"/>
    <tableColumn id="82" xr3:uid="{76E05524-6022-B44B-8F1E-F4938895D406}" uniqueName="82" name="fullyLoadedCPUpct" queryTableFieldId="82"/>
    <tableColumn id="83" xr3:uid="{791EB2E6-7C3A-3E49-8FAB-E6F289A0F0D4}" uniqueName="83" name="document_URL" queryTableFieldId="83" dataDxfId="192"/>
    <tableColumn id="84" xr3:uid="{854B4C7F-FA00-224D-B144-1CCB262952D0}" uniqueName="84" name="document_hostname" queryTableFieldId="84" dataDxfId="191"/>
    <tableColumn id="85" xr3:uid="{F577901D-6F44-DA4C-9E63-E845930D0BAC}" uniqueName="85" name="document_origin" queryTableFieldId="85" dataDxfId="190"/>
    <tableColumn id="86" xr3:uid="{68A68CFA-AC31-7640-85C3-BD49D58D56FD}" uniqueName="86" name="domElements" queryTableFieldId="86"/>
    <tableColumn id="87" xr3:uid="{979461C8-174D-094E-9E1E-53F8E7E79C2C}" uniqueName="87" name="domComplete" queryTableFieldId="87"/>
    <tableColumn id="88" xr3:uid="{404F949D-1027-3F4E-ADC1-ACAE6887AF56}" uniqueName="88" name="PerformancePaintTiming.first-paint" queryTableFieldId="88"/>
    <tableColumn id="89" xr3:uid="{1A79D8FE-86FA-BB49-A531-67E15CAE86AB}" uniqueName="89" name="PerformancePaintTiming.first-contentful-paint" queryTableFieldId="89"/>
    <tableColumn id="90" xr3:uid="{19B3461C-779C-9E42-A766-57819C579A41}" uniqueName="90" name="base_page_ip_ptr" queryTableFieldId="90"/>
    <tableColumn id="91" xr3:uid="{42DA0BFA-2CE2-D144-B9E7-395A82BDC21E}" uniqueName="91" name="base_page_cname" queryTableFieldId="91"/>
    <tableColumn id="92" xr3:uid="{A0E017A2-D810-EC4D-88FB-5EE6F3AC2C68}" uniqueName="92" name="base_page_dns_server" queryTableFieldId="92" dataDxfId="189"/>
    <tableColumn id="93" xr3:uid="{DA76650B-90A2-8347-BADE-4941F1659747}" uniqueName="93" name="browser_name" queryTableFieldId="93" dataDxfId="188"/>
    <tableColumn id="94" xr3:uid="{B7096ECD-6E9C-844E-A592-9532A19CFF29}" uniqueName="94" name="eventName" queryTableFieldId="94" dataDxfId="187"/>
    <tableColumn id="95" xr3:uid="{12D6887D-A917-EB42-AC9B-54680231822A}" uniqueName="95" name="test_run_time_ms" queryTableFieldId="95"/>
    <tableColumn id="96" xr3:uid="{9B19647B-7898-F44C-9536-9AF8D740DEE5}" uniqueName="96" name="testUrl" queryTableFieldId="96" dataDxfId="186"/>
    <tableColumn id="97" xr3:uid="{C101F90B-EA4A-3C4E-966C-C3E558BEF9D8}" uniqueName="97" name="Colordepth" queryTableFieldId="97"/>
    <tableColumn id="98" xr3:uid="{B2055A26-B775-A24A-B097-4D4A3011CAD5}" uniqueName="98" name="Dpi" queryTableFieldId="98" dataDxfId="185"/>
    <tableColumn id="99" xr3:uid="{2343E2EC-E2A4-A442-8078-8ED31040CD0A}" uniqueName="99" name="Images" queryTableFieldId="99" dataDxfId="184"/>
    <tableColumn id="100" xr3:uid="{826C9490-6530-424E-B15F-EEE9799E011F}" uniqueName="100" name="Resolution" queryTableFieldId="100" dataDxfId="183"/>
    <tableColumn id="101" xr3:uid="{5AFE2435-555F-3F4B-BD19-6D2428F100A1}" uniqueName="101" name="generated-content-percent" queryTableFieldId="101"/>
    <tableColumn id="102" xr3:uid="{53DF7615-A15F-744C-9557-FB9EECEDF321}" uniqueName="102" name="generated-content-size" queryTableFieldId="102"/>
    <tableColumn id="103" xr3:uid="{F2FB93A0-833E-4546-9B7F-23E0A0901CAF}" uniqueName="103" name="meta-viewport" queryTableFieldId="103" dataDxfId="182"/>
    <tableColumn id="104" xr3:uid="{DF6D7141-B807-274E-A5A8-BFF5B317F044}" uniqueName="104" name="rendered-html" queryTableFieldId="104" dataDxfId="181"/>
    <tableColumn id="105" xr3:uid="{F85A4F6F-5E67-0943-A1E0-BE58EF9BE20E}" uniqueName="105" name="lastVisualChange" queryTableFieldId="105"/>
    <tableColumn id="106" xr3:uid="{C244DFC3-B40D-C145-83DF-F0FB9D4B6F8E}" uniqueName="106" name="render" queryTableFieldId="106"/>
    <tableColumn id="107" xr3:uid="{5AAE6BEF-B79D-DC43-BE7F-294B09FA3986}" uniqueName="107" name="visualComplete85" queryTableFieldId="107"/>
    <tableColumn id="108" xr3:uid="{E76928BD-11DB-B84B-9FCD-1867D63039FA}" uniqueName="108" name="visualComplete90" queryTableFieldId="108"/>
    <tableColumn id="109" xr3:uid="{529AA705-6E24-D045-AD4B-335045AE4338}" uniqueName="109" name="visualComplete95" queryTableFieldId="109"/>
    <tableColumn id="110" xr3:uid="{E0F9B8C7-6DEE-134E-96A9-044794789AA6}" uniqueName="110" name="visualComplete99" queryTableFieldId="110"/>
    <tableColumn id="111" xr3:uid="{BE0D5A8C-9335-A946-AC71-FB88747266F7}" uniqueName="111" name="visualComplete" queryTableFieldId="111"/>
    <tableColumn id="112" xr3:uid="{AC493982-5C4B-A143-9517-E712E1799BE7}" uniqueName="112" name="SpeedIndex" queryTableFieldId="112"/>
    <tableColumn id="113" xr3:uid="{04D4FDD4-D777-9949-8C26-BA597D7AA629}" uniqueName="113" name="LargestContentfulPaintType" queryTableFieldId="113" dataDxfId="180"/>
    <tableColumn id="114" xr3:uid="{6D710669-C2F2-5043-A336-C622D16C98DB}" uniqueName="114" name="LargestContentfulPaintNodeType" queryTableFieldId="114" dataDxfId="179"/>
    <tableColumn id="115" xr3:uid="{36934AED-8B22-954E-9EFA-BBF076E2802E}" uniqueName="115" name="chromeUserTiming.navigationStart" queryTableFieldId="115"/>
    <tableColumn id="116" xr3:uid="{88C35716-2EB4-2148-AE6A-6D1794553C90}" uniqueName="116" name="chromeUserTiming.fetchStart" queryTableFieldId="116"/>
    <tableColumn id="117" xr3:uid="{3EE8B0C3-A288-2345-BBE0-F0A75E0F682E}" uniqueName="117" name="chromeUserTiming.domLoading" queryTableFieldId="117"/>
    <tableColumn id="118" xr3:uid="{143F6CEB-7BA6-E349-B955-C18B615A7C3D}" uniqueName="118" name="chromeUserTiming.responseEnd" queryTableFieldId="118"/>
    <tableColumn id="119" xr3:uid="{D3428999-023C-964B-A3EC-170A61162DF3}" uniqueName="119" name="chromeUserTiming.domInteractive" queryTableFieldId="119"/>
    <tableColumn id="120" xr3:uid="{F3ADEF02-1CB1-054B-A3E0-7D974907E2A5}" uniqueName="120" name="chromeUserTiming.domContentLoadedEventStart" queryTableFieldId="120"/>
    <tableColumn id="121" xr3:uid="{252B129F-5570-1149-96BF-162C99B4EBE3}" uniqueName="121" name="chromeUserTiming.domContentLoadedEventEnd" queryTableFieldId="121"/>
    <tableColumn id="122" xr3:uid="{6F87482C-3B0F-D64D-89D2-C849B780D2D8}" uniqueName="122" name="chromeUserTiming.domComplete" queryTableFieldId="122"/>
    <tableColumn id="123" xr3:uid="{F4646D95-5F8B-A646-920E-D88B6B6796E8}" uniqueName="123" name="chromeUserTiming.unloadEventStart" queryTableFieldId="123"/>
    <tableColumn id="124" xr3:uid="{955B900E-A041-7D42-9DDA-98BB113ABB2B}" uniqueName="124" name="chromeUserTiming.unloadEventEnd" queryTableFieldId="124"/>
    <tableColumn id="125" xr3:uid="{C41CAB13-AA54-5B4F-BB31-FC3C1797A32B}" uniqueName="125" name="chromeUserTiming.markAsMainFrame" queryTableFieldId="125"/>
    <tableColumn id="126" xr3:uid="{3B066302-06B3-A440-B020-56A20F4E1713}" uniqueName="126" name="chromeUserTiming.commitNavigationEnd" queryTableFieldId="126"/>
    <tableColumn id="127" xr3:uid="{B6043271-018B-304E-B540-FB373B6986C4}" uniqueName="127" name="chromeUserTiming.loadEventStart" queryTableFieldId="127"/>
    <tableColumn id="128" xr3:uid="{452AF69A-575C-064A-B36D-F80D558FE695}" uniqueName="128" name="chromeUserTiming.loadEventEnd" queryTableFieldId="128"/>
    <tableColumn id="129" xr3:uid="{94971E21-21F2-094B-8B3A-FEBEEB3CCF9A}" uniqueName="129" name="chromeUserTiming.firstPaint" queryTableFieldId="129"/>
    <tableColumn id="130" xr3:uid="{49261A6A-0701-F349-8BA1-0B77AF60762F}" uniqueName="130" name="chromeUserTiming.firstContentfulPaint" queryTableFieldId="130"/>
    <tableColumn id="131" xr3:uid="{401BE1F7-94D1-7849-8503-4D9E3C765EF7}" uniqueName="131" name="chromeUserTiming.firstMeaningfulPaintCandidate" queryTableFieldId="131"/>
    <tableColumn id="132" xr3:uid="{0DFF2F38-6B59-EA4D-91F3-1B7E3097C7CF}" uniqueName="132" name="chromeUserTiming.firstMeaningfulPaint" queryTableFieldId="132"/>
    <tableColumn id="133" xr3:uid="{67CDF4CA-0045-E241-847D-FD2DD5E5DDF9}" uniqueName="133" name="chromeUserTiming.InteractiveTime" queryTableFieldId="133"/>
    <tableColumn id="134" xr3:uid="{4697A5BE-F1FB-7A47-954B-43F756DC55BF}" uniqueName="134" name="chromeUserTiming.LargestTextPaint" queryTableFieldId="134"/>
    <tableColumn id="135" xr3:uid="{2F200916-5774-964A-B317-6BF730831221}" uniqueName="135" name="chromeUserTiming.LargestContentfulPaint" queryTableFieldId="135"/>
    <tableColumn id="136" xr3:uid="{C9B6DEA3-4702-B541-95A4-BFB8089B4AE0}" uniqueName="136" name="chromeUserTiming.TotalLayoutShift" queryTableFieldId="136"/>
    <tableColumn id="137" xr3:uid="{71C8331E-BAD4-1E47-8EA4-FE41E0F82554}" uniqueName="137" name="chromeUserTiming.CumulativeLayoutShift" queryTableFieldId="137"/>
    <tableColumn id="138" xr3:uid="{26D243D8-245B-2F47-AFF0-AB2013CA26E3}" uniqueName="138" name="FirstInteractive" queryTableFieldId="138"/>
    <tableColumn id="139" xr3:uid="{E0224D6F-2028-9F4B-BC65-42D44D80939F}" uniqueName="139" name="TimeToInteractive" queryTableFieldId="139"/>
    <tableColumn id="140" xr3:uid="{79460AEC-9930-2E42-9A1A-ADCA8DD27DA6}" uniqueName="140" name="TTIMeasurementEnd" queryTableFieldId="140"/>
    <tableColumn id="141" xr3:uid="{AFF6B34A-CE52-F349-B176-96CDD8ED19CF}" uniqueName="141" name="LastInteractive" queryTableFieldId="141"/>
    <tableColumn id="142" xr3:uid="{F5BC5F93-3806-9E49-9A65-3ABEB227CEED}" uniqueName="142" name="FirstCPUIdle" queryTableFieldId="142"/>
    <tableColumn id="143" xr3:uid="{83B6405E-8CF9-AE46-BE3C-B5994CCA5DFC}" uniqueName="143" name="testID" queryTableFieldId="143" dataDxfId="178"/>
    <tableColumn id="144" xr3:uid="{433BDA55-4A09-C340-930B-7E590768FF18}" uniqueName="144" name="run" queryTableFieldId="144"/>
    <tableColumn id="145" xr3:uid="{0AFA99CE-4CDD-E442-882E-7DA797AFA900}" uniqueName="145" name="step" queryTableFieldId="145"/>
    <tableColumn id="146" xr3:uid="{3424E052-FEBD-2048-8C7F-B8AABCD316BD}" uniqueName="146" name="effectiveBps" queryTableFieldId="146"/>
    <tableColumn id="147" xr3:uid="{82A22E7E-2702-7F4C-A0DB-E527E9ECBF9C}" uniqueName="147" name="domTime" queryTableFieldId="147"/>
    <tableColumn id="148" xr3:uid="{E8E8348A-B1E1-5B49-8D0A-8A6759D4A7B0}" uniqueName="148" name="aft" queryTableFieldId="148"/>
    <tableColumn id="149" xr3:uid="{9EFF4FA5-7F5F-DB4D-A6A4-BC0C6A3A3A1E}" uniqueName="149" name="titleTime" queryTableFieldId="149"/>
    <tableColumn id="150" xr3:uid="{0E6D8C50-C78D-E745-A23F-8EBEE99A19CB}" uniqueName="150" name="domLoading" queryTableFieldId="150"/>
    <tableColumn id="151" xr3:uid="{21F3A01A-A0BD-7148-8FD3-D77A8E84E933}" uniqueName="151" name="server_rtt" queryTableFieldId="151"/>
    <tableColumn id="152" xr3:uid="{688C2754-CDA1-9A41-8ECC-F5F084D19D0A}" uniqueName="152" name="edge-processed" queryTableFieldId="152"/>
    <tableColumn id="153" xr3:uid="{5C66CD9A-90A1-B84C-978C-DE868E0636F7}" uniqueName="153" name="maxFID" queryTableFieldId="153"/>
    <tableColumn id="154" xr3:uid="{FAB0EF60-8D05-784D-8043-96AC583FA80D}" uniqueName="154" name="TotalBlockingTime" queryTableFieldId="154"/>
    <tableColumn id="155" xr3:uid="{D9471EAB-8DF4-4D45-BE66-7397A43ACF98}" uniqueName="155" name="effectiveBpsDoc" queryTableFieldId="155"/>
    <tableColumn id="156" xr3:uid="{9274D44B-2BCE-4246-902E-398ECC008FD4}" uniqueName="156" name="bytes.html" queryTableFieldId="156"/>
    <tableColumn id="157" xr3:uid="{0D523A56-ED37-9842-8B3B-495FA6F82CF1}" uniqueName="157" name="requests.html" queryTableFieldId="157"/>
    <tableColumn id="158" xr3:uid="{127C8630-9CAD-B440-A701-01968F2CE2A0}" uniqueName="158" name="bytesUncompressed.html" queryTableFieldId="158"/>
    <tableColumn id="159" xr3:uid="{F0BF5D77-22F3-5947-B779-80E3E50EA6FF}" uniqueName="159" name="bytes.js" queryTableFieldId="159"/>
    <tableColumn id="160" xr3:uid="{3AE53F0C-BBE5-5441-A795-9EED83739428}" uniqueName="160" name="requests.js" queryTableFieldId="160"/>
    <tableColumn id="161" xr3:uid="{5CB16FF4-8260-1248-9111-187FA9537ADE}" uniqueName="161" name="bytesUncompressed.js" queryTableFieldId="161"/>
    <tableColumn id="162" xr3:uid="{3BF71408-F060-8E43-B5FE-D274BDBB9BC9}" uniqueName="162" name="bytes.css" queryTableFieldId="162"/>
    <tableColumn id="163" xr3:uid="{F4FBAC80-9DB7-834D-A7CB-DB3E4BC9071B}" uniqueName="163" name="requests.css" queryTableFieldId="163"/>
    <tableColumn id="164" xr3:uid="{9939746A-99DB-8A4A-8D7D-5714DC34AAD4}" uniqueName="164" name="bytesUncompressed.css" queryTableFieldId="164"/>
    <tableColumn id="165" xr3:uid="{B57BFDE8-12C7-E54D-B752-2C6579D6BC91}" uniqueName="165" name="bytes.image" queryTableFieldId="165"/>
    <tableColumn id="166" xr3:uid="{1C6E8D3E-00AF-6248-BD1A-F9C1F3CFE3AD}" uniqueName="166" name="requests.image" queryTableFieldId="166"/>
    <tableColumn id="167" xr3:uid="{CA1024CB-D237-2645-B823-76AE90745343}" uniqueName="167" name="bytesUncompressed.image" queryTableFieldId="167"/>
    <tableColumn id="168" xr3:uid="{21186788-AF8A-544E-A5A3-D3AC57EE6572}" uniqueName="168" name="bytes.flash" queryTableFieldId="168"/>
    <tableColumn id="169" xr3:uid="{B61BDAA8-FC1A-1B46-877D-CC7F08A10C25}" uniqueName="169" name="requests.flash" queryTableFieldId="169"/>
    <tableColumn id="170" xr3:uid="{5726C12E-2132-B346-AEFF-A999FB663863}" uniqueName="170" name="bytesUncompressed.flash" queryTableFieldId="170"/>
    <tableColumn id="171" xr3:uid="{8AD48AB9-A882-E141-99C9-063BC8DF2AC3}" uniqueName="171" name="bytes.font" queryTableFieldId="171"/>
    <tableColumn id="172" xr3:uid="{5E87B799-34FE-8444-A426-33EB097D502C}" uniqueName="172" name="requests.font" queryTableFieldId="172"/>
    <tableColumn id="173" xr3:uid="{28D88801-A3A4-0140-9BB2-270182052EC4}" uniqueName="173" name="bytesUncompressed.font" queryTableFieldId="173"/>
    <tableColumn id="174" xr3:uid="{3B5D5FEB-E785-694C-B77E-6568458B1718}" uniqueName="174" name="bytes.video" queryTableFieldId="174"/>
    <tableColumn id="175" xr3:uid="{9BBA3809-DEA2-5E45-941D-A490D90AC456}" uniqueName="175" name="requests.video" queryTableFieldId="175"/>
    <tableColumn id="176" xr3:uid="{6F746143-AA04-BD4C-B3D3-D5106D931B77}" uniqueName="176" name="bytesUncompressed.video" queryTableFieldId="176"/>
    <tableColumn id="177" xr3:uid="{22BCB8BF-E4D2-224B-AF52-5FC1C7503A7E}" uniqueName="177" name="bytes.other" queryTableFieldId="177"/>
    <tableColumn id="178" xr3:uid="{15726908-09CE-4746-8C70-B757521D48E8}" uniqueName="178" name="requests.other" queryTableFieldId="178"/>
    <tableColumn id="179" xr3:uid="{7DC7A6CE-5CC0-234B-ACC0-CC4461711389}" uniqueName="179" name="bytesUncompressed.other" queryTableFieldId="179"/>
    <tableColumn id="180" xr3:uid="{CC6069FD-72D9-EB4E-B881-7EBA73374FE8}" uniqueName="180" name="id" queryTableFieldId="180" dataDxfId="177"/>
    <tableColumn id="181" xr3:uid="{E5DE2F71-AC43-B147-8530-865DFA6BADC0}" uniqueName="181" name="Column181" queryTableFieldId="18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777132-014E-9D41-8A77-9DDB4216C7FB}" name="Werkblad_1___Results_MPA_SLOW_M" displayName="Werkblad_1___Results_MPA_SLOW_M" ref="A1:GC6" tableType="queryTable" totalsRowShown="0">
  <autoFilter ref="A1:GC6" xr:uid="{94777132-014E-9D41-8A77-9DDB4216C7FB}"/>
  <tableColumns count="185">
    <tableColumn id="1" xr3:uid="{4D0B77EC-2661-5845-A515-DE0E124675B4}" uniqueName="1" name="loadTime" queryTableFieldId="1"/>
    <tableColumn id="2" xr3:uid="{084B9554-1742-9B49-8AC8-6D509F2E45B5}" uniqueName="2" name="docTime" queryTableFieldId="2"/>
    <tableColumn id="3" xr3:uid="{E4003F49-2A53-D544-96EC-ADBEF6E3F584}" uniqueName="3" name="fullyLoaded" queryTableFieldId="3"/>
    <tableColumn id="4" xr3:uid="{DCD64668-5060-F54D-A354-164D74FC2AEF}" uniqueName="4" name="bytesOut" queryTableFieldId="4"/>
    <tableColumn id="5" xr3:uid="{9C1703FD-EA07-1B47-AA00-BB2A4BE30E3B}" uniqueName="5" name="bytesOutDoc" queryTableFieldId="5"/>
    <tableColumn id="6" xr3:uid="{25E0D14E-9FEB-404E-B2B7-F67A06EBD298}" uniqueName="6" name="bytesIn" queryTableFieldId="6"/>
    <tableColumn id="7" xr3:uid="{8D64FFA7-7101-534B-BE01-CB21D7893754}" uniqueName="7" name="bytesInDoc" queryTableFieldId="7"/>
    <tableColumn id="8" xr3:uid="{C8C190E4-C0CA-FE48-A7AD-2DFF0A0DBAF2}" uniqueName="8" name="requests" queryTableFieldId="8"/>
    <tableColumn id="9" xr3:uid="{92C4958A-CC5E-2849-AE00-C112996DCADA}" uniqueName="9" name="requestsFull" queryTableFieldId="9"/>
    <tableColumn id="10" xr3:uid="{167254BE-013F-BE40-A894-5231B7025D09}" uniqueName="10" name="requestsDoc" queryTableFieldId="10"/>
    <tableColumn id="11" xr3:uid="{46FE04ED-4175-F141-BEE0-36BEC189ED8D}" uniqueName="11" name="responses_200" queryTableFieldId="11"/>
    <tableColumn id="12" xr3:uid="{5614F1A4-CB94-BB4A-99A9-511B0F4F50A6}" uniqueName="12" name="responses_404" queryTableFieldId="12"/>
    <tableColumn id="13" xr3:uid="{4B5EC140-E991-BD4C-8F7B-5B99F165FBB6}" uniqueName="13" name="responses_other" queryTableFieldId="13"/>
    <tableColumn id="14" xr3:uid="{503E8441-7035-AD4C-A374-6B8F96330C61}" uniqueName="14" name="result" queryTableFieldId="14"/>
    <tableColumn id="15" xr3:uid="{8AD3006B-7B18-334A-A95F-A8BAFC04FF7F}" uniqueName="15" name="testStartOffset" queryTableFieldId="15"/>
    <tableColumn id="16" xr3:uid="{3026CEB8-2CDA-6642-8CF1-1E186B88DF0F}" uniqueName="16" name="cached" queryTableFieldId="16"/>
    <tableColumn id="17" xr3:uid="{6EBDEAAA-608B-6E44-8F52-CB5EFE3E5982}" uniqueName="17" name="optimization_checked" queryTableFieldId="17"/>
    <tableColumn id="18" xr3:uid="{3FEC6B08-AB51-D84A-8C64-1B5D4B156B06}" uniqueName="18" name="main_frame" queryTableFieldId="18" dataDxfId="176"/>
    <tableColumn id="19" xr3:uid="{83DA07C2-39EB-094F-B544-60BFB07B7BEE}" uniqueName="19" name="loadEventStart" queryTableFieldId="19"/>
    <tableColumn id="20" xr3:uid="{9E5C98FE-144F-D342-A77C-D1AF96F49A42}" uniqueName="20" name="loadEventEnd" queryTableFieldId="20"/>
    <tableColumn id="21" xr3:uid="{87B6A1BA-FF91-F645-9E3B-3D51D15C7BE0}" uniqueName="21" name="domContentLoadedEventStart" queryTableFieldId="21"/>
    <tableColumn id="22" xr3:uid="{B0814747-8321-3A4C-A5CB-9B54671347F2}" uniqueName="22" name="domContentLoadedEventEnd" queryTableFieldId="22"/>
    <tableColumn id="23" xr3:uid="{FD53130E-BAFF-7044-A9C2-05018D5B3AD2}" uniqueName="23" name="URL" queryTableFieldId="23" dataDxfId="175"/>
    <tableColumn id="24" xr3:uid="{BDAB26A5-BBB9-0A49-BCC6-B0FE07E91C12}" uniqueName="24" name="connections" queryTableFieldId="24"/>
    <tableColumn id="25" xr3:uid="{337E34BD-8EA0-7C49-92EB-C3BFAEC943F7}" uniqueName="25" name="final_base_page_request" queryTableFieldId="25"/>
    <tableColumn id="26" xr3:uid="{1BE3A938-5FF3-9648-8CD5-71C0A2809755}" uniqueName="26" name="final_base_page_request_id" queryTableFieldId="26" dataDxfId="174"/>
    <tableColumn id="27" xr3:uid="{8C47899E-7A4B-C94E-99B0-911CDB862EE8}" uniqueName="27" name="final_url" queryTableFieldId="27" dataDxfId="173"/>
    <tableColumn id="28" xr3:uid="{4AE56059-B635-FA4E-9456-94AA1CBF2FE9}" uniqueName="28" name="domInteractive" queryTableFieldId="28"/>
    <tableColumn id="29" xr3:uid="{47075A34-4D95-E146-A400-9802BAAE5901}" uniqueName="29" name="firstPaint" queryTableFieldId="29"/>
    <tableColumn id="30" xr3:uid="{133F246A-B169-5B42-B995-2FC4A9DC2783}" uniqueName="30" name="firstContentfulPaint" queryTableFieldId="30"/>
    <tableColumn id="31" xr3:uid="{7BB635B2-E2D3-2944-9950-D2B9C3D67048}" uniqueName="31" name="firstImagePaint" queryTableFieldId="31"/>
    <tableColumn id="32" xr3:uid="{DADB78F5-29E3-1B41-A489-E8FF4C5D0E4F}" uniqueName="32" name="renderBlockingCSS" queryTableFieldId="32"/>
    <tableColumn id="33" xr3:uid="{11279D07-F6EE-EF47-9D08-5D7779558691}" uniqueName="33" name="renderBlockingJS" queryTableFieldId="33"/>
    <tableColumn id="34" xr3:uid="{0C5108D6-1981-E44F-ADA4-FCE5BC48E909}" uniqueName="34" name="TTFB" queryTableFieldId="34"/>
    <tableColumn id="35" xr3:uid="{45B8030B-E348-E545-B24F-285E57737139}" uniqueName="35" name="basePageSSLTime" queryTableFieldId="35"/>
    <tableColumn id="36" xr3:uid="{7160B9FF-3CAD-AA4B-AED0-2ADE657C3CF9}" uniqueName="36" name="score_cache" queryTableFieldId="36"/>
    <tableColumn id="37" xr3:uid="{599C913F-31D7-EB4D-9BCC-34614F37283D}" uniqueName="37" name="score_cdn" queryTableFieldId="37"/>
    <tableColumn id="38" xr3:uid="{EAEA0FA2-BF3C-104F-8777-E16B5E3A0005}" uniqueName="38" name="score_gzip" queryTableFieldId="38"/>
    <tableColumn id="39" xr3:uid="{ECAAF9D0-BCAC-A846-9431-3CEA32DDB235}" uniqueName="39" name="score_cookies" queryTableFieldId="39"/>
    <tableColumn id="40" xr3:uid="{29A9545E-E899-424E-AD24-F07A1CE307A4}" uniqueName="40" name="score_keep-alive" queryTableFieldId="40"/>
    <tableColumn id="41" xr3:uid="{A7CAE345-5E0A-0A47-ADFF-F6801DE1E516}" uniqueName="41" name="score_minify" queryTableFieldId="41"/>
    <tableColumn id="42" xr3:uid="{2E9507AE-9196-A141-80A4-C82D6CED19BC}" uniqueName="42" name="score_combine" queryTableFieldId="42"/>
    <tableColumn id="43" xr3:uid="{86206C6F-E563-4D42-BE0E-C18A67A50BE5}" uniqueName="43" name="score_compress" queryTableFieldId="43"/>
    <tableColumn id="44" xr3:uid="{7FBE526D-75A0-FC42-B063-92EA55843C45}" uniqueName="44" name="score_etags" queryTableFieldId="44"/>
    <tableColumn id="45" xr3:uid="{5C6C3AF9-FCE7-6E4C-BE84-AF35CBA2DFAC}" uniqueName="45" name="score_progressive_jpeg" queryTableFieldId="45"/>
    <tableColumn id="46" xr3:uid="{7A00B8F1-281E-1D46-9675-37687BF8ED61}" uniqueName="46" name="gzip_total" queryTableFieldId="46"/>
    <tableColumn id="47" xr3:uid="{4DFAB774-A3BB-134B-A90F-E06B37526832}" uniqueName="47" name="gzip_savings" queryTableFieldId="47"/>
    <tableColumn id="48" xr3:uid="{F33A40F4-E3EB-FF4C-A13A-007EB8F88883}" uniqueName="48" name="minify_total" queryTableFieldId="48"/>
    <tableColumn id="49" xr3:uid="{1D4DC715-FE37-F143-AA6E-E62672A0AF5E}" uniqueName="49" name="minify_savings" queryTableFieldId="49"/>
    <tableColumn id="50" xr3:uid="{B277D9E2-610C-9745-BE86-D3FE1610F07B}" uniqueName="50" name="image_total" queryTableFieldId="50"/>
    <tableColumn id="51" xr3:uid="{B45EF93E-1B01-B546-827C-687356269C93}" uniqueName="51" name="image_savings" queryTableFieldId="51"/>
    <tableColumn id="52" xr3:uid="{BBEE5556-8E0F-E043-82D1-5853A1AF81CE}" uniqueName="52" name="base_page_cdn" queryTableFieldId="52" dataDxfId="172"/>
    <tableColumn id="53" xr3:uid="{1A83ED29-5B6B-5E4F-A7AD-A1504D23530D}" uniqueName="53" name="cpu.ParseHTML" queryTableFieldId="53"/>
    <tableColumn id="54" xr3:uid="{F217C6A3-4F81-B445-90A5-D08A6846224D}" uniqueName="54" name="cpu.HTMLDocumentParser::FetchQueuedPreloads" queryTableFieldId="54"/>
    <tableColumn id="55" xr3:uid="{A8AAE29A-78C5-2D45-8AA1-9FBA36374BAE}" uniqueName="55" name="cpu.EventDispatch" queryTableFieldId="55"/>
    <tableColumn id="56" xr3:uid="{3C439CEF-8822-1040-9ECD-2F3CD0F8A250}" uniqueName="56" name="cpu.MarkDOMContent" queryTableFieldId="56"/>
    <tableColumn id="57" xr3:uid="{0196DE83-C950-E145-9B17-8CED94542C76}" uniqueName="57" name="cpu.V8.GC_TIME_TO_SAFEPOINT" queryTableFieldId="57"/>
    <tableColumn id="58" xr3:uid="{6572C6D4-4936-3046-B468-F9C3071DC4F7}" uniqueName="58" name="cpu.CommitLoad" queryTableFieldId="58"/>
    <tableColumn id="59" xr3:uid="{956EAE8A-E2CF-534A-B95B-EE296DAE5C16}" uniqueName="59" name="cpu.ResourceFetcher::requestResource" queryTableFieldId="59"/>
    <tableColumn id="60" xr3:uid="{03195E68-BFDA-824F-B732-F3440FF1D0C0}" uniqueName="60" name="cpu.EvaluateScript" queryTableFieldId="60"/>
    <tableColumn id="61" xr3:uid="{3D27CF47-BD24-5048-8375-DC21EC2907E2}" uniqueName="61" name="cpu.v8.compile" queryTableFieldId="61"/>
    <tableColumn id="62" xr3:uid="{361A3D28-5D01-A04A-A148-830F1964ABFF}" uniqueName="62" name="cpu.ParseAuthorStyleSheet" queryTableFieldId="62"/>
    <tableColumn id="63" xr3:uid="{B4A876D0-3BDF-4048-878B-37B8B5FDCC0E}" uniqueName="63" name="cpu.FunctionCall" queryTableFieldId="63"/>
    <tableColumn id="64" xr3:uid="{1BBFED80-34CE-FA42-B3B4-99EC64FA2D5F}" uniqueName="64" name="cpu.MarkLoad" queryTableFieldId="64"/>
    <tableColumn id="65" xr3:uid="{FF3148F4-23E9-FE45-89F5-AB36E05A5A88}" uniqueName="65" name="cpu.UpdateLayoutTree" queryTableFieldId="65"/>
    <tableColumn id="66" xr3:uid="{5006F05F-9DCC-F044-BB75-448514E298E0}" uniqueName="66" name="cpu.Layout" queryTableFieldId="66"/>
    <tableColumn id="67" xr3:uid="{1A020AFB-6587-634F-884F-57C91004B369}" uniqueName="67" name="cpu.PrePaint" queryTableFieldId="67"/>
    <tableColumn id="68" xr3:uid="{DE87402B-0EDF-DE46-9643-1F2E2D5C9706}" uniqueName="68" name="cpu.Paint" queryTableFieldId="68"/>
    <tableColumn id="69" xr3:uid="{8875FD70-06EB-F747-8A0A-81DC90200B68}" uniqueName="69" name="cpu.Layerize" queryTableFieldId="69"/>
    <tableColumn id="70" xr3:uid="{E7BFB7BC-CFA8-FE4E-90F3-A091AC586374}" uniqueName="70" name="cpu.largestContentfulPaint::Candidate" queryTableFieldId="70"/>
    <tableColumn id="71" xr3:uid="{13DC9CAF-7187-5D4C-94F8-F4469ECDB115}" uniqueName="71" name="cpu.HitTest" queryTableFieldId="71"/>
    <tableColumn id="72" xr3:uid="{D95F8D4A-5A6B-114E-8B24-A08374BAED2E}" uniqueName="72" name="cpu.ResourceChangePriority" queryTableFieldId="72"/>
    <tableColumn id="73" xr3:uid="{9F7825FB-A4F5-334C-A81D-42079C7FF87E}" uniqueName="73" name="cpu.Idle" queryTableFieldId="73"/>
    <tableColumn id="74" xr3:uid="{D0299324-AE47-1344-969B-E84A755E3E75}" uniqueName="74" name="tester" queryTableFieldId="74" dataDxfId="171"/>
    <tableColumn id="75" xr3:uid="{34CF3CEA-D879-A344-A150-F4057DC73EE2}" uniqueName="75" name="start_epoch" queryTableFieldId="75"/>
    <tableColumn id="76" xr3:uid="{04E56CC7-295B-2B41-BFB6-EB57551695F8}" uniqueName="76" name="osVersion" queryTableFieldId="76" dataDxfId="170"/>
    <tableColumn id="77" xr3:uid="{F88239C3-C52E-5E4C-85CF-221592032804}" uniqueName="77" name="os_version" queryTableFieldId="77" dataDxfId="169"/>
    <tableColumn id="78" xr3:uid="{606B1378-3BD8-F740-BC42-B1973C740332}" uniqueName="78" name="osPlatform" queryTableFieldId="78" dataDxfId="168"/>
    <tableColumn id="79" xr3:uid="{13D47199-DEEA-9749-BE11-31E79F86730C}" uniqueName="79" name="date" queryTableFieldId="79"/>
    <tableColumn id="80" xr3:uid="{62D4E101-E6E5-6E45-9741-5635F0845247}" uniqueName="80" name="browserVersion" queryTableFieldId="80"/>
    <tableColumn id="81" xr3:uid="{1DD46D3F-46CC-0647-9DA8-9B32FA5A0353}" uniqueName="81" name="browser_version" queryTableFieldId="81"/>
    <tableColumn id="82" xr3:uid="{FBC8355C-77DC-444A-83A4-2783D90CEBCB}" uniqueName="82" name="fullyLoadedCPUms" queryTableFieldId="82"/>
    <tableColumn id="83" xr3:uid="{84D6C849-24A8-7241-9699-C2023DDA68BC}" uniqueName="83" name="fullyLoadedCPUpct" queryTableFieldId="83"/>
    <tableColumn id="84" xr3:uid="{B89BF272-26C9-EA4A-8CE3-558F231656A6}" uniqueName="84" name="document_URL" queryTableFieldId="84" dataDxfId="167"/>
    <tableColumn id="85" xr3:uid="{127882DA-2E3F-EA47-ADCD-9BD26E83B5D8}" uniqueName="85" name="document_hostname" queryTableFieldId="85" dataDxfId="166"/>
    <tableColumn id="86" xr3:uid="{3221D97F-0D2B-C54C-9668-2426444DE07B}" uniqueName="86" name="document_origin" queryTableFieldId="86" dataDxfId="165"/>
    <tableColumn id="87" xr3:uid="{CBC550E7-EF3D-C942-AB5C-0BF4CDA4480B}" uniqueName="87" name="domElements" queryTableFieldId="87"/>
    <tableColumn id="88" xr3:uid="{8068A268-1BD5-5E49-93D4-9363FB43623F}" uniqueName="88" name="domComplete" queryTableFieldId="88"/>
    <tableColumn id="89" xr3:uid="{61B79F8C-8941-F142-8BCC-2E1B469C8183}" uniqueName="89" name="PerformancePaintTiming.first-paint" queryTableFieldId="89"/>
    <tableColumn id="90" xr3:uid="{4E1D4750-760B-B94F-AE86-941BC95FCE62}" uniqueName="90" name="PerformancePaintTiming.first-contentful-paint" queryTableFieldId="90"/>
    <tableColumn id="91" xr3:uid="{3BB785BD-8970-C14B-9D1E-0BAC7BF95EEF}" uniqueName="91" name="base_page_ip_ptr" queryTableFieldId="91"/>
    <tableColumn id="92" xr3:uid="{CBF72EE5-656F-E643-B502-2FBC2616F296}" uniqueName="92" name="base_page_cname" queryTableFieldId="92"/>
    <tableColumn id="93" xr3:uid="{867DB8AD-07F3-7247-8B41-7C04D6BCBAC0}" uniqueName="93" name="base_page_dns_server" queryTableFieldId="93" dataDxfId="164"/>
    <tableColumn id="94" xr3:uid="{AD4670FE-5C30-8443-9D83-28A6C26B8904}" uniqueName="94" name="browser_name" queryTableFieldId="94" dataDxfId="163"/>
    <tableColumn id="95" xr3:uid="{9A493C27-103B-AD48-8470-C1C0EAC2CC81}" uniqueName="95" name="eventName" queryTableFieldId="95" dataDxfId="162"/>
    <tableColumn id="96" xr3:uid="{056611B4-E195-A54C-B32F-1C8746AF87C2}" uniqueName="96" name="test_run_time_ms" queryTableFieldId="96"/>
    <tableColumn id="97" xr3:uid="{BBDBE022-9087-6349-B2BB-1F3446216006}" uniqueName="97" name="testUrl" queryTableFieldId="97" dataDxfId="161"/>
    <tableColumn id="98" xr3:uid="{13FFF4A6-E3C4-F342-802A-40DEDD5A2F93}" uniqueName="98" name="Colordepth" queryTableFieldId="98"/>
    <tableColumn id="99" xr3:uid="{A94B5200-34AE-1D4B-8469-81FD4B3E847F}" uniqueName="99" name="Dpi" queryTableFieldId="99" dataDxfId="160"/>
    <tableColumn id="100" xr3:uid="{1F07B398-EEE4-FD45-91F8-6B3D3DA2C01E}" uniqueName="100" name="Images" queryTableFieldId="100" dataDxfId="159"/>
    <tableColumn id="101" xr3:uid="{831A9A3C-559E-D841-B0B6-10FBD252A00A}" uniqueName="101" name="Resolution" queryTableFieldId="101" dataDxfId="158"/>
    <tableColumn id="102" xr3:uid="{EA46EC30-AB26-4A45-BEC7-B52A8109DB08}" uniqueName="102" name="generated-content-percent" queryTableFieldId="102"/>
    <tableColumn id="103" xr3:uid="{7A947C1E-131D-A34A-81BF-019EE9C34E40}" uniqueName="103" name="generated-content-size" queryTableFieldId="103"/>
    <tableColumn id="104" xr3:uid="{2007058B-7C14-4E48-A3C1-0A421C1C149D}" uniqueName="104" name="meta-viewport" queryTableFieldId="104" dataDxfId="157"/>
    <tableColumn id="105" xr3:uid="{63670DB2-072A-2441-9F39-4C478D57BE62}" uniqueName="105" name="rendered-html" queryTableFieldId="105" dataDxfId="156"/>
    <tableColumn id="106" xr3:uid="{9A5C86E4-CCB9-4D4C-B5C8-B97ECE76DA13}" uniqueName="106" name="lastVisualChange" queryTableFieldId="106"/>
    <tableColumn id="107" xr3:uid="{867166AE-F5C7-0E46-AE6D-0BC46B1024D7}" uniqueName="107" name="render" queryTableFieldId="107"/>
    <tableColumn id="108" xr3:uid="{97215D05-3763-004B-BEFA-09AAE13228BE}" uniqueName="108" name="visualComplete85" queryTableFieldId="108"/>
    <tableColumn id="109" xr3:uid="{4CE1AC42-5A41-F441-8CC8-4E35625F8A06}" uniqueName="109" name="visualComplete90" queryTableFieldId="109"/>
    <tableColumn id="110" xr3:uid="{0B2BCB7C-30C4-8E4F-8860-88D3F242DC8E}" uniqueName="110" name="visualComplete95" queryTableFieldId="110"/>
    <tableColumn id="111" xr3:uid="{2F996EFE-3598-F949-989B-27D4099B3AEE}" uniqueName="111" name="visualComplete99" queryTableFieldId="111"/>
    <tableColumn id="112" xr3:uid="{90FDFDA7-303A-BD42-B78D-609671F205B9}" uniqueName="112" name="visualComplete" queryTableFieldId="112"/>
    <tableColumn id="113" xr3:uid="{7043E2F3-8B83-C446-8EC9-13E34DA9BD21}" uniqueName="113" name="SpeedIndex" queryTableFieldId="113"/>
    <tableColumn id="114" xr3:uid="{E1C1AEB8-B817-294C-83EB-EC7C88987FC3}" uniqueName="114" name="LargestContentfulPaintType" queryTableFieldId="114" dataDxfId="155"/>
    <tableColumn id="115" xr3:uid="{42358C58-8BA6-6B4D-99C0-6722814152C0}" uniqueName="115" name="LargestContentfulPaintNodeType" queryTableFieldId="115" dataDxfId="154"/>
    <tableColumn id="116" xr3:uid="{48525EE5-1628-484A-88E5-75A00ECFA207}" uniqueName="116" name="LargestContentfulPaintImageURL" queryTableFieldId="116" dataDxfId="153"/>
    <tableColumn id="117" xr3:uid="{2CC26377-446D-5F44-9C6D-83EBE5278F18}" uniqueName="117" name="chromeUserTiming.navigationStart" queryTableFieldId="117"/>
    <tableColumn id="118" xr3:uid="{B76C7C4E-42CA-B84C-BF21-E78E5380CB11}" uniqueName="118" name="chromeUserTiming.fetchStart" queryTableFieldId="118"/>
    <tableColumn id="119" xr3:uid="{75E97388-418E-FF40-B8EC-A6C42902AEDA}" uniqueName="119" name="chromeUserTiming.domLoading" queryTableFieldId="119"/>
    <tableColumn id="120" xr3:uid="{5D2E2329-4899-5F4F-9B72-EC34EF10FFAA}" uniqueName="120" name="chromeUserTiming.responseEnd" queryTableFieldId="120"/>
    <tableColumn id="121" xr3:uid="{EED8BF88-9FFA-4649-A7FC-94D14D62B756}" uniqueName="121" name="chromeUserTiming.domInteractive" queryTableFieldId="121"/>
    <tableColumn id="122" xr3:uid="{2BE3BEBA-7AF1-2249-A09E-2C848AD2E179}" uniqueName="122" name="chromeUserTiming.domContentLoadedEventStart" queryTableFieldId="122"/>
    <tableColumn id="123" xr3:uid="{D00E02B6-C283-5E4B-B487-D0877A83DEB3}" uniqueName="123" name="chromeUserTiming.domContentLoadedEventEnd" queryTableFieldId="123"/>
    <tableColumn id="124" xr3:uid="{E5F064D8-4745-E34B-A24C-E3328C8D6D9C}" uniqueName="124" name="chromeUserTiming.domComplete" queryTableFieldId="124"/>
    <tableColumn id="125" xr3:uid="{25239F31-AB89-4247-8BDE-D9F828E6353E}" uniqueName="125" name="chromeUserTiming.unloadEventStart" queryTableFieldId="125"/>
    <tableColumn id="126" xr3:uid="{4809150E-BECF-514E-98CC-F12BF031F2F2}" uniqueName="126" name="chromeUserTiming.unloadEventEnd" queryTableFieldId="126"/>
    <tableColumn id="127" xr3:uid="{8B6594D6-B6A1-8145-B8DC-9304E708B99D}" uniqueName="127" name="chromeUserTiming.markAsMainFrame" queryTableFieldId="127"/>
    <tableColumn id="128" xr3:uid="{AB5DF8AD-776E-3642-AD26-161A69D6A85B}" uniqueName="128" name="chromeUserTiming.commitNavigationEnd" queryTableFieldId="128"/>
    <tableColumn id="129" xr3:uid="{4148CB37-DF39-7A49-80AB-BE301A089B8C}" uniqueName="129" name="chromeUserTiming.loadEventStart" queryTableFieldId="129"/>
    <tableColumn id="130" xr3:uid="{2CBEC5B7-C249-DF4B-9005-3D3EBD52C776}" uniqueName="130" name="chromeUserTiming.loadEventEnd" queryTableFieldId="130"/>
    <tableColumn id="131" xr3:uid="{C7570F1F-9F3D-394E-8CEF-04DEA2D7A2D9}" uniqueName="131" name="chromeUserTiming.firstPaint" queryTableFieldId="131"/>
    <tableColumn id="132" xr3:uid="{624458B9-4550-C648-9749-AE4B360EC2F4}" uniqueName="132" name="chromeUserTiming.firstContentfulPaint" queryTableFieldId="132"/>
    <tableColumn id="133" xr3:uid="{DBCE1FCC-5C2D-A74D-A6E5-29D866536A98}" uniqueName="133" name="chromeUserTiming.firstMeaningfulPaintCandidate" queryTableFieldId="133"/>
    <tableColumn id="134" xr3:uid="{BA8BC02E-6DAA-3B4B-9BCA-EBD4509ED377}" uniqueName="134" name="chromeUserTiming.InteractiveTime" queryTableFieldId="134"/>
    <tableColumn id="135" xr3:uid="{287C2E96-46E4-A341-BF43-098A70002BCC}" uniqueName="135" name="chromeUserTiming.LayoutShift" queryTableFieldId="135"/>
    <tableColumn id="136" xr3:uid="{40F08015-2648-B346-8F8D-C9D16019CCFE}" uniqueName="136" name="chromeUserTiming.firstImagePaint" queryTableFieldId="136"/>
    <tableColumn id="137" xr3:uid="{7DE7678B-17D9-0F48-93C6-2149416D0786}" uniqueName="137" name="chromeUserTiming.LargestTextPaint" queryTableFieldId="137"/>
    <tableColumn id="138" xr3:uid="{B83A316F-A8CB-C546-B738-085DEBAD6AF0}" uniqueName="138" name="chromeUserTiming.LargestContentfulPaint" queryTableFieldId="138"/>
    <tableColumn id="139" xr3:uid="{58D51482-A9F6-FC4B-84E5-0AAFD4C9172B}" uniqueName="139" name="chromeUserTiming.LargestImagePaint" queryTableFieldId="139"/>
    <tableColumn id="140" xr3:uid="{139A6554-77BF-3F48-9283-2F8856F02A6C}" uniqueName="140" name="chromeUserTiming.TotalLayoutShift" queryTableFieldId="140"/>
    <tableColumn id="141" xr3:uid="{08E90C23-95AC-3F4B-AEBE-823033B9E978}" uniqueName="141" name="chromeUserTiming.CumulativeLayoutShift" queryTableFieldId="141"/>
    <tableColumn id="142" xr3:uid="{9FEDDAD2-0933-A149-975D-5768C61577C9}" uniqueName="142" name="FirstInteractive" queryTableFieldId="142"/>
    <tableColumn id="143" xr3:uid="{7F3CABFB-402C-EA45-A282-FDFE1F75CAC4}" uniqueName="143" name="TimeToInteractive" queryTableFieldId="143"/>
    <tableColumn id="144" xr3:uid="{F2A24849-3774-3C41-A4FD-A8EB547F240D}" uniqueName="144" name="TTIMeasurementEnd" queryTableFieldId="144"/>
    <tableColumn id="145" xr3:uid="{7F7EABE2-05F2-094F-8EAD-EDEB6F746CD1}" uniqueName="145" name="LastInteractive" queryTableFieldId="145"/>
    <tableColumn id="146" xr3:uid="{B4B1980B-9F4A-A94A-B060-80075177279D}" uniqueName="146" name="FirstCPUIdle" queryTableFieldId="146"/>
    <tableColumn id="147" xr3:uid="{0EAE35ED-EAB7-8D48-93F8-D113B774228C}" uniqueName="147" name="testID" queryTableFieldId="147" dataDxfId="152"/>
    <tableColumn id="148" xr3:uid="{D0416875-3585-6E43-84B2-380F656EF67B}" uniqueName="148" name="run" queryTableFieldId="148"/>
    <tableColumn id="149" xr3:uid="{9FE7E37E-787D-E941-B8E5-227848A4171D}" uniqueName="149" name="step" queryTableFieldId="149"/>
    <tableColumn id="150" xr3:uid="{ED0E4D14-CC63-184F-ACAD-C50AFD7583B5}" uniqueName="150" name="effectiveBps" queryTableFieldId="150"/>
    <tableColumn id="151" xr3:uid="{3A3A7B57-3B4E-4944-950D-79A3E69F4FE9}" uniqueName="151" name="domTime" queryTableFieldId="151"/>
    <tableColumn id="152" xr3:uid="{BECB2254-FEE9-CE49-AC34-BA56D10ADC85}" uniqueName="152" name="aft" queryTableFieldId="152"/>
    <tableColumn id="153" xr3:uid="{24DB5C30-4419-4F46-AF87-F1043A43AA10}" uniqueName="153" name="titleTime" queryTableFieldId="153"/>
    <tableColumn id="154" xr3:uid="{E5E0BCCA-9820-8143-B0A7-60095A7A873F}" uniqueName="154" name="domLoading" queryTableFieldId="154"/>
    <tableColumn id="155" xr3:uid="{5E40C385-D046-BA4D-888F-3386E4C9B1A2}" uniqueName="155" name="server_rtt" queryTableFieldId="155"/>
    <tableColumn id="156" xr3:uid="{30DBC7F5-564B-184C-B62C-85F2CD74A593}" uniqueName="156" name="edge-processed" queryTableFieldId="156"/>
    <tableColumn id="157" xr3:uid="{55D99A33-D67D-A149-810C-EC79EB245C49}" uniqueName="157" name="maxFID" queryTableFieldId="157"/>
    <tableColumn id="158" xr3:uid="{690A60F0-713F-3645-9A82-8547E8C2BB70}" uniqueName="158" name="TotalBlockingTime" queryTableFieldId="158"/>
    <tableColumn id="159" xr3:uid="{04E7E3F8-64D7-2949-9E62-D744B3093BD1}" uniqueName="159" name="effectiveBpsDoc" queryTableFieldId="159"/>
    <tableColumn id="160" xr3:uid="{71E836DB-3C19-2342-AB64-1B140FD4E2C5}" uniqueName="160" name="bytes.html" queryTableFieldId="160"/>
    <tableColumn id="161" xr3:uid="{C327AA19-CF5D-3D49-809C-6C9A97706D0F}" uniqueName="161" name="requests.html" queryTableFieldId="161"/>
    <tableColumn id="162" xr3:uid="{0B8AD0E2-429C-4443-BC53-8C63FC2F0CC4}" uniqueName="162" name="bytesUncompressed.html" queryTableFieldId="162"/>
    <tableColumn id="163" xr3:uid="{FE9C2460-799A-3B4B-AB79-39E196BC069B}" uniqueName="163" name="bytes.js" queryTableFieldId="163"/>
    <tableColumn id="164" xr3:uid="{BE04BB8C-6CEC-0B46-A856-C772C0BEC37E}" uniqueName="164" name="requests.js" queryTableFieldId="164"/>
    <tableColumn id="165" xr3:uid="{1EA9FC11-7059-3A41-BB70-4F9BFB85484C}" uniqueName="165" name="bytesUncompressed.js" queryTableFieldId="165"/>
    <tableColumn id="166" xr3:uid="{F66B7D59-633D-8C4A-8919-20B8847030A2}" uniqueName="166" name="bytes.css" queryTableFieldId="166"/>
    <tableColumn id="167" xr3:uid="{57785B29-74C7-344E-9F0E-99CEB595C61A}" uniqueName="167" name="requests.css" queryTableFieldId="167"/>
    <tableColumn id="168" xr3:uid="{ADE05C0F-407A-6C40-9FAA-1F069E0DEB2E}" uniqueName="168" name="bytesUncompressed.css" queryTableFieldId="168"/>
    <tableColumn id="169" xr3:uid="{EE194ED3-352F-3348-8949-81D8E246DD46}" uniqueName="169" name="bytes.image" queryTableFieldId="169"/>
    <tableColumn id="170" xr3:uid="{E3376BF9-0AD2-414D-A6DE-CF4CB2C64911}" uniqueName="170" name="requests.image" queryTableFieldId="170"/>
    <tableColumn id="171" xr3:uid="{5FB40FBD-2189-0149-AC6B-37A8C959E936}" uniqueName="171" name="bytesUncompressed.image" queryTableFieldId="171"/>
    <tableColumn id="172" xr3:uid="{D25A166A-98B4-634A-9948-D3BCEEB3E38C}" uniqueName="172" name="bytes.flash" queryTableFieldId="172"/>
    <tableColumn id="173" xr3:uid="{FB587458-E90A-9E46-90A2-CEA11670FDF9}" uniqueName="173" name="requests.flash" queryTableFieldId="173"/>
    <tableColumn id="174" xr3:uid="{406C4EBA-7AC9-C049-A082-5542F501BE73}" uniqueName="174" name="bytesUncompressed.flash" queryTableFieldId="174"/>
    <tableColumn id="175" xr3:uid="{437A8546-988A-514A-82CB-7596F8A83E1A}" uniqueName="175" name="bytes.font" queryTableFieldId="175"/>
    <tableColumn id="176" xr3:uid="{7E7F1732-144B-C14B-A835-F154FE191960}" uniqueName="176" name="requests.font" queryTableFieldId="176"/>
    <tableColumn id="177" xr3:uid="{8AF21A5F-56E7-F047-8B99-14A3FEBEBF9B}" uniqueName="177" name="bytesUncompressed.font" queryTableFieldId="177"/>
    <tableColumn id="178" xr3:uid="{512433D9-5CA9-544A-B49E-9E4527F07EA1}" uniqueName="178" name="bytes.video" queryTableFieldId="178"/>
    <tableColumn id="179" xr3:uid="{17AC040C-6ABB-E64B-821A-09E590F0A24F}" uniqueName="179" name="requests.video" queryTableFieldId="179"/>
    <tableColumn id="180" xr3:uid="{D99B00B7-CAC9-EB43-9E7A-E92E2E6B265D}" uniqueName="180" name="bytesUncompressed.video" queryTableFieldId="180"/>
    <tableColumn id="181" xr3:uid="{908AAE9E-2B06-2E43-9CAD-AC2F3DFC9694}" uniqueName="181" name="bytes.other" queryTableFieldId="181"/>
    <tableColumn id="182" xr3:uid="{C1F06417-4A4C-1845-A77E-E85DA0C38541}" uniqueName="182" name="requests.other" queryTableFieldId="182"/>
    <tableColumn id="183" xr3:uid="{C072CBF7-789E-7B45-AFD7-22FA554A5D75}" uniqueName="183" name="bytesUncompressed.other" queryTableFieldId="183"/>
    <tableColumn id="184" xr3:uid="{731F8B11-6155-9541-9D48-5CA3F59D7756}" uniqueName="184" name="id" queryTableFieldId="184" dataDxfId="151"/>
    <tableColumn id="185" xr3:uid="{6BCAC24C-B43E-484F-8C78-E33745D3BBC8}" uniqueName="185" name="Column185" queryTableFieldId="18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CE2A21-575C-0B4D-A8C0-AAF6ACB925C2}" name="Werkblad_1___Results_MPA_SLOW_P" displayName="Werkblad_1___Results_MPA_SLOW_P" ref="A1:FY6" tableType="queryTable" totalsRowShown="0">
  <autoFilter ref="A1:FY6" xr:uid="{FBCE2A21-575C-0B4D-A8C0-AAF6ACB925C2}"/>
  <tableColumns count="181">
    <tableColumn id="1" xr3:uid="{C219EDF3-39EE-6848-9DA1-AD5512B21C0A}" uniqueName="1" name="loadTime" queryTableFieldId="1"/>
    <tableColumn id="2" xr3:uid="{3727305D-66BC-8F40-AE67-6598482777FE}" uniqueName="2" name="docTime" queryTableFieldId="2"/>
    <tableColumn id="3" xr3:uid="{8B7AFA7B-8AB2-8543-8687-CE0FADE728EE}" uniqueName="3" name="fullyLoaded" queryTableFieldId="3"/>
    <tableColumn id="4" xr3:uid="{C543FD7A-D275-2D4D-896B-281918831805}" uniqueName="4" name="bytesOut" queryTableFieldId="4"/>
    <tableColumn id="5" xr3:uid="{A92F0BAE-E467-6247-9D66-1368322E8E11}" uniqueName="5" name="bytesOutDoc" queryTableFieldId="5"/>
    <tableColumn id="6" xr3:uid="{BFFC5D51-BED4-B141-8645-0353D59B67D8}" uniqueName="6" name="bytesIn" queryTableFieldId="6"/>
    <tableColumn id="7" xr3:uid="{D98AEB30-09E9-1849-BFB7-573B57BEB28A}" uniqueName="7" name="bytesInDoc" queryTableFieldId="7"/>
    <tableColumn id="8" xr3:uid="{66B08048-7BB3-6242-BD99-FD6B9C9F67F9}" uniqueName="8" name="requests" queryTableFieldId="8"/>
    <tableColumn id="9" xr3:uid="{9F30C839-9366-DD4F-A50A-8F172F3C5056}" uniqueName="9" name="requestsFull" queryTableFieldId="9"/>
    <tableColumn id="10" xr3:uid="{E18BD810-8B5C-7C40-8680-C5DDE28132DB}" uniqueName="10" name="requestsDoc" queryTableFieldId="10"/>
    <tableColumn id="11" xr3:uid="{E110C1D1-9B67-EF4A-BAAD-13AEAE163A86}" uniqueName="11" name="responses_200" queryTableFieldId="11"/>
    <tableColumn id="12" xr3:uid="{ADA5E85B-9061-7C48-AD5C-AE264EF9774E}" uniqueName="12" name="responses_404" queryTableFieldId="12"/>
    <tableColumn id="13" xr3:uid="{274C026D-FFB1-1C49-BB8B-FC8FDA0C6712}" uniqueName="13" name="responses_other" queryTableFieldId="13"/>
    <tableColumn id="14" xr3:uid="{881EDB7B-E6E6-0447-89EC-FF842FDDE3B7}" uniqueName="14" name="result" queryTableFieldId="14"/>
    <tableColumn id="15" xr3:uid="{DBBA6E61-B84F-FC41-9B71-A1CE247EF062}" uniqueName="15" name="testStartOffset" queryTableFieldId="15"/>
    <tableColumn id="16" xr3:uid="{0DC1E2B2-B385-D246-AB04-883E1EB7F26C}" uniqueName="16" name="cached" queryTableFieldId="16"/>
    <tableColumn id="17" xr3:uid="{37C884FE-BFDB-F041-9C22-E0D295CC368B}" uniqueName="17" name="optimization_checked" queryTableFieldId="17"/>
    <tableColumn id="18" xr3:uid="{3242058A-E73A-1043-927E-942EC3E19097}" uniqueName="18" name="main_frame" queryTableFieldId="18" dataDxfId="150"/>
    <tableColumn id="19" xr3:uid="{030EAAFD-603E-124C-BC0C-42D6C4BD631E}" uniqueName="19" name="loadEventStart" queryTableFieldId="19"/>
    <tableColumn id="20" xr3:uid="{7E2B4EF9-A7B9-894B-9CC9-C74956585105}" uniqueName="20" name="loadEventEnd" queryTableFieldId="20"/>
    <tableColumn id="21" xr3:uid="{82361E43-2EBA-634B-A92B-48EC6E00041E}" uniqueName="21" name="domContentLoadedEventStart" queryTableFieldId="21"/>
    <tableColumn id="22" xr3:uid="{97E46C83-3DD4-994E-A05B-01137739110E}" uniqueName="22" name="domContentLoadedEventEnd" queryTableFieldId="22"/>
    <tableColumn id="23" xr3:uid="{2524D325-C9D5-6142-A3FB-B04B4F65A031}" uniqueName="23" name="URL" queryTableFieldId="23" dataDxfId="149"/>
    <tableColumn id="24" xr3:uid="{2D088567-0C38-9C42-97F8-831E42F604ED}" uniqueName="24" name="connections" queryTableFieldId="24"/>
    <tableColumn id="25" xr3:uid="{9AD91709-FF94-9A48-B75D-6E613AB68F0F}" uniqueName="25" name="final_base_page_request" queryTableFieldId="25"/>
    <tableColumn id="26" xr3:uid="{11A060A6-019D-4440-8D01-E8C945C18F62}" uniqueName="26" name="final_base_page_request_id" queryTableFieldId="26" dataDxfId="148"/>
    <tableColumn id="27" xr3:uid="{35B81B14-49AB-5342-B63F-7038731E140B}" uniqueName="27" name="final_url" queryTableFieldId="27" dataDxfId="147"/>
    <tableColumn id="28" xr3:uid="{1FCF2D27-EAE9-034A-921C-06061B6A4F4A}" uniqueName="28" name="domInteractive" queryTableFieldId="28"/>
    <tableColumn id="29" xr3:uid="{BFAFB214-8524-1E45-ADA0-19FD50E84DA3}" uniqueName="29" name="firstPaint" queryTableFieldId="29"/>
    <tableColumn id="30" xr3:uid="{44371ABD-9BD2-CC40-A547-D68C82D029E5}" uniqueName="30" name="firstContentfulPaint" queryTableFieldId="30"/>
    <tableColumn id="31" xr3:uid="{92CFA8A4-EB47-EB45-9277-568D1A54B971}" uniqueName="31" name="firstMeaningfulPaint" queryTableFieldId="31"/>
    <tableColumn id="32" xr3:uid="{36DDAAE7-0F22-5E49-8061-F7A192146991}" uniqueName="32" name="renderBlockingCSS" queryTableFieldId="32"/>
    <tableColumn id="33" xr3:uid="{43C9ED19-A81E-9441-8494-BB156E8172F2}" uniqueName="33" name="renderBlockingJS" queryTableFieldId="33"/>
    <tableColumn id="34" xr3:uid="{5FAA9E91-82C2-4D4B-8FD6-D376FB252CE9}" uniqueName="34" name="TTFB" queryTableFieldId="34"/>
    <tableColumn id="35" xr3:uid="{9B87AC25-3BA2-5744-B649-F19E1FF78056}" uniqueName="35" name="basePageSSLTime" queryTableFieldId="35"/>
    <tableColumn id="36" xr3:uid="{0DB36A51-0210-0A4D-ACA4-6A733972F8EF}" uniqueName="36" name="score_cache" queryTableFieldId="36"/>
    <tableColumn id="37" xr3:uid="{7F9C7212-CAEA-D642-B3B0-447EBD5040B6}" uniqueName="37" name="score_cdn" queryTableFieldId="37"/>
    <tableColumn id="38" xr3:uid="{AC52B329-A039-F44C-A2B2-E0AEEF690B4D}" uniqueName="38" name="score_gzip" queryTableFieldId="38"/>
    <tableColumn id="39" xr3:uid="{31AA9FAA-5635-D34C-84AC-749F26F0D40A}" uniqueName="39" name="score_cookies" queryTableFieldId="39"/>
    <tableColumn id="40" xr3:uid="{25523C50-899A-534F-9BF8-C040CAA1C4E2}" uniqueName="40" name="score_keep-alive" queryTableFieldId="40"/>
    <tableColumn id="41" xr3:uid="{5B7C6F9F-3EBF-EC4C-8584-CC7E298051A8}" uniqueName="41" name="score_minify" queryTableFieldId="41"/>
    <tableColumn id="42" xr3:uid="{6CA5CFCC-E517-AB4B-89FF-E46553AFE24E}" uniqueName="42" name="score_combine" queryTableFieldId="42"/>
    <tableColumn id="43" xr3:uid="{A2C8109F-51F6-D646-A878-267D99901025}" uniqueName="43" name="score_compress" queryTableFieldId="43"/>
    <tableColumn id="44" xr3:uid="{9B657165-42A2-B24E-B8AE-B7AFBC2A10E1}" uniqueName="44" name="score_etags" queryTableFieldId="44"/>
    <tableColumn id="45" xr3:uid="{E19B4425-1D5D-7042-BD40-FA3AEA441E94}" uniqueName="45" name="score_progressive_jpeg" queryTableFieldId="45"/>
    <tableColumn id="46" xr3:uid="{2415C57C-F688-5648-A32B-87ACAC54B0E9}" uniqueName="46" name="gzip_total" queryTableFieldId="46"/>
    <tableColumn id="47" xr3:uid="{7DA25C7E-534E-F848-B5D7-610C5F880EC1}" uniqueName="47" name="gzip_savings" queryTableFieldId="47"/>
    <tableColumn id="48" xr3:uid="{B412D9A7-B795-E346-8886-6E71EB306B62}" uniqueName="48" name="minify_total" queryTableFieldId="48"/>
    <tableColumn id="49" xr3:uid="{18873015-2518-1444-BB2E-AFC58ADC55FC}" uniqueName="49" name="minify_savings" queryTableFieldId="49"/>
    <tableColumn id="50" xr3:uid="{FCB0E554-858D-6942-9210-D160BEB34E98}" uniqueName="50" name="image_total" queryTableFieldId="50"/>
    <tableColumn id="51" xr3:uid="{209AD883-5958-6640-8B1C-6EB256A13DCD}" uniqueName="51" name="image_savings" queryTableFieldId="51"/>
    <tableColumn id="52" xr3:uid="{6DCD61B2-DD73-C54E-9CFE-DBE29C3F5D80}" uniqueName="52" name="base_page_cdn" queryTableFieldId="52" dataDxfId="146"/>
    <tableColumn id="53" xr3:uid="{E6960849-6FA1-5141-8E91-1E67B0C3592A}" uniqueName="53" name="cpu.ParseHTML" queryTableFieldId="53"/>
    <tableColumn id="54" xr3:uid="{BB81E782-DFA3-3940-8187-90EB30C3ACCD}" uniqueName="54" name="cpu.HTMLDocumentParser::FetchQueuedPreloads" queryTableFieldId="54"/>
    <tableColumn id="55" xr3:uid="{C9D209A3-3135-D447-BFD6-DDFCACA6CB5E}" uniqueName="55" name="cpu.EventDispatch" queryTableFieldId="55"/>
    <tableColumn id="56" xr3:uid="{7FBEFAD9-91F8-584E-B7CE-61CE58F55C05}" uniqueName="56" name="cpu.MarkDOMContent" queryTableFieldId="56"/>
    <tableColumn id="57" xr3:uid="{C080B14F-B189-7148-A5BD-4519E2851A44}" uniqueName="57" name="cpu.V8.GC_TIME_TO_SAFEPOINT" queryTableFieldId="57"/>
    <tableColumn id="58" xr3:uid="{450A7497-36FA-D04B-9BD3-B4FBDB88A75B}" uniqueName="58" name="cpu.CommitLoad" queryTableFieldId="58"/>
    <tableColumn id="59" xr3:uid="{D462BF12-54B6-E84C-A313-984946125147}" uniqueName="59" name="cpu.ResourceFetcher::requestResource" queryTableFieldId="59"/>
    <tableColumn id="60" xr3:uid="{62057726-AA3A-994C-AF42-98B84705F1CA}" uniqueName="60" name="cpu.EvaluateScript" queryTableFieldId="60"/>
    <tableColumn id="61" xr3:uid="{AFD02121-ACD8-DE42-B628-5ABC95D17BE6}" uniqueName="61" name="cpu.v8.compile" queryTableFieldId="61"/>
    <tableColumn id="62" xr3:uid="{5AC45FEB-8D2F-2547-AA88-E2963CC00A31}" uniqueName="62" name="cpu.ParseAuthorStyleSheet" queryTableFieldId="62"/>
    <tableColumn id="63" xr3:uid="{69DD9550-4DC2-2A42-90DA-ABC9EBC97174}" uniqueName="63" name="cpu.UpdateLayoutTree" queryTableFieldId="63"/>
    <tableColumn id="64" xr3:uid="{267B19E5-E62B-C140-B2A7-5C4FEB3CDCA3}" uniqueName="64" name="cpu.Layout" queryTableFieldId="64"/>
    <tableColumn id="65" xr3:uid="{92BD4072-4B80-1741-9752-24271217CB48}" uniqueName="65" name="cpu.PrePaint" queryTableFieldId="65"/>
    <tableColumn id="66" xr3:uid="{B8D5842A-F6E7-3946-95F2-47734DDB7B9C}" uniqueName="66" name="cpu.Paint" queryTableFieldId="66"/>
    <tableColumn id="67" xr3:uid="{E966A671-2954-6F41-B60C-C0CDA89D6D57}" uniqueName="67" name="cpu.Layerize" queryTableFieldId="67"/>
    <tableColumn id="68" xr3:uid="{6B8AC5CB-E166-2841-8EBB-F00C56D4EE37}" uniqueName="68" name="cpu.FunctionCall" queryTableFieldId="68"/>
    <tableColumn id="69" xr3:uid="{7C68D9E0-9D9E-F24A-9B07-32F4375B90C0}" uniqueName="69" name="cpu.MarkLoad" queryTableFieldId="69"/>
    <tableColumn id="70" xr3:uid="{798AF499-CFA9-CF47-9FBE-E485F582ABD6}" uniqueName="70" name="cpu.largestContentfulPaint::Candidate" queryTableFieldId="70"/>
    <tableColumn id="71" xr3:uid="{FB3A480D-047D-F649-BEA4-DD9F2E3EE806}" uniqueName="71" name="cpu.Idle" queryTableFieldId="71"/>
    <tableColumn id="72" xr3:uid="{2265EA2D-A814-7E46-90DF-531F4CEAB87A}" uniqueName="72" name="tester" queryTableFieldId="72" dataDxfId="145"/>
    <tableColumn id="73" xr3:uid="{43347898-9D18-1F47-A209-05D88C79C3FD}" uniqueName="73" name="start_epoch" queryTableFieldId="73"/>
    <tableColumn id="74" xr3:uid="{D219F248-CD48-1C4D-9256-BEFC3EFF98DD}" uniqueName="74" name="osVersion" queryTableFieldId="74" dataDxfId="144"/>
    <tableColumn id="75" xr3:uid="{CD6144EB-3A96-9748-869C-2539FD740A73}" uniqueName="75" name="os_version" queryTableFieldId="75" dataDxfId="143"/>
    <tableColumn id="76" xr3:uid="{65C2793B-A26E-2B47-B580-517AF3487E0A}" uniqueName="76" name="osPlatform" queryTableFieldId="76" dataDxfId="142"/>
    <tableColumn id="77" xr3:uid="{9F1DF06C-AFBB-8D4C-8CDA-773DBB8A2FAC}" uniqueName="77" name="date" queryTableFieldId="77"/>
    <tableColumn id="78" xr3:uid="{B5DB4FE8-12B6-EE4C-8A50-7894DE7590A4}" uniqueName="78" name="browserVersion" queryTableFieldId="78"/>
    <tableColumn id="79" xr3:uid="{5DCB6E78-D0A3-714C-A23C-85320082B4E7}" uniqueName="79" name="browser_version" queryTableFieldId="79"/>
    <tableColumn id="80" xr3:uid="{3976E687-BFB0-EC41-AFD6-BD74F478BF38}" uniqueName="80" name="fullyLoadedCPUms" queryTableFieldId="80"/>
    <tableColumn id="81" xr3:uid="{2B634446-BA22-3E4B-94C9-CF796E1E2CBB}" uniqueName="81" name="fullyLoadedCPUpct" queryTableFieldId="81"/>
    <tableColumn id="82" xr3:uid="{BCBCDD9D-378D-BA4E-BE6F-E6610195D8F6}" uniqueName="82" name="document_URL" queryTableFieldId="82" dataDxfId="141"/>
    <tableColumn id="83" xr3:uid="{6FE9CB6F-5E1E-F04D-96F4-12A6CBD0B5D7}" uniqueName="83" name="document_hostname" queryTableFieldId="83" dataDxfId="140"/>
    <tableColumn id="84" xr3:uid="{F8AA9311-82D1-FA49-B635-0B07B20252B2}" uniqueName="84" name="document_origin" queryTableFieldId="84" dataDxfId="139"/>
    <tableColumn id="85" xr3:uid="{60FA97CD-8335-544D-B672-B891925BE20C}" uniqueName="85" name="domElements" queryTableFieldId="85"/>
    <tableColumn id="86" xr3:uid="{D170DD4E-EB92-864F-B1DB-E8E5F8EECDF5}" uniqueName="86" name="domComplete" queryTableFieldId="86"/>
    <tableColumn id="87" xr3:uid="{5D02B967-EDCD-7445-8453-84B02EC4BAF1}" uniqueName="87" name="PerformancePaintTiming.first-paint" queryTableFieldId="87"/>
    <tableColumn id="88" xr3:uid="{4C16EDAB-A56E-C141-AF15-EC8055872F57}" uniqueName="88" name="PerformancePaintTiming.first-contentful-paint" queryTableFieldId="88"/>
    <tableColumn id="89" xr3:uid="{ACBC9196-CE87-0449-A13A-27AAD35D1695}" uniqueName="89" name="base_page_ip_ptr" queryTableFieldId="89"/>
    <tableColumn id="90" xr3:uid="{F18BC8ED-6803-8742-9C28-837082AEFDF5}" uniqueName="90" name="base_page_cname" queryTableFieldId="90"/>
    <tableColumn id="91" xr3:uid="{28094267-4F4B-E940-AD36-756F5EE5EBF8}" uniqueName="91" name="base_page_dns_server" queryTableFieldId="91" dataDxfId="138"/>
    <tableColumn id="92" xr3:uid="{A2DF7E7F-BA42-EF42-8DCF-021BA26EB30E}" uniqueName="92" name="browser_name" queryTableFieldId="92" dataDxfId="137"/>
    <tableColumn id="93" xr3:uid="{F9D47D79-DAFA-A548-A1E6-05B6CE6DAC0A}" uniqueName="93" name="eventName" queryTableFieldId="93" dataDxfId="136"/>
    <tableColumn id="94" xr3:uid="{8DDF6907-FD36-434F-8D89-CD13B26EBAD8}" uniqueName="94" name="test_run_time_ms" queryTableFieldId="94"/>
    <tableColumn id="95" xr3:uid="{6A926C30-139D-9740-8A38-9E5A419F6C53}" uniqueName="95" name="testUrl" queryTableFieldId="95" dataDxfId="135"/>
    <tableColumn id="96" xr3:uid="{D975B389-5B3F-9749-BD8A-27A4C0F3289E}" uniqueName="96" name="Colordepth" queryTableFieldId="96"/>
    <tableColumn id="97" xr3:uid="{1DBDD3CF-19BE-8741-A029-7E80D216721E}" uniqueName="97" name="Dpi" queryTableFieldId="97" dataDxfId="134"/>
    <tableColumn id="98" xr3:uid="{F9138DC2-929A-454E-9BBC-3A48B9865850}" uniqueName="98" name="Images" queryTableFieldId="98" dataDxfId="133"/>
    <tableColumn id="99" xr3:uid="{B78AF322-446D-CD42-B734-77A261241585}" uniqueName="99" name="Resolution" queryTableFieldId="99" dataDxfId="132"/>
    <tableColumn id="100" xr3:uid="{EAD0F050-EF9C-2245-98E5-786EC3669C8E}" uniqueName="100" name="generated-content-percent" queryTableFieldId="100"/>
    <tableColumn id="101" xr3:uid="{5DAEE08D-54EB-6344-A675-2262FBD4CD2C}" uniqueName="101" name="generated-content-size" queryTableFieldId="101"/>
    <tableColumn id="102" xr3:uid="{EFBF1B10-4911-6A47-9745-89B72D6FE6AC}" uniqueName="102" name="meta-viewport" queryTableFieldId="102" dataDxfId="131"/>
    <tableColumn id="103" xr3:uid="{1C40BA4E-CA00-EA4F-8028-7A1E5AD0C185}" uniqueName="103" name="rendered-html" queryTableFieldId="103" dataDxfId="130"/>
    <tableColumn id="104" xr3:uid="{3997FB28-395B-7548-A4DF-74267B765815}" uniqueName="104" name="lastVisualChange" queryTableFieldId="104"/>
    <tableColumn id="105" xr3:uid="{8CC2CB17-567E-434E-A65D-940DD02DB485}" uniqueName="105" name="render" queryTableFieldId="105"/>
    <tableColumn id="106" xr3:uid="{8B485F28-AC61-2E44-B7FE-79CCE8309292}" uniqueName="106" name="visualComplete85" queryTableFieldId="106"/>
    <tableColumn id="107" xr3:uid="{8F0E682F-D53D-6A47-8361-A2A7C2D96DE2}" uniqueName="107" name="visualComplete90" queryTableFieldId="107"/>
    <tableColumn id="108" xr3:uid="{EBAF8646-BC4C-0E48-97D8-299FDA824BF5}" uniqueName="108" name="visualComplete95" queryTableFieldId="108"/>
    <tableColumn id="109" xr3:uid="{72C3DE92-810A-B642-96A3-86CB9CE85E66}" uniqueName="109" name="visualComplete99" queryTableFieldId="109"/>
    <tableColumn id="110" xr3:uid="{EE4BE202-7CB3-AF4A-ACA2-C5034EAF8979}" uniqueName="110" name="visualComplete" queryTableFieldId="110"/>
    <tableColumn id="111" xr3:uid="{E15A42EE-7BE6-DA42-B42A-B716474873C6}" uniqueName="111" name="SpeedIndex" queryTableFieldId="111"/>
    <tableColumn id="112" xr3:uid="{09F96796-8341-3D49-A55B-788AE6CD14A4}" uniqueName="112" name="LargestContentfulPaintType" queryTableFieldId="112" dataDxfId="129"/>
    <tableColumn id="113" xr3:uid="{421ADECB-C176-7442-879C-4A4AE389F9CA}" uniqueName="113" name="LargestContentfulPaintNodeType" queryTableFieldId="113" dataDxfId="128"/>
    <tableColumn id="114" xr3:uid="{8E950CE1-5C16-4D41-B723-D12DEB7A74B7}" uniqueName="114" name="chromeUserTiming.navigationStart" queryTableFieldId="114"/>
    <tableColumn id="115" xr3:uid="{C5A506FC-05B7-2B4A-9BAF-9D282D450ACE}" uniqueName="115" name="chromeUserTiming.fetchStart" queryTableFieldId="115"/>
    <tableColumn id="116" xr3:uid="{3F125EAF-C387-544A-902F-3A17E122FBE5}" uniqueName="116" name="chromeUserTiming.domLoading" queryTableFieldId="116"/>
    <tableColumn id="117" xr3:uid="{209D61D4-8246-6A4D-A5BB-A09F4DE33D57}" uniqueName="117" name="chromeUserTiming.responseEnd" queryTableFieldId="117"/>
    <tableColumn id="118" xr3:uid="{BC801859-FE2C-2246-B08E-965458D0A13E}" uniqueName="118" name="chromeUserTiming.domInteractive" queryTableFieldId="118"/>
    <tableColumn id="119" xr3:uid="{EEEAE8B4-E1D3-624F-A95A-8C774BA527DC}" uniqueName="119" name="chromeUserTiming.domContentLoadedEventStart" queryTableFieldId="119"/>
    <tableColumn id="120" xr3:uid="{82021202-BF03-C84F-AB03-ADAF500E9B28}" uniqueName="120" name="chromeUserTiming.domContentLoadedEventEnd" queryTableFieldId="120"/>
    <tableColumn id="121" xr3:uid="{F7E1677D-C338-7C48-952D-853803E43B83}" uniqueName="121" name="chromeUserTiming.domComplete" queryTableFieldId="121"/>
    <tableColumn id="122" xr3:uid="{67F1F0FE-3417-C249-BEBC-8D2042013E30}" uniqueName="122" name="chromeUserTiming.unloadEventStart" queryTableFieldId="122"/>
    <tableColumn id="123" xr3:uid="{69D30792-768D-A345-A762-558C593C4F62}" uniqueName="123" name="chromeUserTiming.unloadEventEnd" queryTableFieldId="123"/>
    <tableColumn id="124" xr3:uid="{58B85ADD-6179-B446-BABE-57FC76298B54}" uniqueName="124" name="chromeUserTiming.markAsMainFrame" queryTableFieldId="124"/>
    <tableColumn id="125" xr3:uid="{76827130-FE3A-644E-B5E7-1E8526B4876E}" uniqueName="125" name="chromeUserTiming.commitNavigationEnd" queryTableFieldId="125"/>
    <tableColumn id="126" xr3:uid="{90AD73B7-C36E-7E47-9ECE-F96B5E836B1C}" uniqueName="126" name="chromeUserTiming.loadEventStart" queryTableFieldId="126"/>
    <tableColumn id="127" xr3:uid="{7AC24FD8-787D-C746-B2FC-69A58DDF689D}" uniqueName="127" name="chromeUserTiming.loadEventEnd" queryTableFieldId="127"/>
    <tableColumn id="128" xr3:uid="{491C56E6-368A-AE45-8DB6-16D44A9DE713}" uniqueName="128" name="chromeUserTiming.firstPaint" queryTableFieldId="128"/>
    <tableColumn id="129" xr3:uid="{0DFC4774-9080-A041-8627-88A76FE44100}" uniqueName="129" name="chromeUserTiming.firstContentfulPaint" queryTableFieldId="129"/>
    <tableColumn id="130" xr3:uid="{B9F20818-7A57-964D-B06B-8C22A3884877}" uniqueName="130" name="chromeUserTiming.firstMeaningfulPaintCandidate" queryTableFieldId="130"/>
    <tableColumn id="131" xr3:uid="{B0B718DF-E7F0-7943-BB14-778755ECEC57}" uniqueName="131" name="chromeUserTiming.firstMeaningfulPaint" queryTableFieldId="131"/>
    <tableColumn id="132" xr3:uid="{56B903DA-C324-7042-AFAA-0343DA4870C3}" uniqueName="132" name="chromeUserTiming.InteractiveTime" queryTableFieldId="132"/>
    <tableColumn id="133" xr3:uid="{AE2597C1-668A-BF4D-AD8E-91DE5C5E078E}" uniqueName="133" name="chromeUserTiming.LargestTextPaint" queryTableFieldId="133"/>
    <tableColumn id="134" xr3:uid="{27DF026C-814B-9F4B-96EC-00AA0362EA15}" uniqueName="134" name="chromeUserTiming.LargestContentfulPaint" queryTableFieldId="134"/>
    <tableColumn id="135" xr3:uid="{4CB1EE87-73F2-DF4F-A0F7-651624E3745D}" uniqueName="135" name="chromeUserTiming.TotalLayoutShift" queryTableFieldId="135"/>
    <tableColumn id="136" xr3:uid="{C29DA9C0-AEAC-1C43-BF16-CE50F3ECA590}" uniqueName="136" name="chromeUserTiming.CumulativeLayoutShift" queryTableFieldId="136"/>
    <tableColumn id="137" xr3:uid="{1B9E5FC5-CF06-264C-9B19-E517766235C1}" uniqueName="137" name="FirstInteractive" queryTableFieldId="137"/>
    <tableColumn id="138" xr3:uid="{FD7407E8-6C32-9F4E-9046-1401E6146731}" uniqueName="138" name="TimeToInteractive" queryTableFieldId="138"/>
    <tableColumn id="139" xr3:uid="{B2FAC151-EB43-2C40-955C-F54C02889BC2}" uniqueName="139" name="TTIMeasurementEnd" queryTableFieldId="139"/>
    <tableColumn id="140" xr3:uid="{8391A8F4-58CA-0942-B9DF-07472A1D931E}" uniqueName="140" name="LastInteractive" queryTableFieldId="140"/>
    <tableColumn id="141" xr3:uid="{7C980577-F1CB-E64E-B68C-E26163853397}" uniqueName="141" name="FirstCPUIdle" queryTableFieldId="141"/>
    <tableColumn id="142" xr3:uid="{86D954BF-1CAC-DB4C-8529-018D11C37331}" uniqueName="142" name="testID" queryTableFieldId="142" dataDxfId="127"/>
    <tableColumn id="143" xr3:uid="{B937AF62-4723-0244-9905-BA3A941D683F}" uniqueName="143" name="run" queryTableFieldId="143"/>
    <tableColumn id="144" xr3:uid="{6E5152F6-187C-E94B-95CE-4517E1D2DDDD}" uniqueName="144" name="step" queryTableFieldId="144"/>
    <tableColumn id="145" xr3:uid="{4700CE1B-4EC5-8E4F-844F-0C1F95524B63}" uniqueName="145" name="effectiveBps" queryTableFieldId="145"/>
    <tableColumn id="146" xr3:uid="{BA2169FA-7898-7548-ABC3-6C7C16621D3E}" uniqueName="146" name="domTime" queryTableFieldId="146"/>
    <tableColumn id="147" xr3:uid="{3EA652ED-7347-6848-B16C-6874027514B2}" uniqueName="147" name="aft" queryTableFieldId="147"/>
    <tableColumn id="148" xr3:uid="{7531DDEF-95CD-AF4A-BF69-8CB5AB39D982}" uniqueName="148" name="titleTime" queryTableFieldId="148"/>
    <tableColumn id="149" xr3:uid="{1BE14CD5-948D-504E-B9B9-FBD6DA0B8DCD}" uniqueName="149" name="domLoading" queryTableFieldId="149"/>
    <tableColumn id="150" xr3:uid="{EE43CB15-71AE-274F-95DE-B459FB0C88F5}" uniqueName="150" name="server_rtt" queryTableFieldId="150"/>
    <tableColumn id="151" xr3:uid="{08082621-65C4-DD4E-985F-187410D3C64B}" uniqueName="151" name="edge-processed" queryTableFieldId="151"/>
    <tableColumn id="152" xr3:uid="{73ABE12E-C388-2548-9772-12B3E4A9EFCD}" uniqueName="152" name="maxFID" queryTableFieldId="152"/>
    <tableColumn id="153" xr3:uid="{FFDCE69D-0E3E-634E-BC3A-0F48D838C91B}" uniqueName="153" name="TotalBlockingTime" queryTableFieldId="153"/>
    <tableColumn id="154" xr3:uid="{49F4306D-E5F1-1E4B-948A-F4FEF42044EE}" uniqueName="154" name="effectiveBpsDoc" queryTableFieldId="154"/>
    <tableColumn id="155" xr3:uid="{7F8F6FD7-3642-D843-B764-634D649DEA35}" uniqueName="155" name="bytes.html" queryTableFieldId="155"/>
    <tableColumn id="156" xr3:uid="{454DFC74-B5AE-2749-BF44-9AD3F67BB634}" uniqueName="156" name="requests.html" queryTableFieldId="156"/>
    <tableColumn id="157" xr3:uid="{2ED6BE3F-8DEF-3947-A32A-E68376F909F5}" uniqueName="157" name="bytesUncompressed.html" queryTableFieldId="157"/>
    <tableColumn id="158" xr3:uid="{8126C8B5-8CF6-7E44-8CC3-A49715CD1F4E}" uniqueName="158" name="bytes.js" queryTableFieldId="158"/>
    <tableColumn id="159" xr3:uid="{8B1FD01A-A6C4-B147-BA45-3A59E6E24DB2}" uniqueName="159" name="requests.js" queryTableFieldId="159"/>
    <tableColumn id="160" xr3:uid="{F3895D90-6E5B-7B49-9731-78955A942A44}" uniqueName="160" name="bytesUncompressed.js" queryTableFieldId="160"/>
    <tableColumn id="161" xr3:uid="{EDE9E125-5FB4-3B4B-87AA-E25066BDA4DD}" uniqueName="161" name="bytes.css" queryTableFieldId="161"/>
    <tableColumn id="162" xr3:uid="{296C095C-1DC8-F643-9F5E-573F27AE5290}" uniqueName="162" name="requests.css" queryTableFieldId="162"/>
    <tableColumn id="163" xr3:uid="{06EEBF89-1DF4-3D40-993D-43545AA75746}" uniqueName="163" name="bytesUncompressed.css" queryTableFieldId="163"/>
    <tableColumn id="164" xr3:uid="{574A59FF-50D7-5C49-A36E-BB3A224D77A1}" uniqueName="164" name="bytes.image" queryTableFieldId="164"/>
    <tableColumn id="165" xr3:uid="{036A8E7C-8908-BE4D-9418-0CBFA359484F}" uniqueName="165" name="requests.image" queryTableFieldId="165"/>
    <tableColumn id="166" xr3:uid="{66B903F0-F04C-0B4C-AC10-43792456D97A}" uniqueName="166" name="bytesUncompressed.image" queryTableFieldId="166"/>
    <tableColumn id="167" xr3:uid="{251E03A9-1F7E-7041-A29C-5487C6671D64}" uniqueName="167" name="bytes.flash" queryTableFieldId="167"/>
    <tableColumn id="168" xr3:uid="{38EF7B55-66EC-864A-9E23-51B93963BB14}" uniqueName="168" name="requests.flash" queryTableFieldId="168"/>
    <tableColumn id="169" xr3:uid="{A5E9D334-A648-2849-AA21-0DFA99AB612D}" uniqueName="169" name="bytesUncompressed.flash" queryTableFieldId="169"/>
    <tableColumn id="170" xr3:uid="{1140F379-0588-2B44-924A-AAFEDCFDFD8A}" uniqueName="170" name="bytes.font" queryTableFieldId="170"/>
    <tableColumn id="171" xr3:uid="{F8907D17-D157-794B-B570-9BE49480A17E}" uniqueName="171" name="requests.font" queryTableFieldId="171"/>
    <tableColumn id="172" xr3:uid="{37834D70-923A-FE49-AF79-9B367426D1EE}" uniqueName="172" name="bytesUncompressed.font" queryTableFieldId="172"/>
    <tableColumn id="173" xr3:uid="{B729571B-979F-B84C-B5F5-580F1C48D209}" uniqueName="173" name="bytes.video" queryTableFieldId="173"/>
    <tableColumn id="174" xr3:uid="{B1AADE18-BCF7-E443-B252-2FF2595C96C6}" uniqueName="174" name="requests.video" queryTableFieldId="174"/>
    <tableColumn id="175" xr3:uid="{4049B20C-9B1B-8545-B0BF-056965766FE7}" uniqueName="175" name="bytesUncompressed.video" queryTableFieldId="175"/>
    <tableColumn id="176" xr3:uid="{7FBBEBFF-A082-C34D-94BB-F3B10363A990}" uniqueName="176" name="bytes.other" queryTableFieldId="176"/>
    <tableColumn id="177" xr3:uid="{2C38EFA3-4221-4645-858F-3B1AC5625D54}" uniqueName="177" name="requests.other" queryTableFieldId="177"/>
    <tableColumn id="178" xr3:uid="{25DB0A85-0F8C-2F4D-8BDD-094242D44271}" uniqueName="178" name="bytesUncompressed.other" queryTableFieldId="178"/>
    <tableColumn id="179" xr3:uid="{340A7D4D-8637-2442-B7E2-83236B1E3B89}" uniqueName="179" name="id" queryTableFieldId="179" dataDxfId="126"/>
    <tableColumn id="180" xr3:uid="{BBD31A44-D80F-014F-94EA-E3BFC6AD511C}" uniqueName="180" name="cpu.HitTest" queryTableFieldId="180"/>
    <tableColumn id="181" xr3:uid="{79115BE8-8E9F-AF40-80CF-EBF2F9BB7C7C}" uniqueName="181" name="Column181" queryTableFieldId="18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3E9ADC-E398-E546-8C52-DCF810A2FFAE}" name="Werkblad_1___Results_MPA_SLOW_O" displayName="Werkblad_1___Results_MPA_SLOW_O" ref="A1:GB6" tableType="queryTable" totalsRowShown="0">
  <autoFilter ref="A1:GB6" xr:uid="{AA3E9ADC-E398-E546-8C52-DCF810A2FFAE}"/>
  <tableColumns count="184">
    <tableColumn id="1" xr3:uid="{AADD1F5E-E536-7C4D-8EB4-ED31E3D9E04B}" uniqueName="1" name="loadTime" queryTableFieldId="1"/>
    <tableColumn id="2" xr3:uid="{D7096783-2CE7-C144-BDC9-EADD69B34728}" uniqueName="2" name="docTime" queryTableFieldId="2"/>
    <tableColumn id="3" xr3:uid="{F8666865-E8E4-6648-9E00-407D25A9DCC7}" uniqueName="3" name="fullyLoaded" queryTableFieldId="3"/>
    <tableColumn id="4" xr3:uid="{DC7E6740-0DD2-A24C-A517-0D26CFA34DF9}" uniqueName="4" name="bytesOut" queryTableFieldId="4"/>
    <tableColumn id="5" xr3:uid="{0D522767-4A6A-474B-A9C9-B3D3A61AE2B0}" uniqueName="5" name="bytesOutDoc" queryTableFieldId="5"/>
    <tableColumn id="6" xr3:uid="{467803D2-484A-2D4D-BE8C-0C6719B79946}" uniqueName="6" name="bytesIn" queryTableFieldId="6"/>
    <tableColumn id="7" xr3:uid="{CB5A4D19-16A1-EB43-BE56-C1642857A6AB}" uniqueName="7" name="bytesInDoc" queryTableFieldId="7"/>
    <tableColumn id="8" xr3:uid="{461A77F2-A590-9944-BA56-DF055E5DF42F}" uniqueName="8" name="requests" queryTableFieldId="8"/>
    <tableColumn id="9" xr3:uid="{6B965976-5B79-EA46-9844-1F71DAB09E3F}" uniqueName="9" name="requestsFull" queryTableFieldId="9"/>
    <tableColumn id="10" xr3:uid="{B9178A59-BAFC-A441-97A3-D7A3F118F598}" uniqueName="10" name="requestsDoc" queryTableFieldId="10"/>
    <tableColumn id="11" xr3:uid="{A3906801-852A-5141-B9E8-AFC65D9BB5EC}" uniqueName="11" name="responses_200" queryTableFieldId="11"/>
    <tableColumn id="12" xr3:uid="{74F58D3E-7CAA-5E4B-8326-5FF6F69F30B5}" uniqueName="12" name="responses_404" queryTableFieldId="12"/>
    <tableColumn id="13" xr3:uid="{C1780790-D424-D642-B9D5-559A8EE59FE4}" uniqueName="13" name="responses_other" queryTableFieldId="13"/>
    <tableColumn id="14" xr3:uid="{BD824404-795A-594B-AE72-D7ABEF224BD7}" uniqueName="14" name="result" queryTableFieldId="14"/>
    <tableColumn id="15" xr3:uid="{0AF996DC-00C2-CC46-B56A-105BA303129F}" uniqueName="15" name="testStartOffset" queryTableFieldId="15"/>
    <tableColumn id="16" xr3:uid="{5DCC6724-AA1A-054D-BB3E-B322433A0680}" uniqueName="16" name="cached" queryTableFieldId="16"/>
    <tableColumn id="17" xr3:uid="{76E0934B-4C9A-7345-8467-E3D158397E63}" uniqueName="17" name="optimization_checked" queryTableFieldId="17"/>
    <tableColumn id="18" xr3:uid="{800E881F-5A71-4740-AD6F-EE7C503C3131}" uniqueName="18" name="main_frame" queryTableFieldId="18" dataDxfId="125"/>
    <tableColumn id="19" xr3:uid="{8C3E5EC8-EC57-8B45-BD94-8DC1EBDD4FE2}" uniqueName="19" name="loadEventStart" queryTableFieldId="19"/>
    <tableColumn id="20" xr3:uid="{542F2BD6-8AF3-7D4C-9576-5496FE53FD9E}" uniqueName="20" name="loadEventEnd" queryTableFieldId="20"/>
    <tableColumn id="21" xr3:uid="{0582BAAB-17AE-2A4D-914E-6E05D5A527D3}" uniqueName="21" name="domContentLoadedEventStart" queryTableFieldId="21"/>
    <tableColumn id="22" xr3:uid="{4391CDD9-B736-414F-A023-1F483E49CD75}" uniqueName="22" name="domContentLoadedEventEnd" queryTableFieldId="22"/>
    <tableColumn id="23" xr3:uid="{4C8A6CCC-5D04-1443-BBD7-39018232A085}" uniqueName="23" name="URL" queryTableFieldId="23" dataDxfId="124"/>
    <tableColumn id="24" xr3:uid="{C9178DF6-11D6-9843-98FF-953F6780E134}" uniqueName="24" name="connections" queryTableFieldId="24"/>
    <tableColumn id="25" xr3:uid="{AB17D9B5-FE71-224B-9D80-E0180E7B8EC2}" uniqueName="25" name="final_base_page_request" queryTableFieldId="25"/>
    <tableColumn id="26" xr3:uid="{EB574750-7255-5248-893E-A13EA31FE70A}" uniqueName="26" name="final_base_page_request_id" queryTableFieldId="26" dataDxfId="123"/>
    <tableColumn id="27" xr3:uid="{07B144CB-23D7-CE4F-81E3-A52F2A62A11B}" uniqueName="27" name="final_url" queryTableFieldId="27" dataDxfId="122"/>
    <tableColumn id="28" xr3:uid="{B083DA98-0DDC-CE45-A4C8-78DCE5B757E9}" uniqueName="28" name="domInteractive" queryTableFieldId="28"/>
    <tableColumn id="29" xr3:uid="{06AA332A-AF86-1D41-8E4C-11D9D114FD70}" uniqueName="29" name="firstPaint" queryTableFieldId="29"/>
    <tableColumn id="30" xr3:uid="{18B7CE25-AE1E-B64F-AC86-9A5BC58B17BE}" uniqueName="30" name="firstContentfulPaint" queryTableFieldId="30"/>
    <tableColumn id="31" xr3:uid="{E030806D-D681-D047-896F-68BAD2CD9DD6}" uniqueName="31" name="firstImagePaint" queryTableFieldId="31"/>
    <tableColumn id="32" xr3:uid="{C051A68E-9B33-304D-B05D-08C3BF6E104D}" uniqueName="32" name="renderBlockingCSS" queryTableFieldId="32"/>
    <tableColumn id="33" xr3:uid="{69D6442F-69E6-7644-B428-891D31EEC9EB}" uniqueName="33" name="renderBlockingJS" queryTableFieldId="33"/>
    <tableColumn id="34" xr3:uid="{EA14811C-203D-C54B-AB17-31695C879941}" uniqueName="34" name="TTFB" queryTableFieldId="34"/>
    <tableColumn id="35" xr3:uid="{22BE3E9A-A913-214D-AC69-B4258DCC6AF0}" uniqueName="35" name="basePageSSLTime" queryTableFieldId="35"/>
    <tableColumn id="36" xr3:uid="{0F60330F-0107-7240-8ABC-6243286A59E1}" uniqueName="36" name="score_cache" queryTableFieldId="36"/>
    <tableColumn id="37" xr3:uid="{65893176-4686-9949-9C33-28FE5090074D}" uniqueName="37" name="score_cdn" queryTableFieldId="37"/>
    <tableColumn id="38" xr3:uid="{67EB3502-98F0-5749-BFFB-882142B47D0A}" uniqueName="38" name="score_gzip" queryTableFieldId="38"/>
    <tableColumn id="39" xr3:uid="{86C308CE-B6A9-2245-8CB5-654EF304E2B5}" uniqueName="39" name="score_cookies" queryTableFieldId="39"/>
    <tableColumn id="40" xr3:uid="{80037E3E-3E07-E043-8D18-50AEA6811C0B}" uniqueName="40" name="score_keep-alive" queryTableFieldId="40"/>
    <tableColumn id="41" xr3:uid="{64787861-B4A6-1747-8A08-B533B4E091E7}" uniqueName="41" name="score_minify" queryTableFieldId="41"/>
    <tableColumn id="42" xr3:uid="{AA59D88A-34FE-3948-8495-BA5962129E45}" uniqueName="42" name="score_combine" queryTableFieldId="42"/>
    <tableColumn id="43" xr3:uid="{0021A6AD-3A4C-A745-98DF-BF52E3A8B47E}" uniqueName="43" name="score_compress" queryTableFieldId="43"/>
    <tableColumn id="44" xr3:uid="{E03B2CFA-90AB-6A4F-90B0-95DD4668BC57}" uniqueName="44" name="score_etags" queryTableFieldId="44"/>
    <tableColumn id="45" xr3:uid="{3F04E692-34E0-824C-98AB-6C34481D995C}" uniqueName="45" name="score_progressive_jpeg" queryTableFieldId="45"/>
    <tableColumn id="46" xr3:uid="{190508AA-DAFB-8C49-8B63-F288CC5B5286}" uniqueName="46" name="gzip_total" queryTableFieldId="46"/>
    <tableColumn id="47" xr3:uid="{9A26D7CD-90FB-504B-B560-52CCAEE7D4F4}" uniqueName="47" name="gzip_savings" queryTableFieldId="47"/>
    <tableColumn id="48" xr3:uid="{F24A0D7C-D99E-B448-B40D-098E68A8B04E}" uniqueName="48" name="minify_total" queryTableFieldId="48"/>
    <tableColumn id="49" xr3:uid="{8DF3EA9C-8D7E-FB45-8511-9DAD6D3B8A93}" uniqueName="49" name="minify_savings" queryTableFieldId="49"/>
    <tableColumn id="50" xr3:uid="{74705DE9-87B8-E741-998B-C612030926A8}" uniqueName="50" name="image_total" queryTableFieldId="50"/>
    <tableColumn id="51" xr3:uid="{8C2466BA-3650-DC46-8FCA-FC20295942C6}" uniqueName="51" name="image_savings" queryTableFieldId="51"/>
    <tableColumn id="52" xr3:uid="{BFAF27B3-DB70-E74F-9146-BBB9B8E98CCB}" uniqueName="52" name="base_page_cdn" queryTableFieldId="52" dataDxfId="121"/>
    <tableColumn id="53" xr3:uid="{CE395995-69B7-B34A-B497-82C1EE7646CF}" uniqueName="53" name="cpu.ParseHTML" queryTableFieldId="53"/>
    <tableColumn id="54" xr3:uid="{F429EF46-A387-B74C-B64E-24F3597BDEF6}" uniqueName="54" name="cpu.HTMLDocumentParser::FetchQueuedPreloads" queryTableFieldId="54"/>
    <tableColumn id="55" xr3:uid="{04F61F7C-2E1B-544A-B155-7D1AFBB6B5A6}" uniqueName="55" name="cpu.EventDispatch" queryTableFieldId="55"/>
    <tableColumn id="56" xr3:uid="{EF0E4224-7BB2-444B-9004-747357EBF1A6}" uniqueName="56" name="cpu.MarkDOMContent" queryTableFieldId="56"/>
    <tableColumn id="57" xr3:uid="{97684D0A-4003-7A43-A0DD-DF763E2A24C7}" uniqueName="57" name="cpu.V8.GC_TIME_TO_SAFEPOINT" queryTableFieldId="57"/>
    <tableColumn id="58" xr3:uid="{6FDF7B6D-3FB6-5845-B5E7-7CAA1F176A5A}" uniqueName="58" name="cpu.CommitLoad" queryTableFieldId="58"/>
    <tableColumn id="59" xr3:uid="{EEAEAD30-DE8A-BC41-87B0-926DE2B40B7D}" uniqueName="59" name="cpu.ResourceFetcher::requestResource" queryTableFieldId="59"/>
    <tableColumn id="60" xr3:uid="{3994DB94-56E7-9D44-B18C-185398AC1E01}" uniqueName="60" name="cpu.EvaluateScript" queryTableFieldId="60"/>
    <tableColumn id="61" xr3:uid="{5FB74F54-1BE7-704A-9E27-54CD3DD21E77}" uniqueName="61" name="cpu.v8.compile" queryTableFieldId="61"/>
    <tableColumn id="62" xr3:uid="{84E48A51-55E2-4B4D-A134-E37FA985BD8C}" uniqueName="62" name="cpu.ParseAuthorStyleSheet" queryTableFieldId="62"/>
    <tableColumn id="63" xr3:uid="{7642915A-932E-DB4E-BCF2-A9AAF019A4B4}" uniqueName="63" name="cpu.FunctionCall" queryTableFieldId="63"/>
    <tableColumn id="64" xr3:uid="{6B2238D5-E703-E646-9BD1-5F51F5DF33AE}" uniqueName="64" name="cpu.MarkLoad" queryTableFieldId="64"/>
    <tableColumn id="65" xr3:uid="{0459F79A-A613-CB4E-9D33-FDA33CD90B0C}" uniqueName="65" name="cpu.UpdateLayoutTree" queryTableFieldId="65"/>
    <tableColumn id="66" xr3:uid="{AAF63F2F-0D33-4243-8C1B-D396D5CDDF93}" uniqueName="66" name="cpu.Layout" queryTableFieldId="66"/>
    <tableColumn id="67" xr3:uid="{7B55950E-A268-EF4F-95E5-D8F4241F31EF}" uniqueName="67" name="cpu.PrePaint" queryTableFieldId="67"/>
    <tableColumn id="68" xr3:uid="{1E2EAE2E-B1AD-D247-A626-369925BA4647}" uniqueName="68" name="cpu.Paint" queryTableFieldId="68"/>
    <tableColumn id="69" xr3:uid="{27411640-C55B-034A-9834-CE5A83624DFA}" uniqueName="69" name="cpu.Layerize" queryTableFieldId="69"/>
    <tableColumn id="70" xr3:uid="{67CE9D3A-7996-8048-9913-F499FC8F3D48}" uniqueName="70" name="cpu.largestContentfulPaint::Candidate" queryTableFieldId="70"/>
    <tableColumn id="71" xr3:uid="{30F6344E-084F-CE42-8D34-5C1789A7785E}" uniqueName="71" name="cpu.HitTest" queryTableFieldId="71"/>
    <tableColumn id="72" xr3:uid="{8105911A-D4A3-B944-8424-447C0E80EE68}" uniqueName="72" name="cpu.ResourceChangePriority" queryTableFieldId="72"/>
    <tableColumn id="73" xr3:uid="{AB7E86F0-FB8E-CD4E-9B60-5C053E0FEF63}" uniqueName="73" name="cpu.Idle" queryTableFieldId="73"/>
    <tableColumn id="74" xr3:uid="{01D3DE6A-A501-3849-983B-42A307B063A2}" uniqueName="74" name="tester" queryTableFieldId="74" dataDxfId="120"/>
    <tableColumn id="75" xr3:uid="{894D88F6-3F92-4B43-A529-AECDCA710B66}" uniqueName="75" name="start_epoch" queryTableFieldId="75"/>
    <tableColumn id="76" xr3:uid="{78471293-C744-DA4D-98E6-A2DA562EFCB0}" uniqueName="76" name="osVersion" queryTableFieldId="76" dataDxfId="119"/>
    <tableColumn id="77" xr3:uid="{F60A4411-BFC2-3641-AEEB-8E767DEE89B5}" uniqueName="77" name="os_version" queryTableFieldId="77" dataDxfId="118"/>
    <tableColumn id="78" xr3:uid="{C58A20C1-DF46-DC43-BF9A-11350B9D8D4F}" uniqueName="78" name="osPlatform" queryTableFieldId="78" dataDxfId="117"/>
    <tableColumn id="79" xr3:uid="{0C6F5FCC-1BDE-0A4F-A033-91491B6B9470}" uniqueName="79" name="date" queryTableFieldId="79"/>
    <tableColumn id="80" xr3:uid="{BA8E6069-3B01-9B4A-9062-CC13424C074F}" uniqueName="80" name="browserVersion" queryTableFieldId="80"/>
    <tableColumn id="81" xr3:uid="{E8DEFA77-4A2A-FA42-91BA-F858F0FD2169}" uniqueName="81" name="browser_version" queryTableFieldId="81"/>
    <tableColumn id="82" xr3:uid="{527BC435-9AC8-3E48-ACB1-39025184F801}" uniqueName="82" name="fullyLoadedCPUms" queryTableFieldId="82"/>
    <tableColumn id="83" xr3:uid="{03314F7B-1A85-2C4C-BE37-80DB24EB3C35}" uniqueName="83" name="fullyLoadedCPUpct" queryTableFieldId="83"/>
    <tableColumn id="84" xr3:uid="{66B39BDB-0C1C-964D-B062-95DC62F9A1EC}" uniqueName="84" name="document_URL" queryTableFieldId="84" dataDxfId="116"/>
    <tableColumn id="85" xr3:uid="{D1EEB4DD-8566-4C4E-9F22-CB3124518592}" uniqueName="85" name="document_hostname" queryTableFieldId="85" dataDxfId="115"/>
    <tableColumn id="86" xr3:uid="{3E9ED9D1-1C5F-4948-8B20-AE83B358D71C}" uniqueName="86" name="document_origin" queryTableFieldId="86" dataDxfId="114"/>
    <tableColumn id="87" xr3:uid="{BC2BCDF8-11AD-E04A-90F1-2185C5A083E3}" uniqueName="87" name="domElements" queryTableFieldId="87"/>
    <tableColumn id="88" xr3:uid="{E6360C0C-E49B-BE41-BBDA-F1841B7B79BB}" uniqueName="88" name="domComplete" queryTableFieldId="88"/>
    <tableColumn id="89" xr3:uid="{E2F51159-791A-634B-A12F-BA7707A9FBD3}" uniqueName="89" name="PerformancePaintTiming.first-paint" queryTableFieldId="89"/>
    <tableColumn id="90" xr3:uid="{C9EF778A-FD6D-0B43-B99C-72E91EE5C302}" uniqueName="90" name="PerformancePaintTiming.first-contentful-paint" queryTableFieldId="90"/>
    <tableColumn id="91" xr3:uid="{BFE34826-6F83-9041-9DFA-6D2200D4AB97}" uniqueName="91" name="base_page_ip_ptr" queryTableFieldId="91"/>
    <tableColumn id="92" xr3:uid="{8830A89C-9388-504C-BD2D-7D465F7E7301}" uniqueName="92" name="base_page_cname" queryTableFieldId="92"/>
    <tableColumn id="93" xr3:uid="{BB9334E6-30B6-6442-8ADC-B257EECB34B4}" uniqueName="93" name="base_page_dns_server" queryTableFieldId="93" dataDxfId="113"/>
    <tableColumn id="94" xr3:uid="{3BADDDD1-5058-4742-8020-3A5A11324418}" uniqueName="94" name="browser_name" queryTableFieldId="94" dataDxfId="112"/>
    <tableColumn id="95" xr3:uid="{6D89EFC1-F889-164E-8917-5B8DCA45F952}" uniqueName="95" name="eventName" queryTableFieldId="95" dataDxfId="111"/>
    <tableColumn id="96" xr3:uid="{7842D395-390F-F843-BE32-C4AD85C2102F}" uniqueName="96" name="test_run_time_ms" queryTableFieldId="96"/>
    <tableColumn id="97" xr3:uid="{61FF1313-0365-6548-8421-260AE6ACD8C8}" uniqueName="97" name="testUrl" queryTableFieldId="97" dataDxfId="110"/>
    <tableColumn id="98" xr3:uid="{EDCF0C39-5640-E44B-A977-8AA6AE4A3031}" uniqueName="98" name="Colordepth" queryTableFieldId="98"/>
    <tableColumn id="99" xr3:uid="{F6A860AC-DE0F-564C-8AFD-879FFA0F070B}" uniqueName="99" name="Dpi" queryTableFieldId="99" dataDxfId="109"/>
    <tableColumn id="100" xr3:uid="{790BAD63-466E-994A-B237-AE015C8C1771}" uniqueName="100" name="Images" queryTableFieldId="100" dataDxfId="108"/>
    <tableColumn id="101" xr3:uid="{D46FB8CD-60EC-2848-B4BC-226448B21E78}" uniqueName="101" name="Resolution" queryTableFieldId="101" dataDxfId="107"/>
    <tableColumn id="102" xr3:uid="{0274B251-B11D-554F-955F-726D1BE9A4AB}" uniqueName="102" name="generated-content-percent" queryTableFieldId="102"/>
    <tableColumn id="103" xr3:uid="{8F6CBFDD-CA4F-CA46-A93D-F9E378345675}" uniqueName="103" name="generated-content-size" queryTableFieldId="103"/>
    <tableColumn id="104" xr3:uid="{C02220B6-7718-5742-A1FA-53048237D3C0}" uniqueName="104" name="meta-viewport" queryTableFieldId="104" dataDxfId="106"/>
    <tableColumn id="105" xr3:uid="{E72E9E36-F363-EE43-8EC1-1F9B26D48C13}" uniqueName="105" name="rendered-html" queryTableFieldId="105" dataDxfId="105"/>
    <tableColumn id="106" xr3:uid="{4471F385-2D70-744B-88AC-FF9EED403A03}" uniqueName="106" name="lastVisualChange" queryTableFieldId="106"/>
    <tableColumn id="107" xr3:uid="{593AF8AF-71C7-1E4C-AB40-8803885DFC47}" uniqueName="107" name="render" queryTableFieldId="107"/>
    <tableColumn id="108" xr3:uid="{330A9D6E-4B4F-FC4F-A51F-427AC25F352F}" uniqueName="108" name="visualComplete85" queryTableFieldId="108"/>
    <tableColumn id="109" xr3:uid="{AB5B5E76-3FE3-2E44-9161-5845FDB16B2C}" uniqueName="109" name="visualComplete90" queryTableFieldId="109"/>
    <tableColumn id="110" xr3:uid="{F317F3B1-9F30-3549-BBB9-F78D14CAA423}" uniqueName="110" name="visualComplete95" queryTableFieldId="110"/>
    <tableColumn id="111" xr3:uid="{4129E373-5091-C64E-B716-2434E18E1BAD}" uniqueName="111" name="visualComplete99" queryTableFieldId="111"/>
    <tableColumn id="112" xr3:uid="{3E17E9A8-2B00-724B-818A-38A0F5E68F75}" uniqueName="112" name="visualComplete" queryTableFieldId="112"/>
    <tableColumn id="113" xr3:uid="{A0934A02-1B44-AA45-A30C-2EB7E5EF8CFB}" uniqueName="113" name="SpeedIndex" queryTableFieldId="113"/>
    <tableColumn id="114" xr3:uid="{B8D5A14D-EAE4-D940-8934-7EA0C627968B}" uniqueName="114" name="LargestContentfulPaintType" queryTableFieldId="114" dataDxfId="104"/>
    <tableColumn id="115" xr3:uid="{94A1B6E5-C110-2B4E-89D1-25F167268FB8}" uniqueName="115" name="LargestContentfulPaintNodeType" queryTableFieldId="115" dataDxfId="103"/>
    <tableColumn id="116" xr3:uid="{B65EBC5A-1977-5743-A582-51B0652468A9}" uniqueName="116" name="chromeUserTiming.navigationStart" queryTableFieldId="116"/>
    <tableColumn id="117" xr3:uid="{70E83B37-E6CE-354F-9044-0238152A3AD3}" uniqueName="117" name="chromeUserTiming.fetchStart" queryTableFieldId="117"/>
    <tableColumn id="118" xr3:uid="{5CE184B2-5B20-2A45-9B33-E87BAF7D149C}" uniqueName="118" name="chromeUserTiming.domLoading" queryTableFieldId="118"/>
    <tableColumn id="119" xr3:uid="{300F3EC3-54D1-D04B-8166-91F576BE8DFF}" uniqueName="119" name="chromeUserTiming.responseEnd" queryTableFieldId="119"/>
    <tableColumn id="120" xr3:uid="{F0A20CDC-9DCB-7E4C-864F-9F49FA113A16}" uniqueName="120" name="chromeUserTiming.domInteractive" queryTableFieldId="120"/>
    <tableColumn id="121" xr3:uid="{CA4D2B68-FB37-104F-98EE-1B858605B396}" uniqueName="121" name="chromeUserTiming.domContentLoadedEventStart" queryTableFieldId="121"/>
    <tableColumn id="122" xr3:uid="{8B366A5A-85DE-6548-8A95-1ED15F73B9B9}" uniqueName="122" name="chromeUserTiming.domContentLoadedEventEnd" queryTableFieldId="122"/>
    <tableColumn id="123" xr3:uid="{F4661019-5596-C440-B4D3-88D83A01E714}" uniqueName="123" name="chromeUserTiming.domComplete" queryTableFieldId="123"/>
    <tableColumn id="124" xr3:uid="{DE44CAC6-CFCD-BD40-808B-9B5B11068F50}" uniqueName="124" name="chromeUserTiming.unloadEventStart" queryTableFieldId="124"/>
    <tableColumn id="125" xr3:uid="{3B6559D8-5714-BE4B-BF62-29EC0D376DC9}" uniqueName="125" name="chromeUserTiming.unloadEventEnd" queryTableFieldId="125"/>
    <tableColumn id="126" xr3:uid="{ACD2CE86-5010-3741-99CF-2F7724ED366B}" uniqueName="126" name="chromeUserTiming.markAsMainFrame" queryTableFieldId="126"/>
    <tableColumn id="127" xr3:uid="{ADBBEFD1-BE6C-764E-BA8A-6619B41B1338}" uniqueName="127" name="chromeUserTiming.commitNavigationEnd" queryTableFieldId="127"/>
    <tableColumn id="128" xr3:uid="{68C5762D-892A-9747-9C08-3471717DB77B}" uniqueName="128" name="chromeUserTiming.loadEventStart" queryTableFieldId="128"/>
    <tableColumn id="129" xr3:uid="{AAAABF99-8826-B945-908E-BFAC3D532D9A}" uniqueName="129" name="chromeUserTiming.loadEventEnd" queryTableFieldId="129"/>
    <tableColumn id="130" xr3:uid="{33E2A9BF-A25D-7D46-9D26-BA784C311D15}" uniqueName="130" name="chromeUserTiming.firstPaint" queryTableFieldId="130"/>
    <tableColumn id="131" xr3:uid="{B1430CA0-727E-354D-9D75-4D5A0F91E3F5}" uniqueName="131" name="chromeUserTiming.firstContentfulPaint" queryTableFieldId="131"/>
    <tableColumn id="132" xr3:uid="{E30014EB-742C-134E-B3F1-0B6684401DDD}" uniqueName="132" name="chromeUserTiming.firstMeaningfulPaintCandidate" queryTableFieldId="132"/>
    <tableColumn id="133" xr3:uid="{54035C73-0041-364A-A2C1-FA60665C959D}" uniqueName="133" name="chromeUserTiming.InteractiveTime" queryTableFieldId="133"/>
    <tableColumn id="134" xr3:uid="{4252B5A7-C89A-3E4C-8A33-2757E0D29DB1}" uniqueName="134" name="chromeUserTiming.LayoutShift" queryTableFieldId="134"/>
    <tableColumn id="135" xr3:uid="{5AA8A395-B526-6042-994D-2C0C66E0CE4C}" uniqueName="135" name="chromeUserTiming.firstImagePaint" queryTableFieldId="135"/>
    <tableColumn id="136" xr3:uid="{05094D0B-DBF3-9B4A-8452-D8B09363A6E3}" uniqueName="136" name="chromeUserTiming.LargestTextPaint" queryTableFieldId="136"/>
    <tableColumn id="137" xr3:uid="{561AD906-796E-EE46-B869-7F22414D33D4}" uniqueName="137" name="chromeUserTiming.LargestContentfulPaint" queryTableFieldId="137"/>
    <tableColumn id="138" xr3:uid="{77238AE5-5952-FC48-B7C9-E5468A6DFD3D}" uniqueName="138" name="chromeUserTiming.LargestImagePaint" queryTableFieldId="138"/>
    <tableColumn id="139" xr3:uid="{A6075EDE-DC23-D842-BBD9-218A6C72D904}" uniqueName="139" name="chromeUserTiming.TotalLayoutShift" queryTableFieldId="139"/>
    <tableColumn id="140" xr3:uid="{B793A862-DE66-1948-8FFE-FD2B48EFB9AA}" uniqueName="140" name="chromeUserTiming.CumulativeLayoutShift" queryTableFieldId="140"/>
    <tableColumn id="141" xr3:uid="{AF41D69A-1EBB-6A43-8C3B-F0C583C8BECD}" uniqueName="141" name="FirstInteractive" queryTableFieldId="141"/>
    <tableColumn id="142" xr3:uid="{FCC6B66E-B408-FC43-B03D-056CC7ABB8C8}" uniqueName="142" name="TimeToInteractive" queryTableFieldId="142"/>
    <tableColumn id="143" xr3:uid="{F8D4BF35-24D6-8940-B165-FBC441E05797}" uniqueName="143" name="TTIMeasurementEnd" queryTableFieldId="143"/>
    <tableColumn id="144" xr3:uid="{69C546DF-B082-C34A-AF65-66816B1D53A6}" uniqueName="144" name="LastInteractive" queryTableFieldId="144"/>
    <tableColumn id="145" xr3:uid="{C7EC9AB5-80AD-934D-AAF3-7B5DFD652EC1}" uniqueName="145" name="FirstCPUIdle" queryTableFieldId="145"/>
    <tableColumn id="146" xr3:uid="{164BE378-3249-D54A-BFF4-9907F8C744A6}" uniqueName="146" name="testID" queryTableFieldId="146" dataDxfId="102"/>
    <tableColumn id="147" xr3:uid="{65B1A0B1-1D44-6D43-B0DE-9B2FCAB8F0A9}" uniqueName="147" name="run" queryTableFieldId="147"/>
    <tableColumn id="148" xr3:uid="{76DAC46D-574C-AC4D-AE86-897F8A8CFC58}" uniqueName="148" name="step" queryTableFieldId="148"/>
    <tableColumn id="149" xr3:uid="{783A42EA-4DE4-2540-85B6-F90DE2320402}" uniqueName="149" name="effectiveBps" queryTableFieldId="149"/>
    <tableColumn id="150" xr3:uid="{CC1AA434-9E7F-DA47-AEF9-A53A776BC1FD}" uniqueName="150" name="domTime" queryTableFieldId="150"/>
    <tableColumn id="151" xr3:uid="{6FB35534-9634-E447-BFB9-F704BB3FCA4F}" uniqueName="151" name="aft" queryTableFieldId="151"/>
    <tableColumn id="152" xr3:uid="{807D0F3A-E7B1-5B40-A2C9-2FCF7D5B64B2}" uniqueName="152" name="titleTime" queryTableFieldId="152"/>
    <tableColumn id="153" xr3:uid="{301D09F8-A9E4-FA45-AACF-D3A6E1CB39BD}" uniqueName="153" name="domLoading" queryTableFieldId="153"/>
    <tableColumn id="154" xr3:uid="{7A7B6536-F02D-224C-B69F-A6DDB44F73E1}" uniqueName="154" name="server_rtt" queryTableFieldId="154"/>
    <tableColumn id="155" xr3:uid="{5CFC71BA-7A0E-6C4C-8FEE-0B6457CFACD3}" uniqueName="155" name="edge-processed" queryTableFieldId="155"/>
    <tableColumn id="156" xr3:uid="{DD6D2642-B7F8-184F-8E1B-FE699317B438}" uniqueName="156" name="maxFID" queryTableFieldId="156"/>
    <tableColumn id="157" xr3:uid="{1CCC44D5-7D1B-5B47-B696-B085841E8C6F}" uniqueName="157" name="TotalBlockingTime" queryTableFieldId="157"/>
    <tableColumn id="158" xr3:uid="{FD8A3C51-5EA9-164E-A40A-2C97A4F8F0AB}" uniqueName="158" name="effectiveBpsDoc" queryTableFieldId="158"/>
    <tableColumn id="159" xr3:uid="{01DB15AF-4784-6449-8EAA-93CDD4A1961D}" uniqueName="159" name="bytes.html" queryTableFieldId="159"/>
    <tableColumn id="160" xr3:uid="{2330377F-1658-AC44-BE39-47BDD64F3DEF}" uniqueName="160" name="requests.html" queryTableFieldId="160"/>
    <tableColumn id="161" xr3:uid="{27639899-ED87-2449-A22F-E8FCDC8E8BB8}" uniqueName="161" name="bytesUncompressed.html" queryTableFieldId="161"/>
    <tableColumn id="162" xr3:uid="{F2AFAB88-EAA7-DA41-BFBA-96C7AA7921D3}" uniqueName="162" name="bytes.js" queryTableFieldId="162"/>
    <tableColumn id="163" xr3:uid="{F9739737-FB8A-6C45-9B81-4E2A7021B21C}" uniqueName="163" name="requests.js" queryTableFieldId="163"/>
    <tableColumn id="164" xr3:uid="{5171AF44-B4E4-4247-9F54-53F20539DC87}" uniqueName="164" name="bytesUncompressed.js" queryTableFieldId="164"/>
    <tableColumn id="165" xr3:uid="{083F1208-6592-0842-8DF7-1C835B4AD863}" uniqueName="165" name="bytes.css" queryTableFieldId="165"/>
    <tableColumn id="166" xr3:uid="{D5D9D46A-1599-0343-A340-D176E694EBDC}" uniqueName="166" name="requests.css" queryTableFieldId="166"/>
    <tableColumn id="167" xr3:uid="{13526F60-A312-584B-B5D1-19270773663A}" uniqueName="167" name="bytesUncompressed.css" queryTableFieldId="167"/>
    <tableColumn id="168" xr3:uid="{C406DC81-00A8-FB4E-B181-E07A791A228E}" uniqueName="168" name="bytes.image" queryTableFieldId="168"/>
    <tableColumn id="169" xr3:uid="{8D5814F6-6F4F-E945-8281-E4CD05EEE4A6}" uniqueName="169" name="requests.image" queryTableFieldId="169"/>
    <tableColumn id="170" xr3:uid="{93DBAB51-D5C2-C049-941D-6B92C5B84E36}" uniqueName="170" name="bytesUncompressed.image" queryTableFieldId="170"/>
    <tableColumn id="171" xr3:uid="{5E570522-D42B-AA43-88E9-CBE4E5C25387}" uniqueName="171" name="bytes.flash" queryTableFieldId="171"/>
    <tableColumn id="172" xr3:uid="{19A0E528-3535-0B40-9591-0E1B3D9C1065}" uniqueName="172" name="requests.flash" queryTableFieldId="172"/>
    <tableColumn id="173" xr3:uid="{88661D8D-66F8-2E4C-8D15-DFC3EEB1EFA6}" uniqueName="173" name="bytesUncompressed.flash" queryTableFieldId="173"/>
    <tableColumn id="174" xr3:uid="{828FD408-2F20-AB4D-B8EF-83F8A5597F45}" uniqueName="174" name="bytes.font" queryTableFieldId="174"/>
    <tableColumn id="175" xr3:uid="{ECCDA7A3-5BD4-CB44-BBD8-DB2E178DAC3F}" uniqueName="175" name="requests.font" queryTableFieldId="175"/>
    <tableColumn id="176" xr3:uid="{7F5EC8CA-B3D8-614A-9663-E9BA21E11551}" uniqueName="176" name="bytesUncompressed.font" queryTableFieldId="176"/>
    <tableColumn id="177" xr3:uid="{513159FC-148F-AE4E-B21B-D5FC20F3AC51}" uniqueName="177" name="bytes.video" queryTableFieldId="177"/>
    <tableColumn id="178" xr3:uid="{16A0AAA1-4A38-724F-B6A3-4CB077A749EB}" uniqueName="178" name="requests.video" queryTableFieldId="178"/>
    <tableColumn id="179" xr3:uid="{D206D9F4-FDBD-0344-A632-BCBFB9E4D2A9}" uniqueName="179" name="bytesUncompressed.video" queryTableFieldId="179"/>
    <tableColumn id="180" xr3:uid="{1487C97C-B039-C64A-A6A9-441B80A7E402}" uniqueName="180" name="bytes.other" queryTableFieldId="180"/>
    <tableColumn id="181" xr3:uid="{C1B2DBD7-475E-4D46-A08A-5E8F0B6C8F70}" uniqueName="181" name="requests.other" queryTableFieldId="181"/>
    <tableColumn id="182" xr3:uid="{72B1F46F-A42B-5F4B-80A4-30E7A13EFD16}" uniqueName="182" name="bytesUncompressed.other" queryTableFieldId="182"/>
    <tableColumn id="183" xr3:uid="{D4DBFAD9-539D-B146-94E7-95470EDB9F43}" uniqueName="183" name="id" queryTableFieldId="183" dataDxfId="101"/>
    <tableColumn id="184" xr3:uid="{4FF2F74F-6E87-C140-9450-55A830358C5C}" uniqueName="184" name="Column184" queryTableFieldId="18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C73202F-3965-9149-8868-20F07C120249}" name="Werkblad_1___Results_MPA_SLOW_R" displayName="Werkblad_1___Results_MPA_SLOW_R" ref="A1:GE6" tableType="queryTable" totalsRowShown="0">
  <autoFilter ref="A1:GE6" xr:uid="{EC73202F-3965-9149-8868-20F07C120249}"/>
  <tableColumns count="187">
    <tableColumn id="1" xr3:uid="{4B040472-39AE-934B-9EEA-F9AA1439EA12}" uniqueName="1" name="loadTime" queryTableFieldId="1"/>
    <tableColumn id="2" xr3:uid="{3927A2CA-6FA1-F047-A499-BA3B3A9F6921}" uniqueName="2" name="docTime" queryTableFieldId="2"/>
    <tableColumn id="3" xr3:uid="{292E7079-625C-E644-A071-0E46CC2201F9}" uniqueName="3" name="fullyLoaded" queryTableFieldId="3"/>
    <tableColumn id="4" xr3:uid="{A0482D06-7BF6-E34A-BF0B-33AA776A608A}" uniqueName="4" name="bytesOut" queryTableFieldId="4"/>
    <tableColumn id="5" xr3:uid="{DF09E1DC-6DD6-5840-92F2-072BDC27EE63}" uniqueName="5" name="bytesOutDoc" queryTableFieldId="5"/>
    <tableColumn id="6" xr3:uid="{436C3DC1-F64C-1C49-B18A-807A45EE95D2}" uniqueName="6" name="bytesIn" queryTableFieldId="6"/>
    <tableColumn id="7" xr3:uid="{6C8D25CB-25BC-804A-92D8-EF5C0C5D99D4}" uniqueName="7" name="bytesInDoc" queryTableFieldId="7"/>
    <tableColumn id="8" xr3:uid="{AC5F25B8-C7F0-3C43-AB48-01EAE7C7D23B}" uniqueName="8" name="requests" queryTableFieldId="8"/>
    <tableColumn id="9" xr3:uid="{AD36356F-EE09-2B4F-8209-0C901647C068}" uniqueName="9" name="requestsFull" queryTableFieldId="9"/>
    <tableColumn id="10" xr3:uid="{AE4D1606-8CD7-F643-A791-1F27811C5D2D}" uniqueName="10" name="requestsDoc" queryTableFieldId="10"/>
    <tableColumn id="11" xr3:uid="{2AA5B0DB-61B5-864B-ADC5-876A2E8F05E8}" uniqueName="11" name="responses_200" queryTableFieldId="11"/>
    <tableColumn id="12" xr3:uid="{41E8EB14-7AC2-8140-9364-04A71D8337DD}" uniqueName="12" name="responses_404" queryTableFieldId="12"/>
    <tableColumn id="13" xr3:uid="{777FDEB7-457E-4B46-9645-F2D09F280882}" uniqueName="13" name="responses_other" queryTableFieldId="13"/>
    <tableColumn id="14" xr3:uid="{167BBD06-323B-2546-8B97-F0A894132828}" uniqueName="14" name="result" queryTableFieldId="14"/>
    <tableColumn id="15" xr3:uid="{14D7B645-83CD-7A47-88A6-D912A2106FEB}" uniqueName="15" name="testStartOffset" queryTableFieldId="15"/>
    <tableColumn id="16" xr3:uid="{4A53CFE7-9135-1C44-A03B-DE5F70D39BE9}" uniqueName="16" name="cached" queryTableFieldId="16"/>
    <tableColumn id="17" xr3:uid="{1A7185AE-08F4-1644-8AE6-F760776226EB}" uniqueName="17" name="optimization_checked" queryTableFieldId="17"/>
    <tableColumn id="18" xr3:uid="{B6200BA1-1766-C34F-AA4E-F90003518313}" uniqueName="18" name="main_frame" queryTableFieldId="18" dataDxfId="100"/>
    <tableColumn id="19" xr3:uid="{1A364B65-1A89-BF45-9E7D-20DBFA0764EE}" uniqueName="19" name="loadEventStart" queryTableFieldId="19"/>
    <tableColumn id="20" xr3:uid="{3ADA8D60-BF99-C14C-9181-06392AB6DF00}" uniqueName="20" name="loadEventEnd" queryTableFieldId="20"/>
    <tableColumn id="21" xr3:uid="{3FC858ED-A5AE-B84F-A033-EB239B488A02}" uniqueName="21" name="domContentLoadedEventStart" queryTableFieldId="21"/>
    <tableColumn id="22" xr3:uid="{02CD42B8-57DD-3F46-A7AD-AE6C0CB3EA58}" uniqueName="22" name="domContentLoadedEventEnd" queryTableFieldId="22"/>
    <tableColumn id="23" xr3:uid="{977E69D9-B7F1-344F-8976-C30648AE9D5A}" uniqueName="23" name="URL" queryTableFieldId="23" dataDxfId="99"/>
    <tableColumn id="24" xr3:uid="{E13539F4-26CF-284E-8317-5A20B316205A}" uniqueName="24" name="connections" queryTableFieldId="24"/>
    <tableColumn id="25" xr3:uid="{4A15DDDE-947C-784A-99EF-D6C3B34FA052}" uniqueName="25" name="final_base_page_request" queryTableFieldId="25"/>
    <tableColumn id="26" xr3:uid="{A7CFF5D6-4B5F-9142-B057-426951784DDC}" uniqueName="26" name="final_base_page_request_id" queryTableFieldId="26" dataDxfId="98"/>
    <tableColumn id="27" xr3:uid="{7892BD66-5080-EF44-815A-B11226237920}" uniqueName="27" name="final_url" queryTableFieldId="27" dataDxfId="97"/>
    <tableColumn id="28" xr3:uid="{1127ED70-58CD-7543-9109-CE6DCF61A01C}" uniqueName="28" name="domInteractive" queryTableFieldId="28"/>
    <tableColumn id="29" xr3:uid="{ADCC9071-41F9-1F40-8C68-583815503365}" uniqueName="29" name="firstPaint" queryTableFieldId="29"/>
    <tableColumn id="30" xr3:uid="{B770E0B2-BBAF-E248-8101-7C253CC5D7EE}" uniqueName="30" name="firstContentfulPaint" queryTableFieldId="30"/>
    <tableColumn id="31" xr3:uid="{764F61FC-3537-484A-AD44-EB8DB14CDBAF}" uniqueName="31" name="firstMeaningfulPaint" queryTableFieldId="31"/>
    <tableColumn id="32" xr3:uid="{43A56ABC-089F-3E49-9AAE-2809AD815472}" uniqueName="32" name="firstImagePaint" queryTableFieldId="32"/>
    <tableColumn id="33" xr3:uid="{DB16C302-7193-8641-95DE-4AE556F3D5F4}" uniqueName="33" name="renderBlockingCSS" queryTableFieldId="33"/>
    <tableColumn id="34" xr3:uid="{0FD33F8F-22D5-1748-B98B-CD52CC2F7FBF}" uniqueName="34" name="renderBlockingJS" queryTableFieldId="34"/>
    <tableColumn id="35" xr3:uid="{9D1DE9DC-FF1C-8E4B-A078-F1150CD8235E}" uniqueName="35" name="TTFB" queryTableFieldId="35"/>
    <tableColumn id="36" xr3:uid="{75BAB0B8-AC5B-A541-B265-EA7149E021F8}" uniqueName="36" name="basePageSSLTime" queryTableFieldId="36"/>
    <tableColumn id="37" xr3:uid="{2FA13A73-8AB9-0B44-BCCD-4C98EA57FCE5}" uniqueName="37" name="score_cache" queryTableFieldId="37"/>
    <tableColumn id="38" xr3:uid="{4D003C9A-51C9-2B43-B9FF-B4B63D052F9B}" uniqueName="38" name="score_cdn" queryTableFieldId="38"/>
    <tableColumn id="39" xr3:uid="{6C77984D-A408-C44F-8F9C-D60B6F857CFD}" uniqueName="39" name="score_gzip" queryTableFieldId="39"/>
    <tableColumn id="40" xr3:uid="{F2C451C4-EEEE-A747-8164-417185359297}" uniqueName="40" name="score_cookies" queryTableFieldId="40"/>
    <tableColumn id="41" xr3:uid="{FDCB2EA8-E57A-C246-A6DA-5837579EF72E}" uniqueName="41" name="score_keep-alive" queryTableFieldId="41"/>
    <tableColumn id="42" xr3:uid="{E2BA9157-0187-2F49-9EF9-44EDDAC0C8B0}" uniqueName="42" name="score_minify" queryTableFieldId="42"/>
    <tableColumn id="43" xr3:uid="{FB58CD5D-90F0-EF48-84B9-92AC25A64AF6}" uniqueName="43" name="score_combine" queryTableFieldId="43"/>
    <tableColumn id="44" xr3:uid="{DE6A4083-6068-1747-819D-7A8695D0E201}" uniqueName="44" name="score_compress" queryTableFieldId="44"/>
    <tableColumn id="45" xr3:uid="{53852CAD-0562-ED4C-9D1E-FA3D572E9F13}" uniqueName="45" name="score_etags" queryTableFieldId="45"/>
    <tableColumn id="46" xr3:uid="{4A30DA79-C915-F04C-B5AE-62B3314ECD1A}" uniqueName="46" name="score_progressive_jpeg" queryTableFieldId="46"/>
    <tableColumn id="47" xr3:uid="{517356DC-1031-6742-BFBD-F51832307FCE}" uniqueName="47" name="gzip_total" queryTableFieldId="47"/>
    <tableColumn id="48" xr3:uid="{7833DEA7-CBDF-264F-BD20-9F7221E71949}" uniqueName="48" name="gzip_savings" queryTableFieldId="48"/>
    <tableColumn id="49" xr3:uid="{A3964085-3CA1-E444-A484-09CBA88A62F5}" uniqueName="49" name="minify_total" queryTableFieldId="49"/>
    <tableColumn id="50" xr3:uid="{09C7768E-2C0B-F04E-9857-93DE03F792C7}" uniqueName="50" name="minify_savings" queryTableFieldId="50"/>
    <tableColumn id="51" xr3:uid="{54667E6A-4EDB-E24C-904C-F13067BCF75F}" uniqueName="51" name="image_total" queryTableFieldId="51"/>
    <tableColumn id="52" xr3:uid="{574D3850-3C8F-324D-B3CB-FF2450475021}" uniqueName="52" name="image_savings" queryTableFieldId="52"/>
    <tableColumn id="53" xr3:uid="{9FE7EDB1-03FB-8344-A957-07B26511014A}" uniqueName="53" name="base_page_cdn" queryTableFieldId="53" dataDxfId="96"/>
    <tableColumn id="54" xr3:uid="{2EF37ADE-92EF-2148-9A64-D077A2D8BD24}" uniqueName="54" name="cpu.ParseHTML" queryTableFieldId="54"/>
    <tableColumn id="55" xr3:uid="{41A5E580-F0F3-C649-8AD1-BF1915EC299D}" uniqueName="55" name="cpu.HTMLDocumentParser::FetchQueuedPreloads" queryTableFieldId="55"/>
    <tableColumn id="56" xr3:uid="{E4D17DCF-521B-A941-9BDD-1947288D1785}" uniqueName="56" name="cpu.EventDispatch" queryTableFieldId="56"/>
    <tableColumn id="57" xr3:uid="{6D92EEF6-4F68-0E4F-910D-94F60AB33FBC}" uniqueName="57" name="cpu.MarkDOMContent" queryTableFieldId="57"/>
    <tableColumn id="58" xr3:uid="{0BC82DE1-398A-0344-A0F8-9F8B6BB7F592}" uniqueName="58" name="cpu.V8.GC_TIME_TO_SAFEPOINT" queryTableFieldId="58"/>
    <tableColumn id="59" xr3:uid="{553FBE57-A23F-704F-AC16-B7A326023263}" uniqueName="59" name="cpu.CommitLoad" queryTableFieldId="59"/>
    <tableColumn id="60" xr3:uid="{10065E2E-4555-0643-816C-8ED7C54DB836}" uniqueName="60" name="cpu.ResourceFetcher::requestResource" queryTableFieldId="60"/>
    <tableColumn id="61" xr3:uid="{22367C6F-6286-744D-B642-3196114E539C}" uniqueName="61" name="cpu.EvaluateScript" queryTableFieldId="61"/>
    <tableColumn id="62" xr3:uid="{3CBAACB6-9EDA-C545-B21B-CC16342E2153}" uniqueName="62" name="cpu.v8.compile" queryTableFieldId="62"/>
    <tableColumn id="63" xr3:uid="{909C3FE0-410C-194E-87FD-632361FEA9DB}" uniqueName="63" name="cpu.ParseAuthorStyleSheet" queryTableFieldId="63"/>
    <tableColumn id="64" xr3:uid="{52569E80-88B1-F44F-ABA4-5A435A695C58}" uniqueName="64" name="cpu.FunctionCall" queryTableFieldId="64"/>
    <tableColumn id="65" xr3:uid="{7601906D-C97D-C541-807E-F1F059A21EEF}" uniqueName="65" name="cpu.UpdateLayoutTree" queryTableFieldId="65"/>
    <tableColumn id="66" xr3:uid="{70C16101-20EF-7540-B8FE-C317140C260A}" uniqueName="66" name="cpu.Layout" queryTableFieldId="66"/>
    <tableColumn id="67" xr3:uid="{B4470E38-1027-084D-9860-A3027B52CB11}" uniqueName="67" name="cpu.ResourceChangePriority" queryTableFieldId="67"/>
    <tableColumn id="68" xr3:uid="{065A38A8-B2E4-8142-BDD9-E5AF48F875A3}" uniqueName="68" name="cpu.PrePaint" queryTableFieldId="68"/>
    <tableColumn id="69" xr3:uid="{76352A88-7FE1-464D-BFB7-0153C027B71C}" uniqueName="69" name="cpu.Paint" queryTableFieldId="69"/>
    <tableColumn id="70" xr3:uid="{40F5B589-3322-3940-849F-72251FC9A22F}" uniqueName="70" name="cpu.Layerize" queryTableFieldId="70"/>
    <tableColumn id="71" xr3:uid="{C62C447A-8786-3748-9947-0AA8EEA5D04B}" uniqueName="71" name="cpu.largestContentfulPaint::Candidate" queryTableFieldId="71"/>
    <tableColumn id="72" xr3:uid="{D9693B9E-0958-5C4B-AEB7-E04FC37D7855}" uniqueName="72" name="cpu.HitTest" queryTableFieldId="72"/>
    <tableColumn id="73" xr3:uid="{C065518A-7BF5-D548-AC60-F3ACCC5841F6}" uniqueName="73" name="cpu.MarkLoad" queryTableFieldId="73"/>
    <tableColumn id="74" xr3:uid="{4DEF5F78-E375-6C45-95B1-1D0A9DB915D1}" uniqueName="74" name="cpu.Idle" queryTableFieldId="74"/>
    <tableColumn id="75" xr3:uid="{B897D2AE-0969-7840-A499-68B7A56B918C}" uniqueName="75" name="tester" queryTableFieldId="75" dataDxfId="95"/>
    <tableColumn id="76" xr3:uid="{1001FAD1-3B63-D84D-8E59-FFD122D6E40A}" uniqueName="76" name="start_epoch" queryTableFieldId="76"/>
    <tableColumn id="77" xr3:uid="{AEB966D9-64E6-A742-9554-1E71496F3B67}" uniqueName="77" name="osVersion" queryTableFieldId="77" dataDxfId="94"/>
    <tableColumn id="78" xr3:uid="{C756FA7E-A2FF-164A-B3B2-526B8D7C0416}" uniqueName="78" name="os_version" queryTableFieldId="78" dataDxfId="93"/>
    <tableColumn id="79" xr3:uid="{0E2779A1-561D-374E-92E9-2C5FF8C289B4}" uniqueName="79" name="osPlatform" queryTableFieldId="79" dataDxfId="92"/>
    <tableColumn id="80" xr3:uid="{A226BE07-B345-ED43-8EE1-B86EC3CB1802}" uniqueName="80" name="date" queryTableFieldId="80"/>
    <tableColumn id="81" xr3:uid="{AC604A12-4492-0D44-94AA-531831AB93B3}" uniqueName="81" name="browserVersion" queryTableFieldId="81"/>
    <tableColumn id="82" xr3:uid="{7F868E40-C640-A54A-8730-656C7A237074}" uniqueName="82" name="browser_version" queryTableFieldId="82"/>
    <tableColumn id="83" xr3:uid="{6D3811FC-6DE3-7C48-83C9-68D641BFFE14}" uniqueName="83" name="fullyLoadedCPUms" queryTableFieldId="83"/>
    <tableColumn id="84" xr3:uid="{FED85D53-5896-D245-BABA-6AEC0B89A01A}" uniqueName="84" name="fullyLoadedCPUpct" queryTableFieldId="84"/>
    <tableColumn id="85" xr3:uid="{5755473E-6BE6-614E-B42C-F024A52F9343}" uniqueName="85" name="document_URL" queryTableFieldId="85" dataDxfId="91"/>
    <tableColumn id="86" xr3:uid="{9180FF95-FACF-1B49-9DE5-6BED36124400}" uniqueName="86" name="document_hostname" queryTableFieldId="86" dataDxfId="90"/>
    <tableColumn id="87" xr3:uid="{EBDE351E-C6BC-F54A-8C07-6BA0DB050216}" uniqueName="87" name="document_origin" queryTableFieldId="87" dataDxfId="89"/>
    <tableColumn id="88" xr3:uid="{F8E0A175-783B-3248-944C-39E84ECFC78A}" uniqueName="88" name="domElements" queryTableFieldId="88"/>
    <tableColumn id="89" xr3:uid="{8E669C34-370D-C84E-A1D0-ED3FABFBF07C}" uniqueName="89" name="domComplete" queryTableFieldId="89"/>
    <tableColumn id="90" xr3:uid="{A8BFCB7F-B96F-3F49-B7C1-6E9DAFCA3C3E}" uniqueName="90" name="PerformancePaintTiming.first-paint" queryTableFieldId="90"/>
    <tableColumn id="91" xr3:uid="{C56D7548-D3D7-1741-A8A9-2FF144DB5EC5}" uniqueName="91" name="PerformancePaintTiming.first-contentful-paint" queryTableFieldId="91"/>
    <tableColumn id="92" xr3:uid="{4BB68D48-2C52-3449-9F64-06B249FC333D}" uniqueName="92" name="base_page_ip_ptr" queryTableFieldId="92"/>
    <tableColumn id="93" xr3:uid="{39B1770D-C16D-5E4D-93F6-D6090933AE17}" uniqueName="93" name="base_page_cname" queryTableFieldId="93"/>
    <tableColumn id="94" xr3:uid="{D9C2E3AD-C778-A14E-80CA-9985B91AE532}" uniqueName="94" name="base_page_dns_server" queryTableFieldId="94" dataDxfId="88"/>
    <tableColumn id="95" xr3:uid="{3BBA5CF9-5F34-454E-93C8-F574962110D8}" uniqueName="95" name="browser_name" queryTableFieldId="95" dataDxfId="87"/>
    <tableColumn id="96" xr3:uid="{A26F160F-DF08-6F4F-BF2C-E28F62573DFB}" uniqueName="96" name="eventName" queryTableFieldId="96" dataDxfId="86"/>
    <tableColumn id="97" xr3:uid="{777D1D2E-FCF6-1A44-A285-BB4EE45A8F74}" uniqueName="97" name="test_run_time_ms" queryTableFieldId="97"/>
    <tableColumn id="98" xr3:uid="{DF19C975-8B03-444D-BB24-05907BB6A08E}" uniqueName="98" name="testUrl" queryTableFieldId="98" dataDxfId="85"/>
    <tableColumn id="99" xr3:uid="{D5659F99-BBD3-9D43-997C-8400840011B4}" uniqueName="99" name="Colordepth" queryTableFieldId="99"/>
    <tableColumn id="100" xr3:uid="{6553AB8D-6EAE-D044-BE85-17EAEB6FB379}" uniqueName="100" name="Dpi" queryTableFieldId="100" dataDxfId="84"/>
    <tableColumn id="101" xr3:uid="{1743BA94-147B-6742-8CDD-2981B95FF4C1}" uniqueName="101" name="Images" queryTableFieldId="101" dataDxfId="83"/>
    <tableColumn id="102" xr3:uid="{A44BA15A-DA31-3F4D-836E-1F0FB797456B}" uniqueName="102" name="Resolution" queryTableFieldId="102" dataDxfId="82"/>
    <tableColumn id="103" xr3:uid="{EFF9CC9B-A5BF-634E-868D-5B01CA1A4013}" uniqueName="103" name="generated-content-percent" queryTableFieldId="103"/>
    <tableColumn id="104" xr3:uid="{EF720803-5EEA-2A41-956F-16DFB6E61F15}" uniqueName="104" name="generated-content-size" queryTableFieldId="104"/>
    <tableColumn id="105" xr3:uid="{C63D7E36-C853-4641-9BDB-511464F4B108}" uniqueName="105" name="meta-viewport" queryTableFieldId="105" dataDxfId="81"/>
    <tableColumn id="106" xr3:uid="{F03B8196-6C8F-6246-9BB3-ECCE1554B652}" uniqueName="106" name="rendered-html" queryTableFieldId="106" dataDxfId="80"/>
    <tableColumn id="107" xr3:uid="{47765AA8-2740-9A4F-8080-9F85D557401A}" uniqueName="107" name="lastVisualChange" queryTableFieldId="107"/>
    <tableColumn id="108" xr3:uid="{33E3F953-DD6D-824E-915C-3542C09B2548}" uniqueName="108" name="render" queryTableFieldId="108"/>
    <tableColumn id="109" xr3:uid="{76FB9D39-03F3-E84F-B01D-80B5F59F0585}" uniqueName="109" name="visualComplete85" queryTableFieldId="109"/>
    <tableColumn id="110" xr3:uid="{FB83C139-70D5-714F-BCC0-9C74BAAAD8D4}" uniqueName="110" name="visualComplete90" queryTableFieldId="110"/>
    <tableColumn id="111" xr3:uid="{45E7DAFD-49BA-124B-8F0E-118262906A2C}" uniqueName="111" name="visualComplete95" queryTableFieldId="111"/>
    <tableColumn id="112" xr3:uid="{C7ED6E9D-EC9E-864C-820C-B0087080E441}" uniqueName="112" name="visualComplete99" queryTableFieldId="112"/>
    <tableColumn id="113" xr3:uid="{86124CD9-D376-924C-BB73-79B3044A252A}" uniqueName="113" name="visualComplete" queryTableFieldId="113"/>
    <tableColumn id="114" xr3:uid="{155FCD26-4C2A-6341-9A66-A714A850C819}" uniqueName="114" name="SpeedIndex" queryTableFieldId="114"/>
    <tableColumn id="115" xr3:uid="{18A190B3-8098-7049-9290-1C1F2B754E2A}" uniqueName="115" name="LargestContentfulPaintType" queryTableFieldId="115" dataDxfId="79"/>
    <tableColumn id="116" xr3:uid="{7479D3B5-75BC-9E41-97F0-E4489AAB54E5}" uniqueName="116" name="LargestContentfulPaintNodeType" queryTableFieldId="116" dataDxfId="78"/>
    <tableColumn id="117" xr3:uid="{C6A2ADBB-90CD-984A-857E-4542022F6E57}" uniqueName="117" name="LargestContentfulPaintImageURL" queryTableFieldId="117" dataDxfId="77"/>
    <tableColumn id="118" xr3:uid="{D7F9FFCB-7418-734C-A34C-35BFA4D492F9}" uniqueName="118" name="chromeUserTiming.navigationStart" queryTableFieldId="118"/>
    <tableColumn id="119" xr3:uid="{55193B86-B8A1-7849-A97A-56BC55D7CB39}" uniqueName="119" name="chromeUserTiming.fetchStart" queryTableFieldId="119"/>
    <tableColumn id="120" xr3:uid="{EB8D0FD5-E00A-AD47-BBDE-C750B6123147}" uniqueName="120" name="chromeUserTiming.domLoading" queryTableFieldId="120"/>
    <tableColumn id="121" xr3:uid="{C8D9DDB5-0E33-5842-B1CA-D52695334ADF}" uniqueName="121" name="chromeUserTiming.responseEnd" queryTableFieldId="121"/>
    <tableColumn id="122" xr3:uid="{37DFCA55-9708-4F49-85E2-858CD0658F28}" uniqueName="122" name="chromeUserTiming.domInteractive" queryTableFieldId="122"/>
    <tableColumn id="123" xr3:uid="{38A2C882-1586-CC43-9B36-9B3A0970C49C}" uniqueName="123" name="chromeUserTiming.domContentLoadedEventStart" queryTableFieldId="123"/>
    <tableColumn id="124" xr3:uid="{333F511F-6D19-FE4B-9782-939A466E8DF3}" uniqueName="124" name="chromeUserTiming.domContentLoadedEventEnd" queryTableFieldId="124"/>
    <tableColumn id="125" xr3:uid="{55EEEDFC-C8AB-0947-B3DF-0A05141C533B}" uniqueName="125" name="chromeUserTiming.domComplete" queryTableFieldId="125"/>
    <tableColumn id="126" xr3:uid="{37C1FBC3-6ECB-C04A-BE39-F11DF5CB6A74}" uniqueName="126" name="chromeUserTiming.unloadEventStart" queryTableFieldId="126"/>
    <tableColumn id="127" xr3:uid="{C5CC1B3A-9310-7649-AA65-9D44D7CDB479}" uniqueName="127" name="chromeUserTiming.unloadEventEnd" queryTableFieldId="127"/>
    <tableColumn id="128" xr3:uid="{4AA0D43D-A4C7-0C40-8A2F-0E4138BBA092}" uniqueName="128" name="chromeUserTiming.markAsMainFrame" queryTableFieldId="128"/>
    <tableColumn id="129" xr3:uid="{EE690E03-F0C2-D342-B1F4-260005C29DD7}" uniqueName="129" name="chromeUserTiming.commitNavigationEnd" queryTableFieldId="129"/>
    <tableColumn id="130" xr3:uid="{BAEFCE42-B7D1-164A-B097-9682CE55C4F4}" uniqueName="130" name="chromeUserTiming.firstPaint" queryTableFieldId="130"/>
    <tableColumn id="131" xr3:uid="{3B0BD56F-A8B2-BC40-9E65-46E9DFCA598F}" uniqueName="131" name="chromeUserTiming.firstContentfulPaint" queryTableFieldId="131"/>
    <tableColumn id="132" xr3:uid="{62D934C3-069D-D349-8DF9-31C15EB72217}" uniqueName="132" name="chromeUserTiming.firstMeaningfulPaintCandidate" queryTableFieldId="132"/>
    <tableColumn id="133" xr3:uid="{719FD968-D7C2-8E43-B235-D64BA310DAE8}" uniqueName="133" name="chromeUserTiming.InteractiveTime" queryTableFieldId="133"/>
    <tableColumn id="134" xr3:uid="{66E61F5B-63F9-3D46-8BD1-89CDA44FB756}" uniqueName="134" name="chromeUserTiming.LayoutShift" queryTableFieldId="134"/>
    <tableColumn id="135" xr3:uid="{F692E58C-401E-ED48-B88B-9539658E5077}" uniqueName="135" name="chromeUserTiming.firstMeaningfulPaint" queryTableFieldId="135"/>
    <tableColumn id="136" xr3:uid="{E6979B05-14FB-5C4E-AEA8-A88BD71EDF99}" uniqueName="136" name="chromeUserTiming.firstImagePaint" queryTableFieldId="136"/>
    <tableColumn id="137" xr3:uid="{A2CE82D8-D14C-3A49-8779-06166AE87DDF}" uniqueName="137" name="chromeUserTiming.loadEventStart" queryTableFieldId="137"/>
    <tableColumn id="138" xr3:uid="{AA9D8F03-EAC8-C545-ADA4-A7EF80F184FA}" uniqueName="138" name="chromeUserTiming.loadEventEnd" queryTableFieldId="138"/>
    <tableColumn id="139" xr3:uid="{F180727F-F819-224F-8979-6D03426C4D03}" uniqueName="139" name="chromeUserTiming.LargestTextPaint" queryTableFieldId="139"/>
    <tableColumn id="140" xr3:uid="{9F234D82-818D-9E45-85AF-1761E138F5D0}" uniqueName="140" name="chromeUserTiming.LargestContentfulPaint" queryTableFieldId="140"/>
    <tableColumn id="141" xr3:uid="{020DA25A-C41D-F748-999C-6643800DCE4E}" uniqueName="141" name="chromeUserTiming.LargestImagePaint" queryTableFieldId="141"/>
    <tableColumn id="142" xr3:uid="{BB2707B1-7C65-0F4A-97A8-84EC00948779}" uniqueName="142" name="chromeUserTiming.TotalLayoutShift" queryTableFieldId="142"/>
    <tableColumn id="143" xr3:uid="{046877BB-CC1F-6348-AF3F-F5813D16B07E}" uniqueName="143" name="chromeUserTiming.CumulativeLayoutShift" queryTableFieldId="143"/>
    <tableColumn id="144" xr3:uid="{B7CE613E-FBBA-AB4E-A577-8A98F4811631}" uniqueName="144" name="FirstInteractive" queryTableFieldId="144"/>
    <tableColumn id="145" xr3:uid="{D9256DC1-5D22-024A-B285-09320703951E}" uniqueName="145" name="TimeToInteractive" queryTableFieldId="145"/>
    <tableColumn id="146" xr3:uid="{7E8BC046-E378-AF45-80C4-ACDC286D708F}" uniqueName="146" name="TTIMeasurementEnd" queryTableFieldId="146"/>
    <tableColumn id="147" xr3:uid="{7ADCD0E5-CD64-2E49-BB45-87DC8A9FC3CC}" uniqueName="147" name="LastInteractive" queryTableFieldId="147"/>
    <tableColumn id="148" xr3:uid="{0FCC521F-F05B-E84A-9A79-E008CD7C9278}" uniqueName="148" name="FirstCPUIdle" queryTableFieldId="148"/>
    <tableColumn id="149" xr3:uid="{E2D1BBFB-16D0-7B42-8DCE-21FBB0B16AE5}" uniqueName="149" name="testID" queryTableFieldId="149" dataDxfId="76"/>
    <tableColumn id="150" xr3:uid="{EF8F4924-560B-A74A-B51C-EDF1782BD0C1}" uniqueName="150" name="run" queryTableFieldId="150"/>
    <tableColumn id="151" xr3:uid="{3975D1F3-ECB3-4841-9BF9-F5A731332E49}" uniqueName="151" name="step" queryTableFieldId="151"/>
    <tableColumn id="152" xr3:uid="{436CDD10-9D42-4B4F-B0B3-2ECA3EF13A73}" uniqueName="152" name="effectiveBps" queryTableFieldId="152"/>
    <tableColumn id="153" xr3:uid="{A0C59BEA-FA77-E74E-898A-D395AEF958CD}" uniqueName="153" name="domTime" queryTableFieldId="153"/>
    <tableColumn id="154" xr3:uid="{86EBF0F9-6840-DD48-B3DA-DAB0901672C0}" uniqueName="154" name="aft" queryTableFieldId="154"/>
    <tableColumn id="155" xr3:uid="{0F61E3D8-4187-9F4C-A064-5C9DF6D650E7}" uniqueName="155" name="titleTime" queryTableFieldId="155"/>
    <tableColumn id="156" xr3:uid="{27F80F27-48BD-114F-B655-F600FE9F8233}" uniqueName="156" name="domLoading" queryTableFieldId="156"/>
    <tableColumn id="157" xr3:uid="{627DFF39-3EE1-544E-AB28-3B476C4D5484}" uniqueName="157" name="server_rtt" queryTableFieldId="157"/>
    <tableColumn id="158" xr3:uid="{87FA32CF-B5DF-9940-991B-43E74061EB3A}" uniqueName="158" name="edge-processed" queryTableFieldId="158"/>
    <tableColumn id="159" xr3:uid="{F17CEFDE-FA96-A54D-9D76-3A0F13341C98}" uniqueName="159" name="maxFID" queryTableFieldId="159"/>
    <tableColumn id="160" xr3:uid="{B6CFEECC-38DA-8C4A-B7A3-68F77FDC29D2}" uniqueName="160" name="TotalBlockingTime" queryTableFieldId="160"/>
    <tableColumn id="161" xr3:uid="{2495A119-5C7D-D74E-B3B7-CC41C11B87CD}" uniqueName="161" name="effectiveBpsDoc" queryTableFieldId="161"/>
    <tableColumn id="162" xr3:uid="{59058F6D-3D34-1E4B-B9F0-1FA8B6D73315}" uniqueName="162" name="bytes.html" queryTableFieldId="162"/>
    <tableColumn id="163" xr3:uid="{2AB38836-62A9-684A-BCAD-56A876CAA4E6}" uniqueName="163" name="requests.html" queryTableFieldId="163"/>
    <tableColumn id="164" xr3:uid="{E6251FFF-428A-9E4F-88B0-15438F0D9BD1}" uniqueName="164" name="bytesUncompressed.html" queryTableFieldId="164"/>
    <tableColumn id="165" xr3:uid="{36F118A8-E5B1-6648-BC49-294E5EE1F5B0}" uniqueName="165" name="bytes.js" queryTableFieldId="165"/>
    <tableColumn id="166" xr3:uid="{1DE64943-F441-BA42-B902-C7AC4CCEEE6D}" uniqueName="166" name="requests.js" queryTableFieldId="166"/>
    <tableColumn id="167" xr3:uid="{B3477D70-5699-5B4F-A2B3-A92D7942A116}" uniqueName="167" name="bytesUncompressed.js" queryTableFieldId="167"/>
    <tableColumn id="168" xr3:uid="{2343BF5E-0B27-4345-8929-A8FB98A45618}" uniqueName="168" name="bytes.css" queryTableFieldId="168"/>
    <tableColumn id="169" xr3:uid="{896181B4-3BEE-664C-B503-BC28DE7B5A93}" uniqueName="169" name="requests.css" queryTableFieldId="169"/>
    <tableColumn id="170" xr3:uid="{CFE1FE8A-A2AA-B047-9BC3-7EB522045353}" uniqueName="170" name="bytesUncompressed.css" queryTableFieldId="170"/>
    <tableColumn id="171" xr3:uid="{FE867ACC-A384-554E-BE24-5B9416ED1742}" uniqueName="171" name="bytes.image" queryTableFieldId="171"/>
    <tableColumn id="172" xr3:uid="{C17A4BB4-2DD3-D744-A52D-1100A62DA138}" uniqueName="172" name="requests.image" queryTableFieldId="172"/>
    <tableColumn id="173" xr3:uid="{FE6AB122-9A12-2C4D-BCD0-93FE60C7F9BB}" uniqueName="173" name="bytesUncompressed.image" queryTableFieldId="173"/>
    <tableColumn id="174" xr3:uid="{97D6174F-C497-ED48-99CA-76226F348999}" uniqueName="174" name="bytes.flash" queryTableFieldId="174"/>
    <tableColumn id="175" xr3:uid="{02896C35-CBA8-CC46-AFEB-BD7EE31AE241}" uniqueName="175" name="requests.flash" queryTableFieldId="175"/>
    <tableColumn id="176" xr3:uid="{4AAFA324-1A8C-8C4B-8A9D-0F809847265C}" uniqueName="176" name="bytesUncompressed.flash" queryTableFieldId="176"/>
    <tableColumn id="177" xr3:uid="{BBF40392-BE17-B142-96CB-9C81E98EECFC}" uniqueName="177" name="bytes.font" queryTableFieldId="177"/>
    <tableColumn id="178" xr3:uid="{DF48E92C-AE1F-EA49-920B-3BCC1222D297}" uniqueName="178" name="requests.font" queryTableFieldId="178"/>
    <tableColumn id="179" xr3:uid="{071FBFC1-EE85-CC4C-974A-83226536788B}" uniqueName="179" name="bytesUncompressed.font" queryTableFieldId="179"/>
    <tableColumn id="180" xr3:uid="{98E5B9CC-7FFA-D049-8977-EC3EC0CED6D5}" uniqueName="180" name="bytes.video" queryTableFieldId="180"/>
    <tableColumn id="181" xr3:uid="{A3620408-191F-BA47-BD4C-18C24A61A091}" uniqueName="181" name="requests.video" queryTableFieldId="181"/>
    <tableColumn id="182" xr3:uid="{89CE2E08-510A-C842-81A8-B41F77500999}" uniqueName="182" name="bytesUncompressed.video" queryTableFieldId="182"/>
    <tableColumn id="183" xr3:uid="{1E629328-E696-C941-A0D0-3CADB7F9C3CF}" uniqueName="183" name="bytes.other" queryTableFieldId="183"/>
    <tableColumn id="184" xr3:uid="{F6B9708E-0070-7642-833F-4AC79EFCEC26}" uniqueName="184" name="requests.other" queryTableFieldId="184"/>
    <tableColumn id="185" xr3:uid="{6983DDE0-6FD0-8D46-B563-F629A3226C85}" uniqueName="185" name="bytesUncompressed.other" queryTableFieldId="185"/>
    <tableColumn id="186" xr3:uid="{EC0FA2B1-DF6D-7842-A274-518B3A562B9F}" uniqueName="186" name="id" queryTableFieldId="186" dataDxfId="75"/>
    <tableColumn id="187" xr3:uid="{82DBDFC4-BED0-D344-8003-B026B385E4CF}" uniqueName="187" name="Column187" queryTableFieldId="18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C11A709-C412-B542-894C-9C75087D154E}" name="Werkblad_1___Results_MPA_SLOW_R__2" displayName="Werkblad_1___Results_MPA_SLOW_R__2" ref="A1:FY6" tableType="queryTable" totalsRowShown="0">
  <autoFilter ref="A1:FY6" xr:uid="{EC11A709-C412-B542-894C-9C75087D154E}"/>
  <tableColumns count="181">
    <tableColumn id="1" xr3:uid="{93DB5E60-36CD-5D45-9B01-DC7668ED2C54}" uniqueName="1" name="loadTime" queryTableFieldId="1"/>
    <tableColumn id="2" xr3:uid="{DD97A9EC-9FD3-6049-A1B2-3F6AD3C71615}" uniqueName="2" name="docTime" queryTableFieldId="2"/>
    <tableColumn id="3" xr3:uid="{DF55F259-F631-FE46-AC3A-CEB7B5EF06B2}" uniqueName="3" name="fullyLoaded" queryTableFieldId="3"/>
    <tableColumn id="4" xr3:uid="{63AAEE7A-AD9A-7C40-BDF8-217CE44D9D09}" uniqueName="4" name="bytesOut" queryTableFieldId="4"/>
    <tableColumn id="5" xr3:uid="{A04DD27C-2F8C-8343-8CE9-E969160484A2}" uniqueName="5" name="bytesOutDoc" queryTableFieldId="5"/>
    <tableColumn id="6" xr3:uid="{52059C22-C447-D54A-A604-ADDDA44A3A69}" uniqueName="6" name="bytesIn" queryTableFieldId="6"/>
    <tableColumn id="7" xr3:uid="{9E781BB8-5A4C-BB45-8482-E59C016856BE}" uniqueName="7" name="bytesInDoc" queryTableFieldId="7"/>
    <tableColumn id="8" xr3:uid="{33020E3C-BB47-794A-8DA6-55EAB5E903AE}" uniqueName="8" name="requests" queryTableFieldId="8"/>
    <tableColumn id="9" xr3:uid="{E66E7451-FB89-454E-9144-9BDB284557C5}" uniqueName="9" name="requestsFull" queryTableFieldId="9"/>
    <tableColumn id="10" xr3:uid="{ECC5F3F1-E523-914A-82E4-DC183F1BA2EB}" uniqueName="10" name="requestsDoc" queryTableFieldId="10"/>
    <tableColumn id="11" xr3:uid="{CCA5C417-2334-1044-897E-6D4C7429317D}" uniqueName="11" name="responses_200" queryTableFieldId="11"/>
    <tableColumn id="12" xr3:uid="{032E70A4-D172-534F-B583-3A2FE88DF67D}" uniqueName="12" name="responses_404" queryTableFieldId="12"/>
    <tableColumn id="13" xr3:uid="{8DC0985A-8801-A843-9EA3-D47FE548B330}" uniqueName="13" name="responses_other" queryTableFieldId="13"/>
    <tableColumn id="14" xr3:uid="{32ACA4E2-1330-BA4B-A1D4-AD9BA511325B}" uniqueName="14" name="result" queryTableFieldId="14"/>
    <tableColumn id="15" xr3:uid="{D177D054-011F-474A-B38F-38F1FC776B23}" uniqueName="15" name="testStartOffset" queryTableFieldId="15"/>
    <tableColumn id="16" xr3:uid="{1A459CFE-803A-DA49-BFCF-BF2D3D4D57BF}" uniqueName="16" name="cached" queryTableFieldId="16"/>
    <tableColumn id="17" xr3:uid="{7069D8A1-724C-7F48-8245-EEB48841B5D4}" uniqueName="17" name="optimization_checked" queryTableFieldId="17"/>
    <tableColumn id="18" xr3:uid="{B88521E0-7710-674B-9FA9-602C3D0B828D}" uniqueName="18" name="main_frame" queryTableFieldId="18" dataDxfId="74"/>
    <tableColumn id="19" xr3:uid="{9B1572E8-F73A-9C4C-A3D2-E3E5E27DC144}" uniqueName="19" name="loadEventStart" queryTableFieldId="19"/>
    <tableColumn id="20" xr3:uid="{2B9DED11-673D-5A48-97AE-6AE946729F27}" uniqueName="20" name="loadEventEnd" queryTableFieldId="20"/>
    <tableColumn id="21" xr3:uid="{F12A1877-A57C-0C49-85EA-1A375938A56B}" uniqueName="21" name="domContentLoadedEventStart" queryTableFieldId="21"/>
    <tableColumn id="22" xr3:uid="{21FE8FD8-3CCF-634E-89BB-9C2E5CD89274}" uniqueName="22" name="domContentLoadedEventEnd" queryTableFieldId="22"/>
    <tableColumn id="23" xr3:uid="{2316EDBE-F99B-D748-B14B-DB2A3D468CD6}" uniqueName="23" name="URL" queryTableFieldId="23" dataDxfId="73"/>
    <tableColumn id="24" xr3:uid="{AF9A8057-C14F-B848-8828-34448386EA39}" uniqueName="24" name="connections" queryTableFieldId="24"/>
    <tableColumn id="25" xr3:uid="{68EF7035-4850-0344-8B9B-FC48D38DF44F}" uniqueName="25" name="final_base_page_request" queryTableFieldId="25"/>
    <tableColumn id="26" xr3:uid="{62465748-CEC1-B74F-83E2-5103979CA261}" uniqueName="26" name="final_base_page_request_id" queryTableFieldId="26" dataDxfId="72"/>
    <tableColumn id="27" xr3:uid="{41CE25DC-39D3-724B-9936-FC6574D02C41}" uniqueName="27" name="final_url" queryTableFieldId="27" dataDxfId="71"/>
    <tableColumn id="28" xr3:uid="{C05E9FFF-D774-9E41-BA40-E1543F7D8D5C}" uniqueName="28" name="domInteractive" queryTableFieldId="28"/>
    <tableColumn id="29" xr3:uid="{12571567-E0C0-3546-BB3C-A35F72C16E84}" uniqueName="29" name="firstPaint" queryTableFieldId="29"/>
    <tableColumn id="30" xr3:uid="{C44E4998-B73F-9E4D-B4D7-A8D329D3200D}" uniqueName="30" name="firstContentfulPaint" queryTableFieldId="30"/>
    <tableColumn id="31" xr3:uid="{D28014BD-550D-F24C-8D71-23984BBFE7EE}" uniqueName="31" name="firstMeaningfulPaint" queryTableFieldId="31"/>
    <tableColumn id="32" xr3:uid="{F04DEF20-2F58-0F4E-AECF-C81F5CEE3068}" uniqueName="32" name="renderBlockingCSS" queryTableFieldId="32"/>
    <tableColumn id="33" xr3:uid="{8FA34CDB-EDEC-B24E-8481-6E5AC104902C}" uniqueName="33" name="renderBlockingJS" queryTableFieldId="33"/>
    <tableColumn id="34" xr3:uid="{79D66F02-4D56-8744-AE44-C4CF559EE5F1}" uniqueName="34" name="TTFB" queryTableFieldId="34"/>
    <tableColumn id="35" xr3:uid="{2A185A1C-88A8-8944-A10D-A0D8A5515E44}" uniqueName="35" name="basePageSSLTime" queryTableFieldId="35"/>
    <tableColumn id="36" xr3:uid="{4F152917-9C8F-E344-A82B-EE6FD54CE327}" uniqueName="36" name="score_cache" queryTableFieldId="36"/>
    <tableColumn id="37" xr3:uid="{4B1F98FC-B329-CC4B-BF53-7E7220AD3294}" uniqueName="37" name="score_cdn" queryTableFieldId="37"/>
    <tableColumn id="38" xr3:uid="{CC20D0DE-19F7-6742-B766-2E274DE3BF02}" uniqueName="38" name="score_gzip" queryTableFieldId="38"/>
    <tableColumn id="39" xr3:uid="{3CCEA6B8-D85E-1E4B-AC08-AD9859997F5F}" uniqueName="39" name="score_cookies" queryTableFieldId="39"/>
    <tableColumn id="40" xr3:uid="{AF6048AA-6FCA-3D40-A714-A4309B25A54F}" uniqueName="40" name="score_keep-alive" queryTableFieldId="40"/>
    <tableColumn id="41" xr3:uid="{F7D4C031-F3C4-C242-BB02-70B2D96A55FC}" uniqueName="41" name="score_minify" queryTableFieldId="41"/>
    <tableColumn id="42" xr3:uid="{5C6F3DAC-BA92-AB43-8542-A1765278832A}" uniqueName="42" name="score_combine" queryTableFieldId="42"/>
    <tableColumn id="43" xr3:uid="{1AC4777F-2343-294D-9BE1-B03026115673}" uniqueName="43" name="score_compress" queryTableFieldId="43"/>
    <tableColumn id="44" xr3:uid="{7BEA517C-F7F6-F64C-A539-3758CB69B3CF}" uniqueName="44" name="score_etags" queryTableFieldId="44"/>
    <tableColumn id="45" xr3:uid="{172F2FD4-F6F9-7B4A-9FA5-CB3E59157A01}" uniqueName="45" name="score_progressive_jpeg" queryTableFieldId="45"/>
    <tableColumn id="46" xr3:uid="{73CE01A1-BF77-6549-A2F3-4331106DFE91}" uniqueName="46" name="gzip_total" queryTableFieldId="46"/>
    <tableColumn id="47" xr3:uid="{12A9A1D5-6B65-214F-9B81-3AD640A9C355}" uniqueName="47" name="gzip_savings" queryTableFieldId="47"/>
    <tableColumn id="48" xr3:uid="{75C4AB7D-BEAA-BF4B-80B8-7D354A4672A2}" uniqueName="48" name="minify_total" queryTableFieldId="48"/>
    <tableColumn id="49" xr3:uid="{D14BF48C-0F4C-CE4E-BD96-B2811CE421A8}" uniqueName="49" name="minify_savings" queryTableFieldId="49"/>
    <tableColumn id="50" xr3:uid="{033D20B6-4119-144A-BB63-6B16A95E6AC0}" uniqueName="50" name="image_total" queryTableFieldId="50"/>
    <tableColumn id="51" xr3:uid="{61492991-10BD-9F4C-9AF7-6CA9D5F5277B}" uniqueName="51" name="image_savings" queryTableFieldId="51"/>
    <tableColumn id="52" xr3:uid="{BCF0EADD-1F84-8C4A-A8A2-075C3FEED161}" uniqueName="52" name="base_page_cdn" queryTableFieldId="52" dataDxfId="70"/>
    <tableColumn id="53" xr3:uid="{4D6AC5E1-0EE1-6E45-A01A-CF0123DFFF54}" uniqueName="53" name="cpu.ParseHTML" queryTableFieldId="53"/>
    <tableColumn id="54" xr3:uid="{5B803BD3-6805-1B48-9C7C-173B395E7AC4}" uniqueName="54" name="cpu.HTMLDocumentParser::FetchQueuedPreloads" queryTableFieldId="54"/>
    <tableColumn id="55" xr3:uid="{7DD6F6D2-D97F-7D4F-A1BA-8E5E026BA323}" uniqueName="55" name="cpu.EventDispatch" queryTableFieldId="55"/>
    <tableColumn id="56" xr3:uid="{150A8C5E-4869-964B-8A74-8EF3D71C8039}" uniqueName="56" name="cpu.MarkDOMContent" queryTableFieldId="56"/>
    <tableColumn id="57" xr3:uid="{D3B3312B-DAD9-BB49-A681-07C8EB52EF0C}" uniqueName="57" name="cpu.V8.GC_TIME_TO_SAFEPOINT" queryTableFieldId="57"/>
    <tableColumn id="58" xr3:uid="{6F805A2C-76EC-914C-8AF5-BA1E34EA6326}" uniqueName="58" name="cpu.CommitLoad" queryTableFieldId="58"/>
    <tableColumn id="59" xr3:uid="{8CAC4624-9FDB-5649-A42D-EE9CC5AD6001}" uniqueName="59" name="cpu.ResourceFetcher::requestResource" queryTableFieldId="59"/>
    <tableColumn id="60" xr3:uid="{2E4BF49E-7AA0-9246-823B-474A4CC067D2}" uniqueName="60" name="cpu.EvaluateScript" queryTableFieldId="60"/>
    <tableColumn id="61" xr3:uid="{3206EE73-E91A-B54B-855C-10E5EB17DFA6}" uniqueName="61" name="cpu.v8.compile" queryTableFieldId="61"/>
    <tableColumn id="62" xr3:uid="{E1C2250D-202A-F043-8D2F-C78DDDBD4F1F}" uniqueName="62" name="cpu.ParseAuthorStyleSheet" queryTableFieldId="62"/>
    <tableColumn id="63" xr3:uid="{173F5F99-264C-554F-8166-37A47A0A7624}" uniqueName="63" name="cpu.FunctionCall" queryTableFieldId="63"/>
    <tableColumn id="64" xr3:uid="{5F79702F-CAF5-AB41-9B90-DF303BBB67FD}" uniqueName="64" name="cpu.UpdateLayoutTree" queryTableFieldId="64"/>
    <tableColumn id="65" xr3:uid="{1C21404E-B82A-594C-A771-AF0601E558E6}" uniqueName="65" name="cpu.Layout" queryTableFieldId="65"/>
    <tableColumn id="66" xr3:uid="{8CC69E79-8634-7448-967A-B3A530971924}" uniqueName="66" name="cpu.MarkLoad" queryTableFieldId="66"/>
    <tableColumn id="67" xr3:uid="{6CD64096-8570-304F-A9EA-194BB7DBD3AB}" uniqueName="67" name="cpu.PrePaint" queryTableFieldId="67"/>
    <tableColumn id="68" xr3:uid="{40C52583-D3D5-614F-A315-FF5CF00EB44D}" uniqueName="68" name="cpu.HitTest" queryTableFieldId="68"/>
    <tableColumn id="69" xr3:uid="{4621BBFD-73DC-2D4B-9D7E-75112FE03789}" uniqueName="69" name="cpu.Paint" queryTableFieldId="69"/>
    <tableColumn id="70" xr3:uid="{35AEE49A-CF58-3F46-B2E1-537F3EACF0D3}" uniqueName="70" name="cpu.Layerize" queryTableFieldId="70"/>
    <tableColumn id="71" xr3:uid="{14C9902A-0EA9-224D-AA89-B54CCA13DA4D}" uniqueName="71" name="cpu.largestContentfulPaint::Candidate" queryTableFieldId="71"/>
    <tableColumn id="72" xr3:uid="{1C928308-5FBC-3942-97DC-01B224AE4449}" uniqueName="72" name="cpu.Idle" queryTableFieldId="72"/>
    <tableColumn id="73" xr3:uid="{9F5E8C51-3F57-004E-9546-BCC2541BF550}" uniqueName="73" name="tester" queryTableFieldId="73" dataDxfId="69"/>
    <tableColumn id="74" xr3:uid="{BA90CC83-62A4-714F-BC1F-EFE8EE97FFB1}" uniqueName="74" name="start_epoch" queryTableFieldId="74"/>
    <tableColumn id="75" xr3:uid="{4A9A8A57-65AC-ED45-BE39-4F3F980CA897}" uniqueName="75" name="osVersion" queryTableFieldId="75" dataDxfId="68"/>
    <tableColumn id="76" xr3:uid="{6867A29C-9103-F343-BEDF-08A22D7C2BD0}" uniqueName="76" name="os_version" queryTableFieldId="76" dataDxfId="67"/>
    <tableColumn id="77" xr3:uid="{EA437F14-B9CC-804E-8942-9C3186D6689E}" uniqueName="77" name="osPlatform" queryTableFieldId="77" dataDxfId="66"/>
    <tableColumn id="78" xr3:uid="{D0678697-479C-6544-AF20-9B19CC2AF746}" uniqueName="78" name="date" queryTableFieldId="78"/>
    <tableColumn id="79" xr3:uid="{A87C4B4F-939F-CD4E-9B37-A3C3F9C1088C}" uniqueName="79" name="browserVersion" queryTableFieldId="79"/>
    <tableColumn id="80" xr3:uid="{32AC19CC-1AD1-A34F-B67E-332B3B18B14C}" uniqueName="80" name="browser_version" queryTableFieldId="80"/>
    <tableColumn id="81" xr3:uid="{DF2A55D0-A34F-2D47-BEA4-72DC5F9EC2F9}" uniqueName="81" name="fullyLoadedCPUms" queryTableFieldId="81"/>
    <tableColumn id="82" xr3:uid="{1300E051-8334-1546-A7B9-5F29DAD6156E}" uniqueName="82" name="fullyLoadedCPUpct" queryTableFieldId="82"/>
    <tableColumn id="83" xr3:uid="{5A90F067-AAFB-1643-ABE9-B048E5613D28}" uniqueName="83" name="document_URL" queryTableFieldId="83" dataDxfId="65"/>
    <tableColumn id="84" xr3:uid="{2705D9E0-4D8D-D849-8D12-911CCAF6F11B}" uniqueName="84" name="document_hostname" queryTableFieldId="84" dataDxfId="64"/>
    <tableColumn id="85" xr3:uid="{8A9790F9-F070-E849-BD5F-B4CC944FBE88}" uniqueName="85" name="document_origin" queryTableFieldId="85" dataDxfId="63"/>
    <tableColumn id="86" xr3:uid="{F8382481-2670-4F46-A962-81A6CFA63DDB}" uniqueName="86" name="domElements" queryTableFieldId="86"/>
    <tableColumn id="87" xr3:uid="{AB8ADEDB-95CE-794C-BC1E-201454C1052E}" uniqueName="87" name="domComplete" queryTableFieldId="87"/>
    <tableColumn id="88" xr3:uid="{23F1D703-ED44-4548-B463-7B321FEF7B38}" uniqueName="88" name="PerformancePaintTiming.first-paint" queryTableFieldId="88"/>
    <tableColumn id="89" xr3:uid="{8A18C59A-3E7A-C74E-BC83-21286A10B7F0}" uniqueName="89" name="PerformancePaintTiming.first-contentful-paint" queryTableFieldId="89"/>
    <tableColumn id="90" xr3:uid="{65DF726F-726E-1648-9B24-AA7E011E98FD}" uniqueName="90" name="base_page_ip_ptr" queryTableFieldId="90"/>
    <tableColumn id="91" xr3:uid="{EA3FBC5F-258D-6F48-A54B-B2F67A2C65FC}" uniqueName="91" name="base_page_cname" queryTableFieldId="91"/>
    <tableColumn id="92" xr3:uid="{9FF6DF41-54A9-FB44-B0FF-1E96A61FAB1A}" uniqueName="92" name="base_page_dns_server" queryTableFieldId="92" dataDxfId="62"/>
    <tableColumn id="93" xr3:uid="{892D2A0D-7434-444A-A0A9-1529F03E19CD}" uniqueName="93" name="browser_name" queryTableFieldId="93" dataDxfId="61"/>
    <tableColumn id="94" xr3:uid="{AD86DFA2-6416-554E-8577-73624165B417}" uniqueName="94" name="eventName" queryTableFieldId="94" dataDxfId="60"/>
    <tableColumn id="95" xr3:uid="{E447B4AA-CF99-3B44-97C0-9812D01C1521}" uniqueName="95" name="test_run_time_ms" queryTableFieldId="95"/>
    <tableColumn id="96" xr3:uid="{8F1603D2-E90E-094D-BC3F-E4456BEB590E}" uniqueName="96" name="testUrl" queryTableFieldId="96" dataDxfId="59"/>
    <tableColumn id="97" xr3:uid="{2A679407-359D-924D-93C6-ADC15DC00909}" uniqueName="97" name="Colordepth" queryTableFieldId="97"/>
    <tableColumn id="98" xr3:uid="{9C62D256-9E36-4841-BF29-9D901697843B}" uniqueName="98" name="Dpi" queryTableFieldId="98" dataDxfId="58"/>
    <tableColumn id="99" xr3:uid="{9168B63A-7DF6-9B4D-8201-655AA4D47A91}" uniqueName="99" name="Images" queryTableFieldId="99" dataDxfId="57"/>
    <tableColumn id="100" xr3:uid="{E1825400-8C4E-D349-9168-2EE3C056667B}" uniqueName="100" name="Resolution" queryTableFieldId="100" dataDxfId="56"/>
    <tableColumn id="101" xr3:uid="{D06EF473-C948-7744-B6CE-2D696C05D50B}" uniqueName="101" name="generated-content-percent" queryTableFieldId="101"/>
    <tableColumn id="102" xr3:uid="{20F6A9D6-4447-884E-BE25-1979C130D67D}" uniqueName="102" name="generated-content-size" queryTableFieldId="102"/>
    <tableColumn id="103" xr3:uid="{6699DE42-E1F6-A24E-AC0A-0CD147D87259}" uniqueName="103" name="meta-viewport" queryTableFieldId="103" dataDxfId="55"/>
    <tableColumn id="104" xr3:uid="{4885B122-1153-1749-9E3A-FA70A317E2EC}" uniqueName="104" name="rendered-html" queryTableFieldId="104" dataDxfId="54"/>
    <tableColumn id="105" xr3:uid="{455A3078-BAEC-7F4B-9BE7-9C80636625E9}" uniqueName="105" name="lastVisualChange" queryTableFieldId="105"/>
    <tableColumn id="106" xr3:uid="{1D86A16E-EFF2-C746-BDD4-25EAC39E657C}" uniqueName="106" name="render" queryTableFieldId="106"/>
    <tableColumn id="107" xr3:uid="{558C1B45-E386-5B41-AF6D-9C6751887A28}" uniqueName="107" name="visualComplete85" queryTableFieldId="107"/>
    <tableColumn id="108" xr3:uid="{7A742054-DC4F-B949-831C-A377AA6B2342}" uniqueName="108" name="visualComplete90" queryTableFieldId="108"/>
    <tableColumn id="109" xr3:uid="{D4A475FA-B357-644F-A80C-617F55662B68}" uniqueName="109" name="visualComplete95" queryTableFieldId="109"/>
    <tableColumn id="110" xr3:uid="{4E0989F1-2B33-9D42-9067-D4FA13A7A72C}" uniqueName="110" name="visualComplete99" queryTableFieldId="110"/>
    <tableColumn id="111" xr3:uid="{BC5F3DF7-95D1-884E-809D-230E07736AD2}" uniqueName="111" name="visualComplete" queryTableFieldId="111"/>
    <tableColumn id="112" xr3:uid="{8EF0226B-8A41-F840-B2F2-1419BF9C140C}" uniqueName="112" name="SpeedIndex" queryTableFieldId="112"/>
    <tableColumn id="113" xr3:uid="{F9402324-E7AC-2642-B9C2-3AE87F8E3C97}" uniqueName="113" name="LargestContentfulPaintType" queryTableFieldId="113" dataDxfId="53"/>
    <tableColumn id="114" xr3:uid="{BD293090-A1FE-7C40-ABE9-9DEE75C47E42}" uniqueName="114" name="LargestContentfulPaintNodeType" queryTableFieldId="114" dataDxfId="52"/>
    <tableColumn id="115" xr3:uid="{B93079E7-957B-FD48-B4A1-578CA986D87C}" uniqueName="115" name="chromeUserTiming.navigationStart" queryTableFieldId="115"/>
    <tableColumn id="116" xr3:uid="{76DCD2F7-1F26-9349-850A-E58885596158}" uniqueName="116" name="chromeUserTiming.fetchStart" queryTableFieldId="116"/>
    <tableColumn id="117" xr3:uid="{CCD9B3F5-E613-AE43-9184-D39BE407C68E}" uniqueName="117" name="chromeUserTiming.domLoading" queryTableFieldId="117"/>
    <tableColumn id="118" xr3:uid="{BE286A23-3F11-B845-A8FE-91CAB56F84C0}" uniqueName="118" name="chromeUserTiming.responseEnd" queryTableFieldId="118"/>
    <tableColumn id="119" xr3:uid="{D30ABF14-7FA4-DE43-BF74-5696D2446E75}" uniqueName="119" name="chromeUserTiming.domInteractive" queryTableFieldId="119"/>
    <tableColumn id="120" xr3:uid="{C3543E2F-7A9A-4647-BF60-A6F35B191C57}" uniqueName="120" name="chromeUserTiming.domContentLoadedEventStart" queryTableFieldId="120"/>
    <tableColumn id="121" xr3:uid="{FAEDF801-B5B2-7642-9367-1BA92F9101DE}" uniqueName="121" name="chromeUserTiming.domContentLoadedEventEnd" queryTableFieldId="121"/>
    <tableColumn id="122" xr3:uid="{3BFAFD60-D30E-9343-BEEB-5637BCF78F36}" uniqueName="122" name="chromeUserTiming.domComplete" queryTableFieldId="122"/>
    <tableColumn id="123" xr3:uid="{1A4F6567-B477-E44C-852C-ECDC6CA7FE17}" uniqueName="123" name="chromeUserTiming.unloadEventStart" queryTableFieldId="123"/>
    <tableColumn id="124" xr3:uid="{0553212C-7A10-B749-A6FC-76FCC2B5DA62}" uniqueName="124" name="chromeUserTiming.unloadEventEnd" queryTableFieldId="124"/>
    <tableColumn id="125" xr3:uid="{E3EFFC0D-5377-1645-91BD-27DD24C64F8D}" uniqueName="125" name="chromeUserTiming.markAsMainFrame" queryTableFieldId="125"/>
    <tableColumn id="126" xr3:uid="{1499D474-35D5-3D42-A6AB-1CF88D5486AC}" uniqueName="126" name="chromeUserTiming.commitNavigationEnd" queryTableFieldId="126"/>
    <tableColumn id="127" xr3:uid="{C41791DB-5A42-B84A-89A9-24B6C0D59AE0}" uniqueName="127" name="chromeUserTiming.loadEventStart" queryTableFieldId="127"/>
    <tableColumn id="128" xr3:uid="{D5AFE556-8280-9A4C-A089-F1475E9D2725}" uniqueName="128" name="chromeUserTiming.loadEventEnd" queryTableFieldId="128"/>
    <tableColumn id="129" xr3:uid="{5CD54815-ED06-2C4E-82C4-2B127B9089A9}" uniqueName="129" name="chromeUserTiming.firstPaint" queryTableFieldId="129"/>
    <tableColumn id="130" xr3:uid="{5B770A4B-5ABD-DD40-BDD7-3444F63B4CDA}" uniqueName="130" name="chromeUserTiming.firstContentfulPaint" queryTableFieldId="130"/>
    <tableColumn id="131" xr3:uid="{2AE9ADF7-EB36-4C41-A84F-354875A95239}" uniqueName="131" name="chromeUserTiming.firstMeaningfulPaintCandidate" queryTableFieldId="131"/>
    <tableColumn id="132" xr3:uid="{AF41A5A1-37D8-F74A-A0CF-3B963F5D20C3}" uniqueName="132" name="chromeUserTiming.firstMeaningfulPaint" queryTableFieldId="132"/>
    <tableColumn id="133" xr3:uid="{C9C214F5-AECA-FE4D-B64C-F9DEAEB86F9C}" uniqueName="133" name="chromeUserTiming.InteractiveTime" queryTableFieldId="133"/>
    <tableColumn id="134" xr3:uid="{E68BAB21-7756-8342-861B-2C16892002C9}" uniqueName="134" name="chromeUserTiming.LargestTextPaint" queryTableFieldId="134"/>
    <tableColumn id="135" xr3:uid="{86D2BBD4-6B60-8641-8FD5-513F018F534C}" uniqueName="135" name="chromeUserTiming.LargestContentfulPaint" queryTableFieldId="135"/>
    <tableColumn id="136" xr3:uid="{C9A0BF58-DF92-524A-B941-0C4A5978622F}" uniqueName="136" name="chromeUserTiming.TotalLayoutShift" queryTableFieldId="136"/>
    <tableColumn id="137" xr3:uid="{9F6815E9-B430-DE47-9B15-493A701B1E81}" uniqueName="137" name="chromeUserTiming.CumulativeLayoutShift" queryTableFieldId="137"/>
    <tableColumn id="138" xr3:uid="{2469F6EA-DBF9-1E46-8EF2-E06D59E48E7D}" uniqueName="138" name="FirstInteractive" queryTableFieldId="138"/>
    <tableColumn id="139" xr3:uid="{84971AC3-C93F-CB4F-83B4-DD4BE92D01EF}" uniqueName="139" name="TimeToInteractive" queryTableFieldId="139"/>
    <tableColumn id="140" xr3:uid="{341635EC-147E-A249-8EE7-331A57D99610}" uniqueName="140" name="TTIMeasurementEnd" queryTableFieldId="140"/>
    <tableColumn id="141" xr3:uid="{CD45A872-7BC2-7F47-A507-ED3C019E0990}" uniqueName="141" name="LastInteractive" queryTableFieldId="141"/>
    <tableColumn id="142" xr3:uid="{27906260-ACA8-6D4D-9774-B65155D12D87}" uniqueName="142" name="FirstCPUIdle" queryTableFieldId="142"/>
    <tableColumn id="143" xr3:uid="{BA6DB810-9BE2-784E-BC51-7EE7FA4E36BF}" uniqueName="143" name="testID" queryTableFieldId="143" dataDxfId="51"/>
    <tableColumn id="144" xr3:uid="{27364A8A-F797-624A-83E6-FE1B35E657C2}" uniqueName="144" name="run" queryTableFieldId="144"/>
    <tableColumn id="145" xr3:uid="{1D0D4497-3EF6-C34C-BE63-685F4197190F}" uniqueName="145" name="step" queryTableFieldId="145"/>
    <tableColumn id="146" xr3:uid="{A58A67C8-1F32-DC48-B192-605397932312}" uniqueName="146" name="effectiveBps" queryTableFieldId="146"/>
    <tableColumn id="147" xr3:uid="{28736B66-B62F-0541-8777-BDC290B2345B}" uniqueName="147" name="domTime" queryTableFieldId="147"/>
    <tableColumn id="148" xr3:uid="{E92F429B-81B1-AE48-BE7C-6EF4862A3E0A}" uniqueName="148" name="aft" queryTableFieldId="148"/>
    <tableColumn id="149" xr3:uid="{B102E577-D455-6A42-9B64-DF48963B4342}" uniqueName="149" name="titleTime" queryTableFieldId="149"/>
    <tableColumn id="150" xr3:uid="{010A4BAB-2C49-424E-AAF5-D558E60FE1D2}" uniqueName="150" name="domLoading" queryTableFieldId="150"/>
    <tableColumn id="151" xr3:uid="{A8AD5AC9-A769-EF4D-9FA5-61389109298F}" uniqueName="151" name="server_rtt" queryTableFieldId="151"/>
    <tableColumn id="152" xr3:uid="{87D39536-2A9D-2C42-AEE8-1E4C9E4AD848}" uniqueName="152" name="edge-processed" queryTableFieldId="152"/>
    <tableColumn id="153" xr3:uid="{EEE43BBE-1C95-E148-9230-050BD8AFD027}" uniqueName="153" name="maxFID" queryTableFieldId="153"/>
    <tableColumn id="154" xr3:uid="{029E9002-579B-164A-B5EF-46EA9181FDB5}" uniqueName="154" name="TotalBlockingTime" queryTableFieldId="154"/>
    <tableColumn id="155" xr3:uid="{0B8DAAC8-FEFD-8147-8D43-D8103A264B30}" uniqueName="155" name="effectiveBpsDoc" queryTableFieldId="155"/>
    <tableColumn id="156" xr3:uid="{2B825315-EF36-7B48-8A32-A201546CBC66}" uniqueName="156" name="bytes.html" queryTableFieldId="156"/>
    <tableColumn id="157" xr3:uid="{A872DACB-606B-C94C-9E80-DC0409A93771}" uniqueName="157" name="requests.html" queryTableFieldId="157"/>
    <tableColumn id="158" xr3:uid="{7F944549-09EE-364B-A8AD-B3A5328D8EDB}" uniqueName="158" name="bytesUncompressed.html" queryTableFieldId="158"/>
    <tableColumn id="159" xr3:uid="{C3671190-CA0C-0E48-B6B0-E746E4645713}" uniqueName="159" name="bytes.js" queryTableFieldId="159"/>
    <tableColumn id="160" xr3:uid="{732CF934-0E42-1B4F-AA13-08848E9BA8C1}" uniqueName="160" name="requests.js" queryTableFieldId="160"/>
    <tableColumn id="161" xr3:uid="{E21916E4-60CD-7548-B93E-11F4C3D1F34F}" uniqueName="161" name="bytesUncompressed.js" queryTableFieldId="161"/>
    <tableColumn id="162" xr3:uid="{2BE16CD2-4138-7F44-B3F8-D738716E274E}" uniqueName="162" name="bytes.css" queryTableFieldId="162"/>
    <tableColumn id="163" xr3:uid="{92E95DD0-C13C-664D-9757-999884EA7881}" uniqueName="163" name="requests.css" queryTableFieldId="163"/>
    <tableColumn id="164" xr3:uid="{7C569EE5-6D59-C14E-B6B3-C0C0D567D6D0}" uniqueName="164" name="bytesUncompressed.css" queryTableFieldId="164"/>
    <tableColumn id="165" xr3:uid="{5E8AE64B-4E7E-4C40-A887-CB8CF26AB9DE}" uniqueName="165" name="bytes.image" queryTableFieldId="165"/>
    <tableColumn id="166" xr3:uid="{57C1D871-140A-E142-9F2F-69843DC51372}" uniqueName="166" name="requests.image" queryTableFieldId="166"/>
    <tableColumn id="167" xr3:uid="{792DB3B8-8E96-2A44-8FF2-EC425ED9EC43}" uniqueName="167" name="bytesUncompressed.image" queryTableFieldId="167"/>
    <tableColumn id="168" xr3:uid="{F372C49F-94BA-184B-B14B-F0BB1B375FD3}" uniqueName="168" name="bytes.flash" queryTableFieldId="168"/>
    <tableColumn id="169" xr3:uid="{D624D5F5-F071-8247-BF7C-B949A3C92FC6}" uniqueName="169" name="requests.flash" queryTableFieldId="169"/>
    <tableColumn id="170" xr3:uid="{8FE1E3EB-7D7A-D143-AED2-89708A1EA4A4}" uniqueName="170" name="bytesUncompressed.flash" queryTableFieldId="170"/>
    <tableColumn id="171" xr3:uid="{3212F41F-9FD0-C942-B4C0-8D50F58BEADA}" uniqueName="171" name="bytes.font" queryTableFieldId="171"/>
    <tableColumn id="172" xr3:uid="{05396191-9E24-BB48-A06D-C53D6F839E5D}" uniqueName="172" name="requests.font" queryTableFieldId="172"/>
    <tableColumn id="173" xr3:uid="{8E02634A-6954-A542-A0C8-CD518EFCBF73}" uniqueName="173" name="bytesUncompressed.font" queryTableFieldId="173"/>
    <tableColumn id="174" xr3:uid="{9DB8F4C2-008B-D044-8AFE-13544789C24C}" uniqueName="174" name="bytes.video" queryTableFieldId="174"/>
    <tableColumn id="175" xr3:uid="{EED58030-7BE8-C247-9BE7-2D1340C3DDC8}" uniqueName="175" name="requests.video" queryTableFieldId="175"/>
    <tableColumn id="176" xr3:uid="{A6E6F679-C6D3-A246-985B-6C9300CEA923}" uniqueName="176" name="bytesUncompressed.video" queryTableFieldId="176"/>
    <tableColumn id="177" xr3:uid="{B6203916-2D36-1D43-B6BF-8306624D8D81}" uniqueName="177" name="bytes.other" queryTableFieldId="177"/>
    <tableColumn id="178" xr3:uid="{34137A64-8638-C44E-85F4-74DBF4B41865}" uniqueName="178" name="requests.other" queryTableFieldId="178"/>
    <tableColumn id="179" xr3:uid="{975CEFED-92BA-D94C-82B9-4311E030F4DC}" uniqueName="179" name="bytesUncompressed.other" queryTableFieldId="179"/>
    <tableColumn id="180" xr3:uid="{95E0F675-07B8-8741-B3ED-390C5B41771A}" uniqueName="180" name="id" queryTableFieldId="180" dataDxfId="50"/>
    <tableColumn id="181" xr3:uid="{BA711081-A68E-0845-9480-0543DFAE723A}" uniqueName="181" name="Column181" queryTableFieldId="18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2EC54AD-D569-8B4E-B58B-3930EEAA910E}" name="Werkblad_1___Results_MPA_SLOW_S" displayName="Werkblad_1___Results_MPA_SLOW_S" ref="A1:FX6" tableType="queryTable" totalsRowShown="0">
  <autoFilter ref="A1:FX6" xr:uid="{E2EC54AD-D569-8B4E-B58B-3930EEAA910E}"/>
  <tableColumns count="180">
    <tableColumn id="1" xr3:uid="{80FB6EEE-7242-D444-9161-954957BD0BB2}" uniqueName="1" name="loadTime" queryTableFieldId="1"/>
    <tableColumn id="2" xr3:uid="{458D2FA6-DFDA-174C-92D1-214D9EC220F2}" uniqueName="2" name="docTime" queryTableFieldId="2"/>
    <tableColumn id="3" xr3:uid="{7D5E96B3-8AD2-D14D-B1BF-0A139D5D5005}" uniqueName="3" name="fullyLoaded" queryTableFieldId="3"/>
    <tableColumn id="4" xr3:uid="{A763CBDD-8A23-D24E-AF5B-554818CB7134}" uniqueName="4" name="bytesOut" queryTableFieldId="4"/>
    <tableColumn id="5" xr3:uid="{70AA20D2-D43E-6341-AED4-B4D67A44BBA6}" uniqueName="5" name="bytesOutDoc" queryTableFieldId="5"/>
    <tableColumn id="6" xr3:uid="{081AB4CD-1AA8-BA4F-8BE8-65DE0A212FBF}" uniqueName="6" name="bytesIn" queryTableFieldId="6"/>
    <tableColumn id="7" xr3:uid="{87346124-D695-BB46-B789-9D5B837068CB}" uniqueName="7" name="bytesInDoc" queryTableFieldId="7"/>
    <tableColumn id="8" xr3:uid="{9884F59F-93D9-2B44-8654-E8EFCEB408BC}" uniqueName="8" name="requests" queryTableFieldId="8"/>
    <tableColumn id="9" xr3:uid="{7A5CDB9A-088F-3045-B548-26EEAAE60E61}" uniqueName="9" name="requestsFull" queryTableFieldId="9"/>
    <tableColumn id="10" xr3:uid="{04F059A2-6497-FB45-BF9D-9745CC6416C7}" uniqueName="10" name="requestsDoc" queryTableFieldId="10"/>
    <tableColumn id="11" xr3:uid="{4FA7558D-FE33-814B-A659-5C00A5289188}" uniqueName="11" name="responses_200" queryTableFieldId="11"/>
    <tableColumn id="12" xr3:uid="{7C852AB1-4E6B-7140-9F46-F66BC3818F2F}" uniqueName="12" name="responses_404" queryTableFieldId="12"/>
    <tableColumn id="13" xr3:uid="{5F5796DF-B079-4744-9A0A-561F7A1B29AA}" uniqueName="13" name="responses_other" queryTableFieldId="13"/>
    <tableColumn id="14" xr3:uid="{15B3B72D-4750-484E-A649-A15E6CB9D598}" uniqueName="14" name="result" queryTableFieldId="14"/>
    <tableColumn id="15" xr3:uid="{F220183D-4ACD-704F-8BAC-6957AB9F876B}" uniqueName="15" name="testStartOffset" queryTableFieldId="15"/>
    <tableColumn id="16" xr3:uid="{42C5C69C-DE5F-0240-9BF1-34918A399D70}" uniqueName="16" name="cached" queryTableFieldId="16"/>
    <tableColumn id="17" xr3:uid="{892A95B6-70F5-5140-A263-20609C558BB8}" uniqueName="17" name="optimization_checked" queryTableFieldId="17"/>
    <tableColumn id="18" xr3:uid="{E98CA4B4-07B1-FC4A-B524-9FC4CC9B3C0A}" uniqueName="18" name="main_frame" queryTableFieldId="18" dataDxfId="49"/>
    <tableColumn id="19" xr3:uid="{07923634-8BFB-EE45-867F-8279F5DF2D55}" uniqueName="19" name="loadEventStart" queryTableFieldId="19"/>
    <tableColumn id="20" xr3:uid="{B35F2462-D51F-6E44-9958-5C9FF2F83C59}" uniqueName="20" name="loadEventEnd" queryTableFieldId="20"/>
    <tableColumn id="21" xr3:uid="{C690BA0A-7C8F-9F46-83D8-3D8F681408AB}" uniqueName="21" name="domContentLoadedEventStart" queryTableFieldId="21"/>
    <tableColumn id="22" xr3:uid="{9B69F3ED-5D2A-FA44-A26E-FDEF047E9F19}" uniqueName="22" name="domContentLoadedEventEnd" queryTableFieldId="22"/>
    <tableColumn id="23" xr3:uid="{2C1020A8-CE83-9849-B889-935E5B825F99}" uniqueName="23" name="URL" queryTableFieldId="23" dataDxfId="48"/>
    <tableColumn id="24" xr3:uid="{F024F4B1-C884-1243-AA8C-400E9778725B}" uniqueName="24" name="connections" queryTableFieldId="24"/>
    <tableColumn id="25" xr3:uid="{3DF60C7E-259D-6149-998C-5AC958B445E8}" uniqueName="25" name="final_base_page_request" queryTableFieldId="25"/>
    <tableColumn id="26" xr3:uid="{40E939F4-9F30-8042-A7E8-45D66ABA03A0}" uniqueName="26" name="final_base_page_request_id" queryTableFieldId="26" dataDxfId="47"/>
    <tableColumn id="27" xr3:uid="{0789E359-5733-2B4F-9495-CA188FF8460A}" uniqueName="27" name="final_url" queryTableFieldId="27" dataDxfId="46"/>
    <tableColumn id="28" xr3:uid="{2DCFFAB3-2928-C348-A2F0-8B1B220EE70F}" uniqueName="28" name="domInteractive" queryTableFieldId="28"/>
    <tableColumn id="29" xr3:uid="{04841AB2-BD48-EE4F-B5FC-D8065134B4F9}" uniqueName="29" name="firstPaint" queryTableFieldId="29"/>
    <tableColumn id="30" xr3:uid="{26360F3E-A46D-CB45-8A29-018ED4F11E0D}" uniqueName="30" name="firstContentfulPaint" queryTableFieldId="30"/>
    <tableColumn id="31" xr3:uid="{A227E29C-474F-F246-8BDE-5176A6A13B7B}" uniqueName="31" name="renderBlockingCSS" queryTableFieldId="31"/>
    <tableColumn id="32" xr3:uid="{4790D397-1BD8-FA4C-80CC-40ECBA829AC8}" uniqueName="32" name="renderBlockingJS" queryTableFieldId="32"/>
    <tableColumn id="33" xr3:uid="{5980537C-36EC-8C4E-9ECC-BD4BA6024AF3}" uniqueName="33" name="TTFB" queryTableFieldId="33"/>
    <tableColumn id="34" xr3:uid="{64325B5D-8690-844E-B868-16B71E1BFEF6}" uniqueName="34" name="basePageSSLTime" queryTableFieldId="34"/>
    <tableColumn id="35" xr3:uid="{080DDE26-7C8B-A445-BB19-7D6DA5B10D46}" uniqueName="35" name="score_cache" queryTableFieldId="35"/>
    <tableColumn id="36" xr3:uid="{7E13DD66-6213-5546-86E0-AD5446F6C565}" uniqueName="36" name="score_cdn" queryTableFieldId="36"/>
    <tableColumn id="37" xr3:uid="{5854EE7E-98BC-0F48-98F2-DA997FA3FB11}" uniqueName="37" name="score_gzip" queryTableFieldId="37"/>
    <tableColumn id="38" xr3:uid="{B312645B-BC95-3B49-9A61-C06165B197D9}" uniqueName="38" name="score_cookies" queryTableFieldId="38"/>
    <tableColumn id="39" xr3:uid="{F6E96B83-8596-1A41-8ABD-0001F45C9A79}" uniqueName="39" name="score_keep-alive" queryTableFieldId="39"/>
    <tableColumn id="40" xr3:uid="{62BB069E-0842-494D-ACB7-568E8C0D3B0B}" uniqueName="40" name="score_minify" queryTableFieldId="40"/>
    <tableColumn id="41" xr3:uid="{D892E31D-F0B9-A548-9A68-244543EFDD41}" uniqueName="41" name="score_combine" queryTableFieldId="41"/>
    <tableColumn id="42" xr3:uid="{1D49FE89-E42D-DE43-A09A-8EEFFF691000}" uniqueName="42" name="score_compress" queryTableFieldId="42"/>
    <tableColumn id="43" xr3:uid="{D15EAECC-E284-B84B-B103-BCF2C861C004}" uniqueName="43" name="score_etags" queryTableFieldId="43"/>
    <tableColumn id="44" xr3:uid="{4CD54BC5-07F6-DF4E-A324-0F9B4D332727}" uniqueName="44" name="score_progressive_jpeg" queryTableFieldId="44"/>
    <tableColumn id="45" xr3:uid="{78C9C941-3F6F-4F45-BC4D-09C63D6C1587}" uniqueName="45" name="gzip_total" queryTableFieldId="45"/>
    <tableColumn id="46" xr3:uid="{61AC88D4-34B3-BB43-8C11-ABB9FD944859}" uniqueName="46" name="gzip_savings" queryTableFieldId="46"/>
    <tableColumn id="47" xr3:uid="{D350D162-A280-3F4B-872E-CABADA8075B7}" uniqueName="47" name="minify_total" queryTableFieldId="47"/>
    <tableColumn id="48" xr3:uid="{29974E6F-CE60-7641-B26F-5C9F914A9633}" uniqueName="48" name="minify_savings" queryTableFieldId="48"/>
    <tableColumn id="49" xr3:uid="{2B160E15-1B16-BF41-B44B-ED48079F8CE4}" uniqueName="49" name="image_total" queryTableFieldId="49"/>
    <tableColumn id="50" xr3:uid="{E497AF1B-F897-5D43-A57D-4549A18E0860}" uniqueName="50" name="image_savings" queryTableFieldId="50"/>
    <tableColumn id="51" xr3:uid="{2720F530-7E31-9143-85C2-94AD81FB31FF}" uniqueName="51" name="base_page_cdn" queryTableFieldId="51" dataDxfId="45"/>
    <tableColumn id="52" xr3:uid="{0704E88D-B578-0A42-A501-ED13B9A9D28F}" uniqueName="52" name="cpu.ParseHTML" queryTableFieldId="52"/>
    <tableColumn id="53" xr3:uid="{8F345769-D719-8D4C-AAD5-69C15B1B1890}" uniqueName="53" name="cpu.HTMLDocumentParser::FetchQueuedPreloads" queryTableFieldId="53"/>
    <tableColumn id="54" xr3:uid="{1AC70C04-2921-994E-AD2B-6605E55D65BE}" uniqueName="54" name="cpu.EventDispatch" queryTableFieldId="54"/>
    <tableColumn id="55" xr3:uid="{D86A3A78-08CB-3747-8AAC-BE0C78CEE7DE}" uniqueName="55" name="cpu.MarkDOMContent" queryTableFieldId="55"/>
    <tableColumn id="56" xr3:uid="{8C2065EB-BA7D-4C47-9F0B-973526669C42}" uniqueName="56" name="cpu.V8.GC_TIME_TO_SAFEPOINT" queryTableFieldId="56"/>
    <tableColumn id="57" xr3:uid="{4A357456-1DAC-F24A-A091-9FC83A22BB0C}" uniqueName="57" name="cpu.CommitLoad" queryTableFieldId="57"/>
    <tableColumn id="58" xr3:uid="{CA25AD6F-E3B4-574E-8E90-F87468275700}" uniqueName="58" name="cpu.ResourceFetcher::requestResource" queryTableFieldId="58"/>
    <tableColumn id="59" xr3:uid="{227B75DC-5488-3C4F-B6AA-3C8F68E0E575}" uniqueName="59" name="cpu.EvaluateScript" queryTableFieldId="59"/>
    <tableColumn id="60" xr3:uid="{329DD449-E6B3-274C-9333-9B042D685BDD}" uniqueName="60" name="cpu.v8.compile" queryTableFieldId="60"/>
    <tableColumn id="61" xr3:uid="{BF582299-327C-0D49-9064-BE0E8928D12F}" uniqueName="61" name="cpu.ParseAuthorStyleSheet" queryTableFieldId="61"/>
    <tableColumn id="62" xr3:uid="{C2CC2903-F599-9743-83A9-3D03EECBED2A}" uniqueName="62" name="cpu.FunctionCall" queryTableFieldId="62"/>
    <tableColumn id="63" xr3:uid="{477D5F30-7A9E-7F4C-B5F4-83883CF90BA4}" uniqueName="63" name="cpu.MarkLoad" queryTableFieldId="63"/>
    <tableColumn id="64" xr3:uid="{8463DF8A-FEFB-954B-A530-BECCD6367FE1}" uniqueName="64" name="cpu.UpdateLayoutTree" queryTableFieldId="64"/>
    <tableColumn id="65" xr3:uid="{4505D566-CA46-3942-ADA8-BBBAA61278D6}" uniqueName="65" name="cpu.Layout" queryTableFieldId="65"/>
    <tableColumn id="66" xr3:uid="{34EE1091-93B1-3344-A3D4-1933A506E8C2}" uniqueName="66" name="cpu.PrePaint" queryTableFieldId="66"/>
    <tableColumn id="67" xr3:uid="{118F19B0-716C-3244-A30D-D06ED261BFF9}" uniqueName="67" name="cpu.HitTest" queryTableFieldId="67"/>
    <tableColumn id="68" xr3:uid="{C25ADAFA-86E3-8141-B8F8-94BC90B027E6}" uniqueName="68" name="cpu.Paint" queryTableFieldId="68"/>
    <tableColumn id="69" xr3:uid="{2F466E1F-9A54-344A-8053-F868B031B561}" uniqueName="69" name="cpu.Layerize" queryTableFieldId="69"/>
    <tableColumn id="70" xr3:uid="{AE83F8D5-C0CF-9D49-8D66-E2156C75CED4}" uniqueName="70" name="cpu.largestContentfulPaint::Candidate" queryTableFieldId="70"/>
    <tableColumn id="71" xr3:uid="{ADA3B8A7-5EA4-9449-9D81-C18AFFAB0372}" uniqueName="71" name="cpu.Idle" queryTableFieldId="71"/>
    <tableColumn id="72" xr3:uid="{348FCA73-8011-9043-AB02-15FA2BBD29B6}" uniqueName="72" name="tester" queryTableFieldId="72" dataDxfId="44"/>
    <tableColumn id="73" xr3:uid="{9998E12D-9466-6B48-BEBF-5CA93D179D4A}" uniqueName="73" name="start_epoch" queryTableFieldId="73"/>
    <tableColumn id="74" xr3:uid="{173F9F64-5951-BE48-83A0-565A4CFFC19A}" uniqueName="74" name="osVersion" queryTableFieldId="74" dataDxfId="43"/>
    <tableColumn id="75" xr3:uid="{A1AB3EF6-0F19-6C4E-B7F7-1BF95C0B67BA}" uniqueName="75" name="os_version" queryTableFieldId="75" dataDxfId="42"/>
    <tableColumn id="76" xr3:uid="{23AD4D75-0726-7742-BB12-20CF7E04F22E}" uniqueName="76" name="osPlatform" queryTableFieldId="76" dataDxfId="41"/>
    <tableColumn id="77" xr3:uid="{74132970-284D-EE4A-95D5-20392F867864}" uniqueName="77" name="date" queryTableFieldId="77"/>
    <tableColumn id="78" xr3:uid="{0A62A32C-2930-0A45-A2B5-2A0754995F98}" uniqueName="78" name="browserVersion" queryTableFieldId="78"/>
    <tableColumn id="79" xr3:uid="{C6231563-1D95-CF42-AE4D-50A23A39FFDC}" uniqueName="79" name="browser_version" queryTableFieldId="79"/>
    <tableColumn id="80" xr3:uid="{8A69D007-7FCB-FA41-8B06-A5E363C9E596}" uniqueName="80" name="fullyLoadedCPUms" queryTableFieldId="80"/>
    <tableColumn id="81" xr3:uid="{B47F7B97-D1DC-1C4D-B0ED-901ADD534DC9}" uniqueName="81" name="fullyLoadedCPUpct" queryTableFieldId="81"/>
    <tableColumn id="82" xr3:uid="{AAB70645-9123-C24B-8362-066C18D07796}" uniqueName="82" name="document_URL" queryTableFieldId="82" dataDxfId="40"/>
    <tableColumn id="83" xr3:uid="{42AC6D24-F765-AF4B-B6BC-F63A85E784E2}" uniqueName="83" name="document_hostname" queryTableFieldId="83" dataDxfId="39"/>
    <tableColumn id="84" xr3:uid="{5C294069-00E4-9548-B437-A476AFC53935}" uniqueName="84" name="document_origin" queryTableFieldId="84" dataDxfId="38"/>
    <tableColumn id="85" xr3:uid="{481C6387-FBA8-D944-93F9-386CF2B80890}" uniqueName="85" name="domElements" queryTableFieldId="85"/>
    <tableColumn id="86" xr3:uid="{FD1CF3C0-9A38-804D-AE6E-827FD9129147}" uniqueName="86" name="domComplete" queryTableFieldId="86"/>
    <tableColumn id="87" xr3:uid="{84F70D1F-FBC2-0947-B40A-40DE605F4B67}" uniqueName="87" name="PerformancePaintTiming.first-paint" queryTableFieldId="87"/>
    <tableColumn id="88" xr3:uid="{6D8842CE-FFC5-8140-B342-E25FC956E299}" uniqueName="88" name="PerformancePaintTiming.first-contentful-paint" queryTableFieldId="88"/>
    <tableColumn id="89" xr3:uid="{9D255FDA-A286-DE4C-AA97-2BA90DB08BE1}" uniqueName="89" name="base_page_ip_ptr" queryTableFieldId="89"/>
    <tableColumn id="90" xr3:uid="{234610C9-4C28-5E4F-8EB6-104739F3F09A}" uniqueName="90" name="base_page_cname" queryTableFieldId="90"/>
    <tableColumn id="91" xr3:uid="{516F4070-393A-1145-87DA-53AE4BA78A2D}" uniqueName="91" name="base_page_dns_server" queryTableFieldId="91" dataDxfId="37"/>
    <tableColumn id="92" xr3:uid="{3A050160-3D1A-E04C-9268-CFD0B8C63BBA}" uniqueName="92" name="browser_name" queryTableFieldId="92" dataDxfId="36"/>
    <tableColumn id="93" xr3:uid="{0E05145F-8F09-EF4B-8B3A-AF6CDDE54389}" uniqueName="93" name="eventName" queryTableFieldId="93" dataDxfId="35"/>
    <tableColumn id="94" xr3:uid="{EFF93128-0DFE-334A-8D22-E31FE733DEAA}" uniqueName="94" name="test_run_time_ms" queryTableFieldId="94"/>
    <tableColumn id="95" xr3:uid="{A089B622-10D6-BF44-B0CE-4FD7E9550B0B}" uniqueName="95" name="testUrl" queryTableFieldId="95" dataDxfId="34"/>
    <tableColumn id="96" xr3:uid="{FA39CD73-5397-E441-851F-88ED6FAD98CA}" uniqueName="96" name="Colordepth" queryTableFieldId="96"/>
    <tableColumn id="97" xr3:uid="{05111459-9B5D-CF46-B100-5E7C5EEA85CD}" uniqueName="97" name="Dpi" queryTableFieldId="97" dataDxfId="33"/>
    <tableColumn id="98" xr3:uid="{D27B6D88-144B-7845-8945-C055A60500C1}" uniqueName="98" name="Images" queryTableFieldId="98" dataDxfId="32"/>
    <tableColumn id="99" xr3:uid="{CE89FA2D-997B-9A44-B4F7-C01E64EFB38E}" uniqueName="99" name="Resolution" queryTableFieldId="99" dataDxfId="31"/>
    <tableColumn id="100" xr3:uid="{21B6EBD3-6ADF-1542-8E6B-164AED075461}" uniqueName="100" name="generated-content-percent" queryTableFieldId="100"/>
    <tableColumn id="101" xr3:uid="{DF1BB12B-89E3-434D-AD55-2A26894E3549}" uniqueName="101" name="generated-content-size" queryTableFieldId="101"/>
    <tableColumn id="102" xr3:uid="{EFC7DB0C-F355-3840-8E3E-5A73E7F0D0B3}" uniqueName="102" name="meta-viewport" queryTableFieldId="102" dataDxfId="30"/>
    <tableColumn id="103" xr3:uid="{9D2DCB3A-51D9-0347-BAAC-FA9173C157A4}" uniqueName="103" name="rendered-html" queryTableFieldId="103" dataDxfId="29"/>
    <tableColumn id="104" xr3:uid="{8DE5178A-83F8-5C46-B6EB-7C68DC010F0D}" uniqueName="104" name="lastVisualChange" queryTableFieldId="104"/>
    <tableColumn id="105" xr3:uid="{8ADF2200-9AED-7243-BCBA-360205BE63ED}" uniqueName="105" name="render" queryTableFieldId="105"/>
    <tableColumn id="106" xr3:uid="{1840B4C3-55DF-934F-A0E2-4B7467B13A26}" uniqueName="106" name="visualComplete85" queryTableFieldId="106"/>
    <tableColumn id="107" xr3:uid="{549E3882-AACB-9A4F-B0B6-4E7A449BB706}" uniqueName="107" name="visualComplete90" queryTableFieldId="107"/>
    <tableColumn id="108" xr3:uid="{C0AF3AF4-5053-9443-9149-54CAB7ABA0B9}" uniqueName="108" name="visualComplete95" queryTableFieldId="108"/>
    <tableColumn id="109" xr3:uid="{AF781503-3CB4-3C4D-B250-2FAC3DA674D5}" uniqueName="109" name="visualComplete99" queryTableFieldId="109"/>
    <tableColumn id="110" xr3:uid="{822BC34D-07F0-8046-B107-4C70F1D4BE9D}" uniqueName="110" name="visualComplete" queryTableFieldId="110"/>
    <tableColumn id="111" xr3:uid="{E4AFA8F2-C21C-6443-B966-BEF51E2CB6D5}" uniqueName="111" name="SpeedIndex" queryTableFieldId="111"/>
    <tableColumn id="112" xr3:uid="{EA23DFC0-BCB8-6C4D-BEAB-65A469CAE5B4}" uniqueName="112" name="LargestContentfulPaintType" queryTableFieldId="112" dataDxfId="28"/>
    <tableColumn id="113" xr3:uid="{4C07EF57-A648-A040-AD77-91A5BAAD3633}" uniqueName="113" name="LargestContentfulPaintNodeType" queryTableFieldId="113" dataDxfId="27"/>
    <tableColumn id="114" xr3:uid="{C39DFF6C-5A53-E848-9533-3D7690D3FE8D}" uniqueName="114" name="chromeUserTiming.navigationStart" queryTableFieldId="114"/>
    <tableColumn id="115" xr3:uid="{D3D13C6F-700E-AB46-A07A-72DA4BE05FCB}" uniqueName="115" name="chromeUserTiming.fetchStart" queryTableFieldId="115"/>
    <tableColumn id="116" xr3:uid="{F7997CE9-A85F-524B-938E-039B04961C18}" uniqueName="116" name="chromeUserTiming.domLoading" queryTableFieldId="116"/>
    <tableColumn id="117" xr3:uid="{45F3235B-F2AE-C048-A29A-F5D4E3A4BDF3}" uniqueName="117" name="chromeUserTiming.responseEnd" queryTableFieldId="117"/>
    <tableColumn id="118" xr3:uid="{CDCDA9FD-2267-EC40-8732-3578E3BD0FC9}" uniqueName="118" name="chromeUserTiming.domInteractive" queryTableFieldId="118"/>
    <tableColumn id="119" xr3:uid="{8973567A-5D1A-414D-B798-00A837F9C2BC}" uniqueName="119" name="chromeUserTiming.domContentLoadedEventStart" queryTableFieldId="119"/>
    <tableColumn id="120" xr3:uid="{D26EBFD1-8A72-A941-9D96-FF5D244A95DB}" uniqueName="120" name="chromeUserTiming.domContentLoadedEventEnd" queryTableFieldId="120"/>
    <tableColumn id="121" xr3:uid="{7F6C0415-EAD3-5845-9A81-D883899CDD50}" uniqueName="121" name="chromeUserTiming.domComplete" queryTableFieldId="121"/>
    <tableColumn id="122" xr3:uid="{41480BF5-6CB0-394E-B7A4-D2B101F515AA}" uniqueName="122" name="chromeUserTiming.unloadEventStart" queryTableFieldId="122"/>
    <tableColumn id="123" xr3:uid="{CD699758-A01C-3346-8017-2CFC0175F21F}" uniqueName="123" name="chromeUserTiming.unloadEventEnd" queryTableFieldId="123"/>
    <tableColumn id="124" xr3:uid="{40BC5793-AA40-C044-94A3-C07CA09ADD67}" uniqueName="124" name="chromeUserTiming.markAsMainFrame" queryTableFieldId="124"/>
    <tableColumn id="125" xr3:uid="{8BFAC417-C2AB-4648-AED4-D5B112BE9866}" uniqueName="125" name="chromeUserTiming.commitNavigationEnd" queryTableFieldId="125"/>
    <tableColumn id="126" xr3:uid="{98AA3B67-2E22-FC49-BCD5-959CAC0FB52D}" uniqueName="126" name="chromeUserTiming.loadEventStart" queryTableFieldId="126"/>
    <tableColumn id="127" xr3:uid="{C1F3B9CF-04A3-CA45-8CE5-5596F5DCF5E4}" uniqueName="127" name="chromeUserTiming.loadEventEnd" queryTableFieldId="127"/>
    <tableColumn id="128" xr3:uid="{306171D4-DBBD-A74D-B86C-651681042BF0}" uniqueName="128" name="chromeUserTiming.firstPaint" queryTableFieldId="128"/>
    <tableColumn id="129" xr3:uid="{3A484E8A-134F-1548-9249-3AA8A7BC1826}" uniqueName="129" name="chromeUserTiming.firstContentfulPaint" queryTableFieldId="129"/>
    <tableColumn id="130" xr3:uid="{3EA7097C-6281-2640-936F-2C884DB34713}" uniqueName="130" name="chromeUserTiming.firstMeaningfulPaintCandidate" queryTableFieldId="130"/>
    <tableColumn id="131" xr3:uid="{A58EF235-15FD-B54F-A703-6E35AAA70B7C}" uniqueName="131" name="chromeUserTiming.InteractiveTime" queryTableFieldId="131"/>
    <tableColumn id="132" xr3:uid="{A3F2ED34-7AF7-8948-AD81-6BB6D4D0194E}" uniqueName="132" name="chromeUserTiming.LayoutShift" queryTableFieldId="132"/>
    <tableColumn id="133" xr3:uid="{736D096F-2FED-6245-850C-7B818CF11298}" uniqueName="133" name="chromeUserTiming.LargestTextPaint" queryTableFieldId="133"/>
    <tableColumn id="134" xr3:uid="{13AC2D0F-BFDE-7842-AE4A-FECECC0EB27A}" uniqueName="134" name="chromeUserTiming.LargestContentfulPaint" queryTableFieldId="134"/>
    <tableColumn id="135" xr3:uid="{695E3050-685C-F84E-B720-D18D3F4C88FB}" uniqueName="135" name="chromeUserTiming.TotalLayoutShift" queryTableFieldId="135"/>
    <tableColumn id="136" xr3:uid="{8F33FC24-3EB6-A843-8E13-FCB3F4A686C3}" uniqueName="136" name="chromeUserTiming.CumulativeLayoutShift" queryTableFieldId="136"/>
    <tableColumn id="137" xr3:uid="{EC199E76-20F3-9844-82BC-A4261D086380}" uniqueName="137" name="FirstInteractive" queryTableFieldId="137"/>
    <tableColumn id="138" xr3:uid="{CDF06271-F66E-1B44-A63E-4D3FC335495D}" uniqueName="138" name="TimeToInteractive" queryTableFieldId="138"/>
    <tableColumn id="139" xr3:uid="{F6220523-20AB-9E4F-AB03-04394AB4D9D3}" uniqueName="139" name="TTIMeasurementEnd" queryTableFieldId="139"/>
    <tableColumn id="140" xr3:uid="{BFEE1D78-1498-004A-AF92-10F7524F7F55}" uniqueName="140" name="LastInteractive" queryTableFieldId="140"/>
    <tableColumn id="141" xr3:uid="{564F6007-76EB-EF49-8AA9-0B62380CC871}" uniqueName="141" name="FirstCPUIdle" queryTableFieldId="141"/>
    <tableColumn id="142" xr3:uid="{1A3C3528-38AA-B744-9F73-C7CB903D0D16}" uniqueName="142" name="testID" queryTableFieldId="142" dataDxfId="26"/>
    <tableColumn id="143" xr3:uid="{FC272DF6-7911-2443-A87B-751A4E5529F5}" uniqueName="143" name="run" queryTableFieldId="143"/>
    <tableColumn id="144" xr3:uid="{A7C8FEBA-E271-1648-9DAF-BF2BEE77989F}" uniqueName="144" name="step" queryTableFieldId="144"/>
    <tableColumn id="145" xr3:uid="{94D802FA-FCAB-2449-AD1D-16CC77CABBAF}" uniqueName="145" name="effectiveBps" queryTableFieldId="145"/>
    <tableColumn id="146" xr3:uid="{8718348B-488B-2140-B5C2-041B4769BA92}" uniqueName="146" name="domTime" queryTableFieldId="146"/>
    <tableColumn id="147" xr3:uid="{080A81DB-19C1-EF4E-8825-0723352F21D9}" uniqueName="147" name="aft" queryTableFieldId="147"/>
    <tableColumn id="148" xr3:uid="{7C6421EC-150C-6645-A84C-2DE100C5458A}" uniqueName="148" name="titleTime" queryTableFieldId="148"/>
    <tableColumn id="149" xr3:uid="{2D8B0E96-403A-9C49-8DCE-10021D658FE2}" uniqueName="149" name="domLoading" queryTableFieldId="149"/>
    <tableColumn id="150" xr3:uid="{6C0FA8AB-B543-564F-A57D-EC0B0EB0E336}" uniqueName="150" name="server_rtt" queryTableFieldId="150"/>
    <tableColumn id="151" xr3:uid="{058CBCA2-ABFE-8944-BB53-5B8720CCEFF7}" uniqueName="151" name="edge-processed" queryTableFieldId="151"/>
    <tableColumn id="152" xr3:uid="{B755A8C3-B62C-6A44-AF27-A477FD4355F2}" uniqueName="152" name="maxFID" queryTableFieldId="152"/>
    <tableColumn id="153" xr3:uid="{417BA7ED-5EE9-184A-822F-CC317ED45DAD}" uniqueName="153" name="TotalBlockingTime" queryTableFieldId="153"/>
    <tableColumn id="154" xr3:uid="{2F42EFAA-42D6-A645-8C10-6E9744A76D13}" uniqueName="154" name="effectiveBpsDoc" queryTableFieldId="154"/>
    <tableColumn id="155" xr3:uid="{EE7E37E1-F185-B54B-BD2E-4539ACE54287}" uniqueName="155" name="bytes.html" queryTableFieldId="155"/>
    <tableColumn id="156" xr3:uid="{F021A8D3-A888-7142-8339-6498F73991C2}" uniqueName="156" name="requests.html" queryTableFieldId="156"/>
    <tableColumn id="157" xr3:uid="{0FA07694-8E47-A944-91A8-5402865C9C72}" uniqueName="157" name="bytesUncompressed.html" queryTableFieldId="157"/>
    <tableColumn id="158" xr3:uid="{5353CBA6-00C7-A541-B29C-3764B28AC89A}" uniqueName="158" name="bytes.js" queryTableFieldId="158"/>
    <tableColumn id="159" xr3:uid="{475FB17A-7FF4-3B4E-A97D-1F56D94259A2}" uniqueName="159" name="requests.js" queryTableFieldId="159"/>
    <tableColumn id="160" xr3:uid="{793961EC-EFC1-F145-958A-7C7D2BF75CB0}" uniqueName="160" name="bytesUncompressed.js" queryTableFieldId="160"/>
    <tableColumn id="161" xr3:uid="{826902EC-B0C8-0140-ADDE-EAA605FA7087}" uniqueName="161" name="bytes.css" queryTableFieldId="161"/>
    <tableColumn id="162" xr3:uid="{DE62919D-9538-A84D-BFE0-A66720AE3493}" uniqueName="162" name="requests.css" queryTableFieldId="162"/>
    <tableColumn id="163" xr3:uid="{0EF69385-363A-8046-A64C-812CA526FDD6}" uniqueName="163" name="bytesUncompressed.css" queryTableFieldId="163"/>
    <tableColumn id="164" xr3:uid="{7B31D500-006A-6D41-908F-54A56F7F95BF}" uniqueName="164" name="bytes.image" queryTableFieldId="164"/>
    <tableColumn id="165" xr3:uid="{8CDD323E-B4AA-FA42-8270-C10CB22334E4}" uniqueName="165" name="requests.image" queryTableFieldId="165"/>
    <tableColumn id="166" xr3:uid="{D18F9D0D-FA3C-DE4B-9459-464BAACD08B1}" uniqueName="166" name="bytesUncompressed.image" queryTableFieldId="166"/>
    <tableColumn id="167" xr3:uid="{6DB17346-1561-3B4C-BC3B-F788BA587EA1}" uniqueName="167" name="bytes.flash" queryTableFieldId="167"/>
    <tableColumn id="168" xr3:uid="{077085A9-5DAF-9343-B1CC-36A5143B9A4D}" uniqueName="168" name="requests.flash" queryTableFieldId="168"/>
    <tableColumn id="169" xr3:uid="{9D9E7B36-D631-2A4D-A9B7-574A3B361CFA}" uniqueName="169" name="bytesUncompressed.flash" queryTableFieldId="169"/>
    <tableColumn id="170" xr3:uid="{AC9AC884-8077-E044-9512-B5BC5C318C72}" uniqueName="170" name="bytes.font" queryTableFieldId="170"/>
    <tableColumn id="171" xr3:uid="{C6F8E63A-7540-5C4D-B1D3-28ABE03D4343}" uniqueName="171" name="requests.font" queryTableFieldId="171"/>
    <tableColumn id="172" xr3:uid="{91D3E864-899F-F243-830A-F49085C21B17}" uniqueName="172" name="bytesUncompressed.font" queryTableFieldId="172"/>
    <tableColumn id="173" xr3:uid="{040FD9FB-E450-E541-99A8-9A3C8E3C19E2}" uniqueName="173" name="bytes.video" queryTableFieldId="173"/>
    <tableColumn id="174" xr3:uid="{78176D30-8036-6240-AFAF-8113C6A5825C}" uniqueName="174" name="requests.video" queryTableFieldId="174"/>
    <tableColumn id="175" xr3:uid="{5F65E837-6D75-D345-9CA8-FD455EC08089}" uniqueName="175" name="bytesUncompressed.video" queryTableFieldId="175"/>
    <tableColumn id="176" xr3:uid="{0814D14A-8BA1-1647-A401-6464D1BF5BA2}" uniqueName="176" name="bytes.other" queryTableFieldId="176"/>
    <tableColumn id="177" xr3:uid="{98694B92-5DAD-8049-9C5A-1700A2A13D18}" uniqueName="177" name="requests.other" queryTableFieldId="177"/>
    <tableColumn id="178" xr3:uid="{A4601EEA-A7E9-9F4E-96EF-69A071D4B696}" uniqueName="178" name="bytesUncompressed.other" queryTableFieldId="178"/>
    <tableColumn id="179" xr3:uid="{1702D89C-8F66-6E49-8D92-86BA7FCA58BE}" uniqueName="179" name="id" queryTableFieldId="179" dataDxfId="25"/>
    <tableColumn id="180" xr3:uid="{8D4ACE1E-2E11-FB43-8418-F62DE9416D94}" uniqueName="180" name="Column180" queryTableFieldId="18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0883DC2-2CB6-6E44-87A2-9257CA05CFAC}" name="Werkblad_1___Results_SPA_slow" displayName="Werkblad_1___Results_SPA_slow" ref="A1:FW6" tableType="queryTable" totalsRowShown="0">
  <autoFilter ref="A1:FW6" xr:uid="{E0883DC2-2CB6-6E44-87A2-9257CA05CFAC}"/>
  <tableColumns count="179">
    <tableColumn id="1" xr3:uid="{C4B2D556-85A2-9643-B09C-4AA3290477E4}" uniqueName="1" name="loadTime" queryTableFieldId="1"/>
    <tableColumn id="2" xr3:uid="{EBE4A457-7CF9-2546-B3FD-C252F1ED9BE2}" uniqueName="2" name="docTime" queryTableFieldId="2"/>
    <tableColumn id="3" xr3:uid="{548B4A20-D3DF-4C43-86CC-AB0357496BAB}" uniqueName="3" name="fullyLoaded" queryTableFieldId="3"/>
    <tableColumn id="4" xr3:uid="{0258097A-6AAD-7249-A4E9-21F60507DB0F}" uniqueName="4" name="bytesOut" queryTableFieldId="4"/>
    <tableColumn id="5" xr3:uid="{232BBF90-DC2E-F54F-8028-5D707B70780F}" uniqueName="5" name="bytesOutDoc" queryTableFieldId="5"/>
    <tableColumn id="6" xr3:uid="{282F49A3-6940-A34D-BBD0-DF78C76FCDB0}" uniqueName="6" name="bytesIn" queryTableFieldId="6"/>
    <tableColumn id="7" xr3:uid="{7E336C37-0CF4-0541-827A-7B2CC0F1206E}" uniqueName="7" name="bytesInDoc" queryTableFieldId="7"/>
    <tableColumn id="8" xr3:uid="{DA8A6199-65B9-F346-8CAD-DBBFD7402D36}" uniqueName="8" name="requests" queryTableFieldId="8"/>
    <tableColumn id="9" xr3:uid="{ABA8901F-62EC-A444-BA2E-A1759A9BB431}" uniqueName="9" name="requestsFull" queryTableFieldId="9"/>
    <tableColumn id="10" xr3:uid="{3AC04DA8-8789-EC48-8D66-E228131349A9}" uniqueName="10" name="requestsDoc" queryTableFieldId="10"/>
    <tableColumn id="11" xr3:uid="{08EADC0B-1687-9F43-82B3-6F9C42D31001}" uniqueName="11" name="responses_200" queryTableFieldId="11"/>
    <tableColumn id="12" xr3:uid="{CAD15F83-D931-F347-9343-C6BD314903FD}" uniqueName="12" name="responses_404" queryTableFieldId="12"/>
    <tableColumn id="13" xr3:uid="{C78BA077-C57A-3D41-BB9C-DB4E579D3904}" uniqueName="13" name="responses_other" queryTableFieldId="13"/>
    <tableColumn id="14" xr3:uid="{9178ED9F-828F-0245-B1A4-A60CBE6FE4E1}" uniqueName="14" name="result" queryTableFieldId="14"/>
    <tableColumn id="15" xr3:uid="{EC65A779-C37A-0A49-B1DA-398C29AA7360}" uniqueName="15" name="testStartOffset" queryTableFieldId="15"/>
    <tableColumn id="16" xr3:uid="{7A0705FE-D6A8-6E46-B144-9C75029ECF4B}" uniqueName="16" name="cached" queryTableFieldId="16"/>
    <tableColumn id="17" xr3:uid="{942BE239-C370-5748-A3C5-0AA969B6C025}" uniqueName="17" name="optimization_checked" queryTableFieldId="17"/>
    <tableColumn id="18" xr3:uid="{5F3C7665-8071-E246-83FF-CF98CAF8C669}" uniqueName="18" name="main_frame" queryTableFieldId="18" dataDxfId="24"/>
    <tableColumn id="19" xr3:uid="{6BAAE7E6-AB85-504B-A6C0-428CBFDF6792}" uniqueName="19" name="loadEventStart" queryTableFieldId="19"/>
    <tableColumn id="20" xr3:uid="{6321B140-5415-B642-9404-80D95A010300}" uniqueName="20" name="loadEventEnd" queryTableFieldId="20"/>
    <tableColumn id="21" xr3:uid="{FA979636-64B1-B948-8F2E-61CF54A53BB3}" uniqueName="21" name="domContentLoadedEventStart" queryTableFieldId="21"/>
    <tableColumn id="22" xr3:uid="{9A0C021D-3428-3941-841B-B8C635559347}" uniqueName="22" name="domContentLoadedEventEnd" queryTableFieldId="22"/>
    <tableColumn id="23" xr3:uid="{0CA87E0E-8652-3846-B7CA-FA63C36DE79F}" uniqueName="23" name="URL" queryTableFieldId="23" dataDxfId="23"/>
    <tableColumn id="24" xr3:uid="{A727B2DB-2E44-D84F-B76C-86007464870C}" uniqueName="24" name="connections" queryTableFieldId="24"/>
    <tableColumn id="25" xr3:uid="{43C24583-3AE6-7846-B898-FB32D0E24EF4}" uniqueName="25" name="final_base_page_request" queryTableFieldId="25"/>
    <tableColumn id="26" xr3:uid="{E477951C-E61B-904A-AF28-D89E613FE9CB}" uniqueName="26" name="final_base_page_request_id" queryTableFieldId="26" dataDxfId="22"/>
    <tableColumn id="27" xr3:uid="{2D110954-C875-1F42-96FB-698D1C14A35D}" uniqueName="27" name="final_url" queryTableFieldId="27" dataDxfId="21"/>
    <tableColumn id="28" xr3:uid="{97E32415-7751-754B-B8F6-DBDFA6D954BE}" uniqueName="28" name="domInteractive" queryTableFieldId="28"/>
    <tableColumn id="29" xr3:uid="{80F0F8E0-CCCE-E640-AFC6-23322B49E77D}" uniqueName="29" name="firstPaint" queryTableFieldId="29"/>
    <tableColumn id="30" xr3:uid="{C889EC67-4CCD-B947-95AE-D14BBEF48A4C}" uniqueName="30" name="firstContentfulPaint" queryTableFieldId="30"/>
    <tableColumn id="31" xr3:uid="{54A106AF-8CE4-B641-912C-F3F4BE8BBDBC}" uniqueName="31" name="renderBlockingCSS" queryTableFieldId="31"/>
    <tableColumn id="32" xr3:uid="{E4E1F948-6A9E-B745-A20C-2FE5407774DC}" uniqueName="32" name="renderBlockingJS" queryTableFieldId="32"/>
    <tableColumn id="33" xr3:uid="{7C285433-F780-124A-B85A-73451C7CCB60}" uniqueName="33" name="TTFB" queryTableFieldId="33"/>
    <tableColumn id="34" xr3:uid="{E80A526E-CAD9-B546-87F1-74487031307A}" uniqueName="34" name="basePageSSLTime" queryTableFieldId="34"/>
    <tableColumn id="35" xr3:uid="{BD4B1AF5-757A-D443-A7E4-5E2FB9A38F0A}" uniqueName="35" name="score_cache" queryTableFieldId="35"/>
    <tableColumn id="36" xr3:uid="{0FBB3E6F-84D6-F34D-9DB3-7C00FBE5151F}" uniqueName="36" name="score_cdn" queryTableFieldId="36"/>
    <tableColumn id="37" xr3:uid="{488E4513-A087-8845-BC10-777F4ECF6508}" uniqueName="37" name="score_gzip" queryTableFieldId="37"/>
    <tableColumn id="38" xr3:uid="{5C409892-60D0-AA4B-BB69-C25B9C3A9B4D}" uniqueName="38" name="score_cookies" queryTableFieldId="38"/>
    <tableColumn id="39" xr3:uid="{8467ABCE-E0B0-1749-AA81-42A972A8D100}" uniqueName="39" name="score_keep-alive" queryTableFieldId="39"/>
    <tableColumn id="40" xr3:uid="{0C261902-26F1-894F-B1F4-BB9278385EE3}" uniqueName="40" name="score_minify" queryTableFieldId="40"/>
    <tableColumn id="41" xr3:uid="{0B7832D4-BD08-A143-8456-7F3EF482F93B}" uniqueName="41" name="score_combine" queryTableFieldId="41"/>
    <tableColumn id="42" xr3:uid="{C1B72F07-EEBA-C644-A720-3D01117B42FA}" uniqueName="42" name="score_compress" queryTableFieldId="42"/>
    <tableColumn id="43" xr3:uid="{18DDFF70-7E2C-7C47-ABCF-334C5E717977}" uniqueName="43" name="score_etags" queryTableFieldId="43"/>
    <tableColumn id="44" xr3:uid="{14B79D33-6BED-7143-8C6B-D16B66DB96E9}" uniqueName="44" name="score_progressive_jpeg" queryTableFieldId="44"/>
    <tableColumn id="45" xr3:uid="{5A6CAF0A-BB45-2B42-AA90-DF66916AEFFC}" uniqueName="45" name="gzip_total" queryTableFieldId="45"/>
    <tableColumn id="46" xr3:uid="{3549359B-CE32-D74F-B78A-6E77DEE3CE8E}" uniqueName="46" name="gzip_savings" queryTableFieldId="46"/>
    <tableColumn id="47" xr3:uid="{2A45087A-8DA5-D14C-977D-039016F88454}" uniqueName="47" name="minify_total" queryTableFieldId="47"/>
    <tableColumn id="48" xr3:uid="{0A09F273-E7D1-D34C-A2F3-C55ADB5809F6}" uniqueName="48" name="minify_savings" queryTableFieldId="48"/>
    <tableColumn id="49" xr3:uid="{D67F736F-A15D-D84A-A2DB-B0B89214607C}" uniqueName="49" name="image_total" queryTableFieldId="49"/>
    <tableColumn id="50" xr3:uid="{A503184A-0378-2844-97EE-3C7D31826888}" uniqueName="50" name="image_savings" queryTableFieldId="50"/>
    <tableColumn id="51" xr3:uid="{F9D9B3FA-F052-8F40-A22F-DCDED4F28875}" uniqueName="51" name="base_page_cdn" queryTableFieldId="51" dataDxfId="20"/>
    <tableColumn id="52" xr3:uid="{885BE0D8-81B2-4E4E-A046-2659B8C8988F}" uniqueName="52" name="cpu.ParseHTML" queryTableFieldId="52"/>
    <tableColumn id="53" xr3:uid="{F2C14527-6370-CD46-B6DF-C53F13994132}" uniqueName="53" name="cpu.HTMLDocumentParser::FetchQueuedPreloads" queryTableFieldId="53"/>
    <tableColumn id="54" xr3:uid="{8B9541C6-6019-0745-92EF-A20380BDC422}" uniqueName="54" name="cpu.EventDispatch" queryTableFieldId="54"/>
    <tableColumn id="55" xr3:uid="{04F177B4-15C6-5245-A6B1-731E2DFAE21F}" uniqueName="55" name="cpu.MarkDOMContent" queryTableFieldId="55"/>
    <tableColumn id="56" xr3:uid="{3A854703-3A03-EE47-AB68-2BCBDAA92B10}" uniqueName="56" name="cpu.V8.GC_TIME_TO_SAFEPOINT" queryTableFieldId="56"/>
    <tableColumn id="57" xr3:uid="{9FAA3958-9DAD-C046-B725-3527073FCE29}" uniqueName="57" name="cpu.CommitLoad" queryTableFieldId="57"/>
    <tableColumn id="58" xr3:uid="{13FFA7E1-1203-C942-94BA-33A223DDB50D}" uniqueName="58" name="cpu.ResourceFetcher::requestResource" queryTableFieldId="58"/>
    <tableColumn id="59" xr3:uid="{2ABA50C5-56E0-A44C-838E-22B0C2CC729F}" uniqueName="59" name="cpu.EvaluateScript" queryTableFieldId="59"/>
    <tableColumn id="60" xr3:uid="{6EF07C92-6869-7041-A1D0-9457CEE0FACD}" uniqueName="60" name="cpu.v8.compile" queryTableFieldId="60"/>
    <tableColumn id="61" xr3:uid="{86481CBA-416B-4244-A394-4C4F33F25434}" uniqueName="61" name="cpu.ParseAuthorStyleSheet" queryTableFieldId="61"/>
    <tableColumn id="62" xr3:uid="{E16D2AF1-C77A-FF42-8A11-C83074244AF4}" uniqueName="62" name="cpu.FunctionCall" queryTableFieldId="62"/>
    <tableColumn id="63" xr3:uid="{643A1AFE-B949-3147-9D92-889FA2B4E324}" uniqueName="63" name="cpu.MarkLoad" queryTableFieldId="63"/>
    <tableColumn id="64" xr3:uid="{776907D0-5234-534E-9FAE-9BBA67D722C5}" uniqueName="64" name="cpu.UpdateLayoutTree" queryTableFieldId="64"/>
    <tableColumn id="65" xr3:uid="{0062E12F-B7A3-3440-B0C2-89BAF59491C9}" uniqueName="65" name="cpu.Layout" queryTableFieldId="65"/>
    <tableColumn id="66" xr3:uid="{EB0B6FC9-A39A-7543-81EF-F963B5C32074}" uniqueName="66" name="cpu.PrePaint" queryTableFieldId="66"/>
    <tableColumn id="67" xr3:uid="{62F3DF38-7D40-4243-97C9-F8AC7786F634}" uniqueName="67" name="cpu.HitTest" queryTableFieldId="67"/>
    <tableColumn id="68" xr3:uid="{1BFC3474-100B-B440-82C9-3549484CCD45}" uniqueName="68" name="cpu.Paint" queryTableFieldId="68"/>
    <tableColumn id="69" xr3:uid="{E85EEFD0-B9AA-D544-A16E-01BC3B8F664C}" uniqueName="69" name="cpu.Layerize" queryTableFieldId="69"/>
    <tableColumn id="70" xr3:uid="{4DB3E103-0DB6-C344-BFA8-65B6114FCB56}" uniqueName="70" name="cpu.largestContentfulPaint::Candidate" queryTableFieldId="70"/>
    <tableColumn id="71" xr3:uid="{49705399-A6D5-4E48-B03E-3441F2EB3F84}" uniqueName="71" name="cpu.Idle" queryTableFieldId="71"/>
    <tableColumn id="72" xr3:uid="{F9C4CB8C-47BC-5947-866C-E2720C33A3D8}" uniqueName="72" name="tester" queryTableFieldId="72" dataDxfId="19"/>
    <tableColumn id="73" xr3:uid="{7B9E7A54-14E8-2448-B2CF-04E333B39FAA}" uniqueName="73" name="start_epoch" queryTableFieldId="73"/>
    <tableColumn id="74" xr3:uid="{9BAD0E4F-E0D6-C64B-BD51-CBF301DBE241}" uniqueName="74" name="osVersion" queryTableFieldId="74" dataDxfId="18"/>
    <tableColumn id="75" xr3:uid="{FF54FD3E-3FA4-2C48-843E-A54B766673E2}" uniqueName="75" name="os_version" queryTableFieldId="75" dataDxfId="17"/>
    <tableColumn id="76" xr3:uid="{4E5A2A6C-1530-C441-B2CE-18BBB831DDA0}" uniqueName="76" name="osPlatform" queryTableFieldId="76" dataDxfId="16"/>
    <tableColumn id="77" xr3:uid="{1464D425-2538-EE44-8835-7A80C7902E0A}" uniqueName="77" name="date" queryTableFieldId="77"/>
    <tableColumn id="78" xr3:uid="{A9D841CB-53AA-0744-9F7C-2CA4B8F19B41}" uniqueName="78" name="browserVersion" queryTableFieldId="78"/>
    <tableColumn id="79" xr3:uid="{EB9B4C49-E19F-5341-89DB-8AA821091FAA}" uniqueName="79" name="browser_version" queryTableFieldId="79"/>
    <tableColumn id="80" xr3:uid="{31D4B4F0-C835-6B44-85CA-41ECD347E3EB}" uniqueName="80" name="fullyLoadedCPUms" queryTableFieldId="80"/>
    <tableColumn id="81" xr3:uid="{74E5C9CE-0960-AF4D-A666-4BF5C8B33702}" uniqueName="81" name="fullyLoadedCPUpct" queryTableFieldId="81"/>
    <tableColumn id="82" xr3:uid="{C78A764A-A2AA-DC48-92F8-9E6E947224AD}" uniqueName="82" name="document_URL" queryTableFieldId="82" dataDxfId="15"/>
    <tableColumn id="83" xr3:uid="{7606A72C-0B6E-DF48-8B23-8D8CE515C1C7}" uniqueName="83" name="document_hostname" queryTableFieldId="83" dataDxfId="14"/>
    <tableColumn id="84" xr3:uid="{5E52E7F9-ABA1-494B-B080-ED7D1EA6FC36}" uniqueName="84" name="document_origin" queryTableFieldId="84" dataDxfId="13"/>
    <tableColumn id="85" xr3:uid="{413F21D5-A109-7749-984D-F45C7A33215E}" uniqueName="85" name="domElements" queryTableFieldId="85"/>
    <tableColumn id="86" xr3:uid="{A27405E7-1D68-1F4A-8047-D6067B76159C}" uniqueName="86" name="domComplete" queryTableFieldId="86"/>
    <tableColumn id="87" xr3:uid="{FE3B532F-3585-8246-8C13-880B3B64669C}" uniqueName="87" name="PerformancePaintTiming.first-paint" queryTableFieldId="87"/>
    <tableColumn id="88" xr3:uid="{E694DE51-8453-0243-812B-C016F732A8BD}" uniqueName="88" name="PerformancePaintTiming.first-contentful-paint" queryTableFieldId="88"/>
    <tableColumn id="89" xr3:uid="{BADBD922-8187-1A46-B948-028681E64C10}" uniqueName="89" name="base_page_ip_ptr" queryTableFieldId="89"/>
    <tableColumn id="90" xr3:uid="{B360E4BB-3D5E-4046-BD36-3FAC69A6D441}" uniqueName="90" name="base_page_cname" queryTableFieldId="90"/>
    <tableColumn id="91" xr3:uid="{27A80502-A822-D646-9A06-E3FCD37D5254}" uniqueName="91" name="base_page_dns_server" queryTableFieldId="91" dataDxfId="12"/>
    <tableColumn id="92" xr3:uid="{CC47995E-05CD-714B-9505-7AE415274034}" uniqueName="92" name="browser_name" queryTableFieldId="92" dataDxfId="11"/>
    <tableColumn id="93" xr3:uid="{A220A245-7169-CA40-94A8-D95B6F26B8F6}" uniqueName="93" name="eventName" queryTableFieldId="93" dataDxfId="10"/>
    <tableColumn id="94" xr3:uid="{C5D5F6B1-26E4-9D48-A9C7-8209CE6E166C}" uniqueName="94" name="test_run_time_ms" queryTableFieldId="94"/>
    <tableColumn id="95" xr3:uid="{E051C377-E86B-8B44-A3B1-FE6B4AD208D2}" uniqueName="95" name="testUrl" queryTableFieldId="95" dataDxfId="9"/>
    <tableColumn id="96" xr3:uid="{F773F9FE-648D-9142-92C7-927EF704831C}" uniqueName="96" name="Colordepth" queryTableFieldId="96"/>
    <tableColumn id="97" xr3:uid="{99BEBB3B-D292-8A4D-A534-695CBED64F6C}" uniqueName="97" name="Dpi" queryTableFieldId="97" dataDxfId="8"/>
    <tableColumn id="98" xr3:uid="{7372923B-E5BA-964C-8197-67DB555E7698}" uniqueName="98" name="Images" queryTableFieldId="98" dataDxfId="7"/>
    <tableColumn id="99" xr3:uid="{8BD48B27-3A32-8641-933C-A44511F08A65}" uniqueName="99" name="Resolution" queryTableFieldId="99" dataDxfId="6"/>
    <tableColumn id="100" xr3:uid="{9F7BC028-C766-C348-9BA4-56C7C9BCD907}" uniqueName="100" name="generated-content-percent" queryTableFieldId="100"/>
    <tableColumn id="101" xr3:uid="{FEBB11C9-29DD-E744-96A0-3E53F423C64D}" uniqueName="101" name="generated-content-size" queryTableFieldId="101"/>
    <tableColumn id="102" xr3:uid="{D582AB11-5368-D845-9D88-0B0360658213}" uniqueName="102" name="meta-viewport" queryTableFieldId="102" dataDxfId="5"/>
    <tableColumn id="103" xr3:uid="{E57F3194-916A-1442-B2D1-CBC5827A4F37}" uniqueName="103" name="rendered-html" queryTableFieldId="103" dataDxfId="4"/>
    <tableColumn id="104" xr3:uid="{FDA52111-543B-E548-8279-A7491617A8C5}" uniqueName="104" name="lastVisualChange" queryTableFieldId="104"/>
    <tableColumn id="105" xr3:uid="{5178F4C4-2181-B14C-9480-CF943A435313}" uniqueName="105" name="render" queryTableFieldId="105"/>
    <tableColumn id="106" xr3:uid="{21D4B827-D6A2-6F42-870B-5E5A59F9EDD0}" uniqueName="106" name="visualComplete85" queryTableFieldId="106"/>
    <tableColumn id="107" xr3:uid="{2AF5A61E-6594-B84C-8C4F-19959BB123BE}" uniqueName="107" name="visualComplete90" queryTableFieldId="107"/>
    <tableColumn id="108" xr3:uid="{8C78AC18-4ADD-7242-A342-7E1F844AA537}" uniqueName="108" name="visualComplete95" queryTableFieldId="108"/>
    <tableColumn id="109" xr3:uid="{0E958F2E-9678-854E-A054-B00357B414B8}" uniqueName="109" name="visualComplete99" queryTableFieldId="109"/>
    <tableColumn id="110" xr3:uid="{A1DBFF7A-1D8A-EB42-AB26-AC2DA2882240}" uniqueName="110" name="visualComplete" queryTableFieldId="110"/>
    <tableColumn id="111" xr3:uid="{90D173D1-1ECE-EA44-B6B4-52F0D5EBEEE4}" uniqueName="111" name="SpeedIndex" queryTableFieldId="111"/>
    <tableColumn id="112" xr3:uid="{5E85123B-0730-E045-8AF9-F8FBA76ABEC9}" uniqueName="112" name="LargestContentfulPaintType" queryTableFieldId="112" dataDxfId="3"/>
    <tableColumn id="113" xr3:uid="{ED1456F1-13D9-D840-8D8B-CCEC574EC343}" uniqueName="113" name="LargestContentfulPaintNodeType" queryTableFieldId="113" dataDxfId="2"/>
    <tableColumn id="114" xr3:uid="{20629008-39F6-CD41-AFDF-34C82FAF1D87}" uniqueName="114" name="chromeUserTiming.navigationStart" queryTableFieldId="114"/>
    <tableColumn id="115" xr3:uid="{0344C46A-E894-A74B-9AF6-8C6581E8F27E}" uniqueName="115" name="chromeUserTiming.fetchStart" queryTableFieldId="115"/>
    <tableColumn id="116" xr3:uid="{11367BB8-0FCC-9A42-9818-9951FF57A6AA}" uniqueName="116" name="chromeUserTiming.domLoading" queryTableFieldId="116"/>
    <tableColumn id="117" xr3:uid="{E11551E7-9284-3C42-B8D8-51682F0C321C}" uniqueName="117" name="chromeUserTiming.responseEnd" queryTableFieldId="117"/>
    <tableColumn id="118" xr3:uid="{20EC9D0A-28D1-1541-9A00-78D625F2304D}" uniqueName="118" name="chromeUserTiming.domInteractive" queryTableFieldId="118"/>
    <tableColumn id="119" xr3:uid="{166B0196-7A4E-3749-8ABD-05FC4609FA1B}" uniqueName="119" name="chromeUserTiming.domContentLoadedEventStart" queryTableFieldId="119"/>
    <tableColumn id="120" xr3:uid="{F1BB2EE7-7764-2942-9E45-589E4836EA5F}" uniqueName="120" name="chromeUserTiming.domContentLoadedEventEnd" queryTableFieldId="120"/>
    <tableColumn id="121" xr3:uid="{870666FC-789F-9B4A-BA88-8C102A5C8277}" uniqueName="121" name="chromeUserTiming.domComplete" queryTableFieldId="121"/>
    <tableColumn id="122" xr3:uid="{D99C1A9A-2E37-F545-87C7-190BC216ED72}" uniqueName="122" name="chromeUserTiming.unloadEventStart" queryTableFieldId="122"/>
    <tableColumn id="123" xr3:uid="{7FDDC465-49AE-544F-ADFB-B5AAF7CF00FD}" uniqueName="123" name="chromeUserTiming.unloadEventEnd" queryTableFieldId="123"/>
    <tableColumn id="124" xr3:uid="{B6DE3D4B-496B-CC4E-A101-E5D6BFE4BA35}" uniqueName="124" name="chromeUserTiming.markAsMainFrame" queryTableFieldId="124"/>
    <tableColumn id="125" xr3:uid="{61F94904-9E6E-7D47-A0CC-6164AC2D30B9}" uniqueName="125" name="chromeUserTiming.commitNavigationEnd" queryTableFieldId="125"/>
    <tableColumn id="126" xr3:uid="{859F92E8-709B-8A41-842C-19B579C505DD}" uniqueName="126" name="chromeUserTiming.loadEventStart" queryTableFieldId="126"/>
    <tableColumn id="127" xr3:uid="{A8CD502E-7DAD-304A-9496-37A5820933DE}" uniqueName="127" name="chromeUserTiming.loadEventEnd" queryTableFieldId="127"/>
    <tableColumn id="128" xr3:uid="{59F6CE26-8BF2-1E4D-BF5D-917594442CF3}" uniqueName="128" name="chromeUserTiming.firstPaint" queryTableFieldId="128"/>
    <tableColumn id="129" xr3:uid="{D5F66726-7957-4047-9F95-184E12C1F80F}" uniqueName="129" name="chromeUserTiming.firstContentfulPaint" queryTableFieldId="129"/>
    <tableColumn id="130" xr3:uid="{00F1BB9E-210C-7943-84DD-91976BD8E435}" uniqueName="130" name="chromeUserTiming.firstMeaningfulPaintCandidate" queryTableFieldId="130"/>
    <tableColumn id="131" xr3:uid="{3D905241-6016-2443-B6F3-38E3840927E7}" uniqueName="131" name="chromeUserTiming.InteractiveTime" queryTableFieldId="131"/>
    <tableColumn id="132" xr3:uid="{E75B8734-877C-9E44-8CE7-093D924728B8}" uniqueName="132" name="chromeUserTiming.LargestTextPaint" queryTableFieldId="132"/>
    <tableColumn id="133" xr3:uid="{B75EC148-7F00-AC4D-8C24-9E28EAA57433}" uniqueName="133" name="chromeUserTiming.LargestContentfulPaint" queryTableFieldId="133"/>
    <tableColumn id="134" xr3:uid="{1235B66F-59F1-024E-9E53-6743EDF4746B}" uniqueName="134" name="chromeUserTiming.TotalLayoutShift" queryTableFieldId="134"/>
    <tableColumn id="135" xr3:uid="{9CEAF75A-F78A-FB41-AAEE-324043D7216F}" uniqueName="135" name="chromeUserTiming.CumulativeLayoutShift" queryTableFieldId="135"/>
    <tableColumn id="136" xr3:uid="{3510AF74-2D98-2F4B-B2D8-131BB03F8B59}" uniqueName="136" name="FirstInteractive" queryTableFieldId="136"/>
    <tableColumn id="137" xr3:uid="{94C8C3B2-B50C-E241-BF21-09F9407B3596}" uniqueName="137" name="TimeToInteractive" queryTableFieldId="137"/>
    <tableColumn id="138" xr3:uid="{8781D99C-BA60-034B-8236-6E747BFBCD39}" uniqueName="138" name="TTIMeasurementEnd" queryTableFieldId="138"/>
    <tableColumn id="139" xr3:uid="{AFCB90DF-5DAC-004A-BF0C-D7F507B5CBE1}" uniqueName="139" name="LastInteractive" queryTableFieldId="139"/>
    <tableColumn id="140" xr3:uid="{402A9B24-B931-4645-9059-937DC7F94B44}" uniqueName="140" name="FirstCPUIdle" queryTableFieldId="140"/>
    <tableColumn id="141" xr3:uid="{2E8ECC92-3265-8646-A1A4-98C0F2BE2FD6}" uniqueName="141" name="testID" queryTableFieldId="141" dataDxfId="1"/>
    <tableColumn id="142" xr3:uid="{F2639FA2-B43A-A24B-AA82-19DEC0EB9A99}" uniqueName="142" name="run" queryTableFieldId="142"/>
    <tableColumn id="143" xr3:uid="{990BA942-C411-EB41-93C5-F58969FD1C66}" uniqueName="143" name="step" queryTableFieldId="143"/>
    <tableColumn id="144" xr3:uid="{0D2E25ED-4347-444F-9C10-4C135D0F21EA}" uniqueName="144" name="effectiveBps" queryTableFieldId="144"/>
    <tableColumn id="145" xr3:uid="{B0849601-D952-A346-A5CD-0F57FA8BCED5}" uniqueName="145" name="domTime" queryTableFieldId="145"/>
    <tableColumn id="146" xr3:uid="{21FFBF9C-CB4C-4E4A-92A6-3DB5D755438B}" uniqueName="146" name="aft" queryTableFieldId="146"/>
    <tableColumn id="147" xr3:uid="{60D2CB14-3838-0545-AF2E-B8A1506A545A}" uniqueName="147" name="titleTime" queryTableFieldId="147"/>
    <tableColumn id="148" xr3:uid="{74B8C016-53BA-724F-91F5-BF645E3D6057}" uniqueName="148" name="domLoading" queryTableFieldId="148"/>
    <tableColumn id="149" xr3:uid="{B3C56410-623C-7143-86AF-2FF96395D283}" uniqueName="149" name="server_rtt" queryTableFieldId="149"/>
    <tableColumn id="150" xr3:uid="{E8F9D2B1-3C0D-224D-82F5-0899505C6D6B}" uniqueName="150" name="edge-processed" queryTableFieldId="150"/>
    <tableColumn id="151" xr3:uid="{2ECE6410-6929-CA49-911C-171BF5353C57}" uniqueName="151" name="maxFID" queryTableFieldId="151"/>
    <tableColumn id="152" xr3:uid="{FE7A8589-15FE-1043-BE4B-D91794E130F3}" uniqueName="152" name="TotalBlockingTime" queryTableFieldId="152"/>
    <tableColumn id="153" xr3:uid="{16B48A0D-3D44-E44C-B586-1564B5FDD748}" uniqueName="153" name="effectiveBpsDoc" queryTableFieldId="153"/>
    <tableColumn id="154" xr3:uid="{77D94B4C-7E9F-A04F-9F39-DBDBA1AD53CF}" uniqueName="154" name="bytes.html" queryTableFieldId="154"/>
    <tableColumn id="155" xr3:uid="{9EE98A13-CE14-2042-9688-F81F6142ACEF}" uniqueName="155" name="requests.html" queryTableFieldId="155"/>
    <tableColumn id="156" xr3:uid="{A7B710E0-E225-444A-A295-6817E722EFA5}" uniqueName="156" name="bytesUncompressed.html" queryTableFieldId="156"/>
    <tableColumn id="157" xr3:uid="{A8E4B394-DF29-9649-878D-70CCF207AA06}" uniqueName="157" name="bytes.js" queryTableFieldId="157"/>
    <tableColumn id="158" xr3:uid="{A203693D-2E81-2442-9E0E-3B468AC575B2}" uniqueName="158" name="requests.js" queryTableFieldId="158"/>
    <tableColumn id="159" xr3:uid="{80E4DE40-4E8F-9743-AB4B-FF209904380A}" uniqueName="159" name="bytesUncompressed.js" queryTableFieldId="159"/>
    <tableColumn id="160" xr3:uid="{9976F733-6E9F-8B4D-AD54-F07328C4AF9D}" uniqueName="160" name="bytes.css" queryTableFieldId="160"/>
    <tableColumn id="161" xr3:uid="{99A0BBC3-5D68-EA4D-91EA-3C03BEADA25A}" uniqueName="161" name="requests.css" queryTableFieldId="161"/>
    <tableColumn id="162" xr3:uid="{F8B5CB65-F8DA-A948-88A2-DC5BBCC64A56}" uniqueName="162" name="bytesUncompressed.css" queryTableFieldId="162"/>
    <tableColumn id="163" xr3:uid="{B5B108A8-2AC3-E84F-BC50-BD4EEC1519BC}" uniqueName="163" name="bytes.image" queryTableFieldId="163"/>
    <tableColumn id="164" xr3:uid="{529E8E0C-85F8-E54A-BF8C-E70EE3F78CA0}" uniqueName="164" name="requests.image" queryTableFieldId="164"/>
    <tableColumn id="165" xr3:uid="{20394F66-84D7-7844-8E85-0543580EFEB0}" uniqueName="165" name="bytesUncompressed.image" queryTableFieldId="165"/>
    <tableColumn id="166" xr3:uid="{23A93B10-50BF-8D40-B2DB-F24FF7B6C446}" uniqueName="166" name="bytes.flash" queryTableFieldId="166"/>
    <tableColumn id="167" xr3:uid="{2C9F6D8C-467D-8B40-A872-4567A867F6B0}" uniqueName="167" name="requests.flash" queryTableFieldId="167"/>
    <tableColumn id="168" xr3:uid="{C487774B-A708-4C4D-BA3B-042199322FC4}" uniqueName="168" name="bytesUncompressed.flash" queryTableFieldId="168"/>
    <tableColumn id="169" xr3:uid="{3B540CD5-E8C3-4442-97A9-BF59365CBA3E}" uniqueName="169" name="bytes.font" queryTableFieldId="169"/>
    <tableColumn id="170" xr3:uid="{DC6071E8-DDB2-5542-AF0F-87D1B5BF23A6}" uniqueName="170" name="requests.font" queryTableFieldId="170"/>
    <tableColumn id="171" xr3:uid="{E9763F77-83F7-E34F-AB4A-0BC99AE39838}" uniqueName="171" name="bytesUncompressed.font" queryTableFieldId="171"/>
    <tableColumn id="172" xr3:uid="{77622892-C99B-444C-990A-BD8B721310F8}" uniqueName="172" name="bytes.video" queryTableFieldId="172"/>
    <tableColumn id="173" xr3:uid="{85245A0D-A2FA-6A4A-BFF0-FBDE23422B2C}" uniqueName="173" name="requests.video" queryTableFieldId="173"/>
    <tableColumn id="174" xr3:uid="{89191F78-B657-074F-B4A4-CA295E8DA326}" uniqueName="174" name="bytesUncompressed.video" queryTableFieldId="174"/>
    <tableColumn id="175" xr3:uid="{F63DD913-71BA-D944-B8B1-215703478E96}" uniqueName="175" name="bytes.other" queryTableFieldId="175"/>
    <tableColumn id="176" xr3:uid="{FEA883F7-D216-6849-8875-41C69ADA226A}" uniqueName="176" name="requests.other" queryTableFieldId="176"/>
    <tableColumn id="177" xr3:uid="{7DAE2F0E-2ACC-9B47-AF45-18C56A882E24}" uniqueName="177" name="bytesUncompressed.other" queryTableFieldId="177"/>
    <tableColumn id="178" xr3:uid="{A813662A-BBB1-E447-9290-4AC46CDFC5EF}" uniqueName="178" name="id" queryTableFieldId="178" dataDxfId="0"/>
    <tableColumn id="179" xr3:uid="{B68B47D2-D460-1847-9429-0546069E658F}" uniqueName="179" name="Column179" queryTableFieldId="179"/>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CC02E-F86D-374F-A5D1-E4F715E9BF4C}">
  <dimension ref="A1:FY6"/>
  <sheetViews>
    <sheetView workbookViewId="0">
      <selection activeCell="C17" sqref="C17"/>
    </sheetView>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33.33203125" bestFit="1" customWidth="1"/>
    <col min="24" max="24" width="13.33203125" bestFit="1" customWidth="1"/>
    <col min="25" max="25" width="24.6640625" bestFit="1" customWidth="1"/>
    <col min="26" max="26" width="35.6640625" bestFit="1" customWidth="1"/>
    <col min="27" max="27" width="33.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22.33203125" bestFit="1" customWidth="1"/>
    <col min="64" max="64" width="12.5" bestFit="1" customWidth="1"/>
    <col min="65" max="65" width="13.83203125" bestFit="1" customWidth="1"/>
    <col min="66" max="66" width="11.1640625" bestFit="1" customWidth="1"/>
    <col min="67" max="67" width="13.83203125" bestFit="1" customWidth="1"/>
    <col min="68" max="68" width="17" bestFit="1" customWidth="1"/>
    <col min="69" max="69" width="15.16406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33.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33.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7.33203125" bestFit="1" customWidth="1"/>
    <col min="132" max="132" width="33.33203125" bestFit="1" customWidth="1"/>
    <col min="133" max="133" width="34.33203125" bestFit="1" customWidth="1"/>
    <col min="134" max="134" width="39.1640625" bestFit="1" customWidth="1"/>
    <col min="135" max="135" width="33.83203125" bestFit="1" customWidth="1"/>
    <col min="136" max="136" width="39.1640625" bestFit="1" customWidth="1"/>
    <col min="137" max="137" width="16.1640625" bestFit="1" customWidth="1"/>
    <col min="138" max="138" width="18.83203125" bestFit="1" customWidth="1"/>
    <col min="139" max="139" width="20.83203125" bestFit="1" customWidth="1"/>
    <col min="140" max="140" width="15.83203125" bestFit="1" customWidth="1"/>
    <col min="141" max="141" width="13.6640625" bestFit="1" customWidth="1"/>
    <col min="142" max="142" width="18.5" bestFit="1" customWidth="1"/>
    <col min="143" max="143" width="6.33203125" bestFit="1" customWidth="1"/>
    <col min="144" max="144" width="7.1640625" bestFit="1" customWidth="1"/>
    <col min="145" max="145" width="14" bestFit="1" customWidth="1"/>
    <col min="146" max="146" width="11.5" bestFit="1" customWidth="1"/>
    <col min="147" max="147" width="6" bestFit="1" customWidth="1"/>
    <col min="148" max="148" width="11.1640625" bestFit="1" customWidth="1"/>
    <col min="149" max="149" width="13.6640625" bestFit="1" customWidth="1"/>
    <col min="150" max="150" width="11.83203125" bestFit="1" customWidth="1"/>
    <col min="151" max="151" width="16.5" bestFit="1" customWidth="1"/>
    <col min="152" max="152" width="10.1640625" bestFit="1" customWidth="1"/>
    <col min="153" max="153" width="19.1640625" bestFit="1" customWidth="1"/>
    <col min="154" max="154" width="17.1640625" bestFit="1" customWidth="1"/>
    <col min="155" max="155" width="12.5" bestFit="1" customWidth="1"/>
    <col min="156" max="156" width="15" bestFit="1" customWidth="1"/>
    <col min="157" max="157" width="25" bestFit="1" customWidth="1"/>
    <col min="158" max="158" width="10" bestFit="1" customWidth="1"/>
    <col min="159" max="159" width="12.5" bestFit="1" customWidth="1"/>
    <col min="160" max="160" width="22.33203125" bestFit="1" customWidth="1"/>
    <col min="161" max="161" width="11.1640625" bestFit="1" customWidth="1"/>
    <col min="162" max="162" width="13.6640625" bestFit="1" customWidth="1"/>
    <col min="163" max="163" width="23.5" bestFit="1" customWidth="1"/>
    <col min="164" max="164" width="13.83203125" bestFit="1" customWidth="1"/>
    <col min="165" max="165" width="16.33203125" bestFit="1" customWidth="1"/>
    <col min="166" max="166" width="26.33203125" bestFit="1" customWidth="1"/>
    <col min="167" max="167" width="12.6640625" bestFit="1" customWidth="1"/>
    <col min="168" max="168" width="15.1640625" bestFit="1" customWidth="1"/>
    <col min="169" max="169" width="25.1640625" bestFit="1" customWidth="1"/>
    <col min="170" max="170" width="12" bestFit="1" customWidth="1"/>
    <col min="171" max="171" width="14.5" bestFit="1" customWidth="1"/>
    <col min="172" max="172" width="24.5" bestFit="1" customWidth="1"/>
    <col min="173" max="173" width="13.1640625" bestFit="1" customWidth="1"/>
    <col min="174" max="174" width="15.6640625" bestFit="1" customWidth="1"/>
    <col min="175" max="175" width="25.6640625" bestFit="1" customWidth="1"/>
    <col min="176" max="176" width="13" bestFit="1" customWidth="1"/>
    <col min="177" max="177" width="15.5" bestFit="1" customWidth="1"/>
    <col min="178" max="178" width="25.5" bestFit="1" customWidth="1"/>
    <col min="179" max="179" width="18.5" bestFit="1" customWidth="1"/>
    <col min="180" max="180" width="13" bestFit="1" customWidth="1"/>
    <col min="181" max="181" width="12.83203125" bestFit="1" customWidth="1"/>
  </cols>
  <sheetData>
    <row r="1" spans="1:181" ht="20"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ht="23" customHeight="1" x14ac:dyDescent="0.2">
      <c r="A2">
        <v>2561</v>
      </c>
      <c r="B2">
        <v>2561</v>
      </c>
      <c r="C2">
        <v>2987</v>
      </c>
      <c r="D2">
        <v>13177</v>
      </c>
      <c r="E2">
        <v>13177</v>
      </c>
      <c r="F2">
        <v>4450</v>
      </c>
      <c r="G2">
        <v>4450</v>
      </c>
      <c r="H2">
        <v>7</v>
      </c>
      <c r="I2">
        <v>7</v>
      </c>
      <c r="J2">
        <v>7</v>
      </c>
      <c r="K2">
        <v>6</v>
      </c>
      <c r="L2">
        <v>1</v>
      </c>
      <c r="M2">
        <v>0</v>
      </c>
      <c r="N2">
        <v>99999</v>
      </c>
      <c r="O2">
        <v>0</v>
      </c>
      <c r="P2">
        <v>0</v>
      </c>
      <c r="Q2">
        <v>1</v>
      </c>
      <c r="R2" t="s">
        <v>181</v>
      </c>
      <c r="S2">
        <v>2557</v>
      </c>
      <c r="T2">
        <v>2557</v>
      </c>
      <c r="U2">
        <v>2552</v>
      </c>
      <c r="V2">
        <v>2556</v>
      </c>
      <c r="W2" t="s">
        <v>182</v>
      </c>
      <c r="X2">
        <v>1</v>
      </c>
      <c r="Y2">
        <v>0</v>
      </c>
      <c r="Z2" t="s">
        <v>183</v>
      </c>
      <c r="AA2" t="s">
        <v>182</v>
      </c>
      <c r="AB2">
        <v>2552</v>
      </c>
      <c r="AC2">
        <v>25718999999985</v>
      </c>
      <c r="AD2">
        <v>2577</v>
      </c>
      <c r="AE2">
        <v>2577</v>
      </c>
      <c r="AF2">
        <v>2</v>
      </c>
      <c r="AG2">
        <v>3</v>
      </c>
      <c r="AH2">
        <v>1807</v>
      </c>
      <c r="AI2">
        <v>520</v>
      </c>
      <c r="AJ2">
        <v>50</v>
      </c>
      <c r="AK2">
        <v>100</v>
      </c>
      <c r="AL2">
        <v>100</v>
      </c>
      <c r="AM2">
        <v>-1</v>
      </c>
      <c r="AN2">
        <v>100</v>
      </c>
      <c r="AO2">
        <v>-1</v>
      </c>
      <c r="AP2">
        <v>-1</v>
      </c>
      <c r="AQ2">
        <v>-1</v>
      </c>
      <c r="AR2">
        <v>-1</v>
      </c>
      <c r="AS2">
        <v>-1</v>
      </c>
      <c r="AT2">
        <v>6381</v>
      </c>
      <c r="AU2">
        <v>0</v>
      </c>
      <c r="AV2">
        <v>-1</v>
      </c>
      <c r="AW2">
        <v>-1</v>
      </c>
      <c r="AX2">
        <v>0</v>
      </c>
      <c r="AY2">
        <v>0</v>
      </c>
      <c r="AZ2" t="s">
        <v>184</v>
      </c>
      <c r="BA2">
        <v>3</v>
      </c>
      <c r="BB2">
        <v>0</v>
      </c>
      <c r="BC2">
        <v>1</v>
      </c>
      <c r="BD2">
        <v>0</v>
      </c>
      <c r="BE2">
        <v>0</v>
      </c>
      <c r="BF2">
        <v>0</v>
      </c>
      <c r="BG2">
        <v>5</v>
      </c>
      <c r="BH2">
        <v>1</v>
      </c>
      <c r="BI2">
        <v>1</v>
      </c>
      <c r="BJ2">
        <v>1</v>
      </c>
      <c r="BK2">
        <v>4</v>
      </c>
      <c r="BL2">
        <v>6</v>
      </c>
      <c r="BM2">
        <v>0</v>
      </c>
      <c r="BN2">
        <v>0</v>
      </c>
      <c r="BO2">
        <v>0</v>
      </c>
      <c r="BP2">
        <v>5</v>
      </c>
      <c r="BQ2">
        <v>0</v>
      </c>
      <c r="BR2">
        <v>0</v>
      </c>
      <c r="BS2">
        <v>2959</v>
      </c>
      <c r="BT2" t="s">
        <v>185</v>
      </c>
      <c r="BU2">
        <v>1683567222854</v>
      </c>
      <c r="BV2" t="s">
        <v>186</v>
      </c>
      <c r="BW2" t="s">
        <v>186</v>
      </c>
      <c r="BX2" t="s">
        <v>187</v>
      </c>
      <c r="BY2">
        <v>16835672246102</v>
      </c>
      <c r="BZ2">
        <v>113000</v>
      </c>
      <c r="CA2">
        <v>113000</v>
      </c>
      <c r="CB2">
        <v>920</v>
      </c>
      <c r="CC2">
        <v>32044583769</v>
      </c>
      <c r="CD2" t="s">
        <v>182</v>
      </c>
      <c r="CE2" t="s">
        <v>188</v>
      </c>
      <c r="CF2" t="s">
        <v>189</v>
      </c>
      <c r="CG2">
        <v>32</v>
      </c>
      <c r="CH2">
        <v>2557</v>
      </c>
      <c r="CI2">
        <v>25718999999985</v>
      </c>
      <c r="CJ2">
        <v>25718999999985</v>
      </c>
      <c r="CM2" t="s">
        <v>190</v>
      </c>
      <c r="CN2" t="s">
        <v>191</v>
      </c>
      <c r="CO2" t="s">
        <v>192</v>
      </c>
      <c r="CP2">
        <v>18131</v>
      </c>
      <c r="CQ2" t="s">
        <v>182</v>
      </c>
      <c r="CR2">
        <v>24</v>
      </c>
      <c r="CS2" t="s">
        <v>193</v>
      </c>
      <c r="CT2" t="s">
        <v>194</v>
      </c>
      <c r="CU2" t="s">
        <v>195</v>
      </c>
      <c r="CV2">
        <v>-130</v>
      </c>
      <c r="CW2">
        <v>-2</v>
      </c>
      <c r="CX2" t="s">
        <v>196</v>
      </c>
      <c r="CY2" s="1" t="s">
        <v>197</v>
      </c>
      <c r="CZ2">
        <v>2600</v>
      </c>
      <c r="DA2">
        <v>2600</v>
      </c>
      <c r="DB2">
        <v>2600</v>
      </c>
      <c r="DC2">
        <v>2600</v>
      </c>
      <c r="DD2">
        <v>2600</v>
      </c>
      <c r="DE2">
        <v>2600</v>
      </c>
      <c r="DF2">
        <v>2600</v>
      </c>
      <c r="DG2">
        <v>2600</v>
      </c>
      <c r="DH2" t="s">
        <v>198</v>
      </c>
      <c r="DI2" t="s">
        <v>199</v>
      </c>
      <c r="DJ2">
        <v>35</v>
      </c>
      <c r="DK2">
        <v>13</v>
      </c>
      <c r="DL2">
        <v>1829</v>
      </c>
      <c r="DM2">
        <v>1827</v>
      </c>
      <c r="DN2">
        <v>2556</v>
      </c>
      <c r="DO2">
        <v>2556</v>
      </c>
      <c r="DP2">
        <v>2560</v>
      </c>
      <c r="DQ2">
        <v>2561</v>
      </c>
      <c r="DR2">
        <v>1828</v>
      </c>
      <c r="DS2">
        <v>1828</v>
      </c>
      <c r="DT2">
        <v>1828</v>
      </c>
      <c r="DU2">
        <v>1829</v>
      </c>
      <c r="DV2">
        <v>2561</v>
      </c>
      <c r="DW2">
        <v>2561</v>
      </c>
      <c r="DX2">
        <v>2576</v>
      </c>
      <c r="DY2">
        <v>2576</v>
      </c>
      <c r="DZ2">
        <v>2576</v>
      </c>
      <c r="EA2">
        <v>2576</v>
      </c>
      <c r="EB2">
        <v>2577</v>
      </c>
      <c r="EC2">
        <v>2577</v>
      </c>
      <c r="ED2">
        <v>2577</v>
      </c>
      <c r="EE2">
        <v>0</v>
      </c>
      <c r="EF2">
        <v>0</v>
      </c>
      <c r="EG2">
        <v>2600</v>
      </c>
      <c r="EH2">
        <v>2600</v>
      </c>
      <c r="EI2">
        <v>15036</v>
      </c>
      <c r="EJ2">
        <v>2600</v>
      </c>
      <c r="EK2">
        <v>2600</v>
      </c>
      <c r="EL2" t="s">
        <v>200</v>
      </c>
      <c r="EM2">
        <v>1</v>
      </c>
      <c r="EN2">
        <v>1</v>
      </c>
      <c r="EO2">
        <v>3771</v>
      </c>
      <c r="EP2">
        <v>0</v>
      </c>
      <c r="EQ2">
        <v>0</v>
      </c>
      <c r="ER2">
        <v>36</v>
      </c>
      <c r="ES2">
        <v>0</v>
      </c>
      <c r="ET2">
        <v>0</v>
      </c>
      <c r="EU2">
        <v>1</v>
      </c>
      <c r="EV2">
        <v>0</v>
      </c>
      <c r="EW2">
        <v>0</v>
      </c>
      <c r="EX2">
        <v>5901</v>
      </c>
      <c r="EY2">
        <v>474</v>
      </c>
      <c r="EZ2">
        <v>1</v>
      </c>
      <c r="FA2">
        <v>1320</v>
      </c>
      <c r="FB2">
        <v>1892</v>
      </c>
      <c r="FC2">
        <v>3</v>
      </c>
      <c r="FD2">
        <v>6260</v>
      </c>
      <c r="FE2">
        <v>1985</v>
      </c>
      <c r="FF2">
        <v>2</v>
      </c>
      <c r="FG2">
        <v>6625</v>
      </c>
      <c r="FH2">
        <v>0</v>
      </c>
      <c r="FI2">
        <v>0</v>
      </c>
      <c r="FJ2">
        <v>0</v>
      </c>
      <c r="FK2">
        <v>0</v>
      </c>
      <c r="FL2">
        <v>0</v>
      </c>
      <c r="FM2">
        <v>0</v>
      </c>
      <c r="FN2">
        <v>0</v>
      </c>
      <c r="FO2">
        <v>0</v>
      </c>
      <c r="FP2">
        <v>0</v>
      </c>
      <c r="FQ2">
        <v>0</v>
      </c>
      <c r="FR2">
        <v>0</v>
      </c>
      <c r="FS2">
        <v>0</v>
      </c>
      <c r="FT2">
        <v>0</v>
      </c>
      <c r="FU2">
        <v>0</v>
      </c>
      <c r="FV2">
        <v>0</v>
      </c>
      <c r="FW2" t="s">
        <v>200</v>
      </c>
    </row>
    <row r="3" spans="1:181" ht="18" customHeight="1" x14ac:dyDescent="0.2">
      <c r="A3">
        <v>2583</v>
      </c>
      <c r="B3">
        <v>2583</v>
      </c>
      <c r="C3">
        <v>3001</v>
      </c>
      <c r="D3">
        <v>13177</v>
      </c>
      <c r="E3">
        <v>13177</v>
      </c>
      <c r="F3">
        <v>4450</v>
      </c>
      <c r="G3">
        <v>4450</v>
      </c>
      <c r="H3">
        <v>7</v>
      </c>
      <c r="I3">
        <v>7</v>
      </c>
      <c r="J3">
        <v>7</v>
      </c>
      <c r="K3">
        <v>6</v>
      </c>
      <c r="L3">
        <v>1</v>
      </c>
      <c r="M3">
        <v>0</v>
      </c>
      <c r="N3">
        <v>99999</v>
      </c>
      <c r="O3">
        <v>0</v>
      </c>
      <c r="P3">
        <v>0</v>
      </c>
      <c r="Q3">
        <v>1</v>
      </c>
      <c r="R3" t="s">
        <v>201</v>
      </c>
      <c r="S3">
        <v>2565</v>
      </c>
      <c r="T3">
        <v>2565</v>
      </c>
      <c r="U3">
        <v>2561</v>
      </c>
      <c r="V3">
        <v>2564</v>
      </c>
      <c r="W3" t="s">
        <v>182</v>
      </c>
      <c r="X3">
        <v>1</v>
      </c>
      <c r="Y3">
        <v>0</v>
      </c>
      <c r="Z3" t="s">
        <v>202</v>
      </c>
      <c r="AA3" t="s">
        <v>182</v>
      </c>
      <c r="AB3">
        <v>2561</v>
      </c>
      <c r="AC3">
        <v>25753000000045</v>
      </c>
      <c r="AD3">
        <v>2593</v>
      </c>
      <c r="AE3">
        <v>2593</v>
      </c>
      <c r="AF3">
        <v>2</v>
      </c>
      <c r="AG3">
        <v>3</v>
      </c>
      <c r="AH3">
        <v>1812</v>
      </c>
      <c r="AI3">
        <v>522</v>
      </c>
      <c r="AJ3">
        <v>50</v>
      </c>
      <c r="AK3">
        <v>100</v>
      </c>
      <c r="AL3">
        <v>100</v>
      </c>
      <c r="AM3">
        <v>-1</v>
      </c>
      <c r="AN3">
        <v>100</v>
      </c>
      <c r="AO3">
        <v>-1</v>
      </c>
      <c r="AP3">
        <v>-1</v>
      </c>
      <c r="AQ3">
        <v>-1</v>
      </c>
      <c r="AR3">
        <v>-1</v>
      </c>
      <c r="AS3">
        <v>-1</v>
      </c>
      <c r="AT3">
        <v>6396</v>
      </c>
      <c r="AU3">
        <v>0</v>
      </c>
      <c r="AV3">
        <v>-1</v>
      </c>
      <c r="AW3">
        <v>-1</v>
      </c>
      <c r="AX3">
        <v>0</v>
      </c>
      <c r="AY3">
        <v>0</v>
      </c>
      <c r="AZ3" t="s">
        <v>184</v>
      </c>
      <c r="BA3">
        <v>8</v>
      </c>
      <c r="BB3">
        <v>0</v>
      </c>
      <c r="BC3">
        <v>0</v>
      </c>
      <c r="BD3">
        <v>0</v>
      </c>
      <c r="BE3">
        <v>0</v>
      </c>
      <c r="BF3">
        <v>0</v>
      </c>
      <c r="BG3">
        <v>16</v>
      </c>
      <c r="BH3">
        <v>2</v>
      </c>
      <c r="BI3">
        <v>1</v>
      </c>
      <c r="BJ3">
        <v>1</v>
      </c>
      <c r="BK3">
        <v>7</v>
      </c>
      <c r="BL3">
        <v>9</v>
      </c>
      <c r="BM3">
        <v>0</v>
      </c>
      <c r="BN3">
        <v>1</v>
      </c>
      <c r="BO3">
        <v>0</v>
      </c>
      <c r="BP3">
        <v>4</v>
      </c>
      <c r="BQ3">
        <v>0</v>
      </c>
      <c r="BR3">
        <v>0</v>
      </c>
      <c r="BS3">
        <v>2951</v>
      </c>
      <c r="BT3" t="s">
        <v>203</v>
      </c>
      <c r="BU3">
        <v>16835672209003</v>
      </c>
      <c r="BV3" t="s">
        <v>186</v>
      </c>
      <c r="BW3" t="s">
        <v>186</v>
      </c>
      <c r="BX3" t="s">
        <v>187</v>
      </c>
      <c r="BY3">
        <v>16835672228358</v>
      </c>
      <c r="BZ3">
        <v>113000</v>
      </c>
      <c r="CA3">
        <v>113000</v>
      </c>
      <c r="CB3">
        <v>940</v>
      </c>
      <c r="CC3">
        <v>33110250088</v>
      </c>
      <c r="CD3" t="s">
        <v>182</v>
      </c>
      <c r="CE3" t="s">
        <v>188</v>
      </c>
      <c r="CF3" t="s">
        <v>189</v>
      </c>
      <c r="CG3">
        <v>32</v>
      </c>
      <c r="CH3">
        <v>2565</v>
      </c>
      <c r="CI3">
        <v>25753000000045</v>
      </c>
      <c r="CJ3">
        <v>25753000000045</v>
      </c>
      <c r="CM3" t="s">
        <v>190</v>
      </c>
      <c r="CN3" t="s">
        <v>191</v>
      </c>
      <c r="CO3" t="s">
        <v>192</v>
      </c>
      <c r="CP3">
        <v>18459</v>
      </c>
      <c r="CQ3" t="s">
        <v>182</v>
      </c>
      <c r="CR3">
        <v>24</v>
      </c>
      <c r="CS3" t="s">
        <v>193</v>
      </c>
      <c r="CT3" t="s">
        <v>194</v>
      </c>
      <c r="CU3" t="s">
        <v>195</v>
      </c>
      <c r="CV3">
        <v>-130</v>
      </c>
      <c r="CW3">
        <v>-2</v>
      </c>
      <c r="CX3" t="s">
        <v>196</v>
      </c>
      <c r="CY3" s="1" t="s">
        <v>197</v>
      </c>
      <c r="CZ3">
        <v>2600</v>
      </c>
      <c r="DA3">
        <v>2600</v>
      </c>
      <c r="DB3">
        <v>2600</v>
      </c>
      <c r="DC3">
        <v>2600</v>
      </c>
      <c r="DD3">
        <v>2600</v>
      </c>
      <c r="DE3">
        <v>2600</v>
      </c>
      <c r="DF3">
        <v>2600</v>
      </c>
      <c r="DG3">
        <v>2600</v>
      </c>
      <c r="DH3" t="s">
        <v>198</v>
      </c>
      <c r="DI3" t="s">
        <v>199</v>
      </c>
      <c r="DJ3">
        <v>51</v>
      </c>
      <c r="DK3">
        <v>25</v>
      </c>
      <c r="DL3">
        <v>1849</v>
      </c>
      <c r="DM3">
        <v>1842</v>
      </c>
      <c r="DN3">
        <v>2578</v>
      </c>
      <c r="DO3">
        <v>2578</v>
      </c>
      <c r="DP3">
        <v>2582</v>
      </c>
      <c r="DQ3">
        <v>2583</v>
      </c>
      <c r="DR3">
        <v>1848</v>
      </c>
      <c r="DS3">
        <v>1848</v>
      </c>
      <c r="DT3">
        <v>1848</v>
      </c>
      <c r="DU3">
        <v>1849</v>
      </c>
      <c r="DV3">
        <v>2583</v>
      </c>
      <c r="DW3">
        <v>2583</v>
      </c>
      <c r="DX3">
        <v>2592</v>
      </c>
      <c r="DY3">
        <v>2592</v>
      </c>
      <c r="DZ3">
        <v>2592</v>
      </c>
      <c r="EA3">
        <v>2592</v>
      </c>
      <c r="EB3">
        <v>2593</v>
      </c>
      <c r="EC3">
        <v>2593</v>
      </c>
      <c r="ED3">
        <v>2593</v>
      </c>
      <c r="EE3">
        <v>0</v>
      </c>
      <c r="EF3">
        <v>0</v>
      </c>
      <c r="EG3">
        <v>2600</v>
      </c>
      <c r="EH3">
        <v>2600</v>
      </c>
      <c r="EI3">
        <v>15072</v>
      </c>
      <c r="EJ3">
        <v>2600</v>
      </c>
      <c r="EK3">
        <v>2600</v>
      </c>
      <c r="EL3" t="s">
        <v>200</v>
      </c>
      <c r="EM3">
        <v>2</v>
      </c>
      <c r="EN3">
        <v>1</v>
      </c>
      <c r="EO3">
        <v>3742</v>
      </c>
      <c r="EP3">
        <v>0</v>
      </c>
      <c r="EQ3">
        <v>0</v>
      </c>
      <c r="ER3">
        <v>53</v>
      </c>
      <c r="ES3">
        <v>0</v>
      </c>
      <c r="ET3">
        <v>0</v>
      </c>
      <c r="EU3">
        <v>1</v>
      </c>
      <c r="EV3">
        <v>0</v>
      </c>
      <c r="EW3">
        <v>0</v>
      </c>
      <c r="EX3">
        <v>5771</v>
      </c>
      <c r="EY3">
        <v>474</v>
      </c>
      <c r="EZ3">
        <v>1</v>
      </c>
      <c r="FA3">
        <v>1320</v>
      </c>
      <c r="FB3">
        <v>1892</v>
      </c>
      <c r="FC3">
        <v>3</v>
      </c>
      <c r="FD3">
        <v>6260</v>
      </c>
      <c r="FE3">
        <v>1985</v>
      </c>
      <c r="FF3">
        <v>2</v>
      </c>
      <c r="FG3">
        <v>6625</v>
      </c>
      <c r="FH3">
        <v>0</v>
      </c>
      <c r="FI3">
        <v>0</v>
      </c>
      <c r="FJ3">
        <v>0</v>
      </c>
      <c r="FK3">
        <v>0</v>
      </c>
      <c r="FL3">
        <v>0</v>
      </c>
      <c r="FM3">
        <v>0</v>
      </c>
      <c r="FN3">
        <v>0</v>
      </c>
      <c r="FO3">
        <v>0</v>
      </c>
      <c r="FP3">
        <v>0</v>
      </c>
      <c r="FQ3">
        <v>0</v>
      </c>
      <c r="FR3">
        <v>0</v>
      </c>
      <c r="FS3">
        <v>0</v>
      </c>
      <c r="FT3">
        <v>0</v>
      </c>
      <c r="FU3">
        <v>0</v>
      </c>
      <c r="FV3">
        <v>0</v>
      </c>
      <c r="FW3" t="s">
        <v>200</v>
      </c>
    </row>
    <row r="4" spans="1:181" x14ac:dyDescent="0.2">
      <c r="A4">
        <v>2564</v>
      </c>
      <c r="B4">
        <v>2564</v>
      </c>
      <c r="C4">
        <v>2990</v>
      </c>
      <c r="D4">
        <v>13177</v>
      </c>
      <c r="E4">
        <v>13177</v>
      </c>
      <c r="F4">
        <v>4450</v>
      </c>
      <c r="G4">
        <v>4450</v>
      </c>
      <c r="H4">
        <v>7</v>
      </c>
      <c r="I4">
        <v>7</v>
      </c>
      <c r="J4">
        <v>7</v>
      </c>
      <c r="K4">
        <v>6</v>
      </c>
      <c r="L4">
        <v>1</v>
      </c>
      <c r="M4">
        <v>0</v>
      </c>
      <c r="N4">
        <v>99999</v>
      </c>
      <c r="O4">
        <v>0</v>
      </c>
      <c r="P4">
        <v>0</v>
      </c>
      <c r="Q4">
        <v>1</v>
      </c>
      <c r="R4" t="s">
        <v>204</v>
      </c>
      <c r="S4">
        <v>2555</v>
      </c>
      <c r="T4">
        <v>2555</v>
      </c>
      <c r="U4">
        <v>2537</v>
      </c>
      <c r="V4">
        <v>2539</v>
      </c>
      <c r="W4" t="s">
        <v>182</v>
      </c>
      <c r="X4">
        <v>1</v>
      </c>
      <c r="Y4">
        <v>0</v>
      </c>
      <c r="Z4" t="s">
        <v>205</v>
      </c>
      <c r="AA4" t="s">
        <v>182</v>
      </c>
      <c r="AB4">
        <v>2537</v>
      </c>
      <c r="AC4">
        <v>25861000000015</v>
      </c>
      <c r="AD4">
        <v>2595</v>
      </c>
      <c r="AE4">
        <v>2595</v>
      </c>
      <c r="AF4">
        <v>2</v>
      </c>
      <c r="AG4">
        <v>3</v>
      </c>
      <c r="AH4">
        <v>1806</v>
      </c>
      <c r="AI4">
        <v>520</v>
      </c>
      <c r="AJ4">
        <v>50</v>
      </c>
      <c r="AK4">
        <v>100</v>
      </c>
      <c r="AL4">
        <v>100</v>
      </c>
      <c r="AM4">
        <v>-1</v>
      </c>
      <c r="AN4">
        <v>100</v>
      </c>
      <c r="AO4">
        <v>-1</v>
      </c>
      <c r="AP4">
        <v>-1</v>
      </c>
      <c r="AQ4">
        <v>-1</v>
      </c>
      <c r="AR4">
        <v>-1</v>
      </c>
      <c r="AS4">
        <v>-1</v>
      </c>
      <c r="AT4">
        <v>6402</v>
      </c>
      <c r="AU4">
        <v>0</v>
      </c>
      <c r="AV4">
        <v>-1</v>
      </c>
      <c r="AW4">
        <v>-1</v>
      </c>
      <c r="AX4">
        <v>0</v>
      </c>
      <c r="AY4">
        <v>0</v>
      </c>
      <c r="AZ4" t="s">
        <v>184</v>
      </c>
      <c r="BA4">
        <v>2</v>
      </c>
      <c r="BB4">
        <v>0</v>
      </c>
      <c r="BC4">
        <v>0</v>
      </c>
      <c r="BD4">
        <v>0</v>
      </c>
      <c r="BE4">
        <v>0</v>
      </c>
      <c r="BF4">
        <v>0</v>
      </c>
      <c r="BG4">
        <v>11</v>
      </c>
      <c r="BH4">
        <v>1</v>
      </c>
      <c r="BI4">
        <v>1</v>
      </c>
      <c r="BJ4">
        <v>1</v>
      </c>
      <c r="BK4">
        <v>5</v>
      </c>
      <c r="BL4">
        <v>10</v>
      </c>
      <c r="BM4">
        <v>0</v>
      </c>
      <c r="BN4">
        <v>1</v>
      </c>
      <c r="BO4">
        <v>0</v>
      </c>
      <c r="BP4">
        <v>3</v>
      </c>
      <c r="BQ4">
        <v>0</v>
      </c>
      <c r="BR4">
        <v>0</v>
      </c>
      <c r="BS4">
        <v>2954</v>
      </c>
      <c r="BT4" t="s">
        <v>206</v>
      </c>
      <c r="BU4">
        <v>16835672237708</v>
      </c>
      <c r="BV4" t="s">
        <v>186</v>
      </c>
      <c r="BW4" t="s">
        <v>186</v>
      </c>
      <c r="BX4" t="s">
        <v>187</v>
      </c>
      <c r="BY4">
        <v>16835672256815</v>
      </c>
      <c r="BZ4">
        <v>113000</v>
      </c>
      <c r="CA4">
        <v>113000</v>
      </c>
      <c r="CB4">
        <v>1039</v>
      </c>
      <c r="CC4">
        <v>36671368124</v>
      </c>
      <c r="CD4" t="s">
        <v>182</v>
      </c>
      <c r="CE4" t="s">
        <v>188</v>
      </c>
      <c r="CF4" t="s">
        <v>189</v>
      </c>
      <c r="CG4">
        <v>32</v>
      </c>
      <c r="CH4">
        <v>2555</v>
      </c>
      <c r="CI4">
        <v>25861000000015</v>
      </c>
      <c r="CJ4">
        <v>25861000000015</v>
      </c>
      <c r="CM4" t="s">
        <v>190</v>
      </c>
      <c r="CN4" t="s">
        <v>191</v>
      </c>
      <c r="CO4" t="s">
        <v>192</v>
      </c>
      <c r="CP4">
        <v>18540</v>
      </c>
      <c r="CQ4" t="s">
        <v>182</v>
      </c>
      <c r="CR4">
        <v>24</v>
      </c>
      <c r="CS4" t="s">
        <v>193</v>
      </c>
      <c r="CT4" t="s">
        <v>194</v>
      </c>
      <c r="CU4" t="s">
        <v>195</v>
      </c>
      <c r="CV4">
        <v>-130</v>
      </c>
      <c r="CW4">
        <v>-2</v>
      </c>
      <c r="CX4" t="s">
        <v>196</v>
      </c>
      <c r="CY4" t="s">
        <v>197</v>
      </c>
      <c r="CZ4">
        <v>2600</v>
      </c>
      <c r="DA4">
        <v>2600</v>
      </c>
      <c r="DB4">
        <v>2600</v>
      </c>
      <c r="DC4">
        <v>2600</v>
      </c>
      <c r="DD4">
        <v>2600</v>
      </c>
      <c r="DE4">
        <v>2600</v>
      </c>
      <c r="DF4">
        <v>2600</v>
      </c>
      <c r="DG4">
        <v>2600</v>
      </c>
      <c r="DH4" t="s">
        <v>198</v>
      </c>
      <c r="DI4" t="s">
        <v>199</v>
      </c>
      <c r="DJ4">
        <v>41</v>
      </c>
      <c r="DK4">
        <v>17</v>
      </c>
      <c r="DL4">
        <v>1836</v>
      </c>
      <c r="DM4">
        <v>1830</v>
      </c>
      <c r="DN4">
        <v>2545</v>
      </c>
      <c r="DO4">
        <v>2545</v>
      </c>
      <c r="DP4">
        <v>2547</v>
      </c>
      <c r="DQ4">
        <v>2564</v>
      </c>
      <c r="DR4">
        <v>1835</v>
      </c>
      <c r="DS4">
        <v>1835</v>
      </c>
      <c r="DT4">
        <v>1835</v>
      </c>
      <c r="DU4">
        <v>1836</v>
      </c>
      <c r="DV4">
        <v>2564</v>
      </c>
      <c r="DW4">
        <v>2564</v>
      </c>
      <c r="DX4">
        <v>2594</v>
      </c>
      <c r="DY4">
        <v>2594</v>
      </c>
      <c r="DZ4">
        <v>2594</v>
      </c>
      <c r="EA4">
        <v>2594</v>
      </c>
      <c r="EB4">
        <v>2595</v>
      </c>
      <c r="EC4">
        <v>2595</v>
      </c>
      <c r="ED4">
        <v>2595</v>
      </c>
      <c r="EE4">
        <v>0</v>
      </c>
      <c r="EF4">
        <v>0</v>
      </c>
      <c r="EG4">
        <v>2600</v>
      </c>
      <c r="EH4">
        <v>2600</v>
      </c>
      <c r="EI4">
        <v>15054</v>
      </c>
      <c r="EJ4">
        <v>2600</v>
      </c>
      <c r="EK4">
        <v>2600</v>
      </c>
      <c r="EL4" t="s">
        <v>200</v>
      </c>
      <c r="EM4">
        <v>3</v>
      </c>
      <c r="EN4">
        <v>1</v>
      </c>
      <c r="EO4">
        <v>3758</v>
      </c>
      <c r="EP4">
        <v>0</v>
      </c>
      <c r="EQ4">
        <v>0</v>
      </c>
      <c r="ER4">
        <v>43</v>
      </c>
      <c r="ES4">
        <v>0</v>
      </c>
      <c r="ET4">
        <v>0</v>
      </c>
      <c r="EU4">
        <v>1</v>
      </c>
      <c r="EV4">
        <v>0</v>
      </c>
      <c r="EW4">
        <v>0</v>
      </c>
      <c r="EX4">
        <v>5870</v>
      </c>
      <c r="EY4">
        <v>474</v>
      </c>
      <c r="EZ4">
        <v>1</v>
      </c>
      <c r="FA4">
        <v>1320</v>
      </c>
      <c r="FB4">
        <v>1892</v>
      </c>
      <c r="FC4">
        <v>3</v>
      </c>
      <c r="FD4">
        <v>6260</v>
      </c>
      <c r="FE4">
        <v>1985</v>
      </c>
      <c r="FF4">
        <v>2</v>
      </c>
      <c r="FG4">
        <v>6625</v>
      </c>
      <c r="FH4">
        <v>0</v>
      </c>
      <c r="FI4">
        <v>0</v>
      </c>
      <c r="FJ4">
        <v>0</v>
      </c>
      <c r="FK4">
        <v>0</v>
      </c>
      <c r="FL4">
        <v>0</v>
      </c>
      <c r="FM4">
        <v>0</v>
      </c>
      <c r="FN4">
        <v>0</v>
      </c>
      <c r="FO4">
        <v>0</v>
      </c>
      <c r="FP4">
        <v>0</v>
      </c>
      <c r="FQ4">
        <v>0</v>
      </c>
      <c r="FR4">
        <v>0</v>
      </c>
      <c r="FS4">
        <v>0</v>
      </c>
      <c r="FT4">
        <v>0</v>
      </c>
      <c r="FU4">
        <v>0</v>
      </c>
      <c r="FV4">
        <v>0</v>
      </c>
      <c r="FW4" t="s">
        <v>200</v>
      </c>
      <c r="FX4">
        <v>0</v>
      </c>
    </row>
    <row r="5" spans="1:181" x14ac:dyDescent="0.2">
      <c r="A5">
        <v>2534</v>
      </c>
      <c r="B5">
        <v>2534</v>
      </c>
      <c r="C5">
        <v>2976</v>
      </c>
      <c r="D5">
        <v>13177</v>
      </c>
      <c r="E5">
        <v>11214</v>
      </c>
      <c r="F5">
        <v>4450</v>
      </c>
      <c r="G5">
        <v>4351</v>
      </c>
      <c r="H5">
        <v>7</v>
      </c>
      <c r="I5">
        <v>7</v>
      </c>
      <c r="J5">
        <v>6</v>
      </c>
      <c r="K5">
        <v>6</v>
      </c>
      <c r="L5">
        <v>1</v>
      </c>
      <c r="M5">
        <v>0</v>
      </c>
      <c r="N5">
        <v>99999</v>
      </c>
      <c r="O5">
        <v>0</v>
      </c>
      <c r="P5">
        <v>0</v>
      </c>
      <c r="Q5">
        <v>1</v>
      </c>
      <c r="R5" t="s">
        <v>207</v>
      </c>
      <c r="S5">
        <v>2529</v>
      </c>
      <c r="T5">
        <v>2529</v>
      </c>
      <c r="U5">
        <v>2513</v>
      </c>
      <c r="V5">
        <v>2516</v>
      </c>
      <c r="W5" t="s">
        <v>182</v>
      </c>
      <c r="X5">
        <v>1</v>
      </c>
      <c r="Y5">
        <v>0</v>
      </c>
      <c r="Z5" t="s">
        <v>208</v>
      </c>
      <c r="AA5" t="s">
        <v>182</v>
      </c>
      <c r="AB5">
        <v>2513</v>
      </c>
      <c r="AC5">
        <v>2569400000006</v>
      </c>
      <c r="AD5">
        <v>2574</v>
      </c>
      <c r="AE5">
        <v>2574</v>
      </c>
      <c r="AF5">
        <v>2</v>
      </c>
      <c r="AG5">
        <v>3</v>
      </c>
      <c r="AH5">
        <v>1782</v>
      </c>
      <c r="AI5">
        <v>519</v>
      </c>
      <c r="AJ5">
        <v>50</v>
      </c>
      <c r="AK5">
        <v>100</v>
      </c>
      <c r="AL5">
        <v>100</v>
      </c>
      <c r="AM5">
        <v>-1</v>
      </c>
      <c r="AN5">
        <v>100</v>
      </c>
      <c r="AO5">
        <v>-1</v>
      </c>
      <c r="AP5">
        <v>-1</v>
      </c>
      <c r="AQ5">
        <v>-1</v>
      </c>
      <c r="AR5">
        <v>-1</v>
      </c>
      <c r="AS5">
        <v>-1</v>
      </c>
      <c r="AT5">
        <v>6395</v>
      </c>
      <c r="AU5">
        <v>0</v>
      </c>
      <c r="AV5">
        <v>-1</v>
      </c>
      <c r="AW5">
        <v>-1</v>
      </c>
      <c r="AX5">
        <v>0</v>
      </c>
      <c r="AY5">
        <v>0</v>
      </c>
      <c r="AZ5" t="s">
        <v>184</v>
      </c>
      <c r="BA5">
        <v>2</v>
      </c>
      <c r="BB5">
        <v>0</v>
      </c>
      <c r="BC5">
        <v>0</v>
      </c>
      <c r="BD5">
        <v>0</v>
      </c>
      <c r="BE5">
        <v>0</v>
      </c>
      <c r="BF5">
        <v>0</v>
      </c>
      <c r="BG5">
        <v>6</v>
      </c>
      <c r="BH5">
        <v>1</v>
      </c>
      <c r="BI5">
        <v>0</v>
      </c>
      <c r="BJ5">
        <v>1</v>
      </c>
      <c r="BK5">
        <v>5</v>
      </c>
      <c r="BL5">
        <v>8</v>
      </c>
      <c r="BM5">
        <v>0</v>
      </c>
      <c r="BN5">
        <v>1</v>
      </c>
      <c r="BO5">
        <v>0</v>
      </c>
      <c r="BP5">
        <v>3</v>
      </c>
      <c r="BQ5">
        <v>0</v>
      </c>
      <c r="BR5">
        <v>0</v>
      </c>
      <c r="BS5">
        <v>2948</v>
      </c>
      <c r="BT5" t="s">
        <v>203</v>
      </c>
      <c r="BU5">
        <v>16835672426292</v>
      </c>
      <c r="BV5" t="s">
        <v>186</v>
      </c>
      <c r="BW5" t="s">
        <v>186</v>
      </c>
      <c r="BX5" t="s">
        <v>187</v>
      </c>
      <c r="BY5">
        <v>16835672445637</v>
      </c>
      <c r="BZ5">
        <v>113000</v>
      </c>
      <c r="CA5">
        <v>113000</v>
      </c>
      <c r="CB5">
        <v>1010</v>
      </c>
      <c r="CC5">
        <v>35600986958</v>
      </c>
      <c r="CD5" t="s">
        <v>182</v>
      </c>
      <c r="CE5" t="s">
        <v>188</v>
      </c>
      <c r="CF5" t="s">
        <v>189</v>
      </c>
      <c r="CG5">
        <v>32</v>
      </c>
      <c r="CH5">
        <v>2529</v>
      </c>
      <c r="CI5">
        <v>2569400000006</v>
      </c>
      <c r="CJ5">
        <v>2569400000006</v>
      </c>
      <c r="CM5" t="s">
        <v>190</v>
      </c>
      <c r="CN5" t="s">
        <v>191</v>
      </c>
      <c r="CO5" t="s">
        <v>192</v>
      </c>
      <c r="CP5">
        <v>18348</v>
      </c>
      <c r="CQ5" t="s">
        <v>182</v>
      </c>
      <c r="CR5">
        <v>24</v>
      </c>
      <c r="CS5" t="s">
        <v>193</v>
      </c>
      <c r="CT5" t="s">
        <v>194</v>
      </c>
      <c r="CU5" t="s">
        <v>195</v>
      </c>
      <c r="CV5">
        <v>-130</v>
      </c>
      <c r="CW5">
        <v>-2</v>
      </c>
      <c r="CX5" t="s">
        <v>196</v>
      </c>
      <c r="CY5" t="s">
        <v>197</v>
      </c>
      <c r="CZ5">
        <v>2600</v>
      </c>
      <c r="DA5">
        <v>2600</v>
      </c>
      <c r="DB5">
        <v>2600</v>
      </c>
      <c r="DC5">
        <v>2600</v>
      </c>
      <c r="DD5">
        <v>2600</v>
      </c>
      <c r="DE5">
        <v>2600</v>
      </c>
      <c r="DF5">
        <v>2600</v>
      </c>
      <c r="DG5">
        <v>2600</v>
      </c>
      <c r="DH5" t="s">
        <v>198</v>
      </c>
      <c r="DI5" t="s">
        <v>199</v>
      </c>
      <c r="DJ5">
        <v>37</v>
      </c>
      <c r="DK5">
        <v>14</v>
      </c>
      <c r="DL5">
        <v>1810</v>
      </c>
      <c r="DM5">
        <v>1803</v>
      </c>
      <c r="DN5">
        <v>2518</v>
      </c>
      <c r="DO5">
        <v>2518</v>
      </c>
      <c r="DP5">
        <v>2520</v>
      </c>
      <c r="DQ5">
        <v>2534</v>
      </c>
      <c r="DR5">
        <v>1808</v>
      </c>
      <c r="DS5">
        <v>1808</v>
      </c>
      <c r="DT5">
        <v>1808</v>
      </c>
      <c r="DU5">
        <v>1810</v>
      </c>
      <c r="DV5">
        <v>2534</v>
      </c>
      <c r="DW5">
        <v>2534</v>
      </c>
      <c r="DX5">
        <v>2573</v>
      </c>
      <c r="DY5">
        <v>2573</v>
      </c>
      <c r="DZ5">
        <v>2573</v>
      </c>
      <c r="EA5">
        <v>2573</v>
      </c>
      <c r="EB5">
        <v>2574</v>
      </c>
      <c r="EC5">
        <v>2574</v>
      </c>
      <c r="ED5">
        <v>2574</v>
      </c>
      <c r="EE5">
        <v>0</v>
      </c>
      <c r="EF5">
        <v>0</v>
      </c>
      <c r="EG5">
        <v>2600</v>
      </c>
      <c r="EH5">
        <v>2600</v>
      </c>
      <c r="EI5">
        <v>15043</v>
      </c>
      <c r="EJ5">
        <v>2600</v>
      </c>
      <c r="EK5">
        <v>2600</v>
      </c>
      <c r="EL5" t="s">
        <v>200</v>
      </c>
      <c r="EM5">
        <v>4</v>
      </c>
      <c r="EN5">
        <v>1</v>
      </c>
      <c r="EO5">
        <v>3726</v>
      </c>
      <c r="EP5">
        <v>0</v>
      </c>
      <c r="EQ5">
        <v>0</v>
      </c>
      <c r="ER5">
        <v>38</v>
      </c>
      <c r="ES5">
        <v>0</v>
      </c>
      <c r="ET5">
        <v>0</v>
      </c>
      <c r="EU5">
        <v>1</v>
      </c>
      <c r="EV5">
        <v>0</v>
      </c>
      <c r="EW5">
        <v>0</v>
      </c>
      <c r="EX5">
        <v>5785</v>
      </c>
      <c r="EY5">
        <v>474</v>
      </c>
      <c r="EZ5">
        <v>1</v>
      </c>
      <c r="FA5">
        <v>1320</v>
      </c>
      <c r="FB5">
        <v>1892</v>
      </c>
      <c r="FC5">
        <v>3</v>
      </c>
      <c r="FD5">
        <v>6260</v>
      </c>
      <c r="FE5">
        <v>1985</v>
      </c>
      <c r="FF5">
        <v>2</v>
      </c>
      <c r="FG5">
        <v>6625</v>
      </c>
      <c r="FH5">
        <v>0</v>
      </c>
      <c r="FI5">
        <v>0</v>
      </c>
      <c r="FJ5">
        <v>0</v>
      </c>
      <c r="FK5">
        <v>0</v>
      </c>
      <c r="FL5">
        <v>0</v>
      </c>
      <c r="FM5">
        <v>0</v>
      </c>
      <c r="FN5">
        <v>0</v>
      </c>
      <c r="FO5">
        <v>0</v>
      </c>
      <c r="FP5">
        <v>0</v>
      </c>
      <c r="FQ5">
        <v>0</v>
      </c>
      <c r="FR5">
        <v>0</v>
      </c>
      <c r="FS5">
        <v>0</v>
      </c>
      <c r="FT5">
        <v>0</v>
      </c>
      <c r="FU5">
        <v>0</v>
      </c>
      <c r="FV5">
        <v>0</v>
      </c>
      <c r="FW5" t="s">
        <v>200</v>
      </c>
      <c r="FX5">
        <v>0</v>
      </c>
    </row>
    <row r="6" spans="1:181" x14ac:dyDescent="0.2">
      <c r="A6">
        <v>2516</v>
      </c>
      <c r="B6">
        <v>2516</v>
      </c>
      <c r="C6">
        <v>2947</v>
      </c>
      <c r="D6">
        <v>13177</v>
      </c>
      <c r="E6">
        <v>11214</v>
      </c>
      <c r="F6">
        <v>3934</v>
      </c>
      <c r="G6">
        <v>3835</v>
      </c>
      <c r="H6">
        <v>7</v>
      </c>
      <c r="I6">
        <v>7</v>
      </c>
      <c r="J6">
        <v>6</v>
      </c>
      <c r="K6">
        <v>6</v>
      </c>
      <c r="L6">
        <v>1</v>
      </c>
      <c r="M6">
        <v>0</v>
      </c>
      <c r="N6">
        <v>99999</v>
      </c>
      <c r="O6">
        <v>0</v>
      </c>
      <c r="P6">
        <v>0</v>
      </c>
      <c r="Q6">
        <v>1</v>
      </c>
      <c r="R6" t="s">
        <v>209</v>
      </c>
      <c r="S6">
        <v>2512</v>
      </c>
      <c r="T6">
        <v>2512</v>
      </c>
      <c r="U6">
        <v>2508</v>
      </c>
      <c r="V6">
        <v>2511</v>
      </c>
      <c r="W6" t="s">
        <v>182</v>
      </c>
      <c r="X6">
        <v>1</v>
      </c>
      <c r="Y6">
        <v>0</v>
      </c>
      <c r="Z6" t="s">
        <v>210</v>
      </c>
      <c r="AA6" t="s">
        <v>182</v>
      </c>
      <c r="AB6">
        <v>2508</v>
      </c>
      <c r="AC6">
        <v>2526299999997</v>
      </c>
      <c r="AD6">
        <v>2529</v>
      </c>
      <c r="AE6">
        <v>2529</v>
      </c>
      <c r="AF6">
        <v>2</v>
      </c>
      <c r="AG6">
        <v>3</v>
      </c>
      <c r="AH6">
        <v>1786</v>
      </c>
      <c r="AI6">
        <v>520</v>
      </c>
      <c r="AJ6">
        <v>50</v>
      </c>
      <c r="AK6">
        <v>100</v>
      </c>
      <c r="AL6">
        <v>100</v>
      </c>
      <c r="AM6">
        <v>-1</v>
      </c>
      <c r="AN6">
        <v>100</v>
      </c>
      <c r="AO6">
        <v>-1</v>
      </c>
      <c r="AP6">
        <v>-1</v>
      </c>
      <c r="AQ6">
        <v>-1</v>
      </c>
      <c r="AR6">
        <v>-1</v>
      </c>
      <c r="AS6">
        <v>-1</v>
      </c>
      <c r="AT6">
        <v>5986</v>
      </c>
      <c r="AU6">
        <v>0</v>
      </c>
      <c r="AV6">
        <v>-1</v>
      </c>
      <c r="AW6">
        <v>-1</v>
      </c>
      <c r="AX6">
        <v>0</v>
      </c>
      <c r="AY6">
        <v>0</v>
      </c>
      <c r="AZ6" t="s">
        <v>184</v>
      </c>
      <c r="BA6">
        <v>2</v>
      </c>
      <c r="BB6">
        <v>0</v>
      </c>
      <c r="BC6">
        <v>0</v>
      </c>
      <c r="BD6">
        <v>0</v>
      </c>
      <c r="BE6">
        <v>0</v>
      </c>
      <c r="BF6">
        <v>0</v>
      </c>
      <c r="BG6">
        <v>5</v>
      </c>
      <c r="BH6">
        <v>1</v>
      </c>
      <c r="BI6">
        <v>0</v>
      </c>
      <c r="BJ6">
        <v>1</v>
      </c>
      <c r="BK6">
        <v>5</v>
      </c>
      <c r="BL6">
        <v>6</v>
      </c>
      <c r="BM6">
        <v>0</v>
      </c>
      <c r="BN6">
        <v>0</v>
      </c>
      <c r="BO6">
        <v>0</v>
      </c>
      <c r="BP6">
        <v>4</v>
      </c>
      <c r="BQ6">
        <v>0</v>
      </c>
      <c r="BR6">
        <v>0</v>
      </c>
      <c r="BS6">
        <v>2922</v>
      </c>
      <c r="BT6" t="s">
        <v>185</v>
      </c>
      <c r="BU6">
        <v>16835672443884</v>
      </c>
      <c r="BV6" t="s">
        <v>186</v>
      </c>
      <c r="BW6" t="s">
        <v>186</v>
      </c>
      <c r="BX6" t="s">
        <v>187</v>
      </c>
      <c r="BY6">
        <v>16835672461459</v>
      </c>
      <c r="BZ6">
        <v>113000</v>
      </c>
      <c r="CA6">
        <v>113000</v>
      </c>
      <c r="CB6">
        <v>959</v>
      </c>
      <c r="CC6">
        <v>33472803347</v>
      </c>
      <c r="CD6" t="s">
        <v>182</v>
      </c>
      <c r="CE6" t="s">
        <v>188</v>
      </c>
      <c r="CF6" t="s">
        <v>189</v>
      </c>
      <c r="CG6">
        <v>32</v>
      </c>
      <c r="CH6">
        <v>2512</v>
      </c>
      <c r="CI6">
        <v>2526299999997</v>
      </c>
      <c r="CJ6">
        <v>2526299999997</v>
      </c>
      <c r="CM6" t="s">
        <v>190</v>
      </c>
      <c r="CN6" t="s">
        <v>191</v>
      </c>
      <c r="CO6" t="s">
        <v>192</v>
      </c>
      <c r="CP6">
        <v>18067</v>
      </c>
      <c r="CQ6" t="s">
        <v>182</v>
      </c>
      <c r="CR6">
        <v>24</v>
      </c>
      <c r="CS6" t="s">
        <v>193</v>
      </c>
      <c r="CT6" t="s">
        <v>194</v>
      </c>
      <c r="CU6" t="s">
        <v>195</v>
      </c>
      <c r="CV6">
        <v>-130</v>
      </c>
      <c r="CW6">
        <v>-2</v>
      </c>
      <c r="CX6" t="s">
        <v>196</v>
      </c>
      <c r="CY6" t="s">
        <v>197</v>
      </c>
      <c r="CZ6">
        <v>2500</v>
      </c>
      <c r="DA6">
        <v>2500</v>
      </c>
      <c r="DB6">
        <v>2500</v>
      </c>
      <c r="DC6">
        <v>2500</v>
      </c>
      <c r="DD6">
        <v>2500</v>
      </c>
      <c r="DE6">
        <v>2500</v>
      </c>
      <c r="DF6">
        <v>2500</v>
      </c>
      <c r="DG6">
        <v>2500</v>
      </c>
      <c r="DH6" t="s">
        <v>198</v>
      </c>
      <c r="DI6" t="s">
        <v>199</v>
      </c>
      <c r="DJ6">
        <v>33</v>
      </c>
      <c r="DK6">
        <v>11</v>
      </c>
      <c r="DL6">
        <v>1808</v>
      </c>
      <c r="DM6">
        <v>1803</v>
      </c>
      <c r="DN6">
        <v>2512</v>
      </c>
      <c r="DO6">
        <v>2512</v>
      </c>
      <c r="DP6">
        <v>2515</v>
      </c>
      <c r="DQ6">
        <v>2516</v>
      </c>
      <c r="DR6">
        <v>1807</v>
      </c>
      <c r="DS6">
        <v>1807</v>
      </c>
      <c r="DT6">
        <v>1807</v>
      </c>
      <c r="DU6">
        <v>1808</v>
      </c>
      <c r="DV6">
        <v>2516</v>
      </c>
      <c r="DW6">
        <v>2516</v>
      </c>
      <c r="DX6">
        <v>2529</v>
      </c>
      <c r="DY6">
        <v>2529</v>
      </c>
      <c r="DZ6">
        <v>2529</v>
      </c>
      <c r="EA6">
        <v>2529</v>
      </c>
      <c r="EB6">
        <v>2529</v>
      </c>
      <c r="EC6">
        <v>2529</v>
      </c>
      <c r="ED6">
        <v>2529</v>
      </c>
      <c r="EE6">
        <v>0</v>
      </c>
      <c r="EF6">
        <v>0</v>
      </c>
      <c r="EG6">
        <v>2511</v>
      </c>
      <c r="EH6">
        <v>2511</v>
      </c>
      <c r="EI6">
        <v>14991</v>
      </c>
      <c r="EJ6">
        <v>2500</v>
      </c>
      <c r="EK6">
        <v>2511</v>
      </c>
      <c r="EL6" t="s">
        <v>200</v>
      </c>
      <c r="EM6">
        <v>5</v>
      </c>
      <c r="EN6">
        <v>1</v>
      </c>
      <c r="EO6">
        <v>3388</v>
      </c>
      <c r="EP6">
        <v>0</v>
      </c>
      <c r="EQ6">
        <v>0</v>
      </c>
      <c r="ER6">
        <v>34</v>
      </c>
      <c r="ES6">
        <v>0</v>
      </c>
      <c r="ET6">
        <v>0</v>
      </c>
      <c r="EU6">
        <v>1</v>
      </c>
      <c r="EV6">
        <v>0</v>
      </c>
      <c r="EW6">
        <v>0</v>
      </c>
      <c r="EX6">
        <v>5253</v>
      </c>
      <c r="EY6">
        <v>474</v>
      </c>
      <c r="EZ6">
        <v>1</v>
      </c>
      <c r="FA6">
        <v>1320</v>
      </c>
      <c r="FB6">
        <v>1747</v>
      </c>
      <c r="FC6">
        <v>3</v>
      </c>
      <c r="FD6">
        <v>5085</v>
      </c>
      <c r="FE6">
        <v>1614</v>
      </c>
      <c r="FF6">
        <v>2</v>
      </c>
      <c r="FG6">
        <v>5139</v>
      </c>
      <c r="FH6">
        <v>0</v>
      </c>
      <c r="FI6">
        <v>0</v>
      </c>
      <c r="FJ6">
        <v>0</v>
      </c>
      <c r="FK6">
        <v>0</v>
      </c>
      <c r="FL6">
        <v>0</v>
      </c>
      <c r="FM6">
        <v>0</v>
      </c>
      <c r="FN6">
        <v>0</v>
      </c>
      <c r="FO6">
        <v>0</v>
      </c>
      <c r="FP6">
        <v>0</v>
      </c>
      <c r="FQ6">
        <v>0</v>
      </c>
      <c r="FR6">
        <v>0</v>
      </c>
      <c r="FS6">
        <v>0</v>
      </c>
      <c r="FT6">
        <v>0</v>
      </c>
      <c r="FU6">
        <v>0</v>
      </c>
      <c r="FV6">
        <v>0</v>
      </c>
      <c r="FW6" t="s">
        <v>200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2ED8D-264F-F24E-AD7C-EFB3013132DB}">
  <dimension ref="A1:FX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83203125" bestFit="1" customWidth="1"/>
    <col min="19" max="19" width="15.83203125" bestFit="1" customWidth="1"/>
    <col min="20" max="20" width="14.83203125" bestFit="1" customWidth="1"/>
    <col min="21" max="21" width="28.5" bestFit="1" customWidth="1"/>
    <col min="22" max="22" width="27.5" bestFit="1" customWidth="1"/>
    <col min="23" max="23" width="57.83203125" bestFit="1" customWidth="1"/>
    <col min="24" max="24" width="13.33203125" bestFit="1" customWidth="1"/>
    <col min="25" max="25" width="24.6640625" bestFit="1" customWidth="1"/>
    <col min="26" max="26" width="35.1640625" bestFit="1" customWidth="1"/>
    <col min="27" max="27" width="57.83203125" bestFit="1" customWidth="1"/>
    <col min="28" max="28" width="16.1640625" bestFit="1" customWidth="1"/>
    <col min="29" max="29" width="11.1640625" bestFit="1" customWidth="1"/>
    <col min="30" max="30" width="19.83203125" bestFit="1" customWidth="1"/>
    <col min="31" max="31" width="19.1640625" bestFit="1" customWidth="1"/>
    <col min="32" max="32" width="17.6640625" bestFit="1" customWidth="1"/>
    <col min="33" max="33" width="7.83203125" bestFit="1" customWidth="1"/>
    <col min="34" max="34" width="18.5" bestFit="1" customWidth="1"/>
    <col min="35" max="35" width="13.6640625" bestFit="1" customWidth="1"/>
    <col min="36" max="36" width="11.83203125" bestFit="1" customWidth="1"/>
    <col min="37" max="37" width="12.33203125" bestFit="1" customWidth="1"/>
    <col min="38" max="38" width="15.1640625" bestFit="1" customWidth="1"/>
    <col min="39" max="39" width="17.6640625" bestFit="1" customWidth="1"/>
    <col min="40" max="40" width="14.33203125" bestFit="1" customWidth="1"/>
    <col min="41" max="41" width="16" bestFit="1" customWidth="1"/>
    <col min="42" max="42" width="16.83203125" bestFit="1" customWidth="1"/>
    <col min="43" max="43" width="13.5" bestFit="1" customWidth="1"/>
    <col min="44" max="44" width="23.1640625" bestFit="1" customWidth="1"/>
    <col min="45" max="45" width="11.83203125" bestFit="1" customWidth="1"/>
    <col min="46" max="46" width="14.1640625" bestFit="1" customWidth="1"/>
    <col min="47" max="47" width="13.83203125" bestFit="1" customWidth="1"/>
    <col min="48" max="48" width="16.1640625" bestFit="1" customWidth="1"/>
    <col min="49" max="49" width="13.6640625" bestFit="1" customWidth="1"/>
    <col min="50" max="50" width="16" bestFit="1" customWidth="1"/>
    <col min="51" max="52" width="16.33203125" bestFit="1" customWidth="1"/>
    <col min="53" max="53" width="45.33203125" bestFit="1" customWidth="1"/>
    <col min="54" max="54" width="19" bestFit="1" customWidth="1"/>
    <col min="55" max="55" width="22.1640625" bestFit="1" customWidth="1"/>
    <col min="56" max="56" width="31.33203125" bestFit="1" customWidth="1"/>
    <col min="57" max="57" width="17.33203125" bestFit="1" customWidth="1"/>
    <col min="58" max="58" width="36" bestFit="1" customWidth="1"/>
    <col min="59" max="59" width="19" bestFit="1" customWidth="1"/>
    <col min="60" max="60" width="16" bestFit="1" customWidth="1"/>
    <col min="61" max="61" width="17" bestFit="1" customWidth="1"/>
    <col min="62" max="62" width="26.1640625" bestFit="1" customWidth="1"/>
    <col min="63" max="63" width="15.1640625" bestFit="1" customWidth="1"/>
    <col min="64" max="64" width="22.33203125" bestFit="1" customWidth="1"/>
    <col min="65" max="65" width="12.5" bestFit="1" customWidth="1"/>
    <col min="66" max="66" width="13.83203125" bestFit="1" customWidth="1"/>
    <col min="67" max="67" width="13" bestFit="1" customWidth="1"/>
    <col min="68" max="68" width="11.1640625" bestFit="1" customWidth="1"/>
    <col min="69" max="69" width="13.832031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57.8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57.8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3.33203125" bestFit="1" customWidth="1"/>
    <col min="132" max="132" width="29.6640625" bestFit="1" customWidth="1"/>
    <col min="133" max="133" width="34.33203125" bestFit="1" customWidth="1"/>
    <col min="134" max="134" width="39.1640625" bestFit="1" customWidth="1"/>
    <col min="135" max="135" width="33.83203125" bestFit="1" customWidth="1"/>
    <col min="136" max="136" width="39.1640625" bestFit="1" customWidth="1"/>
    <col min="137" max="137" width="16.1640625" bestFit="1" customWidth="1"/>
    <col min="138" max="138" width="18.83203125" bestFit="1" customWidth="1"/>
    <col min="139" max="139" width="20.83203125" bestFit="1" customWidth="1"/>
    <col min="140" max="140" width="15.83203125" bestFit="1" customWidth="1"/>
    <col min="141" max="141" width="13.6640625" bestFit="1" customWidth="1"/>
    <col min="142" max="142" width="18.33203125" bestFit="1" customWidth="1"/>
    <col min="143" max="143" width="6.33203125" bestFit="1" customWidth="1"/>
    <col min="144" max="144" width="7.1640625" bestFit="1" customWidth="1"/>
    <col min="145" max="145" width="14" bestFit="1" customWidth="1"/>
    <col min="146" max="146" width="11.5" bestFit="1" customWidth="1"/>
    <col min="147" max="147" width="6" bestFit="1" customWidth="1"/>
    <col min="148" max="148" width="11.1640625" bestFit="1" customWidth="1"/>
    <col min="149" max="149" width="13.6640625" bestFit="1" customWidth="1"/>
    <col min="150" max="150" width="11.83203125" bestFit="1" customWidth="1"/>
    <col min="151" max="151" width="16.5" bestFit="1" customWidth="1"/>
    <col min="152" max="152" width="10.1640625" bestFit="1" customWidth="1"/>
    <col min="153" max="153" width="19.1640625" bestFit="1" customWidth="1"/>
    <col min="154" max="154" width="17.1640625" bestFit="1" customWidth="1"/>
    <col min="155" max="155" width="12.5" bestFit="1" customWidth="1"/>
    <col min="156" max="156" width="15" bestFit="1" customWidth="1"/>
    <col min="157" max="157" width="25" bestFit="1" customWidth="1"/>
    <col min="158" max="158" width="10" bestFit="1" customWidth="1"/>
    <col min="159" max="159" width="12.5" bestFit="1" customWidth="1"/>
    <col min="160" max="160" width="22.33203125" bestFit="1" customWidth="1"/>
    <col min="161" max="161" width="11.1640625" bestFit="1" customWidth="1"/>
    <col min="162" max="162" width="13.6640625" bestFit="1" customWidth="1"/>
    <col min="163" max="163" width="23.5" bestFit="1" customWidth="1"/>
    <col min="164" max="164" width="13.83203125" bestFit="1" customWidth="1"/>
    <col min="165" max="165" width="16.33203125" bestFit="1" customWidth="1"/>
    <col min="166" max="166" width="26.33203125" bestFit="1" customWidth="1"/>
    <col min="167" max="167" width="12.6640625" bestFit="1" customWidth="1"/>
    <col min="168" max="168" width="15.1640625" bestFit="1" customWidth="1"/>
    <col min="169" max="169" width="25.1640625" bestFit="1" customWidth="1"/>
    <col min="170" max="170" width="12" bestFit="1" customWidth="1"/>
    <col min="171" max="171" width="14.5" bestFit="1" customWidth="1"/>
    <col min="172" max="172" width="24.5" bestFit="1" customWidth="1"/>
    <col min="173" max="173" width="13.1640625" bestFit="1" customWidth="1"/>
    <col min="174" max="174" width="15.6640625" bestFit="1" customWidth="1"/>
    <col min="175" max="175" width="25.6640625" bestFit="1" customWidth="1"/>
    <col min="176" max="176" width="13" bestFit="1" customWidth="1"/>
    <col min="177" max="177" width="15.5" bestFit="1" customWidth="1"/>
    <col min="178" max="178" width="25.5" bestFit="1" customWidth="1"/>
    <col min="179" max="179" width="18.33203125" bestFit="1" customWidth="1"/>
    <col min="180" max="180" width="12.83203125" bestFit="1" customWidth="1"/>
  </cols>
  <sheetData>
    <row r="1" spans="1:18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67</v>
      </c>
      <c r="BJ1" t="s">
        <v>61</v>
      </c>
      <c r="BK1" t="s">
        <v>68</v>
      </c>
      <c r="BL1" t="s">
        <v>62</v>
      </c>
      <c r="BM1" t="s">
        <v>63</v>
      </c>
      <c r="BN1" t="s">
        <v>64</v>
      </c>
      <c r="BO1" t="s">
        <v>179</v>
      </c>
      <c r="BP1" t="s">
        <v>65</v>
      </c>
      <c r="BQ1" t="s">
        <v>66</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131</v>
      </c>
      <c r="EB1" t="s">
        <v>211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212</v>
      </c>
    </row>
    <row r="2" spans="1:180" x14ac:dyDescent="0.2">
      <c r="A2">
        <v>3889</v>
      </c>
      <c r="B2">
        <v>3889</v>
      </c>
      <c r="C2">
        <v>5663</v>
      </c>
      <c r="D2">
        <v>31706</v>
      </c>
      <c r="E2">
        <v>23252</v>
      </c>
      <c r="F2">
        <v>218089</v>
      </c>
      <c r="G2">
        <v>4689</v>
      </c>
      <c r="H2">
        <v>11</v>
      </c>
      <c r="I2">
        <v>11</v>
      </c>
      <c r="J2">
        <v>8</v>
      </c>
      <c r="K2">
        <v>9</v>
      </c>
      <c r="L2">
        <v>1</v>
      </c>
      <c r="M2">
        <v>1</v>
      </c>
      <c r="N2">
        <v>99999</v>
      </c>
      <c r="O2">
        <v>0</v>
      </c>
      <c r="P2">
        <v>0</v>
      </c>
      <c r="Q2">
        <v>1</v>
      </c>
      <c r="R2" t="s">
        <v>213</v>
      </c>
      <c r="S2">
        <v>3887</v>
      </c>
      <c r="T2">
        <v>3887</v>
      </c>
      <c r="U2">
        <v>2477</v>
      </c>
      <c r="V2">
        <v>2480</v>
      </c>
      <c r="W2" t="s">
        <v>214</v>
      </c>
      <c r="X2">
        <v>5</v>
      </c>
      <c r="Y2">
        <v>0</v>
      </c>
      <c r="Z2" t="s">
        <v>215</v>
      </c>
      <c r="AA2" t="s">
        <v>214</v>
      </c>
      <c r="AB2">
        <v>2477</v>
      </c>
      <c r="AC2">
        <v>39213999999985</v>
      </c>
      <c r="AD2">
        <v>3924</v>
      </c>
      <c r="AE2">
        <v>3</v>
      </c>
      <c r="AF2">
        <v>3</v>
      </c>
      <c r="AG2">
        <v>1801</v>
      </c>
      <c r="AH2">
        <v>521</v>
      </c>
      <c r="AI2">
        <v>50</v>
      </c>
      <c r="AJ2">
        <v>100</v>
      </c>
      <c r="AK2">
        <v>100</v>
      </c>
      <c r="AL2">
        <v>-1</v>
      </c>
      <c r="AM2">
        <v>100</v>
      </c>
      <c r="AN2">
        <v>-1</v>
      </c>
      <c r="AO2">
        <v>-1</v>
      </c>
      <c r="AP2">
        <v>-1</v>
      </c>
      <c r="AQ2">
        <v>-1</v>
      </c>
      <c r="AR2">
        <v>-1</v>
      </c>
      <c r="AS2">
        <v>7996</v>
      </c>
      <c r="AT2">
        <v>0</v>
      </c>
      <c r="AU2">
        <v>-1</v>
      </c>
      <c r="AV2">
        <v>-1</v>
      </c>
      <c r="AW2">
        <v>0</v>
      </c>
      <c r="AX2">
        <v>0</v>
      </c>
      <c r="AY2" t="s">
        <v>184</v>
      </c>
      <c r="AZ2">
        <v>2</v>
      </c>
      <c r="BA2">
        <v>0</v>
      </c>
      <c r="BB2">
        <v>1</v>
      </c>
      <c r="BC2">
        <v>0</v>
      </c>
      <c r="BD2">
        <v>0</v>
      </c>
      <c r="BE2">
        <v>0</v>
      </c>
      <c r="BF2">
        <v>15</v>
      </c>
      <c r="BG2">
        <v>2</v>
      </c>
      <c r="BH2">
        <v>1</v>
      </c>
      <c r="BI2">
        <v>6</v>
      </c>
      <c r="BJ2">
        <v>3</v>
      </c>
      <c r="BK2">
        <v>0</v>
      </c>
      <c r="BL2">
        <v>6</v>
      </c>
      <c r="BM2">
        <v>19</v>
      </c>
      <c r="BN2">
        <v>1</v>
      </c>
      <c r="BO2">
        <v>0</v>
      </c>
      <c r="BP2">
        <v>3</v>
      </c>
      <c r="BQ2">
        <v>1</v>
      </c>
      <c r="BR2">
        <v>0</v>
      </c>
      <c r="BS2">
        <v>5604</v>
      </c>
      <c r="BT2" t="s">
        <v>206</v>
      </c>
      <c r="BU2">
        <v>16835697496293</v>
      </c>
      <c r="BV2" t="s">
        <v>186</v>
      </c>
      <c r="BW2" t="s">
        <v>186</v>
      </c>
      <c r="BX2" t="s">
        <v>187</v>
      </c>
      <c r="BY2">
        <v>16835697516342</v>
      </c>
      <c r="BZ2">
        <v>113000</v>
      </c>
      <c r="CA2">
        <v>113000</v>
      </c>
      <c r="CB2">
        <v>1589</v>
      </c>
      <c r="CC2">
        <v>47934880916</v>
      </c>
      <c r="CD2" t="s">
        <v>214</v>
      </c>
      <c r="CE2" t="s">
        <v>188</v>
      </c>
      <c r="CF2" t="s">
        <v>189</v>
      </c>
      <c r="CG2">
        <v>54</v>
      </c>
      <c r="CH2">
        <v>3887</v>
      </c>
      <c r="CI2">
        <v>39213999999985</v>
      </c>
      <c r="CJ2">
        <v>39213999999985</v>
      </c>
      <c r="CM2" t="s">
        <v>190</v>
      </c>
      <c r="CN2" t="s">
        <v>191</v>
      </c>
      <c r="CO2" t="s">
        <v>192</v>
      </c>
      <c r="CP2">
        <v>21785</v>
      </c>
      <c r="CQ2" t="s">
        <v>214</v>
      </c>
      <c r="CR2">
        <v>24</v>
      </c>
      <c r="CS2" t="s">
        <v>193</v>
      </c>
      <c r="CT2" t="s">
        <v>194</v>
      </c>
      <c r="CU2" t="s">
        <v>195</v>
      </c>
      <c r="CV2">
        <v>452</v>
      </c>
      <c r="CW2">
        <v>91</v>
      </c>
      <c r="CX2" t="s">
        <v>196</v>
      </c>
      <c r="CY2" t="s">
        <v>216</v>
      </c>
      <c r="CZ2">
        <v>4900</v>
      </c>
      <c r="DA2">
        <v>3900</v>
      </c>
      <c r="DB2">
        <v>3900</v>
      </c>
      <c r="DC2">
        <v>4900</v>
      </c>
      <c r="DD2">
        <v>4900</v>
      </c>
      <c r="DE2">
        <v>4900</v>
      </c>
      <c r="DF2">
        <v>4900</v>
      </c>
      <c r="DG2">
        <v>4010</v>
      </c>
      <c r="DH2" t="s">
        <v>198</v>
      </c>
      <c r="DI2" t="s">
        <v>217</v>
      </c>
      <c r="DJ2">
        <v>36</v>
      </c>
      <c r="DK2">
        <v>12</v>
      </c>
      <c r="DL2">
        <v>1826</v>
      </c>
      <c r="DM2">
        <v>1820</v>
      </c>
      <c r="DN2">
        <v>2479</v>
      </c>
      <c r="DO2">
        <v>2480</v>
      </c>
      <c r="DP2">
        <v>2483</v>
      </c>
      <c r="DQ2">
        <v>3889</v>
      </c>
      <c r="DR2">
        <v>1825</v>
      </c>
      <c r="DS2">
        <v>1825</v>
      </c>
      <c r="DT2">
        <v>1825</v>
      </c>
      <c r="DU2">
        <v>1825</v>
      </c>
      <c r="DV2">
        <v>3889</v>
      </c>
      <c r="DW2">
        <v>3889</v>
      </c>
      <c r="DX2">
        <v>3924</v>
      </c>
      <c r="DY2">
        <v>3924</v>
      </c>
      <c r="DZ2">
        <v>3924</v>
      </c>
      <c r="EA2">
        <v>3924</v>
      </c>
      <c r="EB2">
        <v>4910</v>
      </c>
      <c r="EC2">
        <v>3924</v>
      </c>
      <c r="ED2">
        <v>3924</v>
      </c>
      <c r="EE2">
        <v>1124189</v>
      </c>
      <c r="EF2">
        <v>1124189</v>
      </c>
      <c r="EG2">
        <v>3900</v>
      </c>
      <c r="EH2">
        <v>3900</v>
      </c>
      <c r="EI2">
        <v>17689</v>
      </c>
      <c r="EJ2">
        <v>3900</v>
      </c>
      <c r="EK2">
        <v>3900</v>
      </c>
      <c r="EL2" t="s">
        <v>218</v>
      </c>
      <c r="EM2">
        <v>1</v>
      </c>
      <c r="EN2">
        <v>1</v>
      </c>
      <c r="EO2">
        <v>56470</v>
      </c>
      <c r="EP2">
        <v>0</v>
      </c>
      <c r="EQ2">
        <v>0</v>
      </c>
      <c r="ER2">
        <v>37</v>
      </c>
      <c r="ES2">
        <v>0</v>
      </c>
      <c r="ET2">
        <v>0</v>
      </c>
      <c r="EU2">
        <v>1</v>
      </c>
      <c r="EV2">
        <v>0</v>
      </c>
      <c r="EW2">
        <v>0</v>
      </c>
      <c r="EX2">
        <v>2245</v>
      </c>
      <c r="EY2">
        <v>453</v>
      </c>
      <c r="EZ2">
        <v>2</v>
      </c>
      <c r="FA2">
        <v>1125</v>
      </c>
      <c r="FB2">
        <v>2185</v>
      </c>
      <c r="FC2">
        <v>3</v>
      </c>
      <c r="FD2">
        <v>6404</v>
      </c>
      <c r="FE2">
        <v>2051</v>
      </c>
      <c r="FF2">
        <v>3</v>
      </c>
      <c r="FG2">
        <v>5835</v>
      </c>
      <c r="FH2">
        <v>0</v>
      </c>
      <c r="FI2">
        <v>0</v>
      </c>
      <c r="FJ2">
        <v>0</v>
      </c>
      <c r="FK2">
        <v>0</v>
      </c>
      <c r="FL2">
        <v>0</v>
      </c>
      <c r="FM2">
        <v>0</v>
      </c>
      <c r="FN2">
        <v>212895</v>
      </c>
      <c r="FO2">
        <v>1</v>
      </c>
      <c r="FP2">
        <v>1377</v>
      </c>
      <c r="FQ2">
        <v>0</v>
      </c>
      <c r="FR2">
        <v>0</v>
      </c>
      <c r="FS2">
        <v>0</v>
      </c>
      <c r="FT2">
        <v>406</v>
      </c>
      <c r="FU2">
        <v>1</v>
      </c>
      <c r="FV2">
        <v>768</v>
      </c>
      <c r="FW2" t="s">
        <v>218</v>
      </c>
    </row>
    <row r="3" spans="1:180" x14ac:dyDescent="0.2">
      <c r="A3">
        <v>3744</v>
      </c>
      <c r="B3">
        <v>3744</v>
      </c>
      <c r="C3">
        <v>5562</v>
      </c>
      <c r="D3">
        <v>31706</v>
      </c>
      <c r="E3">
        <v>21367</v>
      </c>
      <c r="F3">
        <v>218092</v>
      </c>
      <c r="G3">
        <v>4689</v>
      </c>
      <c r="H3">
        <v>11</v>
      </c>
      <c r="I3">
        <v>11</v>
      </c>
      <c r="J3">
        <v>7</v>
      </c>
      <c r="K3">
        <v>9</v>
      </c>
      <c r="L3">
        <v>1</v>
      </c>
      <c r="M3">
        <v>1</v>
      </c>
      <c r="N3">
        <v>99999</v>
      </c>
      <c r="O3">
        <v>0</v>
      </c>
      <c r="P3">
        <v>0</v>
      </c>
      <c r="Q3">
        <v>1</v>
      </c>
      <c r="R3" t="s">
        <v>219</v>
      </c>
      <c r="S3">
        <v>3742</v>
      </c>
      <c r="T3">
        <v>3742</v>
      </c>
      <c r="U3">
        <v>2530</v>
      </c>
      <c r="V3">
        <v>2532</v>
      </c>
      <c r="W3" t="s">
        <v>214</v>
      </c>
      <c r="X3">
        <v>5</v>
      </c>
      <c r="Y3">
        <v>0</v>
      </c>
      <c r="Z3" t="s">
        <v>220</v>
      </c>
      <c r="AA3" t="s">
        <v>214</v>
      </c>
      <c r="AB3">
        <v>2530</v>
      </c>
      <c r="AC3">
        <v>3785</v>
      </c>
      <c r="AD3">
        <v>3787</v>
      </c>
      <c r="AE3">
        <v>3</v>
      </c>
      <c r="AF3">
        <v>3</v>
      </c>
      <c r="AG3">
        <v>1806</v>
      </c>
      <c r="AH3">
        <v>520</v>
      </c>
      <c r="AI3">
        <v>50</v>
      </c>
      <c r="AJ3">
        <v>100</v>
      </c>
      <c r="AK3">
        <v>100</v>
      </c>
      <c r="AL3">
        <v>-1</v>
      </c>
      <c r="AM3">
        <v>100</v>
      </c>
      <c r="AN3">
        <v>-1</v>
      </c>
      <c r="AO3">
        <v>-1</v>
      </c>
      <c r="AP3">
        <v>-1</v>
      </c>
      <c r="AQ3">
        <v>-1</v>
      </c>
      <c r="AR3">
        <v>-1</v>
      </c>
      <c r="AS3">
        <v>7987</v>
      </c>
      <c r="AT3">
        <v>0</v>
      </c>
      <c r="AU3">
        <v>-1</v>
      </c>
      <c r="AV3">
        <v>-1</v>
      </c>
      <c r="AW3">
        <v>0</v>
      </c>
      <c r="AX3">
        <v>0</v>
      </c>
      <c r="AY3" t="s">
        <v>184</v>
      </c>
      <c r="AZ3">
        <v>2</v>
      </c>
      <c r="BA3">
        <v>0</v>
      </c>
      <c r="BB3">
        <v>0</v>
      </c>
      <c r="BC3">
        <v>0</v>
      </c>
      <c r="BD3">
        <v>0</v>
      </c>
      <c r="BE3">
        <v>0</v>
      </c>
      <c r="BF3">
        <v>4</v>
      </c>
      <c r="BG3">
        <v>1</v>
      </c>
      <c r="BH3">
        <v>1</v>
      </c>
      <c r="BI3">
        <v>4</v>
      </c>
      <c r="BJ3">
        <v>1</v>
      </c>
      <c r="BK3">
        <v>0</v>
      </c>
      <c r="BL3">
        <v>3</v>
      </c>
      <c r="BM3">
        <v>27</v>
      </c>
      <c r="BN3">
        <v>1</v>
      </c>
      <c r="BO3">
        <v>0</v>
      </c>
      <c r="BP3">
        <v>1</v>
      </c>
      <c r="BQ3">
        <v>0</v>
      </c>
      <c r="BR3">
        <v>0</v>
      </c>
      <c r="BS3">
        <v>5516</v>
      </c>
      <c r="BT3" t="s">
        <v>185</v>
      </c>
      <c r="BU3">
        <v>16835697516571</v>
      </c>
      <c r="BV3" t="s">
        <v>186</v>
      </c>
      <c r="BW3" t="s">
        <v>186</v>
      </c>
      <c r="BX3" t="s">
        <v>187</v>
      </c>
      <c r="BY3">
        <v>16835697536225</v>
      </c>
      <c r="BZ3">
        <v>113000</v>
      </c>
      <c r="CA3">
        <v>113000</v>
      </c>
      <c r="CB3">
        <v>1570</v>
      </c>
      <c r="CC3">
        <v>47446358416</v>
      </c>
      <c r="CD3" t="s">
        <v>214</v>
      </c>
      <c r="CE3" t="s">
        <v>188</v>
      </c>
      <c r="CF3" t="s">
        <v>189</v>
      </c>
      <c r="CG3">
        <v>54</v>
      </c>
      <c r="CH3">
        <v>3742</v>
      </c>
      <c r="CI3">
        <v>3785</v>
      </c>
      <c r="CJ3">
        <v>3785</v>
      </c>
      <c r="CM3" t="s">
        <v>190</v>
      </c>
      <c r="CN3" t="s">
        <v>191</v>
      </c>
      <c r="CO3" t="s">
        <v>192</v>
      </c>
      <c r="CP3">
        <v>21574</v>
      </c>
      <c r="CQ3" t="s">
        <v>214</v>
      </c>
      <c r="CR3">
        <v>24</v>
      </c>
      <c r="CS3" t="s">
        <v>193</v>
      </c>
      <c r="CT3" t="s">
        <v>194</v>
      </c>
      <c r="CU3" t="s">
        <v>195</v>
      </c>
      <c r="CV3">
        <v>452</v>
      </c>
      <c r="CW3">
        <v>91</v>
      </c>
      <c r="CX3" t="s">
        <v>196</v>
      </c>
      <c r="CY3" t="s">
        <v>216</v>
      </c>
      <c r="CZ3">
        <v>5000</v>
      </c>
      <c r="DA3">
        <v>3800</v>
      </c>
      <c r="DB3">
        <v>3800</v>
      </c>
      <c r="DC3">
        <v>5000</v>
      </c>
      <c r="DD3">
        <v>5000</v>
      </c>
      <c r="DE3">
        <v>5000</v>
      </c>
      <c r="DF3">
        <v>5000</v>
      </c>
      <c r="DG3">
        <v>3932</v>
      </c>
      <c r="DH3" t="s">
        <v>198</v>
      </c>
      <c r="DI3" t="s">
        <v>217</v>
      </c>
      <c r="DJ3">
        <v>36</v>
      </c>
      <c r="DK3">
        <v>12</v>
      </c>
      <c r="DL3">
        <v>1830</v>
      </c>
      <c r="DM3">
        <v>1822</v>
      </c>
      <c r="DN3">
        <v>2532</v>
      </c>
      <c r="DO3">
        <v>2532</v>
      </c>
      <c r="DP3">
        <v>2534</v>
      </c>
      <c r="DQ3">
        <v>3744</v>
      </c>
      <c r="DR3">
        <v>1828</v>
      </c>
      <c r="DS3">
        <v>1828</v>
      </c>
      <c r="DT3">
        <v>1829</v>
      </c>
      <c r="DU3">
        <v>1829</v>
      </c>
      <c r="DV3">
        <v>3744</v>
      </c>
      <c r="DW3">
        <v>3744</v>
      </c>
      <c r="DX3">
        <v>3787</v>
      </c>
      <c r="DY3">
        <v>3787</v>
      </c>
      <c r="DZ3">
        <v>3787</v>
      </c>
      <c r="EA3">
        <v>3787</v>
      </c>
      <c r="EB3">
        <v>5014</v>
      </c>
      <c r="EC3">
        <v>3787</v>
      </c>
      <c r="ED3">
        <v>3787</v>
      </c>
      <c r="EE3">
        <v>1124189</v>
      </c>
      <c r="EF3">
        <v>1124189</v>
      </c>
      <c r="EG3">
        <v>3800</v>
      </c>
      <c r="EH3">
        <v>3800</v>
      </c>
      <c r="EI3">
        <v>17581</v>
      </c>
      <c r="EJ3">
        <v>3800</v>
      </c>
      <c r="EK3">
        <v>3800</v>
      </c>
      <c r="EL3" t="s">
        <v>218</v>
      </c>
      <c r="EM3">
        <v>2</v>
      </c>
      <c r="EN3">
        <v>1</v>
      </c>
      <c r="EO3">
        <v>58064</v>
      </c>
      <c r="EP3">
        <v>0</v>
      </c>
      <c r="EQ3">
        <v>0</v>
      </c>
      <c r="ER3">
        <v>37</v>
      </c>
      <c r="ES3">
        <v>0</v>
      </c>
      <c r="ET3">
        <v>0</v>
      </c>
      <c r="EU3">
        <v>1</v>
      </c>
      <c r="EV3">
        <v>0</v>
      </c>
      <c r="EW3">
        <v>0</v>
      </c>
      <c r="EX3">
        <v>2419</v>
      </c>
      <c r="EY3">
        <v>453</v>
      </c>
      <c r="EZ3">
        <v>2</v>
      </c>
      <c r="FA3">
        <v>1125</v>
      </c>
      <c r="FB3">
        <v>2185</v>
      </c>
      <c r="FC3">
        <v>3</v>
      </c>
      <c r="FD3">
        <v>6404</v>
      </c>
      <c r="FE3">
        <v>2051</v>
      </c>
      <c r="FF3">
        <v>3</v>
      </c>
      <c r="FG3">
        <v>5835</v>
      </c>
      <c r="FH3">
        <v>0</v>
      </c>
      <c r="FI3">
        <v>0</v>
      </c>
      <c r="FJ3">
        <v>0</v>
      </c>
      <c r="FK3">
        <v>0</v>
      </c>
      <c r="FL3">
        <v>0</v>
      </c>
      <c r="FM3">
        <v>0</v>
      </c>
      <c r="FN3">
        <v>212898</v>
      </c>
      <c r="FO3">
        <v>1</v>
      </c>
      <c r="FP3">
        <v>1377</v>
      </c>
      <c r="FQ3">
        <v>0</v>
      </c>
      <c r="FR3">
        <v>0</v>
      </c>
      <c r="FS3">
        <v>0</v>
      </c>
      <c r="FT3">
        <v>406</v>
      </c>
      <c r="FU3">
        <v>1</v>
      </c>
      <c r="FV3">
        <v>768</v>
      </c>
      <c r="FW3" t="s">
        <v>218</v>
      </c>
    </row>
    <row r="4" spans="1:180" x14ac:dyDescent="0.2">
      <c r="A4">
        <v>7478</v>
      </c>
      <c r="B4">
        <v>7478</v>
      </c>
      <c r="C4">
        <v>9269</v>
      </c>
      <c r="D4">
        <v>31706</v>
      </c>
      <c r="E4">
        <v>21367</v>
      </c>
      <c r="F4">
        <v>218330</v>
      </c>
      <c r="G4">
        <v>4689</v>
      </c>
      <c r="H4">
        <v>11</v>
      </c>
      <c r="I4">
        <v>11</v>
      </c>
      <c r="J4">
        <v>7</v>
      </c>
      <c r="K4">
        <v>9</v>
      </c>
      <c r="L4">
        <v>1</v>
      </c>
      <c r="M4">
        <v>1</v>
      </c>
      <c r="N4">
        <v>99999</v>
      </c>
      <c r="O4">
        <v>0</v>
      </c>
      <c r="P4">
        <v>0</v>
      </c>
      <c r="Q4">
        <v>1</v>
      </c>
      <c r="R4" t="s">
        <v>221</v>
      </c>
      <c r="S4">
        <v>7475</v>
      </c>
      <c r="T4">
        <v>7475</v>
      </c>
      <c r="U4">
        <v>6324</v>
      </c>
      <c r="V4">
        <v>6330</v>
      </c>
      <c r="W4" t="s">
        <v>214</v>
      </c>
      <c r="X4">
        <v>5</v>
      </c>
      <c r="Y4">
        <v>0</v>
      </c>
      <c r="Z4" t="s">
        <v>222</v>
      </c>
      <c r="AA4" t="s">
        <v>214</v>
      </c>
      <c r="AB4">
        <v>6324</v>
      </c>
      <c r="AC4">
        <v>75098999999985</v>
      </c>
      <c r="AD4">
        <v>7513</v>
      </c>
      <c r="AE4">
        <v>3</v>
      </c>
      <c r="AF4">
        <v>3</v>
      </c>
      <c r="AG4">
        <v>5584</v>
      </c>
      <c r="AH4">
        <v>3119</v>
      </c>
      <c r="AI4">
        <v>50</v>
      </c>
      <c r="AJ4">
        <v>100</v>
      </c>
      <c r="AK4">
        <v>100</v>
      </c>
      <c r="AL4">
        <v>-1</v>
      </c>
      <c r="AM4">
        <v>100</v>
      </c>
      <c r="AN4">
        <v>-1</v>
      </c>
      <c r="AO4">
        <v>-1</v>
      </c>
      <c r="AP4">
        <v>-1</v>
      </c>
      <c r="AQ4">
        <v>-1</v>
      </c>
      <c r="AR4">
        <v>-1</v>
      </c>
      <c r="AS4">
        <v>7967</v>
      </c>
      <c r="AT4">
        <v>0</v>
      </c>
      <c r="AU4">
        <v>-1</v>
      </c>
      <c r="AV4">
        <v>-1</v>
      </c>
      <c r="AW4">
        <v>0</v>
      </c>
      <c r="AX4">
        <v>0</v>
      </c>
      <c r="AY4" t="s">
        <v>184</v>
      </c>
      <c r="AZ4">
        <v>1</v>
      </c>
      <c r="BA4">
        <v>5</v>
      </c>
      <c r="BB4">
        <v>3</v>
      </c>
      <c r="BC4">
        <v>0</v>
      </c>
      <c r="BD4">
        <v>0</v>
      </c>
      <c r="BE4">
        <v>0</v>
      </c>
      <c r="BF4">
        <v>11</v>
      </c>
      <c r="BG4">
        <v>1</v>
      </c>
      <c r="BH4">
        <v>1</v>
      </c>
      <c r="BI4">
        <v>7</v>
      </c>
      <c r="BJ4">
        <v>0</v>
      </c>
      <c r="BK4">
        <v>0</v>
      </c>
      <c r="BL4">
        <v>4</v>
      </c>
      <c r="BM4">
        <v>26</v>
      </c>
      <c r="BN4">
        <v>1</v>
      </c>
      <c r="BO4">
        <v>0</v>
      </c>
      <c r="BP4">
        <v>2</v>
      </c>
      <c r="BQ4">
        <v>0</v>
      </c>
      <c r="BR4">
        <v>0</v>
      </c>
      <c r="BS4">
        <v>9206</v>
      </c>
      <c r="BT4" t="s">
        <v>203</v>
      </c>
      <c r="BU4">
        <v>16835697531614</v>
      </c>
      <c r="BV4" t="s">
        <v>186</v>
      </c>
      <c r="BW4" t="s">
        <v>186</v>
      </c>
      <c r="BX4" t="s">
        <v>187</v>
      </c>
      <c r="BY4">
        <v>16835697552422</v>
      </c>
      <c r="BZ4">
        <v>113000</v>
      </c>
      <c r="CA4">
        <v>113000</v>
      </c>
      <c r="CB4">
        <v>2760</v>
      </c>
      <c r="CC4">
        <v>68181818182</v>
      </c>
      <c r="CD4" t="s">
        <v>214</v>
      </c>
      <c r="CE4" t="s">
        <v>188</v>
      </c>
      <c r="CF4" t="s">
        <v>189</v>
      </c>
      <c r="CG4">
        <v>54</v>
      </c>
      <c r="CH4">
        <v>7475</v>
      </c>
      <c r="CI4">
        <v>75098999999985</v>
      </c>
      <c r="CJ4">
        <v>75098999999985</v>
      </c>
      <c r="CM4" t="s">
        <v>190</v>
      </c>
      <c r="CN4" t="s">
        <v>191</v>
      </c>
      <c r="CO4" t="s">
        <v>192</v>
      </c>
      <c r="CP4">
        <v>25489</v>
      </c>
      <c r="CQ4" t="s">
        <v>214</v>
      </c>
      <c r="CR4">
        <v>24</v>
      </c>
      <c r="CS4" t="s">
        <v>193</v>
      </c>
      <c r="CT4" t="s">
        <v>194</v>
      </c>
      <c r="CU4" t="s">
        <v>195</v>
      </c>
      <c r="CV4">
        <v>452</v>
      </c>
      <c r="CW4">
        <v>91</v>
      </c>
      <c r="CX4" t="s">
        <v>196</v>
      </c>
      <c r="CY4" t="s">
        <v>216</v>
      </c>
      <c r="CZ4">
        <v>8800</v>
      </c>
      <c r="DA4">
        <v>7500</v>
      </c>
      <c r="DB4">
        <v>7500</v>
      </c>
      <c r="DC4">
        <v>8800</v>
      </c>
      <c r="DD4">
        <v>8800</v>
      </c>
      <c r="DE4">
        <v>8800</v>
      </c>
      <c r="DF4">
        <v>8800</v>
      </c>
      <c r="DG4">
        <v>7643</v>
      </c>
      <c r="DH4" t="s">
        <v>198</v>
      </c>
      <c r="DI4" t="s">
        <v>217</v>
      </c>
      <c r="DJ4">
        <v>43</v>
      </c>
      <c r="DK4">
        <v>12</v>
      </c>
      <c r="DL4">
        <v>5608</v>
      </c>
      <c r="DM4">
        <v>5600</v>
      </c>
      <c r="DN4">
        <v>6327</v>
      </c>
      <c r="DO4">
        <v>6327</v>
      </c>
      <c r="DP4">
        <v>6333</v>
      </c>
      <c r="DQ4">
        <v>7478</v>
      </c>
      <c r="DR4">
        <v>5606</v>
      </c>
      <c r="DS4">
        <v>5606</v>
      </c>
      <c r="DT4">
        <v>5607</v>
      </c>
      <c r="DU4">
        <v>5608</v>
      </c>
      <c r="DV4">
        <v>7478</v>
      </c>
      <c r="DW4">
        <v>7478</v>
      </c>
      <c r="DX4">
        <v>7512</v>
      </c>
      <c r="DY4">
        <v>7512</v>
      </c>
      <c r="DZ4">
        <v>7512</v>
      </c>
      <c r="EA4">
        <v>7513</v>
      </c>
      <c r="EB4">
        <v>8747</v>
      </c>
      <c r="EC4">
        <v>7513</v>
      </c>
      <c r="ED4">
        <v>7513</v>
      </c>
      <c r="EE4">
        <v>1124189</v>
      </c>
      <c r="EF4">
        <v>1124189</v>
      </c>
      <c r="EG4">
        <v>7500</v>
      </c>
      <c r="EH4">
        <v>7500</v>
      </c>
      <c r="EI4">
        <v>21300</v>
      </c>
      <c r="EJ4">
        <v>7500</v>
      </c>
      <c r="EK4">
        <v>7500</v>
      </c>
      <c r="EL4" t="s">
        <v>218</v>
      </c>
      <c r="EM4">
        <v>3</v>
      </c>
      <c r="EN4">
        <v>1</v>
      </c>
      <c r="EO4">
        <v>59248</v>
      </c>
      <c r="EP4">
        <v>0</v>
      </c>
      <c r="EQ4">
        <v>0</v>
      </c>
      <c r="ER4">
        <v>44</v>
      </c>
      <c r="ES4">
        <v>0</v>
      </c>
      <c r="ET4">
        <v>0</v>
      </c>
      <c r="EU4">
        <v>1</v>
      </c>
      <c r="EV4">
        <v>0</v>
      </c>
      <c r="EW4">
        <v>0</v>
      </c>
      <c r="EX4">
        <v>2475</v>
      </c>
      <c r="EY4">
        <v>453</v>
      </c>
      <c r="EZ4">
        <v>2</v>
      </c>
      <c r="FA4">
        <v>1125</v>
      </c>
      <c r="FB4">
        <v>2185</v>
      </c>
      <c r="FC4">
        <v>3</v>
      </c>
      <c r="FD4">
        <v>6404</v>
      </c>
      <c r="FE4">
        <v>2051</v>
      </c>
      <c r="FF4">
        <v>3</v>
      </c>
      <c r="FG4">
        <v>5835</v>
      </c>
      <c r="FH4">
        <v>0</v>
      </c>
      <c r="FI4">
        <v>0</v>
      </c>
      <c r="FJ4">
        <v>0</v>
      </c>
      <c r="FK4">
        <v>0</v>
      </c>
      <c r="FL4">
        <v>0</v>
      </c>
      <c r="FM4">
        <v>0</v>
      </c>
      <c r="FN4">
        <v>213136</v>
      </c>
      <c r="FO4">
        <v>1</v>
      </c>
      <c r="FP4">
        <v>1377</v>
      </c>
      <c r="FQ4">
        <v>0</v>
      </c>
      <c r="FR4">
        <v>0</v>
      </c>
      <c r="FS4">
        <v>0</v>
      </c>
      <c r="FT4">
        <v>406</v>
      </c>
      <c r="FU4">
        <v>1</v>
      </c>
      <c r="FV4">
        <v>768</v>
      </c>
      <c r="FW4" t="s">
        <v>218</v>
      </c>
    </row>
    <row r="5" spans="1:180" x14ac:dyDescent="0.2">
      <c r="A5">
        <v>3649</v>
      </c>
      <c r="B5">
        <v>3649</v>
      </c>
      <c r="C5">
        <v>5459</v>
      </c>
      <c r="D5">
        <v>31706</v>
      </c>
      <c r="E5">
        <v>21367</v>
      </c>
      <c r="F5">
        <v>218330</v>
      </c>
      <c r="G5">
        <v>4689</v>
      </c>
      <c r="H5">
        <v>11</v>
      </c>
      <c r="I5">
        <v>11</v>
      </c>
      <c r="J5">
        <v>7</v>
      </c>
      <c r="K5">
        <v>9</v>
      </c>
      <c r="L5">
        <v>1</v>
      </c>
      <c r="M5">
        <v>1</v>
      </c>
      <c r="N5">
        <v>99999</v>
      </c>
      <c r="O5">
        <v>0</v>
      </c>
      <c r="P5">
        <v>0</v>
      </c>
      <c r="Q5">
        <v>1</v>
      </c>
      <c r="R5" t="s">
        <v>223</v>
      </c>
      <c r="S5">
        <v>3641</v>
      </c>
      <c r="T5">
        <v>3641</v>
      </c>
      <c r="U5">
        <v>2482</v>
      </c>
      <c r="V5">
        <v>2490</v>
      </c>
      <c r="W5" t="s">
        <v>214</v>
      </c>
      <c r="X5">
        <v>5</v>
      </c>
      <c r="Y5">
        <v>0</v>
      </c>
      <c r="Z5" t="s">
        <v>224</v>
      </c>
      <c r="AA5" t="s">
        <v>214</v>
      </c>
      <c r="AB5">
        <v>2482</v>
      </c>
      <c r="AC5">
        <v>3685700000003</v>
      </c>
      <c r="AD5">
        <v>3694</v>
      </c>
      <c r="AE5">
        <v>3</v>
      </c>
      <c r="AF5">
        <v>3</v>
      </c>
      <c r="AG5">
        <v>1786</v>
      </c>
      <c r="AH5">
        <v>519</v>
      </c>
      <c r="AI5">
        <v>50</v>
      </c>
      <c r="AJ5">
        <v>100</v>
      </c>
      <c r="AK5">
        <v>100</v>
      </c>
      <c r="AL5">
        <v>-1</v>
      </c>
      <c r="AM5">
        <v>100</v>
      </c>
      <c r="AN5">
        <v>-1</v>
      </c>
      <c r="AO5">
        <v>-1</v>
      </c>
      <c r="AP5">
        <v>-1</v>
      </c>
      <c r="AQ5">
        <v>-1</v>
      </c>
      <c r="AR5">
        <v>-1</v>
      </c>
      <c r="AS5">
        <v>7985</v>
      </c>
      <c r="AT5">
        <v>0</v>
      </c>
      <c r="AU5">
        <v>-1</v>
      </c>
      <c r="AV5">
        <v>-1</v>
      </c>
      <c r="AW5">
        <v>0</v>
      </c>
      <c r="AX5">
        <v>0</v>
      </c>
      <c r="AY5" t="s">
        <v>184</v>
      </c>
      <c r="AZ5">
        <v>1</v>
      </c>
      <c r="BA5">
        <v>0</v>
      </c>
      <c r="BB5">
        <v>0</v>
      </c>
      <c r="BC5">
        <v>0</v>
      </c>
      <c r="BD5">
        <v>0</v>
      </c>
      <c r="BE5">
        <v>0</v>
      </c>
      <c r="BF5">
        <v>15</v>
      </c>
      <c r="BG5">
        <v>1</v>
      </c>
      <c r="BH5">
        <v>1</v>
      </c>
      <c r="BI5">
        <v>10</v>
      </c>
      <c r="BJ5">
        <v>1</v>
      </c>
      <c r="BK5">
        <v>0</v>
      </c>
      <c r="BL5">
        <v>12</v>
      </c>
      <c r="BM5">
        <v>21</v>
      </c>
      <c r="BN5">
        <v>1</v>
      </c>
      <c r="BO5">
        <v>0</v>
      </c>
      <c r="BP5">
        <v>1</v>
      </c>
      <c r="BQ5">
        <v>2</v>
      </c>
      <c r="BR5">
        <v>0</v>
      </c>
      <c r="BS5">
        <v>5392</v>
      </c>
      <c r="BT5" t="s">
        <v>206</v>
      </c>
      <c r="BU5">
        <v>16835697750494</v>
      </c>
      <c r="BV5" t="s">
        <v>186</v>
      </c>
      <c r="BW5" t="s">
        <v>186</v>
      </c>
      <c r="BX5" t="s">
        <v>187</v>
      </c>
      <c r="BY5">
        <v>16835697771572</v>
      </c>
      <c r="BZ5">
        <v>113000</v>
      </c>
      <c r="CA5">
        <v>113000</v>
      </c>
      <c r="CB5">
        <v>1629</v>
      </c>
      <c r="CC5">
        <v>49770992366</v>
      </c>
      <c r="CD5" t="s">
        <v>214</v>
      </c>
      <c r="CE5" t="s">
        <v>188</v>
      </c>
      <c r="CF5" t="s">
        <v>189</v>
      </c>
      <c r="CG5">
        <v>54</v>
      </c>
      <c r="CH5">
        <v>3641</v>
      </c>
      <c r="CI5">
        <v>3685700000003</v>
      </c>
      <c r="CJ5">
        <v>3685700000003</v>
      </c>
      <c r="CM5" t="s">
        <v>190</v>
      </c>
      <c r="CN5" t="s">
        <v>191</v>
      </c>
      <c r="CO5" t="s">
        <v>192</v>
      </c>
      <c r="CP5">
        <v>21558</v>
      </c>
      <c r="CQ5" t="s">
        <v>214</v>
      </c>
      <c r="CR5">
        <v>24</v>
      </c>
      <c r="CS5" t="s">
        <v>193</v>
      </c>
      <c r="CT5" t="s">
        <v>194</v>
      </c>
      <c r="CU5" t="s">
        <v>195</v>
      </c>
      <c r="CV5">
        <v>452</v>
      </c>
      <c r="CW5">
        <v>91</v>
      </c>
      <c r="CX5" t="s">
        <v>196</v>
      </c>
      <c r="CY5" t="s">
        <v>216</v>
      </c>
      <c r="CZ5">
        <v>5000</v>
      </c>
      <c r="DA5">
        <v>3700</v>
      </c>
      <c r="DB5">
        <v>3700</v>
      </c>
      <c r="DC5">
        <v>5000</v>
      </c>
      <c r="DD5">
        <v>5000</v>
      </c>
      <c r="DE5">
        <v>5000</v>
      </c>
      <c r="DF5">
        <v>5000</v>
      </c>
      <c r="DG5">
        <v>3843</v>
      </c>
      <c r="DH5" t="s">
        <v>198</v>
      </c>
      <c r="DI5" t="s">
        <v>217</v>
      </c>
      <c r="DJ5">
        <v>44</v>
      </c>
      <c r="DK5">
        <v>16</v>
      </c>
      <c r="DL5">
        <v>1817</v>
      </c>
      <c r="DM5">
        <v>1809</v>
      </c>
      <c r="DN5">
        <v>2490</v>
      </c>
      <c r="DO5">
        <v>2490</v>
      </c>
      <c r="DP5">
        <v>2498</v>
      </c>
      <c r="DQ5">
        <v>3649</v>
      </c>
      <c r="DR5">
        <v>1815</v>
      </c>
      <c r="DS5">
        <v>1815</v>
      </c>
      <c r="DT5">
        <v>1815</v>
      </c>
      <c r="DU5">
        <v>1816</v>
      </c>
      <c r="DV5">
        <v>3649</v>
      </c>
      <c r="DW5">
        <v>3649</v>
      </c>
      <c r="DX5">
        <v>3694</v>
      </c>
      <c r="DY5">
        <v>3694</v>
      </c>
      <c r="DZ5">
        <v>3694</v>
      </c>
      <c r="EA5">
        <v>3694</v>
      </c>
      <c r="EB5">
        <v>4932</v>
      </c>
      <c r="EC5">
        <v>3694</v>
      </c>
      <c r="ED5">
        <v>3694</v>
      </c>
      <c r="EE5">
        <v>1124189</v>
      </c>
      <c r="EF5">
        <v>1124189</v>
      </c>
      <c r="EG5">
        <v>3700</v>
      </c>
      <c r="EH5">
        <v>3700</v>
      </c>
      <c r="EI5">
        <v>17502</v>
      </c>
      <c r="EJ5">
        <v>3700</v>
      </c>
      <c r="EK5">
        <v>3700</v>
      </c>
      <c r="EL5" t="s">
        <v>218</v>
      </c>
      <c r="EM5">
        <v>4</v>
      </c>
      <c r="EN5">
        <v>1</v>
      </c>
      <c r="EO5">
        <v>59441</v>
      </c>
      <c r="EP5">
        <v>0</v>
      </c>
      <c r="EQ5">
        <v>0</v>
      </c>
      <c r="ER5">
        <v>46</v>
      </c>
      <c r="ES5">
        <v>0</v>
      </c>
      <c r="ET5">
        <v>0</v>
      </c>
      <c r="EU5">
        <v>1</v>
      </c>
      <c r="EV5">
        <v>0</v>
      </c>
      <c r="EW5">
        <v>0</v>
      </c>
      <c r="EX5">
        <v>2516</v>
      </c>
      <c r="EY5">
        <v>453</v>
      </c>
      <c r="EZ5">
        <v>2</v>
      </c>
      <c r="FA5">
        <v>1125</v>
      </c>
      <c r="FB5">
        <v>2185</v>
      </c>
      <c r="FC5">
        <v>3</v>
      </c>
      <c r="FD5">
        <v>6404</v>
      </c>
      <c r="FE5">
        <v>2051</v>
      </c>
      <c r="FF5">
        <v>3</v>
      </c>
      <c r="FG5">
        <v>5835</v>
      </c>
      <c r="FH5">
        <v>0</v>
      </c>
      <c r="FI5">
        <v>0</v>
      </c>
      <c r="FJ5">
        <v>0</v>
      </c>
      <c r="FK5">
        <v>0</v>
      </c>
      <c r="FL5">
        <v>0</v>
      </c>
      <c r="FM5">
        <v>0</v>
      </c>
      <c r="FN5">
        <v>213136</v>
      </c>
      <c r="FO5">
        <v>1</v>
      </c>
      <c r="FP5">
        <v>1377</v>
      </c>
      <c r="FQ5">
        <v>0</v>
      </c>
      <c r="FR5">
        <v>0</v>
      </c>
      <c r="FS5">
        <v>0</v>
      </c>
      <c r="FT5">
        <v>406</v>
      </c>
      <c r="FU5">
        <v>1</v>
      </c>
      <c r="FV5">
        <v>768</v>
      </c>
      <c r="FW5" t="s">
        <v>218</v>
      </c>
    </row>
    <row r="6" spans="1:180" x14ac:dyDescent="0.2">
      <c r="A6">
        <v>3651</v>
      </c>
      <c r="B6">
        <v>3651</v>
      </c>
      <c r="C6">
        <v>5531</v>
      </c>
      <c r="D6">
        <v>31706</v>
      </c>
      <c r="E6">
        <v>21367</v>
      </c>
      <c r="F6">
        <v>218330</v>
      </c>
      <c r="G6">
        <v>4689</v>
      </c>
      <c r="H6">
        <v>11</v>
      </c>
      <c r="I6">
        <v>11</v>
      </c>
      <c r="J6">
        <v>7</v>
      </c>
      <c r="K6">
        <v>9</v>
      </c>
      <c r="L6">
        <v>1</v>
      </c>
      <c r="M6">
        <v>1</v>
      </c>
      <c r="N6">
        <v>99999</v>
      </c>
      <c r="O6">
        <v>0</v>
      </c>
      <c r="P6">
        <v>0</v>
      </c>
      <c r="Q6">
        <v>1</v>
      </c>
      <c r="R6" t="s">
        <v>225</v>
      </c>
      <c r="S6">
        <v>3640</v>
      </c>
      <c r="T6">
        <v>3640</v>
      </c>
      <c r="U6">
        <v>2518</v>
      </c>
      <c r="V6">
        <v>2521</v>
      </c>
      <c r="W6" t="s">
        <v>214</v>
      </c>
      <c r="X6">
        <v>5</v>
      </c>
      <c r="Y6">
        <v>0</v>
      </c>
      <c r="Z6" t="s">
        <v>226</v>
      </c>
      <c r="AA6" t="s">
        <v>214</v>
      </c>
      <c r="AB6">
        <v>2518</v>
      </c>
      <c r="AC6">
        <v>36713000000045</v>
      </c>
      <c r="AD6">
        <v>3683</v>
      </c>
      <c r="AE6">
        <v>3</v>
      </c>
      <c r="AF6">
        <v>3</v>
      </c>
      <c r="AG6">
        <v>1794</v>
      </c>
      <c r="AH6">
        <v>520</v>
      </c>
      <c r="AI6">
        <v>50</v>
      </c>
      <c r="AJ6">
        <v>100</v>
      </c>
      <c r="AK6">
        <v>100</v>
      </c>
      <c r="AL6">
        <v>-1</v>
      </c>
      <c r="AM6">
        <v>100</v>
      </c>
      <c r="AN6">
        <v>-1</v>
      </c>
      <c r="AO6">
        <v>-1</v>
      </c>
      <c r="AP6">
        <v>-1</v>
      </c>
      <c r="AQ6">
        <v>-1</v>
      </c>
      <c r="AR6">
        <v>-1</v>
      </c>
      <c r="AS6">
        <v>7971</v>
      </c>
      <c r="AT6">
        <v>0</v>
      </c>
      <c r="AU6">
        <v>-1</v>
      </c>
      <c r="AV6">
        <v>-1</v>
      </c>
      <c r="AW6">
        <v>0</v>
      </c>
      <c r="AX6">
        <v>0</v>
      </c>
      <c r="AY6" t="s">
        <v>184</v>
      </c>
      <c r="AZ6">
        <v>1</v>
      </c>
      <c r="BA6">
        <v>0</v>
      </c>
      <c r="BB6">
        <v>0</v>
      </c>
      <c r="BC6">
        <v>0</v>
      </c>
      <c r="BD6">
        <v>0</v>
      </c>
      <c r="BE6">
        <v>0</v>
      </c>
      <c r="BF6">
        <v>3</v>
      </c>
      <c r="BG6">
        <v>1</v>
      </c>
      <c r="BH6">
        <v>1</v>
      </c>
      <c r="BI6">
        <v>3</v>
      </c>
      <c r="BJ6">
        <v>1</v>
      </c>
      <c r="BK6">
        <v>0</v>
      </c>
      <c r="BL6">
        <v>5</v>
      </c>
      <c r="BM6">
        <v>22</v>
      </c>
      <c r="BN6">
        <v>1</v>
      </c>
      <c r="BO6">
        <v>0</v>
      </c>
      <c r="BP6">
        <v>1</v>
      </c>
      <c r="BQ6">
        <v>0</v>
      </c>
      <c r="BR6">
        <v>0</v>
      </c>
      <c r="BS6">
        <v>5490</v>
      </c>
      <c r="BT6" t="s">
        <v>185</v>
      </c>
      <c r="BU6">
        <v>16835697766901</v>
      </c>
      <c r="BV6" t="s">
        <v>186</v>
      </c>
      <c r="BW6" t="s">
        <v>186</v>
      </c>
      <c r="BX6" t="s">
        <v>187</v>
      </c>
      <c r="BY6">
        <v>16835697786479</v>
      </c>
      <c r="BZ6">
        <v>113000</v>
      </c>
      <c r="CA6">
        <v>113000</v>
      </c>
      <c r="CB6">
        <v>1519</v>
      </c>
      <c r="CC6">
        <v>46074568051</v>
      </c>
      <c r="CD6" t="s">
        <v>214</v>
      </c>
      <c r="CE6" t="s">
        <v>188</v>
      </c>
      <c r="CF6" t="s">
        <v>189</v>
      </c>
      <c r="CG6">
        <v>54</v>
      </c>
      <c r="CH6">
        <v>3640</v>
      </c>
      <c r="CI6">
        <v>36713000000045</v>
      </c>
      <c r="CJ6">
        <v>36713000000045</v>
      </c>
      <c r="CM6" t="s">
        <v>190</v>
      </c>
      <c r="CN6" t="s">
        <v>191</v>
      </c>
      <c r="CO6" t="s">
        <v>192</v>
      </c>
      <c r="CP6">
        <v>21553</v>
      </c>
      <c r="CQ6" t="s">
        <v>214</v>
      </c>
      <c r="CR6">
        <v>24</v>
      </c>
      <c r="CS6" t="s">
        <v>193</v>
      </c>
      <c r="CT6" t="s">
        <v>194</v>
      </c>
      <c r="CU6" t="s">
        <v>195</v>
      </c>
      <c r="CV6">
        <v>452</v>
      </c>
      <c r="CW6">
        <v>91</v>
      </c>
      <c r="CX6" t="s">
        <v>196</v>
      </c>
      <c r="CY6" t="s">
        <v>216</v>
      </c>
      <c r="CZ6">
        <v>5000</v>
      </c>
      <c r="DA6">
        <v>3700</v>
      </c>
      <c r="DB6">
        <v>3700</v>
      </c>
      <c r="DC6">
        <v>5000</v>
      </c>
      <c r="DD6">
        <v>5000</v>
      </c>
      <c r="DE6">
        <v>5000</v>
      </c>
      <c r="DF6">
        <v>5000</v>
      </c>
      <c r="DG6">
        <v>3843</v>
      </c>
      <c r="DH6" t="s">
        <v>198</v>
      </c>
      <c r="DI6" t="s">
        <v>217</v>
      </c>
      <c r="DJ6">
        <v>43</v>
      </c>
      <c r="DK6">
        <v>21</v>
      </c>
      <c r="DL6">
        <v>1825</v>
      </c>
      <c r="DM6">
        <v>1818</v>
      </c>
      <c r="DN6">
        <v>2529</v>
      </c>
      <c r="DO6">
        <v>2529</v>
      </c>
      <c r="DP6">
        <v>2532</v>
      </c>
      <c r="DQ6">
        <v>3651</v>
      </c>
      <c r="DR6">
        <v>1824</v>
      </c>
      <c r="DS6">
        <v>1824</v>
      </c>
      <c r="DT6">
        <v>1824</v>
      </c>
      <c r="DU6">
        <v>1825</v>
      </c>
      <c r="DV6">
        <v>3651</v>
      </c>
      <c r="DW6">
        <v>3651</v>
      </c>
      <c r="DX6">
        <v>3682</v>
      </c>
      <c r="DY6">
        <v>3682</v>
      </c>
      <c r="DZ6">
        <v>3682</v>
      </c>
      <c r="EA6">
        <v>3683</v>
      </c>
      <c r="EB6">
        <v>4972</v>
      </c>
      <c r="EC6">
        <v>3683</v>
      </c>
      <c r="ED6">
        <v>3683</v>
      </c>
      <c r="EE6">
        <v>1124189</v>
      </c>
      <c r="EF6">
        <v>1124189</v>
      </c>
      <c r="EG6">
        <v>3700</v>
      </c>
      <c r="EH6">
        <v>3700</v>
      </c>
      <c r="EI6">
        <v>17562</v>
      </c>
      <c r="EJ6">
        <v>3700</v>
      </c>
      <c r="EK6">
        <v>3700</v>
      </c>
      <c r="EL6" t="s">
        <v>218</v>
      </c>
      <c r="EM6">
        <v>5</v>
      </c>
      <c r="EN6">
        <v>1</v>
      </c>
      <c r="EO6">
        <v>58423</v>
      </c>
      <c r="EP6">
        <v>0</v>
      </c>
      <c r="EQ6">
        <v>0</v>
      </c>
      <c r="ER6">
        <v>44</v>
      </c>
      <c r="ES6">
        <v>0</v>
      </c>
      <c r="ET6">
        <v>0</v>
      </c>
      <c r="EU6">
        <v>1</v>
      </c>
      <c r="EV6">
        <v>0</v>
      </c>
      <c r="EW6">
        <v>0</v>
      </c>
      <c r="EX6">
        <v>2525</v>
      </c>
      <c r="EY6">
        <v>453</v>
      </c>
      <c r="EZ6">
        <v>2</v>
      </c>
      <c r="FA6">
        <v>1125</v>
      </c>
      <c r="FB6">
        <v>2185</v>
      </c>
      <c r="FC6">
        <v>3</v>
      </c>
      <c r="FD6">
        <v>6404</v>
      </c>
      <c r="FE6">
        <v>2051</v>
      </c>
      <c r="FF6">
        <v>3</v>
      </c>
      <c r="FG6">
        <v>5835</v>
      </c>
      <c r="FH6">
        <v>0</v>
      </c>
      <c r="FI6">
        <v>0</v>
      </c>
      <c r="FJ6">
        <v>0</v>
      </c>
      <c r="FK6">
        <v>0</v>
      </c>
      <c r="FL6">
        <v>0</v>
      </c>
      <c r="FM6">
        <v>0</v>
      </c>
      <c r="FN6">
        <v>213136</v>
      </c>
      <c r="FO6">
        <v>1</v>
      </c>
      <c r="FP6">
        <v>1377</v>
      </c>
      <c r="FQ6">
        <v>0</v>
      </c>
      <c r="FR6">
        <v>0</v>
      </c>
      <c r="FS6">
        <v>0</v>
      </c>
      <c r="FT6">
        <v>406</v>
      </c>
      <c r="FU6">
        <v>1</v>
      </c>
      <c r="FV6">
        <v>768</v>
      </c>
      <c r="FW6" t="s">
        <v>218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7021-23FB-A948-AA19-0E42921ED943}">
  <dimension ref="A1:FY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1640625" bestFit="1" customWidth="1"/>
    <col min="19" max="19" width="15.83203125" bestFit="1" customWidth="1"/>
    <col min="20" max="20" width="14.83203125" bestFit="1" customWidth="1"/>
    <col min="21" max="21" width="28.5" bestFit="1" customWidth="1"/>
    <col min="22" max="22" width="27.5" bestFit="1" customWidth="1"/>
    <col min="23" max="23" width="41.83203125" bestFit="1" customWidth="1"/>
    <col min="24" max="24" width="13.33203125" bestFit="1" customWidth="1"/>
    <col min="25" max="25" width="24.6640625" bestFit="1" customWidth="1"/>
    <col min="26" max="26" width="35" bestFit="1" customWidth="1"/>
    <col min="27" max="27" width="41.8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22.33203125" bestFit="1" customWidth="1"/>
    <col min="65" max="65" width="12.5" bestFit="1" customWidth="1"/>
    <col min="66" max="66" width="15.1640625" bestFit="1" customWidth="1"/>
    <col min="67" max="67" width="13.83203125" bestFit="1" customWidth="1"/>
    <col min="68" max="68" width="13" bestFit="1" customWidth="1"/>
    <col min="69" max="69" width="11.1640625" bestFit="1" customWidth="1"/>
    <col min="70" max="70" width="13.83203125" bestFit="1" customWidth="1"/>
    <col min="71" max="71" width="35.1640625" bestFit="1" customWidth="1"/>
    <col min="72" max="72" width="10" bestFit="1" customWidth="1"/>
    <col min="73" max="73" width="23.5" bestFit="1" customWidth="1"/>
    <col min="74" max="74" width="13.33203125" bestFit="1" customWidth="1"/>
    <col min="75" max="76" width="18.1640625" bestFit="1" customWidth="1"/>
    <col min="77" max="77" width="13.33203125" bestFit="1" customWidth="1"/>
    <col min="78" max="78" width="12.1640625" bestFit="1" customWidth="1"/>
    <col min="79" max="79" width="16.5" bestFit="1" customWidth="1"/>
    <col min="80" max="80" width="17.33203125" bestFit="1" customWidth="1"/>
    <col min="81" max="82" width="19.1640625" bestFit="1" customWidth="1"/>
    <col min="83" max="83" width="41.83203125" bestFit="1" customWidth="1"/>
    <col min="84" max="84" width="25.83203125" bestFit="1" customWidth="1"/>
    <col min="85" max="85" width="32.5" bestFit="1" customWidth="1"/>
    <col min="86" max="86" width="15" bestFit="1" customWidth="1"/>
    <col min="87" max="87" width="15.1640625" bestFit="1" customWidth="1"/>
    <col min="88" max="88" width="33.1640625" bestFit="1" customWidth="1"/>
    <col min="89" max="89" width="42.5" bestFit="1" customWidth="1"/>
    <col min="90" max="90" width="18.33203125" bestFit="1" customWidth="1"/>
    <col min="91" max="91" width="19.1640625" bestFit="1" customWidth="1"/>
    <col min="92" max="92" width="22.6640625" bestFit="1" customWidth="1"/>
    <col min="93" max="93" width="16" bestFit="1" customWidth="1"/>
    <col min="94" max="94" width="13.33203125" bestFit="1" customWidth="1"/>
    <col min="95" max="95" width="19" bestFit="1" customWidth="1"/>
    <col min="96" max="96" width="41.83203125" bestFit="1" customWidth="1"/>
    <col min="97" max="97" width="12.5" bestFit="1" customWidth="1"/>
    <col min="98" max="98" width="41.1640625" bestFit="1" customWidth="1"/>
    <col min="99" max="99" width="9.6640625" bestFit="1" customWidth="1"/>
    <col min="100" max="100" width="71.5" bestFit="1" customWidth="1"/>
    <col min="101" max="101" width="26" bestFit="1" customWidth="1"/>
    <col min="102" max="102" width="22.83203125" bestFit="1" customWidth="1"/>
    <col min="103" max="103" width="32" bestFit="1" customWidth="1"/>
    <col min="104" max="104" width="80.6640625" bestFit="1" customWidth="1"/>
    <col min="105" max="105" width="17.6640625" bestFit="1" customWidth="1"/>
    <col min="106" max="106" width="9" bestFit="1" customWidth="1"/>
    <col min="107" max="110" width="18.33203125" bestFit="1" customWidth="1"/>
    <col min="111" max="111" width="16.33203125" bestFit="1" customWidth="1"/>
    <col min="112" max="112" width="13.1640625" bestFit="1" customWidth="1"/>
    <col min="113" max="113" width="26.6640625" bestFit="1" customWidth="1"/>
    <col min="114" max="114" width="31.1640625" bestFit="1" customWidth="1"/>
    <col min="115" max="115" width="33" bestFit="1" customWidth="1"/>
    <col min="116" max="116" width="28.33203125" bestFit="1" customWidth="1"/>
    <col min="117" max="117" width="30.33203125" bestFit="1" customWidth="1"/>
    <col min="118" max="118" width="30.6640625" bestFit="1" customWidth="1"/>
    <col min="119" max="119" width="32.83203125" bestFit="1" customWidth="1"/>
    <col min="120" max="120" width="45.33203125" bestFit="1" customWidth="1"/>
    <col min="121" max="121" width="44.1640625" bestFit="1" customWidth="1"/>
    <col min="122" max="122" width="31.83203125" bestFit="1" customWidth="1"/>
    <col min="123" max="123" width="34.6640625" bestFit="1" customWidth="1"/>
    <col min="124" max="124" width="33.5" bestFit="1" customWidth="1"/>
    <col min="125" max="125" width="36.33203125" bestFit="1" customWidth="1"/>
    <col min="126" max="126" width="38.83203125" bestFit="1" customWidth="1"/>
    <col min="127" max="127" width="32.5" bestFit="1" customWidth="1"/>
    <col min="128" max="128" width="31.5" bestFit="1" customWidth="1"/>
    <col min="129" max="129" width="27.6640625" bestFit="1" customWidth="1"/>
    <col min="130" max="130" width="36.5" bestFit="1" customWidth="1"/>
    <col min="131" max="131" width="45.83203125" bestFit="1" customWidth="1"/>
    <col min="132" max="132" width="37.33203125" bestFit="1" customWidth="1"/>
    <col min="133" max="133" width="33.33203125" bestFit="1" customWidth="1"/>
    <col min="134" max="134" width="34.33203125" bestFit="1" customWidth="1"/>
    <col min="135" max="135" width="39.1640625" bestFit="1" customWidth="1"/>
    <col min="136" max="136" width="33.83203125" bestFit="1" customWidth="1"/>
    <col min="137" max="137" width="39.1640625" bestFit="1" customWidth="1"/>
    <col min="138" max="138" width="16.1640625" bestFit="1" customWidth="1"/>
    <col min="139" max="139" width="18.83203125" bestFit="1" customWidth="1"/>
    <col min="140" max="140" width="20.83203125" bestFit="1" customWidth="1"/>
    <col min="141" max="141" width="15.83203125" bestFit="1" customWidth="1"/>
    <col min="142" max="142" width="13.6640625" bestFit="1" customWidth="1"/>
    <col min="143" max="143" width="18.6640625" bestFit="1" customWidth="1"/>
    <col min="144" max="144" width="6.33203125" bestFit="1" customWidth="1"/>
    <col min="145" max="145" width="7.1640625" bestFit="1" customWidth="1"/>
    <col min="146" max="146" width="14" bestFit="1" customWidth="1"/>
    <col min="147" max="147" width="11.5" bestFit="1" customWidth="1"/>
    <col min="148" max="148" width="6" bestFit="1" customWidth="1"/>
    <col min="149" max="149" width="11.1640625" bestFit="1" customWidth="1"/>
    <col min="150" max="150" width="13.6640625" bestFit="1" customWidth="1"/>
    <col min="151" max="151" width="11.83203125" bestFit="1" customWidth="1"/>
    <col min="152" max="152" width="16.5" bestFit="1" customWidth="1"/>
    <col min="153" max="153" width="10.1640625" bestFit="1" customWidth="1"/>
    <col min="154" max="154" width="19.1640625" bestFit="1" customWidth="1"/>
    <col min="155" max="155" width="17.1640625" bestFit="1" customWidth="1"/>
    <col min="156" max="156" width="12.5" bestFit="1" customWidth="1"/>
    <col min="157" max="157" width="15" bestFit="1" customWidth="1"/>
    <col min="158" max="158" width="25" bestFit="1" customWidth="1"/>
    <col min="159" max="159" width="10" bestFit="1" customWidth="1"/>
    <col min="160" max="160" width="12.5" bestFit="1" customWidth="1"/>
    <col min="161" max="161" width="22.33203125" bestFit="1" customWidth="1"/>
    <col min="162" max="162" width="11.1640625" bestFit="1" customWidth="1"/>
    <col min="163" max="163" width="13.6640625" bestFit="1" customWidth="1"/>
    <col min="164" max="164" width="23.5" bestFit="1" customWidth="1"/>
    <col min="165" max="165" width="13.83203125" bestFit="1" customWidth="1"/>
    <col min="166" max="166" width="16.33203125" bestFit="1" customWidth="1"/>
    <col min="167" max="167" width="26.33203125" bestFit="1" customWidth="1"/>
    <col min="168" max="168" width="12.6640625" bestFit="1" customWidth="1"/>
    <col min="169" max="169" width="15.1640625" bestFit="1" customWidth="1"/>
    <col min="170" max="170" width="25.1640625" bestFit="1" customWidth="1"/>
    <col min="171" max="171" width="12" bestFit="1" customWidth="1"/>
    <col min="172" max="172" width="14.5" bestFit="1" customWidth="1"/>
    <col min="173" max="173" width="24.5" bestFit="1" customWidth="1"/>
    <col min="174" max="174" width="13.1640625" bestFit="1" customWidth="1"/>
    <col min="175" max="175" width="15.6640625" bestFit="1" customWidth="1"/>
    <col min="176" max="176" width="25.6640625" bestFit="1" customWidth="1"/>
    <col min="177" max="177" width="13" bestFit="1" customWidth="1"/>
    <col min="178" max="178" width="15.5" bestFit="1" customWidth="1"/>
    <col min="179" max="179" width="25.5" bestFit="1" customWidth="1"/>
    <col min="180" max="180" width="18.6640625" bestFit="1" customWidth="1"/>
    <col min="181" max="181" width="12.83203125" bestFit="1" customWidth="1"/>
  </cols>
  <sheetData>
    <row r="1" spans="1: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62</v>
      </c>
      <c r="BM1" t="s">
        <v>63</v>
      </c>
      <c r="BN1" t="s">
        <v>68</v>
      </c>
      <c r="BO1" t="s">
        <v>64</v>
      </c>
      <c r="BP1" t="s">
        <v>179</v>
      </c>
      <c r="BQ1" t="s">
        <v>65</v>
      </c>
      <c r="BR1" t="s">
        <v>66</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180</v>
      </c>
    </row>
    <row r="2" spans="1:181" x14ac:dyDescent="0.2">
      <c r="A2">
        <v>2644</v>
      </c>
      <c r="B2">
        <v>2644</v>
      </c>
      <c r="C2">
        <v>3083</v>
      </c>
      <c r="D2">
        <v>13429</v>
      </c>
      <c r="E2">
        <v>13429</v>
      </c>
      <c r="F2">
        <v>3648</v>
      </c>
      <c r="G2">
        <v>3648</v>
      </c>
      <c r="H2">
        <v>7</v>
      </c>
      <c r="I2">
        <v>7</v>
      </c>
      <c r="J2">
        <v>7</v>
      </c>
      <c r="K2">
        <v>6</v>
      </c>
      <c r="L2">
        <v>1</v>
      </c>
      <c r="M2">
        <v>0</v>
      </c>
      <c r="N2">
        <v>99999</v>
      </c>
      <c r="O2">
        <v>0</v>
      </c>
      <c r="P2">
        <v>0</v>
      </c>
      <c r="Q2">
        <v>1</v>
      </c>
      <c r="R2" t="s">
        <v>227</v>
      </c>
      <c r="S2">
        <v>2630</v>
      </c>
      <c r="T2">
        <v>2630</v>
      </c>
      <c r="U2">
        <v>2614</v>
      </c>
      <c r="V2">
        <v>2614</v>
      </c>
      <c r="W2" t="s">
        <v>228</v>
      </c>
      <c r="X2">
        <v>2</v>
      </c>
      <c r="Y2">
        <v>0</v>
      </c>
      <c r="Z2" t="s">
        <v>229</v>
      </c>
      <c r="AA2" t="s">
        <v>228</v>
      </c>
      <c r="AB2">
        <v>2613</v>
      </c>
      <c r="AC2">
        <v>2655</v>
      </c>
      <c r="AD2">
        <v>2669</v>
      </c>
      <c r="AE2">
        <v>2669</v>
      </c>
      <c r="AF2">
        <v>3</v>
      </c>
      <c r="AG2">
        <v>2</v>
      </c>
      <c r="AH2">
        <v>1789</v>
      </c>
      <c r="AI2">
        <v>524</v>
      </c>
      <c r="AJ2">
        <v>50</v>
      </c>
      <c r="AK2">
        <v>100</v>
      </c>
      <c r="AL2">
        <v>100</v>
      </c>
      <c r="AM2">
        <v>-1</v>
      </c>
      <c r="AN2">
        <v>100</v>
      </c>
      <c r="AO2">
        <v>-1</v>
      </c>
      <c r="AP2">
        <v>-1</v>
      </c>
      <c r="AQ2">
        <v>-1</v>
      </c>
      <c r="AR2">
        <v>-1</v>
      </c>
      <c r="AS2">
        <v>-1</v>
      </c>
      <c r="AT2">
        <v>5701</v>
      </c>
      <c r="AU2">
        <v>0</v>
      </c>
      <c r="AV2">
        <v>-1</v>
      </c>
      <c r="AW2">
        <v>-1</v>
      </c>
      <c r="AX2">
        <v>0</v>
      </c>
      <c r="AY2">
        <v>0</v>
      </c>
      <c r="AZ2" t="s">
        <v>184</v>
      </c>
      <c r="BA2">
        <v>1</v>
      </c>
      <c r="BB2">
        <v>0</v>
      </c>
      <c r="BC2">
        <v>0</v>
      </c>
      <c r="BD2">
        <v>0</v>
      </c>
      <c r="BE2">
        <v>0</v>
      </c>
      <c r="BF2">
        <v>0</v>
      </c>
      <c r="BG2">
        <v>7</v>
      </c>
      <c r="BH2">
        <v>0</v>
      </c>
      <c r="BI2">
        <v>0</v>
      </c>
      <c r="BJ2">
        <v>1</v>
      </c>
      <c r="BK2">
        <v>1</v>
      </c>
      <c r="BL2">
        <v>6</v>
      </c>
      <c r="BM2">
        <v>8</v>
      </c>
      <c r="BN2">
        <v>0</v>
      </c>
      <c r="BO2">
        <v>1</v>
      </c>
      <c r="BP2">
        <v>0</v>
      </c>
      <c r="BQ2">
        <v>1</v>
      </c>
      <c r="BR2">
        <v>0</v>
      </c>
      <c r="BS2">
        <v>0</v>
      </c>
      <c r="BT2">
        <v>3057</v>
      </c>
      <c r="BU2" t="s">
        <v>203</v>
      </c>
      <c r="BV2">
        <v>16835674357451</v>
      </c>
      <c r="BW2" t="s">
        <v>186</v>
      </c>
      <c r="BX2" t="s">
        <v>186</v>
      </c>
      <c r="BY2" t="s">
        <v>187</v>
      </c>
      <c r="BZ2">
        <v>1683567437679</v>
      </c>
      <c r="CA2">
        <v>113000</v>
      </c>
      <c r="CB2">
        <v>113000</v>
      </c>
      <c r="CC2">
        <v>1020</v>
      </c>
      <c r="CD2">
        <v>35664335664</v>
      </c>
      <c r="CE2" t="s">
        <v>228</v>
      </c>
      <c r="CF2" t="s">
        <v>188</v>
      </c>
      <c r="CG2" t="s">
        <v>189</v>
      </c>
      <c r="CH2">
        <v>24</v>
      </c>
      <c r="CI2">
        <v>2630</v>
      </c>
      <c r="CJ2">
        <v>2655</v>
      </c>
      <c r="CK2">
        <v>2655</v>
      </c>
      <c r="CN2" t="s">
        <v>190</v>
      </c>
      <c r="CO2" t="s">
        <v>191</v>
      </c>
      <c r="CP2" t="s">
        <v>192</v>
      </c>
      <c r="CQ2">
        <v>18522</v>
      </c>
      <c r="CR2" t="s">
        <v>228</v>
      </c>
      <c r="CS2">
        <v>24</v>
      </c>
      <c r="CT2" t="s">
        <v>193</v>
      </c>
      <c r="CU2" t="s">
        <v>194</v>
      </c>
      <c r="CV2" t="s">
        <v>195</v>
      </c>
      <c r="CW2">
        <v>-183</v>
      </c>
      <c r="CX2">
        <v>-2</v>
      </c>
      <c r="CY2" t="s">
        <v>196</v>
      </c>
      <c r="CZ2" t="s">
        <v>230</v>
      </c>
      <c r="DA2">
        <v>2700</v>
      </c>
      <c r="DB2">
        <v>2700</v>
      </c>
      <c r="DC2">
        <v>2700</v>
      </c>
      <c r="DD2">
        <v>2700</v>
      </c>
      <c r="DE2">
        <v>2700</v>
      </c>
      <c r="DF2">
        <v>2700</v>
      </c>
      <c r="DG2">
        <v>2700</v>
      </c>
      <c r="DH2">
        <v>2700</v>
      </c>
      <c r="DI2" t="s">
        <v>198</v>
      </c>
      <c r="DJ2" t="s">
        <v>217</v>
      </c>
      <c r="DK2">
        <v>48</v>
      </c>
      <c r="DL2">
        <v>22</v>
      </c>
      <c r="DM2">
        <v>1823</v>
      </c>
      <c r="DN2">
        <v>1818</v>
      </c>
      <c r="DO2">
        <v>2628</v>
      </c>
      <c r="DP2">
        <v>2628</v>
      </c>
      <c r="DQ2">
        <v>2629</v>
      </c>
      <c r="DR2">
        <v>2644</v>
      </c>
      <c r="DS2">
        <v>1820</v>
      </c>
      <c r="DT2">
        <v>1820</v>
      </c>
      <c r="DU2">
        <v>1820</v>
      </c>
      <c r="DV2">
        <v>1822</v>
      </c>
      <c r="DW2">
        <v>2644</v>
      </c>
      <c r="DX2">
        <v>2644</v>
      </c>
      <c r="DY2">
        <v>2669</v>
      </c>
      <c r="DZ2">
        <v>2669</v>
      </c>
      <c r="EA2">
        <v>2669</v>
      </c>
      <c r="EB2">
        <v>2669</v>
      </c>
      <c r="EC2">
        <v>2669</v>
      </c>
      <c r="ED2">
        <v>2669</v>
      </c>
      <c r="EE2">
        <v>2669</v>
      </c>
      <c r="EF2">
        <v>0</v>
      </c>
      <c r="EG2">
        <v>0</v>
      </c>
      <c r="EH2">
        <v>2700</v>
      </c>
      <c r="EI2">
        <v>2700</v>
      </c>
      <c r="EJ2">
        <v>15154</v>
      </c>
      <c r="EK2">
        <v>2700</v>
      </c>
      <c r="EL2">
        <v>2700</v>
      </c>
      <c r="EM2" t="s">
        <v>231</v>
      </c>
      <c r="EN2">
        <v>1</v>
      </c>
      <c r="EO2">
        <v>1</v>
      </c>
      <c r="EP2">
        <v>2819</v>
      </c>
      <c r="EQ2">
        <v>0</v>
      </c>
      <c r="ER2">
        <v>0</v>
      </c>
      <c r="ES2">
        <v>49</v>
      </c>
      <c r="ET2">
        <v>0</v>
      </c>
      <c r="EU2">
        <v>0</v>
      </c>
      <c r="EV2">
        <v>1</v>
      </c>
      <c r="EW2">
        <v>0</v>
      </c>
      <c r="EX2">
        <v>0</v>
      </c>
      <c r="EY2">
        <v>4266</v>
      </c>
      <c r="EZ2">
        <v>365</v>
      </c>
      <c r="FA2">
        <v>1</v>
      </c>
      <c r="FB2">
        <v>944</v>
      </c>
      <c r="FC2">
        <v>1218</v>
      </c>
      <c r="FD2">
        <v>2</v>
      </c>
      <c r="FE2">
        <v>4319</v>
      </c>
      <c r="FF2">
        <v>1966</v>
      </c>
      <c r="FG2">
        <v>3</v>
      </c>
      <c r="FH2">
        <v>5827</v>
      </c>
      <c r="FI2">
        <v>0</v>
      </c>
      <c r="FJ2">
        <v>0</v>
      </c>
      <c r="FK2">
        <v>0</v>
      </c>
      <c r="FL2">
        <v>0</v>
      </c>
      <c r="FM2">
        <v>0</v>
      </c>
      <c r="FN2">
        <v>0</v>
      </c>
      <c r="FO2">
        <v>0</v>
      </c>
      <c r="FP2">
        <v>0</v>
      </c>
      <c r="FQ2">
        <v>0</v>
      </c>
      <c r="FR2">
        <v>0</v>
      </c>
      <c r="FS2">
        <v>0</v>
      </c>
      <c r="FT2">
        <v>0</v>
      </c>
      <c r="FU2">
        <v>0</v>
      </c>
      <c r="FV2">
        <v>0</v>
      </c>
      <c r="FW2">
        <v>0</v>
      </c>
      <c r="FX2" t="s">
        <v>231</v>
      </c>
    </row>
    <row r="3" spans="1:181" x14ac:dyDescent="0.2">
      <c r="A3">
        <v>2555</v>
      </c>
      <c r="B3">
        <v>2555</v>
      </c>
      <c r="C3">
        <v>2968</v>
      </c>
      <c r="D3">
        <v>13429</v>
      </c>
      <c r="E3">
        <v>13429</v>
      </c>
      <c r="F3">
        <v>3648</v>
      </c>
      <c r="G3">
        <v>3648</v>
      </c>
      <c r="H3">
        <v>7</v>
      </c>
      <c r="I3">
        <v>7</v>
      </c>
      <c r="J3">
        <v>7</v>
      </c>
      <c r="K3">
        <v>6</v>
      </c>
      <c r="L3">
        <v>1</v>
      </c>
      <c r="M3">
        <v>0</v>
      </c>
      <c r="N3">
        <v>99999</v>
      </c>
      <c r="O3">
        <v>0</v>
      </c>
      <c r="P3">
        <v>0</v>
      </c>
      <c r="Q3">
        <v>1</v>
      </c>
      <c r="R3" t="s">
        <v>232</v>
      </c>
      <c r="S3">
        <v>2538</v>
      </c>
      <c r="T3">
        <v>2538</v>
      </c>
      <c r="U3">
        <v>2524</v>
      </c>
      <c r="V3">
        <v>2531</v>
      </c>
      <c r="W3" t="s">
        <v>228</v>
      </c>
      <c r="X3">
        <v>1</v>
      </c>
      <c r="Y3">
        <v>0</v>
      </c>
      <c r="Z3" t="s">
        <v>233</v>
      </c>
      <c r="AA3" t="s">
        <v>228</v>
      </c>
      <c r="AB3">
        <v>2524</v>
      </c>
      <c r="AC3">
        <v>25541000000015</v>
      </c>
      <c r="AD3">
        <v>2570</v>
      </c>
      <c r="AE3">
        <v>2570</v>
      </c>
      <c r="AF3">
        <v>3</v>
      </c>
      <c r="AG3">
        <v>2</v>
      </c>
      <c r="AH3">
        <v>1805</v>
      </c>
      <c r="AI3">
        <v>519</v>
      </c>
      <c r="AJ3">
        <v>50</v>
      </c>
      <c r="AK3">
        <v>100</v>
      </c>
      <c r="AL3">
        <v>100</v>
      </c>
      <c r="AM3">
        <v>-1</v>
      </c>
      <c r="AN3">
        <v>100</v>
      </c>
      <c r="AO3">
        <v>-1</v>
      </c>
      <c r="AP3">
        <v>-1</v>
      </c>
      <c r="AQ3">
        <v>-1</v>
      </c>
      <c r="AR3">
        <v>-1</v>
      </c>
      <c r="AS3">
        <v>-1</v>
      </c>
      <c r="AT3">
        <v>5686</v>
      </c>
      <c r="AU3">
        <v>0</v>
      </c>
      <c r="AV3">
        <v>-1</v>
      </c>
      <c r="AW3">
        <v>-1</v>
      </c>
      <c r="AX3">
        <v>0</v>
      </c>
      <c r="AY3">
        <v>0</v>
      </c>
      <c r="AZ3" t="s">
        <v>184</v>
      </c>
      <c r="BA3">
        <v>1</v>
      </c>
      <c r="BB3">
        <v>0</v>
      </c>
      <c r="BC3">
        <v>6</v>
      </c>
      <c r="BD3">
        <v>0</v>
      </c>
      <c r="BE3">
        <v>0</v>
      </c>
      <c r="BF3">
        <v>0</v>
      </c>
      <c r="BG3">
        <v>10</v>
      </c>
      <c r="BH3">
        <v>1</v>
      </c>
      <c r="BI3">
        <v>1</v>
      </c>
      <c r="BJ3">
        <v>1</v>
      </c>
      <c r="BK3">
        <v>2</v>
      </c>
      <c r="BL3">
        <v>4</v>
      </c>
      <c r="BM3">
        <v>9</v>
      </c>
      <c r="BN3">
        <v>0</v>
      </c>
      <c r="BO3">
        <v>0</v>
      </c>
      <c r="BQ3">
        <v>0</v>
      </c>
      <c r="BR3">
        <v>0</v>
      </c>
      <c r="BS3">
        <v>0</v>
      </c>
      <c r="BT3">
        <v>2933</v>
      </c>
      <c r="BU3" t="s">
        <v>185</v>
      </c>
      <c r="BV3">
        <v>1683567437154</v>
      </c>
      <c r="BW3" t="s">
        <v>186</v>
      </c>
      <c r="BX3" t="s">
        <v>186</v>
      </c>
      <c r="BY3" t="s">
        <v>187</v>
      </c>
      <c r="BZ3">
        <v>16835674389374</v>
      </c>
      <c r="CA3">
        <v>113000</v>
      </c>
      <c r="CB3">
        <v>113000</v>
      </c>
      <c r="CC3">
        <v>930</v>
      </c>
      <c r="CD3">
        <v>32415475776</v>
      </c>
      <c r="CE3" t="s">
        <v>228</v>
      </c>
      <c r="CF3" t="s">
        <v>188</v>
      </c>
      <c r="CG3" t="s">
        <v>189</v>
      </c>
      <c r="CH3">
        <v>24</v>
      </c>
      <c r="CI3">
        <v>2536</v>
      </c>
      <c r="CJ3">
        <v>25541000000015</v>
      </c>
      <c r="CK3">
        <v>25541000000015</v>
      </c>
      <c r="CN3" t="s">
        <v>190</v>
      </c>
      <c r="CO3" t="s">
        <v>191</v>
      </c>
      <c r="CP3" t="s">
        <v>192</v>
      </c>
      <c r="CQ3">
        <v>18108</v>
      </c>
      <c r="CR3" t="s">
        <v>228</v>
      </c>
      <c r="CS3">
        <v>24</v>
      </c>
      <c r="CT3" t="s">
        <v>193</v>
      </c>
      <c r="CU3" t="s">
        <v>194</v>
      </c>
      <c r="CV3" t="s">
        <v>195</v>
      </c>
      <c r="CW3">
        <v>-183</v>
      </c>
      <c r="CX3">
        <v>-2</v>
      </c>
      <c r="CY3" t="s">
        <v>196</v>
      </c>
      <c r="CZ3" t="s">
        <v>230</v>
      </c>
      <c r="DA3">
        <v>2600</v>
      </c>
      <c r="DB3">
        <v>2600</v>
      </c>
      <c r="DC3">
        <v>2600</v>
      </c>
      <c r="DD3">
        <v>2600</v>
      </c>
      <c r="DE3">
        <v>2600</v>
      </c>
      <c r="DF3">
        <v>2600</v>
      </c>
      <c r="DG3">
        <v>2600</v>
      </c>
      <c r="DH3">
        <v>2600</v>
      </c>
      <c r="DI3" t="s">
        <v>198</v>
      </c>
      <c r="DJ3" t="s">
        <v>217</v>
      </c>
      <c r="DK3">
        <v>45</v>
      </c>
      <c r="DL3">
        <v>24</v>
      </c>
      <c r="DM3">
        <v>1839</v>
      </c>
      <c r="DN3">
        <v>1833</v>
      </c>
      <c r="DO3">
        <v>2540</v>
      </c>
      <c r="DP3">
        <v>2540</v>
      </c>
      <c r="DQ3">
        <v>2547</v>
      </c>
      <c r="DR3">
        <v>2552</v>
      </c>
      <c r="DS3">
        <v>1838</v>
      </c>
      <c r="DT3">
        <v>1838</v>
      </c>
      <c r="DU3">
        <v>1838</v>
      </c>
      <c r="DV3">
        <v>1838</v>
      </c>
      <c r="DW3">
        <v>2555</v>
      </c>
      <c r="DX3">
        <v>2555</v>
      </c>
      <c r="DY3">
        <v>2570</v>
      </c>
      <c r="DZ3">
        <v>2570</v>
      </c>
      <c r="EA3">
        <v>2570</v>
      </c>
      <c r="EB3">
        <v>2570</v>
      </c>
      <c r="EC3">
        <v>2570</v>
      </c>
      <c r="ED3">
        <v>2570</v>
      </c>
      <c r="EE3">
        <v>2570</v>
      </c>
      <c r="EF3">
        <v>0</v>
      </c>
      <c r="EG3">
        <v>0</v>
      </c>
      <c r="EH3">
        <v>2600</v>
      </c>
      <c r="EI3">
        <v>2600</v>
      </c>
      <c r="EJ3">
        <v>15025</v>
      </c>
      <c r="EK3">
        <v>2600</v>
      </c>
      <c r="EL3">
        <v>2600</v>
      </c>
      <c r="EM3" t="s">
        <v>231</v>
      </c>
      <c r="EN3">
        <v>2</v>
      </c>
      <c r="EO3">
        <v>1</v>
      </c>
      <c r="EP3">
        <v>3136</v>
      </c>
      <c r="EQ3">
        <v>0</v>
      </c>
      <c r="ER3">
        <v>0</v>
      </c>
      <c r="ES3">
        <v>46</v>
      </c>
      <c r="ET3">
        <v>0</v>
      </c>
      <c r="EU3">
        <v>0</v>
      </c>
      <c r="EV3">
        <v>1</v>
      </c>
      <c r="EW3">
        <v>0</v>
      </c>
      <c r="EX3">
        <v>0</v>
      </c>
      <c r="EY3">
        <v>4864</v>
      </c>
      <c r="EZ3">
        <v>365</v>
      </c>
      <c r="FA3">
        <v>1</v>
      </c>
      <c r="FB3">
        <v>944</v>
      </c>
      <c r="FC3">
        <v>1218</v>
      </c>
      <c r="FD3">
        <v>2</v>
      </c>
      <c r="FE3">
        <v>4319</v>
      </c>
      <c r="FF3">
        <v>1966</v>
      </c>
      <c r="FG3">
        <v>3</v>
      </c>
      <c r="FH3">
        <v>5827</v>
      </c>
      <c r="FI3">
        <v>0</v>
      </c>
      <c r="FJ3">
        <v>0</v>
      </c>
      <c r="FK3">
        <v>0</v>
      </c>
      <c r="FL3">
        <v>0</v>
      </c>
      <c r="FM3">
        <v>0</v>
      </c>
      <c r="FN3">
        <v>0</v>
      </c>
      <c r="FO3">
        <v>0</v>
      </c>
      <c r="FP3">
        <v>0</v>
      </c>
      <c r="FQ3">
        <v>0</v>
      </c>
      <c r="FR3">
        <v>0</v>
      </c>
      <c r="FS3">
        <v>0</v>
      </c>
      <c r="FT3">
        <v>0</v>
      </c>
      <c r="FU3">
        <v>0</v>
      </c>
      <c r="FV3">
        <v>0</v>
      </c>
      <c r="FW3">
        <v>0</v>
      </c>
      <c r="FX3" t="s">
        <v>231</v>
      </c>
    </row>
    <row r="4" spans="1:181" x14ac:dyDescent="0.2">
      <c r="A4">
        <v>2539</v>
      </c>
      <c r="B4">
        <v>2539</v>
      </c>
      <c r="C4">
        <v>2963</v>
      </c>
      <c r="D4">
        <v>13429</v>
      </c>
      <c r="E4">
        <v>13429</v>
      </c>
      <c r="F4">
        <v>3648</v>
      </c>
      <c r="G4">
        <v>3648</v>
      </c>
      <c r="H4">
        <v>7</v>
      </c>
      <c r="I4">
        <v>7</v>
      </c>
      <c r="J4">
        <v>7</v>
      </c>
      <c r="K4">
        <v>6</v>
      </c>
      <c r="L4">
        <v>1</v>
      </c>
      <c r="M4">
        <v>0</v>
      </c>
      <c r="N4">
        <v>99999</v>
      </c>
      <c r="O4">
        <v>0</v>
      </c>
      <c r="P4">
        <v>0</v>
      </c>
      <c r="Q4">
        <v>1</v>
      </c>
      <c r="R4" t="s">
        <v>234</v>
      </c>
      <c r="S4">
        <v>2527</v>
      </c>
      <c r="T4">
        <v>2527</v>
      </c>
      <c r="U4">
        <v>2525</v>
      </c>
      <c r="V4">
        <v>2526</v>
      </c>
      <c r="W4" t="s">
        <v>228</v>
      </c>
      <c r="X4">
        <v>1</v>
      </c>
      <c r="Y4">
        <v>0</v>
      </c>
      <c r="Z4" t="s">
        <v>235</v>
      </c>
      <c r="AA4" t="s">
        <v>228</v>
      </c>
      <c r="AB4">
        <v>2525</v>
      </c>
      <c r="AC4">
        <v>25465</v>
      </c>
      <c r="AD4">
        <v>2558</v>
      </c>
      <c r="AE4">
        <v>2558</v>
      </c>
      <c r="AF4">
        <v>3</v>
      </c>
      <c r="AG4">
        <v>2</v>
      </c>
      <c r="AH4">
        <v>1791</v>
      </c>
      <c r="AI4">
        <v>523</v>
      </c>
      <c r="AJ4">
        <v>50</v>
      </c>
      <c r="AK4">
        <v>100</v>
      </c>
      <c r="AL4">
        <v>100</v>
      </c>
      <c r="AM4">
        <v>-1</v>
      </c>
      <c r="AN4">
        <v>100</v>
      </c>
      <c r="AO4">
        <v>-1</v>
      </c>
      <c r="AP4">
        <v>-1</v>
      </c>
      <c r="AQ4">
        <v>-1</v>
      </c>
      <c r="AR4">
        <v>-1</v>
      </c>
      <c r="AS4">
        <v>-1</v>
      </c>
      <c r="AT4">
        <v>5655</v>
      </c>
      <c r="AU4">
        <v>0</v>
      </c>
      <c r="AV4">
        <v>-1</v>
      </c>
      <c r="AW4">
        <v>-1</v>
      </c>
      <c r="AX4">
        <v>0</v>
      </c>
      <c r="AY4">
        <v>0</v>
      </c>
      <c r="AZ4" t="s">
        <v>184</v>
      </c>
      <c r="BA4">
        <v>2</v>
      </c>
      <c r="BB4">
        <v>0</v>
      </c>
      <c r="BC4">
        <v>0</v>
      </c>
      <c r="BD4">
        <v>0</v>
      </c>
      <c r="BE4">
        <v>0</v>
      </c>
      <c r="BF4">
        <v>0</v>
      </c>
      <c r="BG4">
        <v>13</v>
      </c>
      <c r="BH4">
        <v>1</v>
      </c>
      <c r="BI4">
        <v>1</v>
      </c>
      <c r="BJ4">
        <v>1</v>
      </c>
      <c r="BK4">
        <v>2</v>
      </c>
      <c r="BL4">
        <v>6</v>
      </c>
      <c r="BM4">
        <v>8</v>
      </c>
      <c r="BN4">
        <v>0</v>
      </c>
      <c r="BO4">
        <v>0</v>
      </c>
      <c r="BQ4">
        <v>0</v>
      </c>
      <c r="BR4">
        <v>0</v>
      </c>
      <c r="BS4">
        <v>0</v>
      </c>
      <c r="BT4">
        <v>2928</v>
      </c>
      <c r="BU4" t="s">
        <v>206</v>
      </c>
      <c r="BV4">
        <v>16835674375747</v>
      </c>
      <c r="BW4" t="s">
        <v>186</v>
      </c>
      <c r="BX4" t="s">
        <v>186</v>
      </c>
      <c r="BY4" t="s">
        <v>187</v>
      </c>
      <c r="BZ4">
        <v>16835674395861</v>
      </c>
      <c r="CA4">
        <v>113000</v>
      </c>
      <c r="CB4">
        <v>113000</v>
      </c>
      <c r="CC4">
        <v>1019</v>
      </c>
      <c r="CD4">
        <v>36029671494</v>
      </c>
      <c r="CE4" t="s">
        <v>228</v>
      </c>
      <c r="CF4" t="s">
        <v>188</v>
      </c>
      <c r="CG4" t="s">
        <v>189</v>
      </c>
      <c r="CH4">
        <v>24</v>
      </c>
      <c r="CI4">
        <v>2527</v>
      </c>
      <c r="CJ4">
        <v>25465</v>
      </c>
      <c r="CK4">
        <v>25465</v>
      </c>
      <c r="CN4" t="s">
        <v>190</v>
      </c>
      <c r="CO4" t="s">
        <v>191</v>
      </c>
      <c r="CP4" t="s">
        <v>192</v>
      </c>
      <c r="CQ4">
        <v>18424</v>
      </c>
      <c r="CR4" t="s">
        <v>228</v>
      </c>
      <c r="CS4">
        <v>24</v>
      </c>
      <c r="CT4" t="s">
        <v>193</v>
      </c>
      <c r="CU4" t="s">
        <v>194</v>
      </c>
      <c r="CV4" t="s">
        <v>195</v>
      </c>
      <c r="CW4">
        <v>-183</v>
      </c>
      <c r="CX4">
        <v>-2</v>
      </c>
      <c r="CY4" t="s">
        <v>196</v>
      </c>
      <c r="CZ4" t="s">
        <v>230</v>
      </c>
      <c r="DA4">
        <v>2600</v>
      </c>
      <c r="DB4">
        <v>2600</v>
      </c>
      <c r="DC4">
        <v>2600</v>
      </c>
      <c r="DD4">
        <v>2600</v>
      </c>
      <c r="DE4">
        <v>2600</v>
      </c>
      <c r="DF4">
        <v>2600</v>
      </c>
      <c r="DG4">
        <v>2600</v>
      </c>
      <c r="DH4">
        <v>2600</v>
      </c>
      <c r="DI4" t="s">
        <v>198</v>
      </c>
      <c r="DJ4" t="s">
        <v>217</v>
      </c>
      <c r="DK4">
        <v>45</v>
      </c>
      <c r="DL4">
        <v>21</v>
      </c>
      <c r="DM4">
        <v>1823</v>
      </c>
      <c r="DN4">
        <v>1817</v>
      </c>
      <c r="DO4">
        <v>2536</v>
      </c>
      <c r="DP4">
        <v>2536</v>
      </c>
      <c r="DQ4">
        <v>2537</v>
      </c>
      <c r="DR4">
        <v>2539</v>
      </c>
      <c r="DS4">
        <v>1822</v>
      </c>
      <c r="DT4">
        <v>1822</v>
      </c>
      <c r="DU4">
        <v>1822</v>
      </c>
      <c r="DV4">
        <v>1823</v>
      </c>
      <c r="DW4">
        <v>2539</v>
      </c>
      <c r="DX4">
        <v>2539</v>
      </c>
      <c r="DY4">
        <v>2557</v>
      </c>
      <c r="DZ4">
        <v>2557</v>
      </c>
      <c r="EA4">
        <v>2557</v>
      </c>
      <c r="EB4">
        <v>2557</v>
      </c>
      <c r="EC4">
        <v>2558</v>
      </c>
      <c r="ED4">
        <v>2558</v>
      </c>
      <c r="EE4">
        <v>2558</v>
      </c>
      <c r="EF4">
        <v>0</v>
      </c>
      <c r="EG4">
        <v>0</v>
      </c>
      <c r="EH4">
        <v>2600</v>
      </c>
      <c r="EI4">
        <v>2600</v>
      </c>
      <c r="EJ4">
        <v>15029</v>
      </c>
      <c r="EK4">
        <v>2600</v>
      </c>
      <c r="EL4">
        <v>2600</v>
      </c>
      <c r="EM4" t="s">
        <v>231</v>
      </c>
      <c r="EN4">
        <v>3</v>
      </c>
      <c r="EO4">
        <v>1</v>
      </c>
      <c r="EP4">
        <v>3112</v>
      </c>
      <c r="EQ4">
        <v>0</v>
      </c>
      <c r="ER4">
        <v>0</v>
      </c>
      <c r="ES4">
        <v>46</v>
      </c>
      <c r="ET4">
        <v>0</v>
      </c>
      <c r="EU4">
        <v>0</v>
      </c>
      <c r="EV4">
        <v>1</v>
      </c>
      <c r="EW4">
        <v>0</v>
      </c>
      <c r="EX4">
        <v>0</v>
      </c>
      <c r="EY4">
        <v>4877</v>
      </c>
      <c r="EZ4">
        <v>365</v>
      </c>
      <c r="FA4">
        <v>1</v>
      </c>
      <c r="FB4">
        <v>944</v>
      </c>
      <c r="FC4">
        <v>1218</v>
      </c>
      <c r="FD4">
        <v>2</v>
      </c>
      <c r="FE4">
        <v>4319</v>
      </c>
      <c r="FF4">
        <v>1966</v>
      </c>
      <c r="FG4">
        <v>3</v>
      </c>
      <c r="FH4">
        <v>5827</v>
      </c>
      <c r="FI4">
        <v>0</v>
      </c>
      <c r="FJ4">
        <v>0</v>
      </c>
      <c r="FK4">
        <v>0</v>
      </c>
      <c r="FL4">
        <v>0</v>
      </c>
      <c r="FM4">
        <v>0</v>
      </c>
      <c r="FN4">
        <v>0</v>
      </c>
      <c r="FO4">
        <v>0</v>
      </c>
      <c r="FP4">
        <v>0</v>
      </c>
      <c r="FQ4">
        <v>0</v>
      </c>
      <c r="FR4">
        <v>0</v>
      </c>
      <c r="FS4">
        <v>0</v>
      </c>
      <c r="FT4">
        <v>0</v>
      </c>
      <c r="FU4">
        <v>0</v>
      </c>
      <c r="FV4">
        <v>0</v>
      </c>
      <c r="FW4">
        <v>0</v>
      </c>
      <c r="FX4" t="s">
        <v>231</v>
      </c>
    </row>
    <row r="5" spans="1:181" x14ac:dyDescent="0.2">
      <c r="A5">
        <v>2534</v>
      </c>
      <c r="B5">
        <v>2534</v>
      </c>
      <c r="C5">
        <v>2958</v>
      </c>
      <c r="D5">
        <v>13429</v>
      </c>
      <c r="E5">
        <v>13429</v>
      </c>
      <c r="F5">
        <v>3479</v>
      </c>
      <c r="G5">
        <v>3479</v>
      </c>
      <c r="H5">
        <v>7</v>
      </c>
      <c r="I5">
        <v>7</v>
      </c>
      <c r="J5">
        <v>7</v>
      </c>
      <c r="K5">
        <v>6</v>
      </c>
      <c r="L5">
        <v>1</v>
      </c>
      <c r="M5">
        <v>0</v>
      </c>
      <c r="N5">
        <v>99999</v>
      </c>
      <c r="O5">
        <v>0</v>
      </c>
      <c r="P5">
        <v>0</v>
      </c>
      <c r="Q5">
        <v>1</v>
      </c>
      <c r="R5" t="s">
        <v>236</v>
      </c>
      <c r="S5">
        <v>2525</v>
      </c>
      <c r="T5">
        <v>2525</v>
      </c>
      <c r="U5">
        <v>2522</v>
      </c>
      <c r="V5">
        <v>2524</v>
      </c>
      <c r="W5" t="s">
        <v>228</v>
      </c>
      <c r="X5">
        <v>1</v>
      </c>
      <c r="Y5">
        <v>0</v>
      </c>
      <c r="Z5" t="s">
        <v>237</v>
      </c>
      <c r="AA5" t="s">
        <v>228</v>
      </c>
      <c r="AB5">
        <v>2521</v>
      </c>
      <c r="AC5">
        <v>25336000000015</v>
      </c>
      <c r="AD5">
        <v>2542</v>
      </c>
      <c r="AE5">
        <v>2542</v>
      </c>
      <c r="AF5">
        <v>3</v>
      </c>
      <c r="AG5">
        <v>2</v>
      </c>
      <c r="AH5">
        <v>1801</v>
      </c>
      <c r="AI5">
        <v>523</v>
      </c>
      <c r="AJ5">
        <v>50</v>
      </c>
      <c r="AK5">
        <v>100</v>
      </c>
      <c r="AL5">
        <v>100</v>
      </c>
      <c r="AM5">
        <v>-1</v>
      </c>
      <c r="AN5">
        <v>100</v>
      </c>
      <c r="AO5">
        <v>-1</v>
      </c>
      <c r="AP5">
        <v>-1</v>
      </c>
      <c r="AQ5">
        <v>-1</v>
      </c>
      <c r="AR5">
        <v>-1</v>
      </c>
      <c r="AS5">
        <v>-1</v>
      </c>
      <c r="AT5">
        <v>5519</v>
      </c>
      <c r="AU5">
        <v>0</v>
      </c>
      <c r="AV5">
        <v>-1</v>
      </c>
      <c r="AW5">
        <v>-1</v>
      </c>
      <c r="AX5">
        <v>0</v>
      </c>
      <c r="AY5">
        <v>0</v>
      </c>
      <c r="AZ5" t="s">
        <v>184</v>
      </c>
      <c r="BA5">
        <v>1</v>
      </c>
      <c r="BB5">
        <v>0</v>
      </c>
      <c r="BC5">
        <v>1</v>
      </c>
      <c r="BD5">
        <v>0</v>
      </c>
      <c r="BE5">
        <v>0</v>
      </c>
      <c r="BF5">
        <v>0</v>
      </c>
      <c r="BG5">
        <v>3</v>
      </c>
      <c r="BH5">
        <v>1</v>
      </c>
      <c r="BI5">
        <v>1</v>
      </c>
      <c r="BJ5">
        <v>1</v>
      </c>
      <c r="BK5">
        <v>3</v>
      </c>
      <c r="BL5">
        <v>4</v>
      </c>
      <c r="BM5">
        <v>8</v>
      </c>
      <c r="BN5">
        <v>0</v>
      </c>
      <c r="BO5">
        <v>0</v>
      </c>
      <c r="BQ5">
        <v>0</v>
      </c>
      <c r="BR5">
        <v>0</v>
      </c>
      <c r="BS5">
        <v>0</v>
      </c>
      <c r="BT5">
        <v>2935</v>
      </c>
      <c r="BU5" t="s">
        <v>203</v>
      </c>
      <c r="BV5">
        <v>16835674578698</v>
      </c>
      <c r="BW5" t="s">
        <v>186</v>
      </c>
      <c r="BX5" t="s">
        <v>186</v>
      </c>
      <c r="BY5" t="s">
        <v>187</v>
      </c>
      <c r="BZ5">
        <v>16835674598194</v>
      </c>
      <c r="CA5">
        <v>113000</v>
      </c>
      <c r="CB5">
        <v>113000</v>
      </c>
      <c r="CC5">
        <v>990</v>
      </c>
      <c r="CD5">
        <v>34945287681</v>
      </c>
      <c r="CE5" t="s">
        <v>228</v>
      </c>
      <c r="CF5" t="s">
        <v>188</v>
      </c>
      <c r="CG5" t="s">
        <v>189</v>
      </c>
      <c r="CH5">
        <v>24</v>
      </c>
      <c r="CI5">
        <v>2525</v>
      </c>
      <c r="CJ5">
        <v>25336000000015</v>
      </c>
      <c r="CK5">
        <v>25336000000015</v>
      </c>
      <c r="CN5" t="s">
        <v>190</v>
      </c>
      <c r="CO5" t="s">
        <v>191</v>
      </c>
      <c r="CP5" t="s">
        <v>192</v>
      </c>
      <c r="CQ5">
        <v>20222</v>
      </c>
      <c r="CR5" t="s">
        <v>228</v>
      </c>
      <c r="CS5">
        <v>24</v>
      </c>
      <c r="CT5" t="s">
        <v>193</v>
      </c>
      <c r="CU5" t="s">
        <v>194</v>
      </c>
      <c r="CV5" t="s">
        <v>195</v>
      </c>
      <c r="CW5">
        <v>-183</v>
      </c>
      <c r="CX5">
        <v>-2</v>
      </c>
      <c r="CY5" t="s">
        <v>196</v>
      </c>
      <c r="CZ5" t="s">
        <v>230</v>
      </c>
      <c r="DA5">
        <v>2500</v>
      </c>
      <c r="DB5">
        <v>2500</v>
      </c>
      <c r="DC5">
        <v>2500</v>
      </c>
      <c r="DD5">
        <v>2500</v>
      </c>
      <c r="DE5">
        <v>2500</v>
      </c>
      <c r="DF5">
        <v>2500</v>
      </c>
      <c r="DG5">
        <v>2500</v>
      </c>
      <c r="DH5">
        <v>2500</v>
      </c>
      <c r="DI5" t="s">
        <v>198</v>
      </c>
      <c r="DJ5" t="s">
        <v>217</v>
      </c>
      <c r="DK5">
        <v>39</v>
      </c>
      <c r="DL5">
        <v>15</v>
      </c>
      <c r="DM5">
        <v>1827</v>
      </c>
      <c r="DN5">
        <v>1824</v>
      </c>
      <c r="DO5">
        <v>2530</v>
      </c>
      <c r="DP5">
        <v>2530</v>
      </c>
      <c r="DQ5">
        <v>2532</v>
      </c>
      <c r="DR5">
        <v>2533</v>
      </c>
      <c r="DS5">
        <v>1826</v>
      </c>
      <c r="DT5">
        <v>1826</v>
      </c>
      <c r="DU5">
        <v>1826</v>
      </c>
      <c r="DV5">
        <v>1827</v>
      </c>
      <c r="DW5">
        <v>2534</v>
      </c>
      <c r="DX5">
        <v>2534</v>
      </c>
      <c r="DY5">
        <v>2541</v>
      </c>
      <c r="DZ5">
        <v>2541</v>
      </c>
      <c r="EA5">
        <v>2541</v>
      </c>
      <c r="EB5">
        <v>2541</v>
      </c>
      <c r="EC5">
        <v>2542</v>
      </c>
      <c r="ED5">
        <v>2542</v>
      </c>
      <c r="EE5">
        <v>2542</v>
      </c>
      <c r="EF5">
        <v>0</v>
      </c>
      <c r="EG5">
        <v>0</v>
      </c>
      <c r="EH5">
        <v>2524</v>
      </c>
      <c r="EI5">
        <v>2524</v>
      </c>
      <c r="EJ5">
        <v>15020</v>
      </c>
      <c r="EK5">
        <v>2500</v>
      </c>
      <c r="EL5">
        <v>2524</v>
      </c>
      <c r="EM5" t="s">
        <v>231</v>
      </c>
      <c r="EN5">
        <v>4</v>
      </c>
      <c r="EO5">
        <v>1</v>
      </c>
      <c r="EP5">
        <v>3006</v>
      </c>
      <c r="EQ5">
        <v>0</v>
      </c>
      <c r="ER5">
        <v>0</v>
      </c>
      <c r="ES5">
        <v>40</v>
      </c>
      <c r="ET5">
        <v>0</v>
      </c>
      <c r="EU5">
        <v>0</v>
      </c>
      <c r="EV5">
        <v>1</v>
      </c>
      <c r="EW5">
        <v>0</v>
      </c>
      <c r="EX5">
        <v>0</v>
      </c>
      <c r="EY5">
        <v>4746</v>
      </c>
      <c r="EZ5">
        <v>365</v>
      </c>
      <c r="FA5">
        <v>1</v>
      </c>
      <c r="FB5">
        <v>944</v>
      </c>
      <c r="FC5">
        <v>1125</v>
      </c>
      <c r="FD5">
        <v>2</v>
      </c>
      <c r="FE5">
        <v>3711</v>
      </c>
      <c r="FF5">
        <v>1890</v>
      </c>
      <c r="FG5">
        <v>3</v>
      </c>
      <c r="FH5">
        <v>5645</v>
      </c>
      <c r="FI5">
        <v>0</v>
      </c>
      <c r="FJ5">
        <v>0</v>
      </c>
      <c r="FK5">
        <v>0</v>
      </c>
      <c r="FL5">
        <v>0</v>
      </c>
      <c r="FM5">
        <v>0</v>
      </c>
      <c r="FN5">
        <v>0</v>
      </c>
      <c r="FO5">
        <v>0</v>
      </c>
      <c r="FP5">
        <v>0</v>
      </c>
      <c r="FQ5">
        <v>0</v>
      </c>
      <c r="FR5">
        <v>0</v>
      </c>
      <c r="FS5">
        <v>0</v>
      </c>
      <c r="FT5">
        <v>0</v>
      </c>
      <c r="FU5">
        <v>0</v>
      </c>
      <c r="FV5">
        <v>0</v>
      </c>
      <c r="FW5">
        <v>0</v>
      </c>
      <c r="FX5" t="s">
        <v>231</v>
      </c>
    </row>
    <row r="6" spans="1:181" x14ac:dyDescent="0.2">
      <c r="A6">
        <v>2502</v>
      </c>
      <c r="B6">
        <v>2502</v>
      </c>
      <c r="C6">
        <v>2925</v>
      </c>
      <c r="D6">
        <v>13429</v>
      </c>
      <c r="E6">
        <v>13429</v>
      </c>
      <c r="F6">
        <v>3479</v>
      </c>
      <c r="G6">
        <v>3479</v>
      </c>
      <c r="H6">
        <v>7</v>
      </c>
      <c r="I6">
        <v>7</v>
      </c>
      <c r="J6">
        <v>7</v>
      </c>
      <c r="K6">
        <v>6</v>
      </c>
      <c r="L6">
        <v>1</v>
      </c>
      <c r="M6">
        <v>0</v>
      </c>
      <c r="N6">
        <v>99999</v>
      </c>
      <c r="O6">
        <v>0</v>
      </c>
      <c r="P6">
        <v>0</v>
      </c>
      <c r="Q6">
        <v>1</v>
      </c>
      <c r="R6" t="s">
        <v>238</v>
      </c>
      <c r="S6">
        <v>2495</v>
      </c>
      <c r="T6">
        <v>2495</v>
      </c>
      <c r="U6">
        <v>2479</v>
      </c>
      <c r="V6">
        <v>2481</v>
      </c>
      <c r="W6" t="s">
        <v>228</v>
      </c>
      <c r="X6">
        <v>1</v>
      </c>
      <c r="Y6">
        <v>0</v>
      </c>
      <c r="Z6" t="s">
        <v>239</v>
      </c>
      <c r="AA6" t="s">
        <v>228</v>
      </c>
      <c r="AB6">
        <v>2479</v>
      </c>
      <c r="AC6">
        <v>25175</v>
      </c>
      <c r="AD6">
        <v>2525</v>
      </c>
      <c r="AE6">
        <v>2525</v>
      </c>
      <c r="AF6">
        <v>3</v>
      </c>
      <c r="AG6">
        <v>2</v>
      </c>
      <c r="AH6">
        <v>1782</v>
      </c>
      <c r="AI6">
        <v>519</v>
      </c>
      <c r="AJ6">
        <v>50</v>
      </c>
      <c r="AK6">
        <v>100</v>
      </c>
      <c r="AL6">
        <v>100</v>
      </c>
      <c r="AM6">
        <v>-1</v>
      </c>
      <c r="AN6">
        <v>100</v>
      </c>
      <c r="AO6">
        <v>-1</v>
      </c>
      <c r="AP6">
        <v>-1</v>
      </c>
      <c r="AQ6">
        <v>-1</v>
      </c>
      <c r="AR6">
        <v>-1</v>
      </c>
      <c r="AS6">
        <v>-1</v>
      </c>
      <c r="AT6">
        <v>5539</v>
      </c>
      <c r="AU6">
        <v>0</v>
      </c>
      <c r="AV6">
        <v>-1</v>
      </c>
      <c r="AW6">
        <v>-1</v>
      </c>
      <c r="AX6">
        <v>0</v>
      </c>
      <c r="AY6">
        <v>0</v>
      </c>
      <c r="AZ6" t="s">
        <v>184</v>
      </c>
      <c r="BA6">
        <v>2</v>
      </c>
      <c r="BB6">
        <v>0</v>
      </c>
      <c r="BC6">
        <v>2</v>
      </c>
      <c r="BD6">
        <v>0</v>
      </c>
      <c r="BE6">
        <v>0</v>
      </c>
      <c r="BF6">
        <v>0</v>
      </c>
      <c r="BG6">
        <v>6</v>
      </c>
      <c r="BH6">
        <v>1</v>
      </c>
      <c r="BI6">
        <v>1</v>
      </c>
      <c r="BJ6">
        <v>1</v>
      </c>
      <c r="BK6">
        <v>2</v>
      </c>
      <c r="BL6">
        <v>4</v>
      </c>
      <c r="BM6">
        <v>7</v>
      </c>
      <c r="BN6">
        <v>0</v>
      </c>
      <c r="BO6">
        <v>0</v>
      </c>
      <c r="BP6">
        <v>0</v>
      </c>
      <c r="BQ6">
        <v>0</v>
      </c>
      <c r="BR6">
        <v>0</v>
      </c>
      <c r="BS6">
        <v>0</v>
      </c>
      <c r="BT6">
        <v>2897</v>
      </c>
      <c r="BU6" t="s">
        <v>185</v>
      </c>
      <c r="BV6">
        <v>16835674583454</v>
      </c>
      <c r="BW6" t="s">
        <v>186</v>
      </c>
      <c r="BX6" t="s">
        <v>186</v>
      </c>
      <c r="BY6" t="s">
        <v>187</v>
      </c>
      <c r="BZ6">
        <v>16835674602144</v>
      </c>
      <c r="CA6">
        <v>113000</v>
      </c>
      <c r="CB6">
        <v>113000</v>
      </c>
      <c r="CC6">
        <v>899</v>
      </c>
      <c r="CD6">
        <v>31457532331</v>
      </c>
      <c r="CE6" t="s">
        <v>228</v>
      </c>
      <c r="CF6" t="s">
        <v>188</v>
      </c>
      <c r="CG6" t="s">
        <v>189</v>
      </c>
      <c r="CH6">
        <v>24</v>
      </c>
      <c r="CI6">
        <v>2494</v>
      </c>
      <c r="CJ6">
        <v>25175</v>
      </c>
      <c r="CK6">
        <v>25175</v>
      </c>
      <c r="CN6" t="s">
        <v>190</v>
      </c>
      <c r="CO6" t="s">
        <v>191</v>
      </c>
      <c r="CP6" t="s">
        <v>192</v>
      </c>
      <c r="CQ6">
        <v>18104</v>
      </c>
      <c r="CR6" t="s">
        <v>228</v>
      </c>
      <c r="CS6">
        <v>24</v>
      </c>
      <c r="CT6" t="s">
        <v>193</v>
      </c>
      <c r="CU6" t="s">
        <v>194</v>
      </c>
      <c r="CV6" t="s">
        <v>195</v>
      </c>
      <c r="CW6">
        <v>-183</v>
      </c>
      <c r="CX6">
        <v>-2</v>
      </c>
      <c r="CY6" t="s">
        <v>196</v>
      </c>
      <c r="CZ6" t="s">
        <v>230</v>
      </c>
      <c r="DA6">
        <v>2500</v>
      </c>
      <c r="DB6">
        <v>2500</v>
      </c>
      <c r="DC6">
        <v>2500</v>
      </c>
      <c r="DD6">
        <v>2500</v>
      </c>
      <c r="DE6">
        <v>2500</v>
      </c>
      <c r="DF6">
        <v>2500</v>
      </c>
      <c r="DG6">
        <v>2500</v>
      </c>
      <c r="DH6">
        <v>2500</v>
      </c>
      <c r="DI6" t="s">
        <v>198</v>
      </c>
      <c r="DJ6" t="s">
        <v>217</v>
      </c>
      <c r="DK6">
        <v>37</v>
      </c>
      <c r="DL6">
        <v>15</v>
      </c>
      <c r="DM6">
        <v>1808</v>
      </c>
      <c r="DN6">
        <v>1803</v>
      </c>
      <c r="DO6">
        <v>2486</v>
      </c>
      <c r="DP6">
        <v>2486</v>
      </c>
      <c r="DQ6">
        <v>2488</v>
      </c>
      <c r="DR6">
        <v>2501</v>
      </c>
      <c r="DS6">
        <v>1806</v>
      </c>
      <c r="DT6">
        <v>1806</v>
      </c>
      <c r="DU6">
        <v>1807</v>
      </c>
      <c r="DV6">
        <v>1808</v>
      </c>
      <c r="DW6">
        <v>2502</v>
      </c>
      <c r="DX6">
        <v>2502</v>
      </c>
      <c r="DY6">
        <v>2525</v>
      </c>
      <c r="DZ6">
        <v>2525</v>
      </c>
      <c r="EA6">
        <v>2525</v>
      </c>
      <c r="EB6">
        <v>2525</v>
      </c>
      <c r="EC6">
        <v>2525</v>
      </c>
      <c r="ED6">
        <v>2525</v>
      </c>
      <c r="EE6">
        <v>2525</v>
      </c>
      <c r="EF6">
        <v>0</v>
      </c>
      <c r="EG6">
        <v>0</v>
      </c>
      <c r="EH6">
        <v>2500</v>
      </c>
      <c r="EI6">
        <v>2500</v>
      </c>
      <c r="EJ6">
        <v>14974</v>
      </c>
      <c r="EK6">
        <v>2500</v>
      </c>
      <c r="EL6">
        <v>2500</v>
      </c>
      <c r="EM6" t="s">
        <v>231</v>
      </c>
      <c r="EN6">
        <v>5</v>
      </c>
      <c r="EO6">
        <v>1</v>
      </c>
      <c r="EP6">
        <v>3043</v>
      </c>
      <c r="EQ6">
        <v>0</v>
      </c>
      <c r="ER6">
        <v>0</v>
      </c>
      <c r="ES6">
        <v>38</v>
      </c>
      <c r="ET6">
        <v>0</v>
      </c>
      <c r="EU6">
        <v>0</v>
      </c>
      <c r="EV6">
        <v>1</v>
      </c>
      <c r="EW6">
        <v>0</v>
      </c>
      <c r="EX6">
        <v>0</v>
      </c>
      <c r="EY6">
        <v>4831</v>
      </c>
      <c r="EZ6">
        <v>365</v>
      </c>
      <c r="FA6">
        <v>1</v>
      </c>
      <c r="FB6">
        <v>944</v>
      </c>
      <c r="FC6">
        <v>1125</v>
      </c>
      <c r="FD6">
        <v>2</v>
      </c>
      <c r="FE6">
        <v>3711</v>
      </c>
      <c r="FF6">
        <v>1890</v>
      </c>
      <c r="FG6">
        <v>3</v>
      </c>
      <c r="FH6">
        <v>5645</v>
      </c>
      <c r="FI6">
        <v>0</v>
      </c>
      <c r="FJ6">
        <v>0</v>
      </c>
      <c r="FK6">
        <v>0</v>
      </c>
      <c r="FL6">
        <v>0</v>
      </c>
      <c r="FM6">
        <v>0</v>
      </c>
      <c r="FN6">
        <v>0</v>
      </c>
      <c r="FO6">
        <v>0</v>
      </c>
      <c r="FP6">
        <v>0</v>
      </c>
      <c r="FQ6">
        <v>0</v>
      </c>
      <c r="FR6">
        <v>0</v>
      </c>
      <c r="FS6">
        <v>0</v>
      </c>
      <c r="FT6">
        <v>0</v>
      </c>
      <c r="FU6">
        <v>0</v>
      </c>
      <c r="FV6">
        <v>0</v>
      </c>
      <c r="FW6">
        <v>0</v>
      </c>
      <c r="FX6" t="s">
        <v>231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5819-6467-B742-B3CA-E48E36A0FE11}">
  <dimension ref="A1:GC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33203125" bestFit="1" customWidth="1"/>
    <col min="19" max="19" width="15.83203125" bestFit="1" customWidth="1"/>
    <col min="20" max="20" width="14.83203125" bestFit="1" customWidth="1"/>
    <col min="21" max="21" width="28.5" bestFit="1" customWidth="1"/>
    <col min="22" max="22" width="27.5" bestFit="1" customWidth="1"/>
    <col min="23" max="23" width="80.6640625" bestFit="1" customWidth="1"/>
    <col min="24" max="24" width="13.33203125" bestFit="1" customWidth="1"/>
    <col min="25" max="25" width="24.6640625" bestFit="1" customWidth="1"/>
    <col min="26" max="26" width="35.33203125" bestFit="1" customWidth="1"/>
    <col min="27" max="27" width="80.6640625" bestFit="1" customWidth="1"/>
    <col min="28" max="28" width="16.1640625" bestFit="1" customWidth="1"/>
    <col min="29" max="29" width="11.1640625" bestFit="1" customWidth="1"/>
    <col min="30" max="30" width="19.83203125" bestFit="1" customWidth="1"/>
    <col min="31" max="31" width="16.332031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15.1640625" bestFit="1" customWidth="1"/>
    <col min="65" max="65" width="22.33203125" bestFit="1" customWidth="1"/>
    <col min="66" max="66" width="12.5" bestFit="1" customWidth="1"/>
    <col min="67" max="67" width="13.83203125" bestFit="1" customWidth="1"/>
    <col min="68" max="68" width="11.1640625" bestFit="1" customWidth="1"/>
    <col min="69" max="69" width="13.83203125" bestFit="1" customWidth="1"/>
    <col min="70" max="70" width="35.1640625" bestFit="1" customWidth="1"/>
    <col min="71" max="71" width="13" bestFit="1" customWidth="1"/>
    <col min="72" max="72" width="26.83203125" bestFit="1" customWidth="1"/>
    <col min="73" max="73" width="10" bestFit="1" customWidth="1"/>
    <col min="74" max="74" width="23.5" bestFit="1" customWidth="1"/>
    <col min="75" max="75" width="13.33203125" bestFit="1" customWidth="1"/>
    <col min="76" max="77" width="18.1640625" bestFit="1" customWidth="1"/>
    <col min="78" max="78" width="13.33203125" bestFit="1" customWidth="1"/>
    <col min="79" max="79" width="12.1640625" bestFit="1" customWidth="1"/>
    <col min="80" max="80" width="16.5" bestFit="1" customWidth="1"/>
    <col min="81" max="81" width="17.33203125" bestFit="1" customWidth="1"/>
    <col min="82" max="83" width="19.1640625" bestFit="1" customWidth="1"/>
    <col min="84" max="84" width="80.6640625" bestFit="1" customWidth="1"/>
    <col min="85" max="85" width="25.83203125" bestFit="1" customWidth="1"/>
    <col min="86" max="86" width="32.5" bestFit="1" customWidth="1"/>
    <col min="87" max="87" width="15" bestFit="1" customWidth="1"/>
    <col min="88" max="88" width="15.1640625" bestFit="1" customWidth="1"/>
    <col min="89" max="89" width="33.1640625" bestFit="1" customWidth="1"/>
    <col min="90" max="90" width="42.5" bestFit="1" customWidth="1"/>
    <col min="91" max="91" width="18.33203125" bestFit="1" customWidth="1"/>
    <col min="92" max="92" width="19.1640625" bestFit="1" customWidth="1"/>
    <col min="93" max="93" width="22.6640625" bestFit="1" customWidth="1"/>
    <col min="94" max="94" width="16" bestFit="1" customWidth="1"/>
    <col min="95" max="95" width="13.33203125" bestFit="1" customWidth="1"/>
    <col min="96" max="96" width="19" bestFit="1" customWidth="1"/>
    <col min="97" max="97" width="80.6640625" bestFit="1" customWidth="1"/>
    <col min="98" max="98" width="12.5" bestFit="1" customWidth="1"/>
    <col min="99" max="99" width="41.1640625" bestFit="1" customWidth="1"/>
    <col min="100" max="100" width="80.6640625" bestFit="1" customWidth="1"/>
    <col min="101" max="101" width="71.5" bestFit="1" customWidth="1"/>
    <col min="102" max="102" width="26" bestFit="1" customWidth="1"/>
    <col min="103" max="103" width="22.83203125" bestFit="1" customWidth="1"/>
    <col min="104" max="104" width="32" bestFit="1" customWidth="1"/>
    <col min="105" max="105" width="80.6640625" bestFit="1" customWidth="1"/>
    <col min="106" max="106" width="17.6640625" bestFit="1" customWidth="1"/>
    <col min="107" max="107" width="9" bestFit="1" customWidth="1"/>
    <col min="108" max="111" width="18.33203125" bestFit="1" customWidth="1"/>
    <col min="112" max="112" width="16.33203125" bestFit="1" customWidth="1"/>
    <col min="113" max="113" width="13.1640625" bestFit="1" customWidth="1"/>
    <col min="114" max="114" width="26.6640625" bestFit="1" customWidth="1"/>
    <col min="115" max="115" width="31.1640625" bestFit="1" customWidth="1"/>
    <col min="116" max="116" width="31.33203125" bestFit="1" customWidth="1"/>
    <col min="117" max="117" width="33" bestFit="1" customWidth="1"/>
    <col min="118" max="118" width="28.33203125" bestFit="1" customWidth="1"/>
    <col min="119" max="119" width="30.33203125" bestFit="1" customWidth="1"/>
    <col min="120" max="120" width="30.6640625" bestFit="1" customWidth="1"/>
    <col min="121" max="121" width="32.83203125" bestFit="1" customWidth="1"/>
    <col min="122" max="122" width="45.33203125" bestFit="1" customWidth="1"/>
    <col min="123" max="123" width="44.1640625" bestFit="1" customWidth="1"/>
    <col min="124" max="124" width="31.83203125" bestFit="1" customWidth="1"/>
    <col min="125" max="125" width="34.6640625" bestFit="1" customWidth="1"/>
    <col min="126" max="126" width="33.5" bestFit="1" customWidth="1"/>
    <col min="127" max="127" width="36.33203125" bestFit="1" customWidth="1"/>
    <col min="128" max="128" width="38.83203125" bestFit="1" customWidth="1"/>
    <col min="129" max="129" width="32.5" bestFit="1" customWidth="1"/>
    <col min="130" max="130" width="31.5" bestFit="1" customWidth="1"/>
    <col min="131" max="131" width="27.6640625" bestFit="1" customWidth="1"/>
    <col min="132" max="132" width="36.5" bestFit="1" customWidth="1"/>
    <col min="133" max="133" width="45.83203125" bestFit="1" customWidth="1"/>
    <col min="134" max="134" width="33.33203125" bestFit="1" customWidth="1"/>
    <col min="135" max="135" width="29.6640625" bestFit="1" customWidth="1"/>
    <col min="136" max="136" width="33" bestFit="1" customWidth="1"/>
    <col min="137" max="137" width="34.33203125" bestFit="1" customWidth="1"/>
    <col min="138" max="138" width="39.1640625" bestFit="1" customWidth="1"/>
    <col min="139" max="139" width="35.83203125" bestFit="1" customWidth="1"/>
    <col min="140" max="140" width="33.83203125" bestFit="1" customWidth="1"/>
    <col min="141" max="141" width="39.1640625" bestFit="1" customWidth="1"/>
    <col min="142" max="142" width="16.1640625" bestFit="1" customWidth="1"/>
    <col min="143" max="143" width="18.83203125" bestFit="1" customWidth="1"/>
    <col min="144" max="144" width="20.83203125" bestFit="1" customWidth="1"/>
    <col min="145" max="145" width="15.83203125" bestFit="1" customWidth="1"/>
    <col min="146" max="146" width="13.6640625" bestFit="1" customWidth="1"/>
    <col min="147" max="147" width="18.33203125" bestFit="1" customWidth="1"/>
    <col min="148" max="148" width="6.33203125" bestFit="1" customWidth="1"/>
    <col min="149" max="149" width="7.1640625" bestFit="1" customWidth="1"/>
    <col min="150" max="150" width="14" bestFit="1" customWidth="1"/>
    <col min="151" max="151" width="11.5" bestFit="1" customWidth="1"/>
    <col min="152" max="152" width="6" bestFit="1" customWidth="1"/>
    <col min="153" max="153" width="11.1640625" bestFit="1" customWidth="1"/>
    <col min="154" max="154" width="13.6640625" bestFit="1" customWidth="1"/>
    <col min="155" max="155" width="11.83203125" bestFit="1" customWidth="1"/>
    <col min="156" max="156" width="16.5" bestFit="1" customWidth="1"/>
    <col min="157" max="157" width="10.1640625" bestFit="1" customWidth="1"/>
    <col min="158" max="158" width="19.1640625" bestFit="1" customWidth="1"/>
    <col min="159" max="159" width="17.1640625" bestFit="1" customWidth="1"/>
    <col min="160" max="160" width="12.5" bestFit="1" customWidth="1"/>
    <col min="161" max="161" width="15" bestFit="1" customWidth="1"/>
    <col min="162" max="162" width="25" bestFit="1" customWidth="1"/>
    <col min="163" max="163" width="10" bestFit="1" customWidth="1"/>
    <col min="164" max="164" width="12.5" bestFit="1" customWidth="1"/>
    <col min="165" max="165" width="22.33203125" bestFit="1" customWidth="1"/>
    <col min="166" max="166" width="11.1640625" bestFit="1" customWidth="1"/>
    <col min="167" max="167" width="13.6640625" bestFit="1" customWidth="1"/>
    <col min="168" max="168" width="23.5" bestFit="1" customWidth="1"/>
    <col min="169" max="169" width="13.83203125" bestFit="1" customWidth="1"/>
    <col min="170" max="170" width="16.33203125" bestFit="1" customWidth="1"/>
    <col min="171" max="171" width="26.33203125" bestFit="1" customWidth="1"/>
    <col min="172" max="172" width="12.6640625" bestFit="1" customWidth="1"/>
    <col min="173" max="173" width="15.1640625" bestFit="1" customWidth="1"/>
    <col min="174" max="174" width="25.1640625" bestFit="1" customWidth="1"/>
    <col min="175" max="175" width="12" bestFit="1" customWidth="1"/>
    <col min="176" max="176" width="14.5" bestFit="1" customWidth="1"/>
    <col min="177" max="177" width="24.5" bestFit="1" customWidth="1"/>
    <col min="178" max="178" width="13.1640625" bestFit="1" customWidth="1"/>
    <col min="179" max="179" width="15.6640625" bestFit="1" customWidth="1"/>
    <col min="180" max="180" width="25.6640625" bestFit="1" customWidth="1"/>
    <col min="181" max="181" width="13" bestFit="1" customWidth="1"/>
    <col min="182" max="182" width="15.5" bestFit="1" customWidth="1"/>
    <col min="183" max="183" width="25.5" bestFit="1" customWidth="1"/>
    <col min="184" max="184" width="18.33203125" bestFit="1" customWidth="1"/>
    <col min="185" max="185" width="12.83203125" bestFit="1" customWidth="1"/>
  </cols>
  <sheetData>
    <row r="1" spans="1: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240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68</v>
      </c>
      <c r="BM1" t="s">
        <v>62</v>
      </c>
      <c r="BN1" t="s">
        <v>63</v>
      </c>
      <c r="BO1" t="s">
        <v>64</v>
      </c>
      <c r="BP1" t="s">
        <v>65</v>
      </c>
      <c r="BQ1" t="s">
        <v>66</v>
      </c>
      <c r="BR1" t="s">
        <v>69</v>
      </c>
      <c r="BS1" t="s">
        <v>179</v>
      </c>
      <c r="BT1" t="s">
        <v>241</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242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131</v>
      </c>
      <c r="EE1" t="s">
        <v>211</v>
      </c>
      <c r="EF1" t="s">
        <v>243</v>
      </c>
      <c r="EG1" t="s">
        <v>132</v>
      </c>
      <c r="EH1" t="s">
        <v>133</v>
      </c>
      <c r="EI1" t="s">
        <v>244</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245</v>
      </c>
    </row>
    <row r="2" spans="1:185" x14ac:dyDescent="0.2">
      <c r="A2">
        <v>7667</v>
      </c>
      <c r="B2">
        <v>7667</v>
      </c>
      <c r="C2">
        <v>14263</v>
      </c>
      <c r="D2">
        <v>23147</v>
      </c>
      <c r="E2">
        <v>16727</v>
      </c>
      <c r="F2">
        <v>220782</v>
      </c>
      <c r="G2">
        <v>5878</v>
      </c>
      <c r="H2">
        <v>11</v>
      </c>
      <c r="I2">
        <v>11</v>
      </c>
      <c r="J2">
        <v>8</v>
      </c>
      <c r="K2">
        <v>10</v>
      </c>
      <c r="L2">
        <v>1</v>
      </c>
      <c r="M2">
        <v>0</v>
      </c>
      <c r="N2">
        <v>99999</v>
      </c>
      <c r="O2">
        <v>0</v>
      </c>
      <c r="P2">
        <v>0</v>
      </c>
      <c r="Q2">
        <v>1</v>
      </c>
      <c r="R2" t="s">
        <v>246</v>
      </c>
      <c r="S2">
        <v>7654</v>
      </c>
      <c r="T2">
        <v>7654</v>
      </c>
      <c r="U2">
        <v>2533</v>
      </c>
      <c r="V2">
        <v>2539</v>
      </c>
      <c r="W2" t="s">
        <v>247</v>
      </c>
      <c r="X2">
        <v>6</v>
      </c>
      <c r="Y2">
        <v>0</v>
      </c>
      <c r="Z2" t="s">
        <v>248</v>
      </c>
      <c r="AA2" t="s">
        <v>247</v>
      </c>
      <c r="AB2">
        <v>2533</v>
      </c>
      <c r="AC2">
        <v>7673900000006</v>
      </c>
      <c r="AD2">
        <v>7687</v>
      </c>
      <c r="AE2">
        <v>10784</v>
      </c>
      <c r="AF2">
        <v>3</v>
      </c>
      <c r="AG2">
        <v>3</v>
      </c>
      <c r="AH2">
        <v>1801</v>
      </c>
      <c r="AI2">
        <v>519</v>
      </c>
      <c r="AJ2">
        <v>62</v>
      </c>
      <c r="AK2">
        <v>91</v>
      </c>
      <c r="AL2">
        <v>100</v>
      </c>
      <c r="AM2">
        <v>-1</v>
      </c>
      <c r="AN2">
        <v>100</v>
      </c>
      <c r="AO2">
        <v>-1</v>
      </c>
      <c r="AP2">
        <v>-1</v>
      </c>
      <c r="AQ2">
        <v>100</v>
      </c>
      <c r="AR2">
        <v>-1</v>
      </c>
      <c r="AS2">
        <v>-1</v>
      </c>
      <c r="AT2">
        <v>9956</v>
      </c>
      <c r="AU2">
        <v>0</v>
      </c>
      <c r="AV2">
        <v>-1</v>
      </c>
      <c r="AW2">
        <v>-1</v>
      </c>
      <c r="AX2">
        <v>581</v>
      </c>
      <c r="AY2">
        <v>0</v>
      </c>
      <c r="AZ2" t="s">
        <v>184</v>
      </c>
      <c r="BA2">
        <v>1</v>
      </c>
      <c r="BB2">
        <v>4</v>
      </c>
      <c r="BC2">
        <v>3</v>
      </c>
      <c r="BD2">
        <v>0</v>
      </c>
      <c r="BE2">
        <v>0</v>
      </c>
      <c r="BF2">
        <v>0</v>
      </c>
      <c r="BG2">
        <v>15</v>
      </c>
      <c r="BH2">
        <v>1</v>
      </c>
      <c r="BI2">
        <v>1</v>
      </c>
      <c r="BJ2">
        <v>0</v>
      </c>
      <c r="BK2">
        <v>5</v>
      </c>
      <c r="BL2">
        <v>0</v>
      </c>
      <c r="BM2">
        <v>3</v>
      </c>
      <c r="BN2">
        <v>13</v>
      </c>
      <c r="BO2">
        <v>1</v>
      </c>
      <c r="BP2">
        <v>1</v>
      </c>
      <c r="BQ2">
        <v>1</v>
      </c>
      <c r="BR2">
        <v>0</v>
      </c>
      <c r="BS2">
        <v>0</v>
      </c>
      <c r="BT2">
        <v>0</v>
      </c>
      <c r="BU2">
        <v>14215</v>
      </c>
      <c r="BV2" t="s">
        <v>185</v>
      </c>
      <c r="BW2">
        <v>1683567955842</v>
      </c>
      <c r="BX2" t="s">
        <v>186</v>
      </c>
      <c r="BY2" t="s">
        <v>186</v>
      </c>
      <c r="BZ2" t="s">
        <v>187</v>
      </c>
      <c r="CA2">
        <v>16835679576546</v>
      </c>
      <c r="CB2">
        <v>113000</v>
      </c>
      <c r="CC2">
        <v>113000</v>
      </c>
      <c r="CD2">
        <v>1800</v>
      </c>
      <c r="CE2">
        <v>36290322581</v>
      </c>
      <c r="CF2" t="s">
        <v>247</v>
      </c>
      <c r="CG2" t="s">
        <v>188</v>
      </c>
      <c r="CH2" t="s">
        <v>189</v>
      </c>
      <c r="CI2">
        <v>45</v>
      </c>
      <c r="CJ2">
        <v>7654</v>
      </c>
      <c r="CK2">
        <v>7673900000006</v>
      </c>
      <c r="CL2">
        <v>7673900000006</v>
      </c>
      <c r="CO2" t="s">
        <v>190</v>
      </c>
      <c r="CP2" t="s">
        <v>191</v>
      </c>
      <c r="CQ2" t="s">
        <v>192</v>
      </c>
      <c r="CR2">
        <v>30333</v>
      </c>
      <c r="CS2" t="s">
        <v>247</v>
      </c>
      <c r="CT2">
        <v>24</v>
      </c>
      <c r="CU2" t="s">
        <v>193</v>
      </c>
      <c r="CV2" t="s">
        <v>249</v>
      </c>
      <c r="CW2" t="s">
        <v>195</v>
      </c>
      <c r="CX2">
        <v>3285</v>
      </c>
      <c r="CY2">
        <v>77</v>
      </c>
      <c r="CZ2" t="s">
        <v>196</v>
      </c>
      <c r="DA2" t="s">
        <v>250</v>
      </c>
      <c r="DB2">
        <v>14300</v>
      </c>
      <c r="DC2">
        <v>7700</v>
      </c>
      <c r="DD2">
        <v>10800</v>
      </c>
      <c r="DE2">
        <v>10800</v>
      </c>
      <c r="DF2">
        <v>10800</v>
      </c>
      <c r="DG2">
        <v>14300</v>
      </c>
      <c r="DH2">
        <v>14300</v>
      </c>
      <c r="DI2">
        <v>8961</v>
      </c>
      <c r="DJ2" t="s">
        <v>251</v>
      </c>
      <c r="DK2" t="s">
        <v>252</v>
      </c>
      <c r="DL2" t="s">
        <v>253</v>
      </c>
      <c r="DM2">
        <v>42</v>
      </c>
      <c r="DN2">
        <v>21</v>
      </c>
      <c r="DO2">
        <v>1833</v>
      </c>
      <c r="DP2">
        <v>1826</v>
      </c>
      <c r="DQ2">
        <v>2546</v>
      </c>
      <c r="DR2">
        <v>2546</v>
      </c>
      <c r="DS2">
        <v>2553</v>
      </c>
      <c r="DT2">
        <v>7667</v>
      </c>
      <c r="DU2">
        <v>1831</v>
      </c>
      <c r="DV2">
        <v>1831</v>
      </c>
      <c r="DW2">
        <v>1832</v>
      </c>
      <c r="DX2">
        <v>1833</v>
      </c>
      <c r="DY2">
        <v>7667</v>
      </c>
      <c r="DZ2">
        <v>7668</v>
      </c>
      <c r="EA2">
        <v>7686</v>
      </c>
      <c r="EB2">
        <v>7686</v>
      </c>
      <c r="EC2">
        <v>7686</v>
      </c>
      <c r="ED2">
        <v>7687</v>
      </c>
      <c r="EE2">
        <v>14303</v>
      </c>
      <c r="EF2">
        <v>10784</v>
      </c>
      <c r="EG2">
        <v>7687</v>
      </c>
      <c r="EH2">
        <v>10784</v>
      </c>
      <c r="EI2">
        <v>10784</v>
      </c>
      <c r="EJ2">
        <v>874163894</v>
      </c>
      <c r="EK2">
        <v>627992366</v>
      </c>
      <c r="EL2">
        <v>7700</v>
      </c>
      <c r="EM2">
        <v>7700</v>
      </c>
      <c r="EN2">
        <v>26338</v>
      </c>
      <c r="EO2">
        <v>7700</v>
      </c>
      <c r="EP2">
        <v>7700</v>
      </c>
      <c r="EQ2" t="s">
        <v>254</v>
      </c>
      <c r="ER2">
        <v>1</v>
      </c>
      <c r="ES2">
        <v>1</v>
      </c>
      <c r="ET2">
        <v>17716</v>
      </c>
      <c r="EU2">
        <v>0</v>
      </c>
      <c r="EV2">
        <v>0</v>
      </c>
      <c r="EW2">
        <v>43</v>
      </c>
      <c r="EX2">
        <v>0</v>
      </c>
      <c r="EY2">
        <v>0</v>
      </c>
      <c r="EZ2">
        <v>1</v>
      </c>
      <c r="FA2">
        <v>0</v>
      </c>
      <c r="FB2">
        <v>0</v>
      </c>
      <c r="FC2">
        <v>1002</v>
      </c>
      <c r="FD2">
        <v>622</v>
      </c>
      <c r="FE2">
        <v>1</v>
      </c>
      <c r="FF2">
        <v>1617</v>
      </c>
      <c r="FG2">
        <v>2735</v>
      </c>
      <c r="FH2">
        <v>3</v>
      </c>
      <c r="FI2">
        <v>9433</v>
      </c>
      <c r="FJ2">
        <v>2422</v>
      </c>
      <c r="FK2">
        <v>3</v>
      </c>
      <c r="FL2">
        <v>7321</v>
      </c>
      <c r="FM2">
        <v>581</v>
      </c>
      <c r="FN2">
        <v>1</v>
      </c>
      <c r="FO2">
        <v>581</v>
      </c>
      <c r="FP2">
        <v>0</v>
      </c>
      <c r="FQ2">
        <v>0</v>
      </c>
      <c r="FR2">
        <v>0</v>
      </c>
      <c r="FS2">
        <v>213136</v>
      </c>
      <c r="FT2">
        <v>1</v>
      </c>
      <c r="FU2">
        <v>213136</v>
      </c>
      <c r="FV2">
        <v>0</v>
      </c>
      <c r="FW2">
        <v>0</v>
      </c>
      <c r="FX2">
        <v>0</v>
      </c>
      <c r="FY2">
        <v>1187</v>
      </c>
      <c r="FZ2">
        <v>1</v>
      </c>
      <c r="GA2">
        <v>3194</v>
      </c>
      <c r="GB2" t="s">
        <v>254</v>
      </c>
    </row>
    <row r="3" spans="1:185" x14ac:dyDescent="0.2">
      <c r="A3">
        <v>3685</v>
      </c>
      <c r="B3">
        <v>3685</v>
      </c>
      <c r="C3">
        <v>10311</v>
      </c>
      <c r="D3">
        <v>23147</v>
      </c>
      <c r="E3">
        <v>14539</v>
      </c>
      <c r="F3">
        <v>220233</v>
      </c>
      <c r="G3">
        <v>5276</v>
      </c>
      <c r="H3">
        <v>11</v>
      </c>
      <c r="I3">
        <v>11</v>
      </c>
      <c r="J3">
        <v>7</v>
      </c>
      <c r="K3">
        <v>10</v>
      </c>
      <c r="L3">
        <v>1</v>
      </c>
      <c r="M3">
        <v>0</v>
      </c>
      <c r="N3">
        <v>99999</v>
      </c>
      <c r="O3">
        <v>0</v>
      </c>
      <c r="P3">
        <v>0</v>
      </c>
      <c r="Q3">
        <v>1</v>
      </c>
      <c r="R3" t="s">
        <v>255</v>
      </c>
      <c r="S3">
        <v>3675</v>
      </c>
      <c r="T3">
        <v>3675</v>
      </c>
      <c r="U3">
        <v>2541</v>
      </c>
      <c r="V3">
        <v>2547</v>
      </c>
      <c r="W3" t="s">
        <v>247</v>
      </c>
      <c r="X3">
        <v>6</v>
      </c>
      <c r="Y3">
        <v>0</v>
      </c>
      <c r="Z3" t="s">
        <v>256</v>
      </c>
      <c r="AA3" t="s">
        <v>247</v>
      </c>
      <c r="AB3">
        <v>2541</v>
      </c>
      <c r="AC3">
        <v>37023000000045</v>
      </c>
      <c r="AD3">
        <v>3712</v>
      </c>
      <c r="AE3">
        <v>7416</v>
      </c>
      <c r="AF3">
        <v>3</v>
      </c>
      <c r="AG3">
        <v>3</v>
      </c>
      <c r="AH3">
        <v>1801</v>
      </c>
      <c r="AI3">
        <v>521</v>
      </c>
      <c r="AJ3">
        <v>62</v>
      </c>
      <c r="AK3">
        <v>91</v>
      </c>
      <c r="AL3">
        <v>100</v>
      </c>
      <c r="AM3">
        <v>-1</v>
      </c>
      <c r="AN3">
        <v>100</v>
      </c>
      <c r="AO3">
        <v>-1</v>
      </c>
      <c r="AP3">
        <v>-1</v>
      </c>
      <c r="AQ3">
        <v>100</v>
      </c>
      <c r="AR3">
        <v>-1</v>
      </c>
      <c r="AS3">
        <v>-1</v>
      </c>
      <c r="AT3">
        <v>9514</v>
      </c>
      <c r="AU3">
        <v>0</v>
      </c>
      <c r="AV3">
        <v>-1</v>
      </c>
      <c r="AW3">
        <v>-1</v>
      </c>
      <c r="AX3">
        <v>581</v>
      </c>
      <c r="AY3">
        <v>0</v>
      </c>
      <c r="AZ3" t="s">
        <v>184</v>
      </c>
      <c r="BA3">
        <v>1</v>
      </c>
      <c r="BB3">
        <v>8</v>
      </c>
      <c r="BC3">
        <v>0</v>
      </c>
      <c r="BD3">
        <v>0</v>
      </c>
      <c r="BE3">
        <v>0</v>
      </c>
      <c r="BF3">
        <v>0</v>
      </c>
      <c r="BG3">
        <v>6</v>
      </c>
      <c r="BH3">
        <v>1</v>
      </c>
      <c r="BI3">
        <v>1</v>
      </c>
      <c r="BJ3">
        <v>0</v>
      </c>
      <c r="BK3">
        <v>3</v>
      </c>
      <c r="BL3">
        <v>0</v>
      </c>
      <c r="BM3">
        <v>3</v>
      </c>
      <c r="BN3">
        <v>13</v>
      </c>
      <c r="BO3">
        <v>1</v>
      </c>
      <c r="BP3">
        <v>1</v>
      </c>
      <c r="BQ3">
        <v>0</v>
      </c>
      <c r="BR3">
        <v>0</v>
      </c>
      <c r="BS3">
        <v>0</v>
      </c>
      <c r="BT3">
        <v>0</v>
      </c>
      <c r="BU3">
        <v>10272</v>
      </c>
      <c r="BV3" t="s">
        <v>203</v>
      </c>
      <c r="BW3">
        <v>16835679575031</v>
      </c>
      <c r="BX3" t="s">
        <v>186</v>
      </c>
      <c r="BY3" t="s">
        <v>186</v>
      </c>
      <c r="BZ3" t="s">
        <v>187</v>
      </c>
      <c r="CA3">
        <v>16835679593977</v>
      </c>
      <c r="CB3">
        <v>113000</v>
      </c>
      <c r="CC3">
        <v>113000</v>
      </c>
      <c r="CD3">
        <v>1719</v>
      </c>
      <c r="CE3">
        <v>41207474844</v>
      </c>
      <c r="CF3" t="s">
        <v>247</v>
      </c>
      <c r="CG3" t="s">
        <v>188</v>
      </c>
      <c r="CH3" t="s">
        <v>189</v>
      </c>
      <c r="CI3">
        <v>45</v>
      </c>
      <c r="CJ3">
        <v>3675</v>
      </c>
      <c r="CK3">
        <v>37023000000045</v>
      </c>
      <c r="CL3">
        <v>37023000000045</v>
      </c>
      <c r="CO3" t="s">
        <v>190</v>
      </c>
      <c r="CP3" t="s">
        <v>191</v>
      </c>
      <c r="CQ3" t="s">
        <v>192</v>
      </c>
      <c r="CR3">
        <v>26304</v>
      </c>
      <c r="CS3" t="s">
        <v>247</v>
      </c>
      <c r="CT3">
        <v>24</v>
      </c>
      <c r="CU3" t="s">
        <v>193</v>
      </c>
      <c r="CV3" t="s">
        <v>249</v>
      </c>
      <c r="CW3" t="s">
        <v>195</v>
      </c>
      <c r="CX3">
        <v>3282</v>
      </c>
      <c r="CY3">
        <v>77</v>
      </c>
      <c r="CZ3" t="s">
        <v>196</v>
      </c>
      <c r="DA3" t="s">
        <v>257</v>
      </c>
      <c r="DB3">
        <v>10400</v>
      </c>
      <c r="DC3">
        <v>3700</v>
      </c>
      <c r="DD3">
        <v>7400</v>
      </c>
      <c r="DE3">
        <v>7400</v>
      </c>
      <c r="DF3">
        <v>7400</v>
      </c>
      <c r="DG3">
        <v>10400</v>
      </c>
      <c r="DH3">
        <v>10400</v>
      </c>
      <c r="DI3">
        <v>5132</v>
      </c>
      <c r="DJ3" t="s">
        <v>198</v>
      </c>
      <c r="DK3" t="s">
        <v>258</v>
      </c>
      <c r="DM3">
        <v>40</v>
      </c>
      <c r="DN3">
        <v>18</v>
      </c>
      <c r="DO3">
        <v>1832</v>
      </c>
      <c r="DP3">
        <v>1826</v>
      </c>
      <c r="DQ3">
        <v>2550</v>
      </c>
      <c r="DR3">
        <v>2550</v>
      </c>
      <c r="DS3">
        <v>2557</v>
      </c>
      <c r="DT3">
        <v>3685</v>
      </c>
      <c r="DU3">
        <v>1831</v>
      </c>
      <c r="DV3">
        <v>1831</v>
      </c>
      <c r="DW3">
        <v>1831</v>
      </c>
      <c r="DX3">
        <v>1832</v>
      </c>
      <c r="DY3">
        <v>3685</v>
      </c>
      <c r="DZ3">
        <v>3685</v>
      </c>
      <c r="EA3">
        <v>3711</v>
      </c>
      <c r="EB3">
        <v>3711</v>
      </c>
      <c r="EC3">
        <v>3711</v>
      </c>
      <c r="ED3">
        <v>3712</v>
      </c>
      <c r="EE3">
        <v>10352</v>
      </c>
      <c r="EF3">
        <v>7416</v>
      </c>
      <c r="EG3">
        <v>4450</v>
      </c>
      <c r="EH3">
        <v>4450</v>
      </c>
      <c r="EI3">
        <v>7416</v>
      </c>
      <c r="EJ3">
        <v>868208063</v>
      </c>
      <c r="EK3">
        <v>622036535</v>
      </c>
      <c r="EL3">
        <v>3700</v>
      </c>
      <c r="EM3">
        <v>3700</v>
      </c>
      <c r="EN3">
        <v>22407</v>
      </c>
      <c r="EO3">
        <v>3700</v>
      </c>
      <c r="EP3">
        <v>3700</v>
      </c>
      <c r="EQ3" t="s">
        <v>254</v>
      </c>
      <c r="ER3">
        <v>2</v>
      </c>
      <c r="ES3">
        <v>1</v>
      </c>
      <c r="ET3">
        <v>25879</v>
      </c>
      <c r="EU3">
        <v>0</v>
      </c>
      <c r="EV3">
        <v>0</v>
      </c>
      <c r="EW3">
        <v>41</v>
      </c>
      <c r="EX3">
        <v>0</v>
      </c>
      <c r="EY3">
        <v>0</v>
      </c>
      <c r="EZ3">
        <v>1</v>
      </c>
      <c r="FA3">
        <v>0</v>
      </c>
      <c r="FB3">
        <v>0</v>
      </c>
      <c r="FC3">
        <v>2800</v>
      </c>
      <c r="FD3">
        <v>622</v>
      </c>
      <c r="FE3">
        <v>1</v>
      </c>
      <c r="FF3">
        <v>1617</v>
      </c>
      <c r="FG3">
        <v>2603</v>
      </c>
      <c r="FH3">
        <v>3</v>
      </c>
      <c r="FI3">
        <v>8305</v>
      </c>
      <c r="FJ3">
        <v>2051</v>
      </c>
      <c r="FK3">
        <v>3</v>
      </c>
      <c r="FL3">
        <v>5835</v>
      </c>
      <c r="FM3">
        <v>581</v>
      </c>
      <c r="FN3">
        <v>1</v>
      </c>
      <c r="FO3">
        <v>581</v>
      </c>
      <c r="FP3">
        <v>0</v>
      </c>
      <c r="FQ3">
        <v>0</v>
      </c>
      <c r="FR3">
        <v>0</v>
      </c>
      <c r="FS3">
        <v>213136</v>
      </c>
      <c r="FT3">
        <v>1</v>
      </c>
      <c r="FU3">
        <v>213136</v>
      </c>
      <c r="FV3">
        <v>0</v>
      </c>
      <c r="FW3">
        <v>0</v>
      </c>
      <c r="FX3">
        <v>0</v>
      </c>
      <c r="FY3">
        <v>1141</v>
      </c>
      <c r="FZ3">
        <v>1</v>
      </c>
      <c r="GA3">
        <v>2984</v>
      </c>
      <c r="GB3" t="s">
        <v>254</v>
      </c>
    </row>
    <row r="4" spans="1:185" x14ac:dyDescent="0.2">
      <c r="A4">
        <v>3920</v>
      </c>
      <c r="B4">
        <v>3920</v>
      </c>
      <c r="C4">
        <v>10494</v>
      </c>
      <c r="D4">
        <v>23147</v>
      </c>
      <c r="E4">
        <v>18885</v>
      </c>
      <c r="F4">
        <v>220224</v>
      </c>
      <c r="G4">
        <v>6507</v>
      </c>
      <c r="H4">
        <v>11</v>
      </c>
      <c r="I4">
        <v>11</v>
      </c>
      <c r="J4">
        <v>9</v>
      </c>
      <c r="K4">
        <v>10</v>
      </c>
      <c r="L4">
        <v>1</v>
      </c>
      <c r="M4">
        <v>0</v>
      </c>
      <c r="N4">
        <v>99999</v>
      </c>
      <c r="O4">
        <v>0</v>
      </c>
      <c r="P4">
        <v>0</v>
      </c>
      <c r="Q4">
        <v>1</v>
      </c>
      <c r="R4" t="s">
        <v>259</v>
      </c>
      <c r="S4">
        <v>3908</v>
      </c>
      <c r="T4">
        <v>3908</v>
      </c>
      <c r="U4">
        <v>2474</v>
      </c>
      <c r="V4">
        <v>2481</v>
      </c>
      <c r="W4" t="s">
        <v>247</v>
      </c>
      <c r="X4">
        <v>6</v>
      </c>
      <c r="Y4">
        <v>0</v>
      </c>
      <c r="Z4" t="s">
        <v>260</v>
      </c>
      <c r="AA4" t="s">
        <v>247</v>
      </c>
      <c r="AB4">
        <v>2474</v>
      </c>
      <c r="AC4">
        <v>39349000000022</v>
      </c>
      <c r="AD4">
        <v>3947</v>
      </c>
      <c r="AE4">
        <v>7015</v>
      </c>
      <c r="AF4">
        <v>3</v>
      </c>
      <c r="AG4">
        <v>3</v>
      </c>
      <c r="AH4">
        <v>1796</v>
      </c>
      <c r="AI4">
        <v>522</v>
      </c>
      <c r="AJ4">
        <v>62</v>
      </c>
      <c r="AK4">
        <v>91</v>
      </c>
      <c r="AL4">
        <v>100</v>
      </c>
      <c r="AM4">
        <v>-1</v>
      </c>
      <c r="AN4">
        <v>100</v>
      </c>
      <c r="AO4">
        <v>-1</v>
      </c>
      <c r="AP4">
        <v>-1</v>
      </c>
      <c r="AQ4">
        <v>100</v>
      </c>
      <c r="AR4">
        <v>-1</v>
      </c>
      <c r="AS4">
        <v>-1</v>
      </c>
      <c r="AT4">
        <v>9499</v>
      </c>
      <c r="AU4">
        <v>0</v>
      </c>
      <c r="AV4">
        <v>-1</v>
      </c>
      <c r="AW4">
        <v>-1</v>
      </c>
      <c r="AX4">
        <v>581</v>
      </c>
      <c r="AY4">
        <v>0</v>
      </c>
      <c r="AZ4" t="s">
        <v>184</v>
      </c>
      <c r="BA4">
        <v>3</v>
      </c>
      <c r="BB4">
        <v>6</v>
      </c>
      <c r="BC4">
        <v>7</v>
      </c>
      <c r="BD4">
        <v>0</v>
      </c>
      <c r="BE4">
        <v>0</v>
      </c>
      <c r="BF4">
        <v>0</v>
      </c>
      <c r="BG4">
        <v>14</v>
      </c>
      <c r="BH4">
        <v>1</v>
      </c>
      <c r="BI4">
        <v>1</v>
      </c>
      <c r="BJ4">
        <v>1</v>
      </c>
      <c r="BK4">
        <v>11</v>
      </c>
      <c r="BL4">
        <v>0</v>
      </c>
      <c r="BM4">
        <v>4</v>
      </c>
      <c r="BN4">
        <v>16</v>
      </c>
      <c r="BO4">
        <v>1</v>
      </c>
      <c r="BP4">
        <v>1</v>
      </c>
      <c r="BQ4">
        <v>0</v>
      </c>
      <c r="BR4">
        <v>0</v>
      </c>
      <c r="BS4">
        <v>1</v>
      </c>
      <c r="BT4">
        <v>0</v>
      </c>
      <c r="BU4">
        <v>10425</v>
      </c>
      <c r="BV4" t="s">
        <v>206</v>
      </c>
      <c r="BW4">
        <v>16835679577341</v>
      </c>
      <c r="BX4" t="s">
        <v>186</v>
      </c>
      <c r="BY4" t="s">
        <v>186</v>
      </c>
      <c r="BZ4" t="s">
        <v>187</v>
      </c>
      <c r="CA4">
        <v>16835679596986</v>
      </c>
      <c r="CB4">
        <v>113000</v>
      </c>
      <c r="CC4">
        <v>113000</v>
      </c>
      <c r="CD4">
        <v>2899</v>
      </c>
      <c r="CE4">
        <v>672229949</v>
      </c>
      <c r="CF4" t="s">
        <v>247</v>
      </c>
      <c r="CG4" t="s">
        <v>188</v>
      </c>
      <c r="CH4" t="s">
        <v>189</v>
      </c>
      <c r="CI4">
        <v>45</v>
      </c>
      <c r="CJ4">
        <v>3908</v>
      </c>
      <c r="CK4">
        <v>39349000000022</v>
      </c>
      <c r="CL4">
        <v>39349000000022</v>
      </c>
      <c r="CO4" t="s">
        <v>190</v>
      </c>
      <c r="CP4" t="s">
        <v>191</v>
      </c>
      <c r="CQ4" t="s">
        <v>192</v>
      </c>
      <c r="CR4">
        <v>26640</v>
      </c>
      <c r="CS4" t="s">
        <v>247</v>
      </c>
      <c r="CT4">
        <v>24</v>
      </c>
      <c r="CU4" t="s">
        <v>193</v>
      </c>
      <c r="CV4" t="s">
        <v>249</v>
      </c>
      <c r="CW4" t="s">
        <v>195</v>
      </c>
      <c r="CX4">
        <v>3288</v>
      </c>
      <c r="CY4">
        <v>77</v>
      </c>
      <c r="CZ4" t="s">
        <v>196</v>
      </c>
      <c r="DA4" t="s">
        <v>261</v>
      </c>
      <c r="DB4">
        <v>10600</v>
      </c>
      <c r="DC4">
        <v>4000</v>
      </c>
      <c r="DD4">
        <v>7000</v>
      </c>
      <c r="DE4">
        <v>7000</v>
      </c>
      <c r="DF4">
        <v>7000</v>
      </c>
      <c r="DG4">
        <v>10600</v>
      </c>
      <c r="DH4">
        <v>10600</v>
      </c>
      <c r="DI4">
        <v>5120</v>
      </c>
      <c r="DJ4" t="s">
        <v>198</v>
      </c>
      <c r="DK4" t="s">
        <v>258</v>
      </c>
      <c r="DM4">
        <v>48</v>
      </c>
      <c r="DN4">
        <v>22</v>
      </c>
      <c r="DO4">
        <v>1831</v>
      </c>
      <c r="DP4">
        <v>1823</v>
      </c>
      <c r="DQ4">
        <v>2486</v>
      </c>
      <c r="DR4">
        <v>2486</v>
      </c>
      <c r="DS4">
        <v>2493</v>
      </c>
      <c r="DT4">
        <v>3920</v>
      </c>
      <c r="DU4">
        <v>1829</v>
      </c>
      <c r="DV4">
        <v>1829</v>
      </c>
      <c r="DW4">
        <v>1830</v>
      </c>
      <c r="DX4">
        <v>1831</v>
      </c>
      <c r="DY4">
        <v>3920</v>
      </c>
      <c r="DZ4">
        <v>3920</v>
      </c>
      <c r="EA4">
        <v>3947</v>
      </c>
      <c r="EB4">
        <v>3947</v>
      </c>
      <c r="EC4">
        <v>3947</v>
      </c>
      <c r="ED4">
        <v>3947</v>
      </c>
      <c r="EE4">
        <v>10537</v>
      </c>
      <c r="EF4">
        <v>7015</v>
      </c>
      <c r="EG4">
        <v>4438</v>
      </c>
      <c r="EH4">
        <v>4438</v>
      </c>
      <c r="EI4">
        <v>7015</v>
      </c>
      <c r="EJ4">
        <v>866346866</v>
      </c>
      <c r="EK4">
        <v>620175338</v>
      </c>
      <c r="EL4">
        <v>4000</v>
      </c>
      <c r="EM4">
        <v>4000</v>
      </c>
      <c r="EN4">
        <v>22578</v>
      </c>
      <c r="EO4">
        <v>4000</v>
      </c>
      <c r="EP4">
        <v>4000</v>
      </c>
      <c r="EQ4" t="s">
        <v>254</v>
      </c>
      <c r="ER4">
        <v>3</v>
      </c>
      <c r="ES4">
        <v>1</v>
      </c>
      <c r="ET4">
        <v>25318</v>
      </c>
      <c r="EU4">
        <v>0</v>
      </c>
      <c r="EV4">
        <v>0</v>
      </c>
      <c r="EW4">
        <v>49</v>
      </c>
      <c r="EX4">
        <v>0</v>
      </c>
      <c r="EY4">
        <v>0</v>
      </c>
      <c r="EZ4">
        <v>1</v>
      </c>
      <c r="FA4">
        <v>0</v>
      </c>
      <c r="FB4">
        <v>0</v>
      </c>
      <c r="FC4">
        <v>3063</v>
      </c>
      <c r="FD4">
        <v>622</v>
      </c>
      <c r="FE4">
        <v>1</v>
      </c>
      <c r="FF4">
        <v>1617</v>
      </c>
      <c r="FG4">
        <v>2540</v>
      </c>
      <c r="FH4">
        <v>3</v>
      </c>
      <c r="FI4">
        <v>7824</v>
      </c>
      <c r="FJ4">
        <v>2051</v>
      </c>
      <c r="FK4">
        <v>3</v>
      </c>
      <c r="FL4">
        <v>5835</v>
      </c>
      <c r="FM4">
        <v>581</v>
      </c>
      <c r="FN4">
        <v>1</v>
      </c>
      <c r="FO4">
        <v>581</v>
      </c>
      <c r="FP4">
        <v>0</v>
      </c>
      <c r="FQ4">
        <v>0</v>
      </c>
      <c r="FR4">
        <v>0</v>
      </c>
      <c r="FS4">
        <v>213136</v>
      </c>
      <c r="FT4">
        <v>1</v>
      </c>
      <c r="FU4">
        <v>213136</v>
      </c>
      <c r="FV4">
        <v>0</v>
      </c>
      <c r="FW4">
        <v>0</v>
      </c>
      <c r="FX4">
        <v>0</v>
      </c>
      <c r="FY4">
        <v>1195</v>
      </c>
      <c r="FZ4">
        <v>1</v>
      </c>
      <c r="GA4">
        <v>2834</v>
      </c>
      <c r="GB4" t="s">
        <v>254</v>
      </c>
    </row>
    <row r="5" spans="1:185" x14ac:dyDescent="0.2">
      <c r="A5">
        <v>3663</v>
      </c>
      <c r="B5">
        <v>3663</v>
      </c>
      <c r="C5">
        <v>10248</v>
      </c>
      <c r="D5">
        <v>23147</v>
      </c>
      <c r="E5">
        <v>16727</v>
      </c>
      <c r="F5">
        <v>220393</v>
      </c>
      <c r="G5">
        <v>5457</v>
      </c>
      <c r="H5">
        <v>11</v>
      </c>
      <c r="I5">
        <v>11</v>
      </c>
      <c r="J5">
        <v>8</v>
      </c>
      <c r="K5">
        <v>10</v>
      </c>
      <c r="L5">
        <v>1</v>
      </c>
      <c r="M5">
        <v>0</v>
      </c>
      <c r="N5">
        <v>99999</v>
      </c>
      <c r="O5">
        <v>0</v>
      </c>
      <c r="P5">
        <v>0</v>
      </c>
      <c r="Q5">
        <v>1</v>
      </c>
      <c r="R5" t="s">
        <v>262</v>
      </c>
      <c r="S5">
        <v>3649</v>
      </c>
      <c r="T5">
        <v>3649</v>
      </c>
      <c r="U5">
        <v>2533</v>
      </c>
      <c r="V5">
        <v>2538</v>
      </c>
      <c r="W5" t="s">
        <v>247</v>
      </c>
      <c r="X5">
        <v>6</v>
      </c>
      <c r="Y5">
        <v>0</v>
      </c>
      <c r="Z5" t="s">
        <v>263</v>
      </c>
      <c r="AA5" t="s">
        <v>247</v>
      </c>
      <c r="AB5">
        <v>2533</v>
      </c>
      <c r="AC5">
        <v>36711000000015</v>
      </c>
      <c r="AD5">
        <v>3685</v>
      </c>
      <c r="AE5">
        <v>7097</v>
      </c>
      <c r="AF5">
        <v>3</v>
      </c>
      <c r="AG5">
        <v>3</v>
      </c>
      <c r="AH5">
        <v>1795</v>
      </c>
      <c r="AI5">
        <v>520</v>
      </c>
      <c r="AJ5">
        <v>62</v>
      </c>
      <c r="AK5">
        <v>91</v>
      </c>
      <c r="AL5">
        <v>100</v>
      </c>
      <c r="AM5">
        <v>-1</v>
      </c>
      <c r="AN5">
        <v>100</v>
      </c>
      <c r="AO5">
        <v>-1</v>
      </c>
      <c r="AP5">
        <v>-1</v>
      </c>
      <c r="AQ5">
        <v>100</v>
      </c>
      <c r="AR5">
        <v>-1</v>
      </c>
      <c r="AS5">
        <v>-1</v>
      </c>
      <c r="AT5">
        <v>9671</v>
      </c>
      <c r="AU5">
        <v>0</v>
      </c>
      <c r="AV5">
        <v>-1</v>
      </c>
      <c r="AW5">
        <v>-1</v>
      </c>
      <c r="AX5">
        <v>581</v>
      </c>
      <c r="AY5">
        <v>0</v>
      </c>
      <c r="AZ5" t="s">
        <v>184</v>
      </c>
      <c r="BA5">
        <v>1</v>
      </c>
      <c r="BB5">
        <v>4</v>
      </c>
      <c r="BC5">
        <v>2</v>
      </c>
      <c r="BD5">
        <v>0</v>
      </c>
      <c r="BE5">
        <v>0</v>
      </c>
      <c r="BF5">
        <v>0</v>
      </c>
      <c r="BG5">
        <v>7</v>
      </c>
      <c r="BH5">
        <v>1</v>
      </c>
      <c r="BI5">
        <v>1</v>
      </c>
      <c r="BJ5">
        <v>0</v>
      </c>
      <c r="BK5">
        <v>6</v>
      </c>
      <c r="BL5">
        <v>0</v>
      </c>
      <c r="BM5">
        <v>4</v>
      </c>
      <c r="BN5">
        <v>14</v>
      </c>
      <c r="BO5">
        <v>1</v>
      </c>
      <c r="BP5">
        <v>1</v>
      </c>
      <c r="BQ5">
        <v>0</v>
      </c>
      <c r="BR5">
        <v>0</v>
      </c>
      <c r="BS5">
        <v>0</v>
      </c>
      <c r="BT5">
        <v>0</v>
      </c>
      <c r="BU5">
        <v>10206</v>
      </c>
      <c r="BV5" t="s">
        <v>203</v>
      </c>
      <c r="BW5">
        <v>16835679871369</v>
      </c>
      <c r="BX5" t="s">
        <v>186</v>
      </c>
      <c r="BY5" t="s">
        <v>186</v>
      </c>
      <c r="BZ5" t="s">
        <v>187</v>
      </c>
      <c r="CA5">
        <v>16835679892081</v>
      </c>
      <c r="CB5">
        <v>113000</v>
      </c>
      <c r="CC5">
        <v>113000</v>
      </c>
      <c r="CD5">
        <v>1550</v>
      </c>
      <c r="CE5">
        <v>37250660899</v>
      </c>
      <c r="CF5" t="s">
        <v>247</v>
      </c>
      <c r="CG5" t="s">
        <v>188</v>
      </c>
      <c r="CH5" t="s">
        <v>189</v>
      </c>
      <c r="CI5">
        <v>45</v>
      </c>
      <c r="CJ5">
        <v>3649</v>
      </c>
      <c r="CK5">
        <v>36711000000015</v>
      </c>
      <c r="CL5">
        <v>36711000000015</v>
      </c>
      <c r="CO5" t="s">
        <v>190</v>
      </c>
      <c r="CP5" t="s">
        <v>191</v>
      </c>
      <c r="CQ5" t="s">
        <v>192</v>
      </c>
      <c r="CR5">
        <v>26278</v>
      </c>
      <c r="CS5" t="s">
        <v>247</v>
      </c>
      <c r="CT5">
        <v>24</v>
      </c>
      <c r="CU5" t="s">
        <v>193</v>
      </c>
      <c r="CV5" t="s">
        <v>249</v>
      </c>
      <c r="CW5" t="s">
        <v>195</v>
      </c>
      <c r="CX5">
        <v>3332</v>
      </c>
      <c r="CY5">
        <v>79</v>
      </c>
      <c r="CZ5" t="s">
        <v>196</v>
      </c>
      <c r="DA5" t="s">
        <v>264</v>
      </c>
      <c r="DB5">
        <v>10300</v>
      </c>
      <c r="DC5">
        <v>3700</v>
      </c>
      <c r="DD5">
        <v>7100</v>
      </c>
      <c r="DE5">
        <v>7100</v>
      </c>
      <c r="DF5">
        <v>7100</v>
      </c>
      <c r="DG5">
        <v>10300</v>
      </c>
      <c r="DH5">
        <v>10300</v>
      </c>
      <c r="DI5">
        <v>5024</v>
      </c>
      <c r="DJ5" t="s">
        <v>198</v>
      </c>
      <c r="DK5" t="s">
        <v>258</v>
      </c>
      <c r="DM5">
        <v>44</v>
      </c>
      <c r="DN5">
        <v>22</v>
      </c>
      <c r="DO5">
        <v>1829</v>
      </c>
      <c r="DP5">
        <v>1831</v>
      </c>
      <c r="DQ5">
        <v>2547</v>
      </c>
      <c r="DR5">
        <v>2547</v>
      </c>
      <c r="DS5">
        <v>2552</v>
      </c>
      <c r="DT5">
        <v>3663</v>
      </c>
      <c r="DU5">
        <v>1828</v>
      </c>
      <c r="DV5">
        <v>1828</v>
      </c>
      <c r="DW5">
        <v>1828</v>
      </c>
      <c r="DX5">
        <v>1829</v>
      </c>
      <c r="DY5">
        <v>3663</v>
      </c>
      <c r="DZ5">
        <v>3663</v>
      </c>
      <c r="EA5">
        <v>3685</v>
      </c>
      <c r="EB5">
        <v>3685</v>
      </c>
      <c r="EC5">
        <v>3685</v>
      </c>
      <c r="ED5">
        <v>3685</v>
      </c>
      <c r="EE5">
        <v>10291</v>
      </c>
      <c r="EF5">
        <v>7096</v>
      </c>
      <c r="EG5">
        <v>4433</v>
      </c>
      <c r="EH5">
        <v>4433</v>
      </c>
      <c r="EI5">
        <v>7097</v>
      </c>
      <c r="EJ5">
        <v>874695664</v>
      </c>
      <c r="EK5">
        <v>628524136</v>
      </c>
      <c r="EL5">
        <v>3700</v>
      </c>
      <c r="EM5">
        <v>3700</v>
      </c>
      <c r="EN5">
        <v>22335</v>
      </c>
      <c r="EO5">
        <v>3700</v>
      </c>
      <c r="EP5">
        <v>3700</v>
      </c>
      <c r="EQ5" t="s">
        <v>254</v>
      </c>
      <c r="ER5">
        <v>4</v>
      </c>
      <c r="ES5">
        <v>1</v>
      </c>
      <c r="ET5">
        <v>26072</v>
      </c>
      <c r="EU5">
        <v>0</v>
      </c>
      <c r="EV5">
        <v>0</v>
      </c>
      <c r="EW5">
        <v>49</v>
      </c>
      <c r="EX5">
        <v>0</v>
      </c>
      <c r="EY5">
        <v>0</v>
      </c>
      <c r="EZ5">
        <v>1</v>
      </c>
      <c r="FA5">
        <v>0</v>
      </c>
      <c r="FB5">
        <v>0</v>
      </c>
      <c r="FC5">
        <v>2921</v>
      </c>
      <c r="FD5">
        <v>622</v>
      </c>
      <c r="FE5">
        <v>1</v>
      </c>
      <c r="FF5">
        <v>1617</v>
      </c>
      <c r="FG5">
        <v>2685</v>
      </c>
      <c r="FH5">
        <v>3</v>
      </c>
      <c r="FI5">
        <v>8809</v>
      </c>
      <c r="FJ5">
        <v>2051</v>
      </c>
      <c r="FK5">
        <v>3</v>
      </c>
      <c r="FL5">
        <v>5835</v>
      </c>
      <c r="FM5">
        <v>581</v>
      </c>
      <c r="FN5">
        <v>1</v>
      </c>
      <c r="FO5">
        <v>581</v>
      </c>
      <c r="FP5">
        <v>0</v>
      </c>
      <c r="FQ5">
        <v>0</v>
      </c>
      <c r="FR5">
        <v>0</v>
      </c>
      <c r="FS5">
        <v>213136</v>
      </c>
      <c r="FT5">
        <v>1</v>
      </c>
      <c r="FU5">
        <v>213136</v>
      </c>
      <c r="FV5">
        <v>0</v>
      </c>
      <c r="FW5">
        <v>0</v>
      </c>
      <c r="FX5">
        <v>0</v>
      </c>
      <c r="FY5">
        <v>1219</v>
      </c>
      <c r="FZ5">
        <v>1</v>
      </c>
      <c r="GA5">
        <v>3067</v>
      </c>
      <c r="GB5" t="s">
        <v>254</v>
      </c>
    </row>
    <row r="6" spans="1:185" x14ac:dyDescent="0.2">
      <c r="A6">
        <v>3725</v>
      </c>
      <c r="B6">
        <v>3725</v>
      </c>
      <c r="C6">
        <v>10316</v>
      </c>
      <c r="D6">
        <v>23147</v>
      </c>
      <c r="E6">
        <v>16727</v>
      </c>
      <c r="F6">
        <v>220499</v>
      </c>
      <c r="G6">
        <v>5312</v>
      </c>
      <c r="H6">
        <v>11</v>
      </c>
      <c r="I6">
        <v>11</v>
      </c>
      <c r="J6">
        <v>8</v>
      </c>
      <c r="K6">
        <v>10</v>
      </c>
      <c r="L6">
        <v>1</v>
      </c>
      <c r="M6">
        <v>0</v>
      </c>
      <c r="N6">
        <v>99999</v>
      </c>
      <c r="O6">
        <v>0</v>
      </c>
      <c r="P6">
        <v>0</v>
      </c>
      <c r="Q6">
        <v>1</v>
      </c>
      <c r="R6" t="s">
        <v>265</v>
      </c>
      <c r="S6">
        <v>3714</v>
      </c>
      <c r="T6">
        <v>3714</v>
      </c>
      <c r="U6">
        <v>2578</v>
      </c>
      <c r="V6">
        <v>2582</v>
      </c>
      <c r="W6" t="s">
        <v>247</v>
      </c>
      <c r="X6">
        <v>6</v>
      </c>
      <c r="Y6">
        <v>0</v>
      </c>
      <c r="Z6" t="s">
        <v>266</v>
      </c>
      <c r="AA6" t="s">
        <v>247</v>
      </c>
      <c r="AB6">
        <v>2578</v>
      </c>
      <c r="AC6">
        <v>3738</v>
      </c>
      <c r="AD6">
        <v>3750</v>
      </c>
      <c r="AE6">
        <v>7195</v>
      </c>
      <c r="AF6">
        <v>3</v>
      </c>
      <c r="AG6">
        <v>3</v>
      </c>
      <c r="AH6">
        <v>1821</v>
      </c>
      <c r="AI6">
        <v>518</v>
      </c>
      <c r="AJ6">
        <v>62</v>
      </c>
      <c r="AK6">
        <v>91</v>
      </c>
      <c r="AL6">
        <v>100</v>
      </c>
      <c r="AM6">
        <v>-1</v>
      </c>
      <c r="AN6">
        <v>100</v>
      </c>
      <c r="AO6">
        <v>-1</v>
      </c>
      <c r="AP6">
        <v>-1</v>
      </c>
      <c r="AQ6">
        <v>100</v>
      </c>
      <c r="AR6">
        <v>-1</v>
      </c>
      <c r="AS6">
        <v>-1</v>
      </c>
      <c r="AT6">
        <v>9825</v>
      </c>
      <c r="AU6">
        <v>0</v>
      </c>
      <c r="AV6">
        <v>-1</v>
      </c>
      <c r="AW6">
        <v>-1</v>
      </c>
      <c r="AX6">
        <v>581</v>
      </c>
      <c r="AY6">
        <v>0</v>
      </c>
      <c r="AZ6" t="s">
        <v>184</v>
      </c>
      <c r="BA6">
        <v>3</v>
      </c>
      <c r="BB6">
        <v>2</v>
      </c>
      <c r="BC6">
        <v>4</v>
      </c>
      <c r="BD6">
        <v>0</v>
      </c>
      <c r="BE6">
        <v>0</v>
      </c>
      <c r="BF6">
        <v>0</v>
      </c>
      <c r="BG6">
        <v>5</v>
      </c>
      <c r="BH6">
        <v>1</v>
      </c>
      <c r="BI6">
        <v>1</v>
      </c>
      <c r="BJ6">
        <v>1</v>
      </c>
      <c r="BK6">
        <v>8</v>
      </c>
      <c r="BL6">
        <v>0</v>
      </c>
      <c r="BM6">
        <v>5</v>
      </c>
      <c r="BN6">
        <v>16</v>
      </c>
      <c r="BO6">
        <v>1</v>
      </c>
      <c r="BP6">
        <v>2</v>
      </c>
      <c r="BQ6">
        <v>0</v>
      </c>
      <c r="BR6">
        <v>0</v>
      </c>
      <c r="BS6">
        <v>0</v>
      </c>
      <c r="BT6">
        <v>0</v>
      </c>
      <c r="BU6">
        <v>10266</v>
      </c>
      <c r="BV6" t="s">
        <v>206</v>
      </c>
      <c r="BW6">
        <v>16835679878689</v>
      </c>
      <c r="BX6" t="s">
        <v>186</v>
      </c>
      <c r="BY6" t="s">
        <v>186</v>
      </c>
      <c r="BZ6" t="s">
        <v>187</v>
      </c>
      <c r="CA6">
        <v>16835679898296</v>
      </c>
      <c r="CB6">
        <v>113000</v>
      </c>
      <c r="CC6">
        <v>113000</v>
      </c>
      <c r="CD6">
        <v>3150</v>
      </c>
      <c r="CE6">
        <v>73170731707</v>
      </c>
      <c r="CF6" t="s">
        <v>247</v>
      </c>
      <c r="CG6" t="s">
        <v>188</v>
      </c>
      <c r="CH6" t="s">
        <v>189</v>
      </c>
      <c r="CI6">
        <v>45</v>
      </c>
      <c r="CJ6">
        <v>3714</v>
      </c>
      <c r="CK6">
        <v>3738</v>
      </c>
      <c r="CL6">
        <v>3738</v>
      </c>
      <c r="CO6" t="s">
        <v>190</v>
      </c>
      <c r="CP6" t="s">
        <v>191</v>
      </c>
      <c r="CQ6" t="s">
        <v>192</v>
      </c>
      <c r="CR6">
        <v>26477</v>
      </c>
      <c r="CS6" t="s">
        <v>247</v>
      </c>
      <c r="CT6">
        <v>24</v>
      </c>
      <c r="CU6" t="s">
        <v>193</v>
      </c>
      <c r="CV6" t="s">
        <v>249</v>
      </c>
      <c r="CW6" t="s">
        <v>195</v>
      </c>
      <c r="CX6">
        <v>3348</v>
      </c>
      <c r="CY6">
        <v>79</v>
      </c>
      <c r="CZ6" t="s">
        <v>196</v>
      </c>
      <c r="DA6" t="s">
        <v>267</v>
      </c>
      <c r="DB6">
        <v>10400</v>
      </c>
      <c r="DC6">
        <v>3800</v>
      </c>
      <c r="DD6">
        <v>7200</v>
      </c>
      <c r="DE6">
        <v>7200</v>
      </c>
      <c r="DF6">
        <v>7200</v>
      </c>
      <c r="DG6">
        <v>10400</v>
      </c>
      <c r="DH6">
        <v>10400</v>
      </c>
      <c r="DI6">
        <v>5124</v>
      </c>
      <c r="DJ6" t="s">
        <v>198</v>
      </c>
      <c r="DK6" t="s">
        <v>258</v>
      </c>
      <c r="DM6">
        <v>47</v>
      </c>
      <c r="DN6">
        <v>21</v>
      </c>
      <c r="DO6">
        <v>1860</v>
      </c>
      <c r="DP6">
        <v>1848</v>
      </c>
      <c r="DQ6">
        <v>2589</v>
      </c>
      <c r="DR6">
        <v>2589</v>
      </c>
      <c r="DS6">
        <v>2593</v>
      </c>
      <c r="DT6">
        <v>3725</v>
      </c>
      <c r="DU6">
        <v>1858</v>
      </c>
      <c r="DV6">
        <v>1858</v>
      </c>
      <c r="DW6">
        <v>1858</v>
      </c>
      <c r="DX6">
        <v>1860</v>
      </c>
      <c r="DY6">
        <v>3725</v>
      </c>
      <c r="DZ6">
        <v>3725</v>
      </c>
      <c r="EA6">
        <v>3749</v>
      </c>
      <c r="EB6">
        <v>3749</v>
      </c>
      <c r="EC6">
        <v>3749</v>
      </c>
      <c r="ED6">
        <v>3750</v>
      </c>
      <c r="EE6">
        <v>10365</v>
      </c>
      <c r="EF6">
        <v>7194</v>
      </c>
      <c r="EG6">
        <v>4489</v>
      </c>
      <c r="EH6">
        <v>4489</v>
      </c>
      <c r="EI6">
        <v>7195</v>
      </c>
      <c r="EJ6">
        <v>868208063</v>
      </c>
      <c r="EK6">
        <v>622036535</v>
      </c>
      <c r="EL6">
        <v>3800</v>
      </c>
      <c r="EM6">
        <v>3800</v>
      </c>
      <c r="EN6">
        <v>22411</v>
      </c>
      <c r="EO6">
        <v>3800</v>
      </c>
      <c r="EP6">
        <v>3800</v>
      </c>
      <c r="EQ6" t="s">
        <v>254</v>
      </c>
      <c r="ER6">
        <v>5</v>
      </c>
      <c r="ES6">
        <v>1</v>
      </c>
      <c r="ET6">
        <v>25956</v>
      </c>
      <c r="EU6">
        <v>0</v>
      </c>
      <c r="EV6">
        <v>0</v>
      </c>
      <c r="EW6">
        <v>49</v>
      </c>
      <c r="EX6">
        <v>0</v>
      </c>
      <c r="EY6">
        <v>0</v>
      </c>
      <c r="EZ6">
        <v>1</v>
      </c>
      <c r="FA6">
        <v>0</v>
      </c>
      <c r="FB6">
        <v>0</v>
      </c>
      <c r="FC6">
        <v>2789</v>
      </c>
      <c r="FD6">
        <v>622</v>
      </c>
      <c r="FE6">
        <v>1</v>
      </c>
      <c r="FF6">
        <v>1617</v>
      </c>
      <c r="FG6">
        <v>2540</v>
      </c>
      <c r="FH6">
        <v>3</v>
      </c>
      <c r="FI6">
        <v>7824</v>
      </c>
      <c r="FJ6">
        <v>2051</v>
      </c>
      <c r="FK6">
        <v>3</v>
      </c>
      <c r="FL6">
        <v>5835</v>
      </c>
      <c r="FM6">
        <v>581</v>
      </c>
      <c r="FN6">
        <v>1</v>
      </c>
      <c r="FO6">
        <v>581</v>
      </c>
      <c r="FP6">
        <v>0</v>
      </c>
      <c r="FQ6">
        <v>0</v>
      </c>
      <c r="FR6">
        <v>0</v>
      </c>
      <c r="FS6">
        <v>213136</v>
      </c>
      <c r="FT6">
        <v>1</v>
      </c>
      <c r="FU6">
        <v>213136</v>
      </c>
      <c r="FV6">
        <v>0</v>
      </c>
      <c r="FW6">
        <v>0</v>
      </c>
      <c r="FX6">
        <v>0</v>
      </c>
      <c r="FY6">
        <v>1470</v>
      </c>
      <c r="FZ6">
        <v>1</v>
      </c>
      <c r="GA6">
        <v>3821</v>
      </c>
      <c r="GB6" t="s">
        <v>254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B802F-37D4-9B45-874B-8AA72A521E1A}">
  <dimension ref="A1:FY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43.33203125" bestFit="1" customWidth="1"/>
    <col min="24" max="24" width="13.33203125" bestFit="1" customWidth="1"/>
    <col min="25" max="25" width="24.6640625" bestFit="1" customWidth="1"/>
    <col min="26" max="26" width="35.83203125" bestFit="1" customWidth="1"/>
    <col min="27" max="27" width="43.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22.33203125" bestFit="1" customWidth="1"/>
    <col min="64" max="64" width="12.5" bestFit="1" customWidth="1"/>
    <col min="65" max="65" width="13.83203125" bestFit="1" customWidth="1"/>
    <col min="66" max="66" width="11.1640625" bestFit="1" customWidth="1"/>
    <col min="67" max="67" width="13.83203125" bestFit="1" customWidth="1"/>
    <col min="68" max="68" width="17" bestFit="1" customWidth="1"/>
    <col min="69" max="69" width="15.16406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43.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43.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7.33203125" bestFit="1" customWidth="1"/>
    <col min="132" max="132" width="33.33203125" bestFit="1" customWidth="1"/>
    <col min="133" max="133" width="34.33203125" bestFit="1" customWidth="1"/>
    <col min="134" max="134" width="39.1640625" bestFit="1" customWidth="1"/>
    <col min="135" max="135" width="33.83203125" bestFit="1" customWidth="1"/>
    <col min="136" max="136" width="39.1640625" bestFit="1" customWidth="1"/>
    <col min="137" max="137" width="16.1640625" bestFit="1" customWidth="1"/>
    <col min="138" max="138" width="18.83203125" bestFit="1" customWidth="1"/>
    <col min="139" max="139" width="20.83203125" bestFit="1" customWidth="1"/>
    <col min="140" max="140" width="15.83203125" bestFit="1" customWidth="1"/>
    <col min="141" max="141" width="13.6640625" bestFit="1" customWidth="1"/>
    <col min="142" max="142" width="18.1640625" bestFit="1" customWidth="1"/>
    <col min="143" max="143" width="6.33203125" bestFit="1" customWidth="1"/>
    <col min="144" max="144" width="7.1640625" bestFit="1" customWidth="1"/>
    <col min="145" max="145" width="14" bestFit="1" customWidth="1"/>
    <col min="146" max="146" width="11.5" bestFit="1" customWidth="1"/>
    <col min="147" max="147" width="6" bestFit="1" customWidth="1"/>
    <col min="148" max="148" width="11.1640625" bestFit="1" customWidth="1"/>
    <col min="149" max="149" width="13.6640625" bestFit="1" customWidth="1"/>
    <col min="150" max="150" width="11.83203125" bestFit="1" customWidth="1"/>
    <col min="151" max="151" width="16.5" bestFit="1" customWidth="1"/>
    <col min="152" max="152" width="10.1640625" bestFit="1" customWidth="1"/>
    <col min="153" max="153" width="19.1640625" bestFit="1" customWidth="1"/>
    <col min="154" max="154" width="17.1640625" bestFit="1" customWidth="1"/>
    <col min="155" max="155" width="12.5" bestFit="1" customWidth="1"/>
    <col min="156" max="156" width="15" bestFit="1" customWidth="1"/>
    <col min="157" max="157" width="25" bestFit="1" customWidth="1"/>
    <col min="158" max="158" width="10" bestFit="1" customWidth="1"/>
    <col min="159" max="159" width="12.5" bestFit="1" customWidth="1"/>
    <col min="160" max="160" width="22.33203125" bestFit="1" customWidth="1"/>
    <col min="161" max="161" width="11.1640625" bestFit="1" customWidth="1"/>
    <col min="162" max="162" width="13.6640625" bestFit="1" customWidth="1"/>
    <col min="163" max="163" width="23.5" bestFit="1" customWidth="1"/>
    <col min="164" max="164" width="13.83203125" bestFit="1" customWidth="1"/>
    <col min="165" max="165" width="16.33203125" bestFit="1" customWidth="1"/>
    <col min="166" max="166" width="26.33203125" bestFit="1" customWidth="1"/>
    <col min="167" max="167" width="12.6640625" bestFit="1" customWidth="1"/>
    <col min="168" max="168" width="15.1640625" bestFit="1" customWidth="1"/>
    <col min="169" max="169" width="25.1640625" bestFit="1" customWidth="1"/>
    <col min="170" max="170" width="12" bestFit="1" customWidth="1"/>
    <col min="171" max="171" width="14.5" bestFit="1" customWidth="1"/>
    <col min="172" max="172" width="24.5" bestFit="1" customWidth="1"/>
    <col min="173" max="173" width="13.1640625" bestFit="1" customWidth="1"/>
    <col min="174" max="174" width="15.6640625" bestFit="1" customWidth="1"/>
    <col min="175" max="175" width="25.6640625" bestFit="1" customWidth="1"/>
    <col min="176" max="176" width="13" bestFit="1" customWidth="1"/>
    <col min="177" max="177" width="15.5" bestFit="1" customWidth="1"/>
    <col min="178" max="178" width="25.5" bestFit="1" customWidth="1"/>
    <col min="179" max="179" width="18.1640625" bestFit="1" customWidth="1"/>
    <col min="180" max="180" width="13" bestFit="1" customWidth="1"/>
    <col min="181" max="181" width="12.83203125" bestFit="1" customWidth="1"/>
  </cols>
  <sheetData>
    <row r="1" spans="1: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x14ac:dyDescent="0.2">
      <c r="A2">
        <v>2550</v>
      </c>
      <c r="B2">
        <v>2550</v>
      </c>
      <c r="C2">
        <v>2973</v>
      </c>
      <c r="D2">
        <v>24110</v>
      </c>
      <c r="E2">
        <v>24110</v>
      </c>
      <c r="F2">
        <v>3784</v>
      </c>
      <c r="G2">
        <v>3784</v>
      </c>
      <c r="H2">
        <v>8</v>
      </c>
      <c r="I2">
        <v>8</v>
      </c>
      <c r="J2">
        <v>8</v>
      </c>
      <c r="K2">
        <v>7</v>
      </c>
      <c r="L2">
        <v>1</v>
      </c>
      <c r="M2">
        <v>0</v>
      </c>
      <c r="N2">
        <v>99999</v>
      </c>
      <c r="O2">
        <v>0</v>
      </c>
      <c r="P2">
        <v>0</v>
      </c>
      <c r="Q2">
        <v>1</v>
      </c>
      <c r="R2" t="s">
        <v>282</v>
      </c>
      <c r="S2">
        <v>2540</v>
      </c>
      <c r="T2">
        <v>2540</v>
      </c>
      <c r="U2">
        <v>2538</v>
      </c>
      <c r="V2">
        <v>2539</v>
      </c>
      <c r="W2" t="s">
        <v>283</v>
      </c>
      <c r="X2">
        <v>1</v>
      </c>
      <c r="Y2">
        <v>0</v>
      </c>
      <c r="Z2" t="s">
        <v>284</v>
      </c>
      <c r="AA2" t="s">
        <v>283</v>
      </c>
      <c r="AB2">
        <v>2538</v>
      </c>
      <c r="AC2">
        <v>25553000000045</v>
      </c>
      <c r="AD2">
        <v>2566</v>
      </c>
      <c r="AE2">
        <v>2566</v>
      </c>
      <c r="AF2">
        <v>3</v>
      </c>
      <c r="AG2">
        <v>3</v>
      </c>
      <c r="AH2">
        <v>1802</v>
      </c>
      <c r="AI2">
        <v>523</v>
      </c>
      <c r="AJ2">
        <v>33</v>
      </c>
      <c r="AK2">
        <v>100</v>
      </c>
      <c r="AL2">
        <v>100</v>
      </c>
      <c r="AM2">
        <v>-1</v>
      </c>
      <c r="AN2">
        <v>100</v>
      </c>
      <c r="AO2">
        <v>-1</v>
      </c>
      <c r="AP2">
        <v>-1</v>
      </c>
      <c r="AQ2">
        <v>-1</v>
      </c>
      <c r="AR2">
        <v>-1</v>
      </c>
      <c r="AS2">
        <v>-1</v>
      </c>
      <c r="AT2">
        <v>6130</v>
      </c>
      <c r="AU2">
        <v>0</v>
      </c>
      <c r="AV2">
        <v>-1</v>
      </c>
      <c r="AW2">
        <v>-1</v>
      </c>
      <c r="AX2">
        <v>0</v>
      </c>
      <c r="AY2">
        <v>0</v>
      </c>
      <c r="AZ2" t="s">
        <v>184</v>
      </c>
      <c r="BA2">
        <v>1</v>
      </c>
      <c r="BB2">
        <v>0</v>
      </c>
      <c r="BC2">
        <v>0</v>
      </c>
      <c r="BD2">
        <v>0</v>
      </c>
      <c r="BE2">
        <v>0</v>
      </c>
      <c r="BF2">
        <v>0</v>
      </c>
      <c r="BG2">
        <v>13</v>
      </c>
      <c r="BH2">
        <v>1</v>
      </c>
      <c r="BI2">
        <v>3</v>
      </c>
      <c r="BJ2">
        <v>1</v>
      </c>
      <c r="BK2">
        <v>1</v>
      </c>
      <c r="BL2">
        <v>6</v>
      </c>
      <c r="BM2">
        <v>0</v>
      </c>
      <c r="BN2">
        <v>0</v>
      </c>
      <c r="BO2">
        <v>0</v>
      </c>
      <c r="BP2">
        <v>2</v>
      </c>
      <c r="BQ2">
        <v>0</v>
      </c>
      <c r="BR2">
        <v>0</v>
      </c>
      <c r="BS2">
        <v>2943</v>
      </c>
      <c r="BT2" t="s">
        <v>203</v>
      </c>
      <c r="BU2">
        <v>16835700981808</v>
      </c>
      <c r="BV2" t="s">
        <v>186</v>
      </c>
      <c r="BW2" t="s">
        <v>186</v>
      </c>
      <c r="BX2" t="s">
        <v>187</v>
      </c>
      <c r="BY2">
        <v>16835701001745</v>
      </c>
      <c r="BZ2">
        <v>113000</v>
      </c>
      <c r="CA2">
        <v>113000</v>
      </c>
      <c r="CB2">
        <v>1729</v>
      </c>
      <c r="CC2">
        <v>59903047091</v>
      </c>
      <c r="CD2" t="s">
        <v>283</v>
      </c>
      <c r="CE2" t="s">
        <v>188</v>
      </c>
      <c r="CF2" t="s">
        <v>189</v>
      </c>
      <c r="CG2">
        <v>19</v>
      </c>
      <c r="CH2">
        <v>2540</v>
      </c>
      <c r="CI2">
        <v>25553000000045</v>
      </c>
      <c r="CJ2">
        <v>25553000000045</v>
      </c>
      <c r="CM2" t="s">
        <v>190</v>
      </c>
      <c r="CN2" t="s">
        <v>191</v>
      </c>
      <c r="CO2" t="s">
        <v>192</v>
      </c>
      <c r="CP2">
        <v>18528</v>
      </c>
      <c r="CQ2" t="s">
        <v>283</v>
      </c>
      <c r="CR2">
        <v>24</v>
      </c>
      <c r="CS2" t="s">
        <v>193</v>
      </c>
      <c r="CT2" t="s">
        <v>194</v>
      </c>
      <c r="CU2" t="s">
        <v>195</v>
      </c>
      <c r="CV2">
        <v>-232</v>
      </c>
      <c r="CW2">
        <v>-2</v>
      </c>
      <c r="CX2" t="s">
        <v>196</v>
      </c>
      <c r="CY2" t="s">
        <v>285</v>
      </c>
      <c r="CZ2">
        <v>2600</v>
      </c>
      <c r="DA2">
        <v>2600</v>
      </c>
      <c r="DB2">
        <v>2600</v>
      </c>
      <c r="DC2">
        <v>2600</v>
      </c>
      <c r="DD2">
        <v>2600</v>
      </c>
      <c r="DE2">
        <v>2600</v>
      </c>
      <c r="DF2">
        <v>2600</v>
      </c>
      <c r="DG2">
        <v>2600</v>
      </c>
      <c r="DH2" t="s">
        <v>198</v>
      </c>
      <c r="DI2" t="s">
        <v>217</v>
      </c>
      <c r="DJ2">
        <v>50</v>
      </c>
      <c r="DK2">
        <v>19</v>
      </c>
      <c r="DL2">
        <v>1833</v>
      </c>
      <c r="DM2">
        <v>1828</v>
      </c>
      <c r="DN2">
        <v>2548</v>
      </c>
      <c r="DO2">
        <v>2548</v>
      </c>
      <c r="DP2">
        <v>2550</v>
      </c>
      <c r="DQ2">
        <v>2550</v>
      </c>
      <c r="DR2">
        <v>1831</v>
      </c>
      <c r="DS2">
        <v>1831</v>
      </c>
      <c r="DT2">
        <v>1832</v>
      </c>
      <c r="DU2">
        <v>1833</v>
      </c>
      <c r="DV2">
        <v>2550</v>
      </c>
      <c r="DW2">
        <v>2550</v>
      </c>
      <c r="DX2">
        <v>2565</v>
      </c>
      <c r="DY2">
        <v>2565</v>
      </c>
      <c r="DZ2">
        <v>2565</v>
      </c>
      <c r="EA2">
        <v>2565</v>
      </c>
      <c r="EB2">
        <v>2566</v>
      </c>
      <c r="EC2">
        <v>2566</v>
      </c>
      <c r="ED2">
        <v>2566</v>
      </c>
      <c r="EE2">
        <v>0</v>
      </c>
      <c r="EF2">
        <v>0</v>
      </c>
      <c r="EG2">
        <v>2600</v>
      </c>
      <c r="EH2">
        <v>2600</v>
      </c>
      <c r="EI2">
        <v>15039</v>
      </c>
      <c r="EJ2">
        <v>2600</v>
      </c>
      <c r="EK2">
        <v>2600</v>
      </c>
      <c r="EL2" t="s">
        <v>286</v>
      </c>
      <c r="EM2">
        <v>1</v>
      </c>
      <c r="EN2">
        <v>1</v>
      </c>
      <c r="EO2">
        <v>3231</v>
      </c>
      <c r="EP2">
        <v>0</v>
      </c>
      <c r="EQ2">
        <v>0</v>
      </c>
      <c r="ER2">
        <v>51</v>
      </c>
      <c r="ES2">
        <v>0</v>
      </c>
      <c r="ET2">
        <v>0</v>
      </c>
      <c r="EU2">
        <v>1</v>
      </c>
      <c r="EV2">
        <v>0</v>
      </c>
      <c r="EW2">
        <v>0</v>
      </c>
      <c r="EX2">
        <v>5058</v>
      </c>
      <c r="EY2">
        <v>283</v>
      </c>
      <c r="EZ2">
        <v>1</v>
      </c>
      <c r="FA2">
        <v>751</v>
      </c>
      <c r="FB2">
        <v>1701</v>
      </c>
      <c r="FC2">
        <v>3</v>
      </c>
      <c r="FD2">
        <v>4989</v>
      </c>
      <c r="FE2">
        <v>1701</v>
      </c>
      <c r="FF2">
        <v>3</v>
      </c>
      <c r="FG2">
        <v>5228</v>
      </c>
      <c r="FH2">
        <v>0</v>
      </c>
      <c r="FI2">
        <v>0</v>
      </c>
      <c r="FJ2">
        <v>0</v>
      </c>
      <c r="FK2">
        <v>0</v>
      </c>
      <c r="FL2">
        <v>0</v>
      </c>
      <c r="FM2">
        <v>0</v>
      </c>
      <c r="FN2">
        <v>0</v>
      </c>
      <c r="FO2">
        <v>0</v>
      </c>
      <c r="FP2">
        <v>0</v>
      </c>
      <c r="FQ2">
        <v>0</v>
      </c>
      <c r="FR2">
        <v>0</v>
      </c>
      <c r="FS2">
        <v>0</v>
      </c>
      <c r="FT2">
        <v>0</v>
      </c>
      <c r="FU2">
        <v>0</v>
      </c>
      <c r="FV2">
        <v>0</v>
      </c>
      <c r="FW2" t="s">
        <v>286</v>
      </c>
    </row>
    <row r="3" spans="1:181" x14ac:dyDescent="0.2">
      <c r="A3">
        <v>2565</v>
      </c>
      <c r="B3">
        <v>2565</v>
      </c>
      <c r="C3">
        <v>2984</v>
      </c>
      <c r="D3">
        <v>24110</v>
      </c>
      <c r="E3">
        <v>24110</v>
      </c>
      <c r="F3">
        <v>3784</v>
      </c>
      <c r="G3">
        <v>3784</v>
      </c>
      <c r="H3">
        <v>8</v>
      </c>
      <c r="I3">
        <v>8</v>
      </c>
      <c r="J3">
        <v>8</v>
      </c>
      <c r="K3">
        <v>7</v>
      </c>
      <c r="L3">
        <v>1</v>
      </c>
      <c r="M3">
        <v>0</v>
      </c>
      <c r="N3">
        <v>99999</v>
      </c>
      <c r="O3">
        <v>0</v>
      </c>
      <c r="P3">
        <v>0</v>
      </c>
      <c r="Q3">
        <v>1</v>
      </c>
      <c r="R3" t="s">
        <v>287</v>
      </c>
      <c r="S3">
        <v>2547</v>
      </c>
      <c r="T3">
        <v>2547</v>
      </c>
      <c r="U3">
        <v>2545</v>
      </c>
      <c r="V3">
        <v>2546</v>
      </c>
      <c r="W3" t="s">
        <v>283</v>
      </c>
      <c r="X3">
        <v>1</v>
      </c>
      <c r="Y3">
        <v>0</v>
      </c>
      <c r="Z3" t="s">
        <v>288</v>
      </c>
      <c r="AA3" t="s">
        <v>283</v>
      </c>
      <c r="AB3">
        <v>2545</v>
      </c>
      <c r="AC3">
        <v>25571000000015</v>
      </c>
      <c r="AD3">
        <v>2575</v>
      </c>
      <c r="AE3">
        <v>2575</v>
      </c>
      <c r="AF3">
        <v>3</v>
      </c>
      <c r="AG3">
        <v>3</v>
      </c>
      <c r="AH3">
        <v>1796</v>
      </c>
      <c r="AI3">
        <v>519</v>
      </c>
      <c r="AJ3">
        <v>33</v>
      </c>
      <c r="AK3">
        <v>100</v>
      </c>
      <c r="AL3">
        <v>100</v>
      </c>
      <c r="AM3">
        <v>-1</v>
      </c>
      <c r="AN3">
        <v>100</v>
      </c>
      <c r="AO3">
        <v>-1</v>
      </c>
      <c r="AP3">
        <v>-1</v>
      </c>
      <c r="AQ3">
        <v>-1</v>
      </c>
      <c r="AR3">
        <v>-1</v>
      </c>
      <c r="AS3">
        <v>-1</v>
      </c>
      <c r="AT3">
        <v>6096</v>
      </c>
      <c r="AU3">
        <v>0</v>
      </c>
      <c r="AV3">
        <v>-1</v>
      </c>
      <c r="AW3">
        <v>-1</v>
      </c>
      <c r="AX3">
        <v>0</v>
      </c>
      <c r="AY3">
        <v>0</v>
      </c>
      <c r="AZ3" t="s">
        <v>184</v>
      </c>
      <c r="BA3">
        <v>4</v>
      </c>
      <c r="BB3">
        <v>0</v>
      </c>
      <c r="BC3">
        <v>1</v>
      </c>
      <c r="BD3">
        <v>0</v>
      </c>
      <c r="BE3">
        <v>0</v>
      </c>
      <c r="BF3">
        <v>0</v>
      </c>
      <c r="BG3">
        <v>10</v>
      </c>
      <c r="BH3">
        <v>1</v>
      </c>
      <c r="BI3">
        <v>1</v>
      </c>
      <c r="BJ3">
        <v>1</v>
      </c>
      <c r="BK3">
        <v>1</v>
      </c>
      <c r="BL3">
        <v>6</v>
      </c>
      <c r="BM3">
        <v>0</v>
      </c>
      <c r="BN3">
        <v>0</v>
      </c>
      <c r="BO3">
        <v>0</v>
      </c>
      <c r="BP3">
        <v>2</v>
      </c>
      <c r="BQ3">
        <v>0</v>
      </c>
      <c r="BR3">
        <v>0</v>
      </c>
      <c r="BS3">
        <v>2956</v>
      </c>
      <c r="BT3" t="s">
        <v>206</v>
      </c>
      <c r="BU3">
        <v>16835701027885</v>
      </c>
      <c r="BV3" t="s">
        <v>186</v>
      </c>
      <c r="BW3" t="s">
        <v>186</v>
      </c>
      <c r="BX3" t="s">
        <v>187</v>
      </c>
      <c r="BY3">
        <v>16835701046906</v>
      </c>
      <c r="BZ3">
        <v>113000</v>
      </c>
      <c r="CA3">
        <v>113000</v>
      </c>
      <c r="CB3">
        <v>1720</v>
      </c>
      <c r="CC3">
        <v>59310344828</v>
      </c>
      <c r="CD3" t="s">
        <v>283</v>
      </c>
      <c r="CE3" t="s">
        <v>188</v>
      </c>
      <c r="CF3" t="s">
        <v>189</v>
      </c>
      <c r="CG3">
        <v>19</v>
      </c>
      <c r="CH3">
        <v>2547</v>
      </c>
      <c r="CI3">
        <v>25571000000015</v>
      </c>
      <c r="CJ3">
        <v>25571000000015</v>
      </c>
      <c r="CM3" t="s">
        <v>190</v>
      </c>
      <c r="CN3" t="s">
        <v>191</v>
      </c>
      <c r="CO3" t="s">
        <v>192</v>
      </c>
      <c r="CP3">
        <v>18501</v>
      </c>
      <c r="CQ3" t="s">
        <v>283</v>
      </c>
      <c r="CR3">
        <v>24</v>
      </c>
      <c r="CS3" t="s">
        <v>193</v>
      </c>
      <c r="CT3" t="s">
        <v>194</v>
      </c>
      <c r="CU3" t="s">
        <v>195</v>
      </c>
      <c r="CV3">
        <v>-232</v>
      </c>
      <c r="CW3">
        <v>-2</v>
      </c>
      <c r="CX3" t="s">
        <v>196</v>
      </c>
      <c r="CY3" t="s">
        <v>285</v>
      </c>
      <c r="CZ3">
        <v>2600</v>
      </c>
      <c r="DA3">
        <v>2600</v>
      </c>
      <c r="DB3">
        <v>2600</v>
      </c>
      <c r="DC3">
        <v>2600</v>
      </c>
      <c r="DD3">
        <v>2600</v>
      </c>
      <c r="DE3">
        <v>2600</v>
      </c>
      <c r="DF3">
        <v>2600</v>
      </c>
      <c r="DG3">
        <v>2600</v>
      </c>
      <c r="DH3" t="s">
        <v>198</v>
      </c>
      <c r="DI3" t="s">
        <v>217</v>
      </c>
      <c r="DJ3">
        <v>56</v>
      </c>
      <c r="DK3">
        <v>27</v>
      </c>
      <c r="DL3">
        <v>1832</v>
      </c>
      <c r="DM3">
        <v>1832</v>
      </c>
      <c r="DN3">
        <v>2562</v>
      </c>
      <c r="DO3">
        <v>2562</v>
      </c>
      <c r="DP3">
        <v>2564</v>
      </c>
      <c r="DQ3">
        <v>2565</v>
      </c>
      <c r="DR3">
        <v>1831</v>
      </c>
      <c r="DS3">
        <v>1831</v>
      </c>
      <c r="DT3">
        <v>1831</v>
      </c>
      <c r="DU3">
        <v>1832</v>
      </c>
      <c r="DV3">
        <v>2565</v>
      </c>
      <c r="DW3">
        <v>2565</v>
      </c>
      <c r="DX3">
        <v>2574</v>
      </c>
      <c r="DY3">
        <v>2574</v>
      </c>
      <c r="DZ3">
        <v>2574</v>
      </c>
      <c r="EA3">
        <v>2574</v>
      </c>
      <c r="EB3">
        <v>2575</v>
      </c>
      <c r="EC3">
        <v>2575</v>
      </c>
      <c r="ED3">
        <v>2575</v>
      </c>
      <c r="EE3">
        <v>0</v>
      </c>
      <c r="EF3">
        <v>0</v>
      </c>
      <c r="EG3">
        <v>2600</v>
      </c>
      <c r="EH3">
        <v>2600</v>
      </c>
      <c r="EI3">
        <v>15063</v>
      </c>
      <c r="EJ3">
        <v>2600</v>
      </c>
      <c r="EK3">
        <v>2600</v>
      </c>
      <c r="EL3" t="s">
        <v>286</v>
      </c>
      <c r="EM3">
        <v>2</v>
      </c>
      <c r="EN3">
        <v>1</v>
      </c>
      <c r="EO3">
        <v>3185</v>
      </c>
      <c r="EP3">
        <v>0</v>
      </c>
      <c r="EQ3">
        <v>0</v>
      </c>
      <c r="ER3">
        <v>58</v>
      </c>
      <c r="ES3">
        <v>0</v>
      </c>
      <c r="ET3">
        <v>0</v>
      </c>
      <c r="EU3">
        <v>1</v>
      </c>
      <c r="EV3">
        <v>0</v>
      </c>
      <c r="EW3">
        <v>0</v>
      </c>
      <c r="EX3">
        <v>4920</v>
      </c>
      <c r="EY3">
        <v>283</v>
      </c>
      <c r="EZ3">
        <v>1</v>
      </c>
      <c r="FA3">
        <v>751</v>
      </c>
      <c r="FB3">
        <v>1701</v>
      </c>
      <c r="FC3">
        <v>3</v>
      </c>
      <c r="FD3">
        <v>4989</v>
      </c>
      <c r="FE3">
        <v>1701</v>
      </c>
      <c r="FF3">
        <v>3</v>
      </c>
      <c r="FG3">
        <v>5228</v>
      </c>
      <c r="FH3">
        <v>0</v>
      </c>
      <c r="FI3">
        <v>0</v>
      </c>
      <c r="FJ3">
        <v>0</v>
      </c>
      <c r="FK3">
        <v>0</v>
      </c>
      <c r="FL3">
        <v>0</v>
      </c>
      <c r="FM3">
        <v>0</v>
      </c>
      <c r="FN3">
        <v>0</v>
      </c>
      <c r="FO3">
        <v>0</v>
      </c>
      <c r="FP3">
        <v>0</v>
      </c>
      <c r="FQ3">
        <v>0</v>
      </c>
      <c r="FR3">
        <v>0</v>
      </c>
      <c r="FS3">
        <v>0</v>
      </c>
      <c r="FT3">
        <v>0</v>
      </c>
      <c r="FU3">
        <v>0</v>
      </c>
      <c r="FV3">
        <v>0</v>
      </c>
      <c r="FW3" t="s">
        <v>286</v>
      </c>
    </row>
    <row r="4" spans="1:181" x14ac:dyDescent="0.2">
      <c r="A4">
        <v>2530</v>
      </c>
      <c r="B4">
        <v>2530</v>
      </c>
      <c r="C4">
        <v>2970</v>
      </c>
      <c r="D4">
        <v>24110</v>
      </c>
      <c r="E4">
        <v>24110</v>
      </c>
      <c r="F4">
        <v>3784</v>
      </c>
      <c r="G4">
        <v>3784</v>
      </c>
      <c r="H4">
        <v>8</v>
      </c>
      <c r="I4">
        <v>8</v>
      </c>
      <c r="J4">
        <v>8</v>
      </c>
      <c r="K4">
        <v>7</v>
      </c>
      <c r="L4">
        <v>1</v>
      </c>
      <c r="M4">
        <v>0</v>
      </c>
      <c r="N4">
        <v>99999</v>
      </c>
      <c r="O4">
        <v>0</v>
      </c>
      <c r="P4">
        <v>0</v>
      </c>
      <c r="Q4">
        <v>1</v>
      </c>
      <c r="R4" t="s">
        <v>289</v>
      </c>
      <c r="S4">
        <v>2519</v>
      </c>
      <c r="T4">
        <v>2519</v>
      </c>
      <c r="U4">
        <v>2515</v>
      </c>
      <c r="V4">
        <v>2517</v>
      </c>
      <c r="W4" t="s">
        <v>283</v>
      </c>
      <c r="X4">
        <v>1</v>
      </c>
      <c r="Y4">
        <v>0</v>
      </c>
      <c r="Z4" t="s">
        <v>290</v>
      </c>
      <c r="AA4" t="s">
        <v>283</v>
      </c>
      <c r="AB4">
        <v>2515</v>
      </c>
      <c r="AC4">
        <v>2534200000003</v>
      </c>
      <c r="AD4">
        <v>2546</v>
      </c>
      <c r="AE4">
        <v>2546</v>
      </c>
      <c r="AF4">
        <v>3</v>
      </c>
      <c r="AG4">
        <v>3</v>
      </c>
      <c r="AH4">
        <v>1793</v>
      </c>
      <c r="AI4">
        <v>520</v>
      </c>
      <c r="AJ4">
        <v>33</v>
      </c>
      <c r="AK4">
        <v>100</v>
      </c>
      <c r="AL4">
        <v>100</v>
      </c>
      <c r="AM4">
        <v>-1</v>
      </c>
      <c r="AN4">
        <v>100</v>
      </c>
      <c r="AO4">
        <v>-1</v>
      </c>
      <c r="AP4">
        <v>-1</v>
      </c>
      <c r="AQ4">
        <v>-1</v>
      </c>
      <c r="AR4">
        <v>-1</v>
      </c>
      <c r="AS4">
        <v>-1</v>
      </c>
      <c r="AT4">
        <v>6120</v>
      </c>
      <c r="AU4">
        <v>0</v>
      </c>
      <c r="AV4">
        <v>-1</v>
      </c>
      <c r="AW4">
        <v>-1</v>
      </c>
      <c r="AX4">
        <v>0</v>
      </c>
      <c r="AY4">
        <v>0</v>
      </c>
      <c r="AZ4" t="s">
        <v>184</v>
      </c>
      <c r="BA4">
        <v>1</v>
      </c>
      <c r="BB4">
        <v>1</v>
      </c>
      <c r="BC4">
        <v>0</v>
      </c>
      <c r="BD4">
        <v>0</v>
      </c>
      <c r="BE4">
        <v>0</v>
      </c>
      <c r="BF4">
        <v>0</v>
      </c>
      <c r="BG4">
        <v>18</v>
      </c>
      <c r="BH4">
        <v>1</v>
      </c>
      <c r="BI4">
        <v>1</v>
      </c>
      <c r="BJ4">
        <v>1</v>
      </c>
      <c r="BK4">
        <v>1</v>
      </c>
      <c r="BL4">
        <v>4</v>
      </c>
      <c r="BM4">
        <v>0</v>
      </c>
      <c r="BN4">
        <v>0</v>
      </c>
      <c r="BO4">
        <v>0</v>
      </c>
      <c r="BP4">
        <v>3</v>
      </c>
      <c r="BQ4">
        <v>0</v>
      </c>
      <c r="BR4">
        <v>0</v>
      </c>
      <c r="BS4">
        <v>2938</v>
      </c>
      <c r="BT4" t="s">
        <v>185</v>
      </c>
      <c r="BU4">
        <v>16835701024452</v>
      </c>
      <c r="BV4" t="s">
        <v>186</v>
      </c>
      <c r="BW4" t="s">
        <v>186</v>
      </c>
      <c r="BX4" t="s">
        <v>187</v>
      </c>
      <c r="BY4">
        <v>16835701044144</v>
      </c>
      <c r="BZ4">
        <v>113000</v>
      </c>
      <c r="CA4">
        <v>113000</v>
      </c>
      <c r="CB4">
        <v>1599</v>
      </c>
      <c r="CC4">
        <v>55305910819</v>
      </c>
      <c r="CD4" t="s">
        <v>283</v>
      </c>
      <c r="CE4" t="s">
        <v>188</v>
      </c>
      <c r="CF4" t="s">
        <v>189</v>
      </c>
      <c r="CG4">
        <v>19</v>
      </c>
      <c r="CH4">
        <v>2519</v>
      </c>
      <c r="CI4">
        <v>2534200000003</v>
      </c>
      <c r="CJ4">
        <v>2534200000003</v>
      </c>
      <c r="CM4" t="s">
        <v>190</v>
      </c>
      <c r="CN4" t="s">
        <v>191</v>
      </c>
      <c r="CO4" t="s">
        <v>192</v>
      </c>
      <c r="CP4">
        <v>18507</v>
      </c>
      <c r="CQ4" t="s">
        <v>283</v>
      </c>
      <c r="CR4">
        <v>24</v>
      </c>
      <c r="CS4" t="s">
        <v>193</v>
      </c>
      <c r="CT4" t="s">
        <v>194</v>
      </c>
      <c r="CU4" t="s">
        <v>195</v>
      </c>
      <c r="CV4">
        <v>-232</v>
      </c>
      <c r="CW4">
        <v>-2</v>
      </c>
      <c r="CX4" t="s">
        <v>196</v>
      </c>
      <c r="CY4" t="s">
        <v>285</v>
      </c>
      <c r="CZ4">
        <v>2600</v>
      </c>
      <c r="DA4">
        <v>2600</v>
      </c>
      <c r="DB4">
        <v>2600</v>
      </c>
      <c r="DC4">
        <v>2600</v>
      </c>
      <c r="DD4">
        <v>2600</v>
      </c>
      <c r="DE4">
        <v>2600</v>
      </c>
      <c r="DF4">
        <v>2600</v>
      </c>
      <c r="DG4">
        <v>2600</v>
      </c>
      <c r="DH4" t="s">
        <v>198</v>
      </c>
      <c r="DI4" t="s">
        <v>217</v>
      </c>
      <c r="DJ4">
        <v>50</v>
      </c>
      <c r="DK4">
        <v>21</v>
      </c>
      <c r="DL4">
        <v>1827</v>
      </c>
      <c r="DM4">
        <v>1820</v>
      </c>
      <c r="DN4">
        <v>2526</v>
      </c>
      <c r="DO4">
        <v>2526</v>
      </c>
      <c r="DP4">
        <v>2528</v>
      </c>
      <c r="DQ4">
        <v>2530</v>
      </c>
      <c r="DR4">
        <v>1825</v>
      </c>
      <c r="DS4">
        <v>1825</v>
      </c>
      <c r="DT4">
        <v>1825</v>
      </c>
      <c r="DU4">
        <v>1826</v>
      </c>
      <c r="DV4">
        <v>2530</v>
      </c>
      <c r="DW4">
        <v>2530</v>
      </c>
      <c r="DX4">
        <v>2545</v>
      </c>
      <c r="DY4">
        <v>2545</v>
      </c>
      <c r="DZ4">
        <v>2545</v>
      </c>
      <c r="EA4">
        <v>2545</v>
      </c>
      <c r="EB4">
        <v>2546</v>
      </c>
      <c r="EC4">
        <v>2546</v>
      </c>
      <c r="ED4">
        <v>2546</v>
      </c>
      <c r="EE4">
        <v>0</v>
      </c>
      <c r="EF4">
        <v>0</v>
      </c>
      <c r="EG4">
        <v>2600</v>
      </c>
      <c r="EH4">
        <v>2600</v>
      </c>
      <c r="EI4">
        <v>15035</v>
      </c>
      <c r="EJ4">
        <v>2600</v>
      </c>
      <c r="EK4">
        <v>2600</v>
      </c>
      <c r="EL4" t="s">
        <v>286</v>
      </c>
      <c r="EM4">
        <v>3</v>
      </c>
      <c r="EN4">
        <v>1</v>
      </c>
      <c r="EO4">
        <v>3214</v>
      </c>
      <c r="EP4">
        <v>0</v>
      </c>
      <c r="EQ4">
        <v>0</v>
      </c>
      <c r="ER4">
        <v>52</v>
      </c>
      <c r="ES4">
        <v>0</v>
      </c>
      <c r="ET4">
        <v>0</v>
      </c>
      <c r="EU4">
        <v>1</v>
      </c>
      <c r="EV4">
        <v>0</v>
      </c>
      <c r="EW4">
        <v>0</v>
      </c>
      <c r="EX4">
        <v>5134</v>
      </c>
      <c r="EY4">
        <v>283</v>
      </c>
      <c r="EZ4">
        <v>1</v>
      </c>
      <c r="FA4">
        <v>751</v>
      </c>
      <c r="FB4">
        <v>1701</v>
      </c>
      <c r="FC4">
        <v>3</v>
      </c>
      <c r="FD4">
        <v>4989</v>
      </c>
      <c r="FE4">
        <v>1701</v>
      </c>
      <c r="FF4">
        <v>3</v>
      </c>
      <c r="FG4">
        <v>5228</v>
      </c>
      <c r="FH4">
        <v>0</v>
      </c>
      <c r="FI4">
        <v>0</v>
      </c>
      <c r="FJ4">
        <v>0</v>
      </c>
      <c r="FK4">
        <v>0</v>
      </c>
      <c r="FL4">
        <v>0</v>
      </c>
      <c r="FM4">
        <v>0</v>
      </c>
      <c r="FN4">
        <v>0</v>
      </c>
      <c r="FO4">
        <v>0</v>
      </c>
      <c r="FP4">
        <v>0</v>
      </c>
      <c r="FQ4">
        <v>0</v>
      </c>
      <c r="FR4">
        <v>0</v>
      </c>
      <c r="FS4">
        <v>0</v>
      </c>
      <c r="FT4">
        <v>0</v>
      </c>
      <c r="FU4">
        <v>0</v>
      </c>
      <c r="FV4">
        <v>0</v>
      </c>
      <c r="FW4" t="s">
        <v>286</v>
      </c>
      <c r="FX4">
        <v>0</v>
      </c>
    </row>
    <row r="5" spans="1:181" x14ac:dyDescent="0.2">
      <c r="A5">
        <v>2496</v>
      </c>
      <c r="B5">
        <v>2496</v>
      </c>
      <c r="C5">
        <v>2924</v>
      </c>
      <c r="D5">
        <v>24110</v>
      </c>
      <c r="E5">
        <v>24110</v>
      </c>
      <c r="F5">
        <v>3784</v>
      </c>
      <c r="G5">
        <v>3784</v>
      </c>
      <c r="H5">
        <v>8</v>
      </c>
      <c r="I5">
        <v>8</v>
      </c>
      <c r="J5">
        <v>8</v>
      </c>
      <c r="K5">
        <v>7</v>
      </c>
      <c r="L5">
        <v>1</v>
      </c>
      <c r="M5">
        <v>0</v>
      </c>
      <c r="N5">
        <v>99999</v>
      </c>
      <c r="O5">
        <v>0</v>
      </c>
      <c r="P5">
        <v>0</v>
      </c>
      <c r="Q5">
        <v>1</v>
      </c>
      <c r="R5" t="s">
        <v>291</v>
      </c>
      <c r="S5">
        <v>2493</v>
      </c>
      <c r="T5">
        <v>2493</v>
      </c>
      <c r="U5">
        <v>2491</v>
      </c>
      <c r="V5">
        <v>2493</v>
      </c>
      <c r="W5" t="s">
        <v>283</v>
      </c>
      <c r="X5">
        <v>1</v>
      </c>
      <c r="Y5">
        <v>0</v>
      </c>
      <c r="Z5" t="s">
        <v>292</v>
      </c>
      <c r="AA5" t="s">
        <v>283</v>
      </c>
      <c r="AB5">
        <v>2491</v>
      </c>
      <c r="AC5">
        <v>2506</v>
      </c>
      <c r="AD5">
        <v>2509</v>
      </c>
      <c r="AE5">
        <v>2509</v>
      </c>
      <c r="AF5">
        <v>3</v>
      </c>
      <c r="AG5">
        <v>3</v>
      </c>
      <c r="AH5">
        <v>1782</v>
      </c>
      <c r="AI5">
        <v>519</v>
      </c>
      <c r="AJ5">
        <v>33</v>
      </c>
      <c r="AK5">
        <v>100</v>
      </c>
      <c r="AL5">
        <v>100</v>
      </c>
      <c r="AM5">
        <v>-1</v>
      </c>
      <c r="AN5">
        <v>100</v>
      </c>
      <c r="AO5">
        <v>-1</v>
      </c>
      <c r="AP5">
        <v>-1</v>
      </c>
      <c r="AQ5">
        <v>-1</v>
      </c>
      <c r="AR5">
        <v>-1</v>
      </c>
      <c r="AS5">
        <v>-1</v>
      </c>
      <c r="AT5">
        <v>6146</v>
      </c>
      <c r="AU5">
        <v>0</v>
      </c>
      <c r="AV5">
        <v>-1</v>
      </c>
      <c r="AW5">
        <v>-1</v>
      </c>
      <c r="AX5">
        <v>0</v>
      </c>
      <c r="AY5">
        <v>0</v>
      </c>
      <c r="AZ5" t="s">
        <v>184</v>
      </c>
      <c r="BA5">
        <v>2</v>
      </c>
      <c r="BB5">
        <v>0</v>
      </c>
      <c r="BC5">
        <v>0</v>
      </c>
      <c r="BD5">
        <v>0</v>
      </c>
      <c r="BE5">
        <v>0</v>
      </c>
      <c r="BF5">
        <v>0</v>
      </c>
      <c r="BG5">
        <v>18</v>
      </c>
      <c r="BH5">
        <v>2</v>
      </c>
      <c r="BI5">
        <v>1</v>
      </c>
      <c r="BJ5">
        <v>1</v>
      </c>
      <c r="BK5">
        <v>4</v>
      </c>
      <c r="BL5">
        <v>5</v>
      </c>
      <c r="BM5">
        <v>0</v>
      </c>
      <c r="BN5">
        <v>0</v>
      </c>
      <c r="BO5">
        <v>0</v>
      </c>
      <c r="BP5">
        <v>2</v>
      </c>
      <c r="BQ5">
        <v>0</v>
      </c>
      <c r="BR5">
        <v>0</v>
      </c>
      <c r="BS5">
        <v>2887</v>
      </c>
      <c r="BT5" t="s">
        <v>203</v>
      </c>
      <c r="BU5">
        <v>16835701201663</v>
      </c>
      <c r="BV5" t="s">
        <v>186</v>
      </c>
      <c r="BW5" t="s">
        <v>186</v>
      </c>
      <c r="BX5" t="s">
        <v>187</v>
      </c>
      <c r="BY5">
        <v>1683570122134</v>
      </c>
      <c r="BZ5">
        <v>113000</v>
      </c>
      <c r="CA5">
        <v>113000</v>
      </c>
      <c r="CB5">
        <v>1700</v>
      </c>
      <c r="CC5">
        <v>59027777778</v>
      </c>
      <c r="CD5" t="s">
        <v>283</v>
      </c>
      <c r="CE5" t="s">
        <v>188</v>
      </c>
      <c r="CF5" t="s">
        <v>189</v>
      </c>
      <c r="CG5">
        <v>19</v>
      </c>
      <c r="CH5">
        <v>2493</v>
      </c>
      <c r="CI5">
        <v>2506</v>
      </c>
      <c r="CJ5">
        <v>2506</v>
      </c>
      <c r="CM5" t="s">
        <v>190</v>
      </c>
      <c r="CN5" t="s">
        <v>191</v>
      </c>
      <c r="CO5" t="s">
        <v>192</v>
      </c>
      <c r="CP5">
        <v>18440</v>
      </c>
      <c r="CQ5" t="s">
        <v>283</v>
      </c>
      <c r="CR5">
        <v>24</v>
      </c>
      <c r="CS5" t="s">
        <v>193</v>
      </c>
      <c r="CT5" t="s">
        <v>194</v>
      </c>
      <c r="CU5" t="s">
        <v>195</v>
      </c>
      <c r="CV5">
        <v>-232</v>
      </c>
      <c r="CW5">
        <v>-2</v>
      </c>
      <c r="CX5" t="s">
        <v>196</v>
      </c>
      <c r="CY5" t="s">
        <v>285</v>
      </c>
      <c r="CZ5">
        <v>2500</v>
      </c>
      <c r="DA5">
        <v>2500</v>
      </c>
      <c r="DB5">
        <v>2500</v>
      </c>
      <c r="DC5">
        <v>2500</v>
      </c>
      <c r="DD5">
        <v>2500</v>
      </c>
      <c r="DE5">
        <v>2500</v>
      </c>
      <c r="DF5">
        <v>2500</v>
      </c>
      <c r="DG5">
        <v>2500</v>
      </c>
      <c r="DH5" t="s">
        <v>198</v>
      </c>
      <c r="DI5" t="s">
        <v>217</v>
      </c>
      <c r="DJ5">
        <v>38</v>
      </c>
      <c r="DK5">
        <v>13</v>
      </c>
      <c r="DL5">
        <v>1807</v>
      </c>
      <c r="DM5">
        <v>1800</v>
      </c>
      <c r="DN5">
        <v>2494</v>
      </c>
      <c r="DO5">
        <v>2494</v>
      </c>
      <c r="DP5">
        <v>2496</v>
      </c>
      <c r="DQ5">
        <v>2496</v>
      </c>
      <c r="DR5">
        <v>1806</v>
      </c>
      <c r="DS5">
        <v>1806</v>
      </c>
      <c r="DT5">
        <v>1807</v>
      </c>
      <c r="DU5">
        <v>1807</v>
      </c>
      <c r="DV5">
        <v>2496</v>
      </c>
      <c r="DW5">
        <v>2496</v>
      </c>
      <c r="DX5">
        <v>2508</v>
      </c>
      <c r="DY5">
        <v>2508</v>
      </c>
      <c r="DZ5">
        <v>2508</v>
      </c>
      <c r="EA5">
        <v>2508</v>
      </c>
      <c r="EB5">
        <v>2509</v>
      </c>
      <c r="EC5">
        <v>2509</v>
      </c>
      <c r="ED5">
        <v>2509</v>
      </c>
      <c r="EE5">
        <v>0</v>
      </c>
      <c r="EF5">
        <v>0</v>
      </c>
      <c r="EG5">
        <v>2500</v>
      </c>
      <c r="EH5">
        <v>2500</v>
      </c>
      <c r="EI5">
        <v>14982</v>
      </c>
      <c r="EJ5">
        <v>2500</v>
      </c>
      <c r="EK5">
        <v>2500</v>
      </c>
      <c r="EL5" t="s">
        <v>286</v>
      </c>
      <c r="EM5">
        <v>4</v>
      </c>
      <c r="EN5">
        <v>1</v>
      </c>
      <c r="EO5">
        <v>3313</v>
      </c>
      <c r="EP5">
        <v>0</v>
      </c>
      <c r="EQ5">
        <v>0</v>
      </c>
      <c r="ER5">
        <v>39</v>
      </c>
      <c r="ES5">
        <v>0</v>
      </c>
      <c r="ET5">
        <v>0</v>
      </c>
      <c r="EU5">
        <v>1</v>
      </c>
      <c r="EV5">
        <v>0</v>
      </c>
      <c r="EW5">
        <v>0</v>
      </c>
      <c r="EX5">
        <v>5299</v>
      </c>
      <c r="EY5">
        <v>283</v>
      </c>
      <c r="EZ5">
        <v>1</v>
      </c>
      <c r="FA5">
        <v>751</v>
      </c>
      <c r="FB5">
        <v>1701</v>
      </c>
      <c r="FC5">
        <v>3</v>
      </c>
      <c r="FD5">
        <v>4989</v>
      </c>
      <c r="FE5">
        <v>1701</v>
      </c>
      <c r="FF5">
        <v>3</v>
      </c>
      <c r="FG5">
        <v>5228</v>
      </c>
      <c r="FH5">
        <v>0</v>
      </c>
      <c r="FI5">
        <v>0</v>
      </c>
      <c r="FJ5">
        <v>0</v>
      </c>
      <c r="FK5">
        <v>0</v>
      </c>
      <c r="FL5">
        <v>0</v>
      </c>
      <c r="FM5">
        <v>0</v>
      </c>
      <c r="FN5">
        <v>0</v>
      </c>
      <c r="FO5">
        <v>0</v>
      </c>
      <c r="FP5">
        <v>0</v>
      </c>
      <c r="FQ5">
        <v>0</v>
      </c>
      <c r="FR5">
        <v>0</v>
      </c>
      <c r="FS5">
        <v>0</v>
      </c>
      <c r="FT5">
        <v>0</v>
      </c>
      <c r="FU5">
        <v>0</v>
      </c>
      <c r="FV5">
        <v>0</v>
      </c>
      <c r="FW5" t="s">
        <v>286</v>
      </c>
    </row>
    <row r="6" spans="1:181" x14ac:dyDescent="0.2">
      <c r="A6">
        <v>2540</v>
      </c>
      <c r="B6">
        <v>2540</v>
      </c>
      <c r="C6">
        <v>2958</v>
      </c>
      <c r="D6">
        <v>24110</v>
      </c>
      <c r="E6">
        <v>24110</v>
      </c>
      <c r="F6">
        <v>3784</v>
      </c>
      <c r="G6">
        <v>3784</v>
      </c>
      <c r="H6">
        <v>8</v>
      </c>
      <c r="I6">
        <v>8</v>
      </c>
      <c r="J6">
        <v>8</v>
      </c>
      <c r="K6">
        <v>7</v>
      </c>
      <c r="L6">
        <v>1</v>
      </c>
      <c r="M6">
        <v>0</v>
      </c>
      <c r="N6">
        <v>99999</v>
      </c>
      <c r="O6">
        <v>0</v>
      </c>
      <c r="P6">
        <v>0</v>
      </c>
      <c r="Q6">
        <v>1</v>
      </c>
      <c r="R6" t="s">
        <v>293</v>
      </c>
      <c r="S6">
        <v>2529</v>
      </c>
      <c r="T6">
        <v>2529</v>
      </c>
      <c r="U6">
        <v>2527</v>
      </c>
      <c r="V6">
        <v>2529</v>
      </c>
      <c r="W6" t="s">
        <v>283</v>
      </c>
      <c r="X6">
        <v>1</v>
      </c>
      <c r="Y6">
        <v>0</v>
      </c>
      <c r="Z6" t="s">
        <v>294</v>
      </c>
      <c r="AA6" t="s">
        <v>283</v>
      </c>
      <c r="AB6">
        <v>2527</v>
      </c>
      <c r="AC6">
        <v>25403999999985</v>
      </c>
      <c r="AD6">
        <v>2551</v>
      </c>
      <c r="AE6">
        <v>2551</v>
      </c>
      <c r="AF6">
        <v>3</v>
      </c>
      <c r="AG6">
        <v>3</v>
      </c>
      <c r="AH6">
        <v>1793</v>
      </c>
      <c r="AI6">
        <v>526</v>
      </c>
      <c r="AJ6">
        <v>33</v>
      </c>
      <c r="AK6">
        <v>100</v>
      </c>
      <c r="AL6">
        <v>100</v>
      </c>
      <c r="AM6">
        <v>-1</v>
      </c>
      <c r="AN6">
        <v>100</v>
      </c>
      <c r="AO6">
        <v>-1</v>
      </c>
      <c r="AP6">
        <v>-1</v>
      </c>
      <c r="AQ6">
        <v>-1</v>
      </c>
      <c r="AR6">
        <v>-1</v>
      </c>
      <c r="AS6">
        <v>-1</v>
      </c>
      <c r="AT6">
        <v>6125</v>
      </c>
      <c r="AU6">
        <v>0</v>
      </c>
      <c r="AV6">
        <v>-1</v>
      </c>
      <c r="AW6">
        <v>-1</v>
      </c>
      <c r="AX6">
        <v>0</v>
      </c>
      <c r="AY6">
        <v>0</v>
      </c>
      <c r="AZ6" t="s">
        <v>184</v>
      </c>
      <c r="BA6">
        <v>4</v>
      </c>
      <c r="BB6">
        <v>0</v>
      </c>
      <c r="BC6">
        <v>0</v>
      </c>
      <c r="BD6">
        <v>0</v>
      </c>
      <c r="BE6">
        <v>0</v>
      </c>
      <c r="BF6">
        <v>0</v>
      </c>
      <c r="BG6">
        <v>6</v>
      </c>
      <c r="BH6">
        <v>1</v>
      </c>
      <c r="BI6">
        <v>1</v>
      </c>
      <c r="BJ6">
        <v>1</v>
      </c>
      <c r="BK6">
        <v>1</v>
      </c>
      <c r="BL6">
        <v>4</v>
      </c>
      <c r="BM6">
        <v>0</v>
      </c>
      <c r="BN6">
        <v>0</v>
      </c>
      <c r="BO6">
        <v>0</v>
      </c>
      <c r="BP6">
        <v>2</v>
      </c>
      <c r="BQ6">
        <v>0</v>
      </c>
      <c r="BR6">
        <v>0</v>
      </c>
      <c r="BS6">
        <v>2937</v>
      </c>
      <c r="BT6" t="s">
        <v>185</v>
      </c>
      <c r="BU6">
        <v>16835701243144</v>
      </c>
      <c r="BV6" t="s">
        <v>186</v>
      </c>
      <c r="BW6" t="s">
        <v>186</v>
      </c>
      <c r="BX6" t="s">
        <v>187</v>
      </c>
      <c r="BY6">
        <v>16835701262825</v>
      </c>
      <c r="BZ6">
        <v>113000</v>
      </c>
      <c r="CA6">
        <v>113000</v>
      </c>
      <c r="CB6">
        <v>1100</v>
      </c>
      <c r="CC6">
        <v>38650737878</v>
      </c>
      <c r="CD6" t="s">
        <v>283</v>
      </c>
      <c r="CE6" t="s">
        <v>188</v>
      </c>
      <c r="CF6" t="s">
        <v>189</v>
      </c>
      <c r="CG6">
        <v>19</v>
      </c>
      <c r="CH6">
        <v>2529</v>
      </c>
      <c r="CI6">
        <v>25403999999985</v>
      </c>
      <c r="CJ6">
        <v>25403999999985</v>
      </c>
      <c r="CM6" t="s">
        <v>190</v>
      </c>
      <c r="CN6" t="s">
        <v>191</v>
      </c>
      <c r="CO6" t="s">
        <v>192</v>
      </c>
      <c r="CP6">
        <v>18377</v>
      </c>
      <c r="CQ6" t="s">
        <v>283</v>
      </c>
      <c r="CR6">
        <v>24</v>
      </c>
      <c r="CS6" t="s">
        <v>193</v>
      </c>
      <c r="CT6" t="s">
        <v>194</v>
      </c>
      <c r="CU6" t="s">
        <v>195</v>
      </c>
      <c r="CV6">
        <v>-232</v>
      </c>
      <c r="CW6">
        <v>-2</v>
      </c>
      <c r="CX6" t="s">
        <v>196</v>
      </c>
      <c r="CY6" t="s">
        <v>285</v>
      </c>
      <c r="CZ6">
        <v>2600</v>
      </c>
      <c r="DA6">
        <v>2600</v>
      </c>
      <c r="DB6">
        <v>2600</v>
      </c>
      <c r="DC6">
        <v>2600</v>
      </c>
      <c r="DD6">
        <v>2600</v>
      </c>
      <c r="DE6">
        <v>2600</v>
      </c>
      <c r="DF6">
        <v>2600</v>
      </c>
      <c r="DG6">
        <v>2600</v>
      </c>
      <c r="DH6" t="s">
        <v>198</v>
      </c>
      <c r="DI6" t="s">
        <v>217</v>
      </c>
      <c r="DJ6">
        <v>43</v>
      </c>
      <c r="DK6">
        <v>18</v>
      </c>
      <c r="DL6">
        <v>1825</v>
      </c>
      <c r="DM6">
        <v>1817</v>
      </c>
      <c r="DN6">
        <v>2538</v>
      </c>
      <c r="DO6">
        <v>2538</v>
      </c>
      <c r="DP6">
        <v>2539</v>
      </c>
      <c r="DQ6">
        <v>2540</v>
      </c>
      <c r="DR6">
        <v>1824</v>
      </c>
      <c r="DS6">
        <v>1824</v>
      </c>
      <c r="DT6">
        <v>1824</v>
      </c>
      <c r="DU6">
        <v>1824</v>
      </c>
      <c r="DV6">
        <v>2540</v>
      </c>
      <c r="DW6">
        <v>2540</v>
      </c>
      <c r="DX6">
        <v>2550</v>
      </c>
      <c r="DY6">
        <v>2550</v>
      </c>
      <c r="DZ6">
        <v>2550</v>
      </c>
      <c r="EA6">
        <v>2550</v>
      </c>
      <c r="EB6">
        <v>2551</v>
      </c>
      <c r="EC6">
        <v>2551</v>
      </c>
      <c r="ED6">
        <v>2551</v>
      </c>
      <c r="EE6">
        <v>0</v>
      </c>
      <c r="EF6">
        <v>0</v>
      </c>
      <c r="EG6">
        <v>2600</v>
      </c>
      <c r="EH6">
        <v>2600</v>
      </c>
      <c r="EI6">
        <v>15021</v>
      </c>
      <c r="EJ6">
        <v>2600</v>
      </c>
      <c r="EK6">
        <v>2600</v>
      </c>
      <c r="EL6" t="s">
        <v>286</v>
      </c>
      <c r="EM6">
        <v>5</v>
      </c>
      <c r="EN6">
        <v>1</v>
      </c>
      <c r="EO6">
        <v>3248</v>
      </c>
      <c r="EP6">
        <v>0</v>
      </c>
      <c r="EQ6">
        <v>0</v>
      </c>
      <c r="ER6">
        <v>45</v>
      </c>
      <c r="ES6">
        <v>0</v>
      </c>
      <c r="ET6">
        <v>0</v>
      </c>
      <c r="EU6">
        <v>1</v>
      </c>
      <c r="EV6">
        <v>0</v>
      </c>
      <c r="EW6">
        <v>0</v>
      </c>
      <c r="EX6">
        <v>5065</v>
      </c>
      <c r="EY6">
        <v>283</v>
      </c>
      <c r="EZ6">
        <v>1</v>
      </c>
      <c r="FA6">
        <v>751</v>
      </c>
      <c r="FB6">
        <v>1701</v>
      </c>
      <c r="FC6">
        <v>3</v>
      </c>
      <c r="FD6">
        <v>4989</v>
      </c>
      <c r="FE6">
        <v>1701</v>
      </c>
      <c r="FF6">
        <v>3</v>
      </c>
      <c r="FG6">
        <v>5228</v>
      </c>
      <c r="FH6">
        <v>0</v>
      </c>
      <c r="FI6">
        <v>0</v>
      </c>
      <c r="FJ6">
        <v>0</v>
      </c>
      <c r="FK6">
        <v>0</v>
      </c>
      <c r="FL6">
        <v>0</v>
      </c>
      <c r="FM6">
        <v>0</v>
      </c>
      <c r="FN6">
        <v>0</v>
      </c>
      <c r="FO6">
        <v>0</v>
      </c>
      <c r="FP6">
        <v>0</v>
      </c>
      <c r="FQ6">
        <v>0</v>
      </c>
      <c r="FR6">
        <v>0</v>
      </c>
      <c r="FS6">
        <v>0</v>
      </c>
      <c r="FT6">
        <v>0</v>
      </c>
      <c r="FU6">
        <v>0</v>
      </c>
      <c r="FV6">
        <v>0</v>
      </c>
      <c r="FW6" t="s">
        <v>286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F1B6F-AA63-BE42-BBB2-205C5E40CDEC}">
  <dimension ref="A1:GB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48.33203125" bestFit="1" customWidth="1"/>
    <col min="24" max="24" width="13.33203125" bestFit="1" customWidth="1"/>
    <col min="25" max="25" width="24.6640625" bestFit="1" customWidth="1"/>
    <col min="26" max="26" width="35.1640625" bestFit="1" customWidth="1"/>
    <col min="27" max="27" width="48.33203125" bestFit="1" customWidth="1"/>
    <col min="28" max="28" width="16.1640625" bestFit="1" customWidth="1"/>
    <col min="29" max="29" width="11.1640625" bestFit="1" customWidth="1"/>
    <col min="30" max="30" width="19.83203125" bestFit="1" customWidth="1"/>
    <col min="31" max="31" width="16.332031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15.1640625" bestFit="1" customWidth="1"/>
    <col min="65" max="65" width="22.33203125" bestFit="1" customWidth="1"/>
    <col min="66" max="66" width="12.5" bestFit="1" customWidth="1"/>
    <col min="67" max="67" width="13.83203125" bestFit="1" customWidth="1"/>
    <col min="68" max="68" width="11.1640625" bestFit="1" customWidth="1"/>
    <col min="69" max="69" width="13.83203125" bestFit="1" customWidth="1"/>
    <col min="70" max="70" width="35.1640625" bestFit="1" customWidth="1"/>
    <col min="71" max="71" width="13" bestFit="1" customWidth="1"/>
    <col min="72" max="72" width="26.83203125" bestFit="1" customWidth="1"/>
    <col min="73" max="73" width="10" bestFit="1" customWidth="1"/>
    <col min="74" max="74" width="23.5" bestFit="1" customWidth="1"/>
    <col min="75" max="75" width="13.33203125" bestFit="1" customWidth="1"/>
    <col min="76" max="77" width="18.1640625" bestFit="1" customWidth="1"/>
    <col min="78" max="78" width="13.33203125" bestFit="1" customWidth="1"/>
    <col min="79" max="79" width="12.1640625" bestFit="1" customWidth="1"/>
    <col min="80" max="80" width="16.5" bestFit="1" customWidth="1"/>
    <col min="81" max="81" width="17.33203125" bestFit="1" customWidth="1"/>
    <col min="82" max="83" width="19.1640625" bestFit="1" customWidth="1"/>
    <col min="84" max="84" width="48.33203125" bestFit="1" customWidth="1"/>
    <col min="85" max="85" width="25.83203125" bestFit="1" customWidth="1"/>
    <col min="86" max="86" width="32.5" bestFit="1" customWidth="1"/>
    <col min="87" max="87" width="15" bestFit="1" customWidth="1"/>
    <col min="88" max="88" width="15.1640625" bestFit="1" customWidth="1"/>
    <col min="89" max="89" width="33.1640625" bestFit="1" customWidth="1"/>
    <col min="90" max="90" width="42.5" bestFit="1" customWidth="1"/>
    <col min="91" max="91" width="18.33203125" bestFit="1" customWidth="1"/>
    <col min="92" max="92" width="19.1640625" bestFit="1" customWidth="1"/>
    <col min="93" max="93" width="22.6640625" bestFit="1" customWidth="1"/>
    <col min="94" max="94" width="16" bestFit="1" customWidth="1"/>
    <col min="95" max="95" width="13.33203125" bestFit="1" customWidth="1"/>
    <col min="96" max="96" width="19" bestFit="1" customWidth="1"/>
    <col min="97" max="97" width="48.33203125" bestFit="1" customWidth="1"/>
    <col min="98" max="98" width="12.5" bestFit="1" customWidth="1"/>
    <col min="99" max="99" width="41.1640625" bestFit="1" customWidth="1"/>
    <col min="100" max="100" width="80.6640625" bestFit="1" customWidth="1"/>
    <col min="101" max="101" width="71.5" bestFit="1" customWidth="1"/>
    <col min="102" max="102" width="26" bestFit="1" customWidth="1"/>
    <col min="103" max="103" width="22.83203125" bestFit="1" customWidth="1"/>
    <col min="104" max="104" width="32" bestFit="1" customWidth="1"/>
    <col min="105" max="105" width="80.6640625" bestFit="1" customWidth="1"/>
    <col min="106" max="106" width="17.6640625" bestFit="1" customWidth="1"/>
    <col min="107" max="107" width="9" bestFit="1" customWidth="1"/>
    <col min="108" max="111" width="18.33203125" bestFit="1" customWidth="1"/>
    <col min="112" max="112" width="16.33203125" bestFit="1" customWidth="1"/>
    <col min="113" max="113" width="13.1640625" bestFit="1" customWidth="1"/>
    <col min="114" max="114" width="26.6640625" bestFit="1" customWidth="1"/>
    <col min="115" max="115" width="31.1640625" bestFit="1" customWidth="1"/>
    <col min="116" max="116" width="33" bestFit="1" customWidth="1"/>
    <col min="117" max="117" width="28.33203125" bestFit="1" customWidth="1"/>
    <col min="118" max="118" width="30.33203125" bestFit="1" customWidth="1"/>
    <col min="119" max="119" width="30.6640625" bestFit="1" customWidth="1"/>
    <col min="120" max="120" width="32.83203125" bestFit="1" customWidth="1"/>
    <col min="121" max="121" width="45.33203125" bestFit="1" customWidth="1"/>
    <col min="122" max="122" width="44.1640625" bestFit="1" customWidth="1"/>
    <col min="123" max="123" width="31.83203125" bestFit="1" customWidth="1"/>
    <col min="124" max="124" width="34.6640625" bestFit="1" customWidth="1"/>
    <col min="125" max="125" width="33.5" bestFit="1" customWidth="1"/>
    <col min="126" max="126" width="36.33203125" bestFit="1" customWidth="1"/>
    <col min="127" max="127" width="38.83203125" bestFit="1" customWidth="1"/>
    <col min="128" max="128" width="32.5" bestFit="1" customWidth="1"/>
    <col min="129" max="129" width="31.5" bestFit="1" customWidth="1"/>
    <col min="130" max="130" width="27.6640625" bestFit="1" customWidth="1"/>
    <col min="131" max="131" width="36.5" bestFit="1" customWidth="1"/>
    <col min="132" max="132" width="45.83203125" bestFit="1" customWidth="1"/>
    <col min="133" max="133" width="33.33203125" bestFit="1" customWidth="1"/>
    <col min="134" max="134" width="29.6640625" bestFit="1" customWidth="1"/>
    <col min="135" max="135" width="33" bestFit="1" customWidth="1"/>
    <col min="136" max="136" width="34.33203125" bestFit="1" customWidth="1"/>
    <col min="137" max="137" width="39.1640625" bestFit="1" customWidth="1"/>
    <col min="138" max="138" width="35.83203125" bestFit="1" customWidth="1"/>
    <col min="139" max="139" width="33.83203125" bestFit="1" customWidth="1"/>
    <col min="140" max="140" width="39.1640625" bestFit="1" customWidth="1"/>
    <col min="141" max="141" width="16.1640625" bestFit="1" customWidth="1"/>
    <col min="142" max="142" width="18.83203125" bestFit="1" customWidth="1"/>
    <col min="143" max="143" width="20.83203125" bestFit="1" customWidth="1"/>
    <col min="144" max="144" width="15.83203125" bestFit="1" customWidth="1"/>
    <col min="145" max="145" width="13.6640625" bestFit="1" customWidth="1"/>
    <col min="146" max="146" width="18.1640625" bestFit="1" customWidth="1"/>
    <col min="147" max="147" width="6.33203125" bestFit="1" customWidth="1"/>
    <col min="148" max="148" width="7.1640625" bestFit="1" customWidth="1"/>
    <col min="149" max="149" width="14" bestFit="1" customWidth="1"/>
    <col min="150" max="150" width="11.5" bestFit="1" customWidth="1"/>
    <col min="151" max="151" width="6" bestFit="1" customWidth="1"/>
    <col min="152" max="152" width="11.1640625" bestFit="1" customWidth="1"/>
    <col min="153" max="153" width="13.6640625" bestFit="1" customWidth="1"/>
    <col min="154" max="154" width="11.83203125" bestFit="1" customWidth="1"/>
    <col min="155" max="155" width="16.5" bestFit="1" customWidth="1"/>
    <col min="156" max="156" width="10.1640625" bestFit="1" customWidth="1"/>
    <col min="157" max="157" width="19.1640625" bestFit="1" customWidth="1"/>
    <col min="158" max="158" width="17.1640625" bestFit="1" customWidth="1"/>
    <col min="159" max="159" width="12.5" bestFit="1" customWidth="1"/>
    <col min="160" max="160" width="15" bestFit="1" customWidth="1"/>
    <col min="161" max="161" width="25" bestFit="1" customWidth="1"/>
    <col min="162" max="162" width="10" bestFit="1" customWidth="1"/>
    <col min="163" max="163" width="12.5" bestFit="1" customWidth="1"/>
    <col min="164" max="164" width="22.33203125" bestFit="1" customWidth="1"/>
    <col min="165" max="165" width="11.1640625" bestFit="1" customWidth="1"/>
    <col min="166" max="166" width="13.6640625" bestFit="1" customWidth="1"/>
    <col min="167" max="167" width="23.5" bestFit="1" customWidth="1"/>
    <col min="168" max="168" width="13.83203125" bestFit="1" customWidth="1"/>
    <col min="169" max="169" width="16.33203125" bestFit="1" customWidth="1"/>
    <col min="170" max="170" width="26.33203125" bestFit="1" customWidth="1"/>
    <col min="171" max="171" width="12.6640625" bestFit="1" customWidth="1"/>
    <col min="172" max="172" width="15.1640625" bestFit="1" customWidth="1"/>
    <col min="173" max="173" width="25.1640625" bestFit="1" customWidth="1"/>
    <col min="174" max="174" width="12" bestFit="1" customWidth="1"/>
    <col min="175" max="175" width="14.5" bestFit="1" customWidth="1"/>
    <col min="176" max="176" width="24.5" bestFit="1" customWidth="1"/>
    <col min="177" max="177" width="13.1640625" bestFit="1" customWidth="1"/>
    <col min="178" max="178" width="15.6640625" bestFit="1" customWidth="1"/>
    <col min="179" max="179" width="25.6640625" bestFit="1" customWidth="1"/>
    <col min="180" max="180" width="13" bestFit="1" customWidth="1"/>
    <col min="181" max="181" width="15.5" bestFit="1" customWidth="1"/>
    <col min="182" max="182" width="25.5" bestFit="1" customWidth="1"/>
    <col min="183" max="183" width="18.1640625" bestFit="1" customWidth="1"/>
    <col min="184" max="184" width="12.83203125" bestFit="1" customWidth="1"/>
  </cols>
  <sheetData>
    <row r="1" spans="1:18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240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68</v>
      </c>
      <c r="BM1" t="s">
        <v>62</v>
      </c>
      <c r="BN1" t="s">
        <v>63</v>
      </c>
      <c r="BO1" t="s">
        <v>64</v>
      </c>
      <c r="BP1" t="s">
        <v>65</v>
      </c>
      <c r="BQ1" t="s">
        <v>66</v>
      </c>
      <c r="BR1" t="s">
        <v>69</v>
      </c>
      <c r="BS1" t="s">
        <v>179</v>
      </c>
      <c r="BT1" t="s">
        <v>241</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131</v>
      </c>
      <c r="ED1" t="s">
        <v>211</v>
      </c>
      <c r="EE1" t="s">
        <v>243</v>
      </c>
      <c r="EF1" t="s">
        <v>132</v>
      </c>
      <c r="EG1" t="s">
        <v>133</v>
      </c>
      <c r="EH1" t="s">
        <v>244</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268</v>
      </c>
    </row>
    <row r="2" spans="1:184" x14ac:dyDescent="0.2">
      <c r="A2">
        <v>7095</v>
      </c>
      <c r="B2">
        <v>7095</v>
      </c>
      <c r="C2">
        <v>11664</v>
      </c>
      <c r="D2">
        <v>34380</v>
      </c>
      <c r="E2">
        <v>21136</v>
      </c>
      <c r="F2">
        <v>219590</v>
      </c>
      <c r="G2">
        <v>4489</v>
      </c>
      <c r="H2">
        <v>12</v>
      </c>
      <c r="I2">
        <v>12</v>
      </c>
      <c r="J2">
        <v>7</v>
      </c>
      <c r="K2">
        <v>10</v>
      </c>
      <c r="L2">
        <v>1</v>
      </c>
      <c r="M2">
        <v>1</v>
      </c>
      <c r="N2">
        <v>99999</v>
      </c>
      <c r="O2">
        <v>0</v>
      </c>
      <c r="P2">
        <v>0</v>
      </c>
      <c r="Q2">
        <v>1</v>
      </c>
      <c r="R2" t="s">
        <v>269</v>
      </c>
      <c r="S2">
        <v>7093</v>
      </c>
      <c r="T2">
        <v>7093</v>
      </c>
      <c r="U2">
        <v>5522</v>
      </c>
      <c r="V2">
        <v>5530</v>
      </c>
      <c r="W2" t="s">
        <v>270</v>
      </c>
      <c r="X2">
        <v>6</v>
      </c>
      <c r="Y2">
        <v>0</v>
      </c>
      <c r="Z2" t="s">
        <v>271</v>
      </c>
      <c r="AA2" t="s">
        <v>270</v>
      </c>
      <c r="AB2">
        <v>5522</v>
      </c>
      <c r="AC2">
        <v>7126200000003</v>
      </c>
      <c r="AD2">
        <v>7129</v>
      </c>
      <c r="AE2">
        <v>11697</v>
      </c>
      <c r="AF2">
        <v>3</v>
      </c>
      <c r="AG2">
        <v>3</v>
      </c>
      <c r="AH2">
        <v>1804</v>
      </c>
      <c r="AI2">
        <v>520</v>
      </c>
      <c r="AJ2">
        <v>56</v>
      </c>
      <c r="AK2">
        <v>92</v>
      </c>
      <c r="AL2">
        <v>100</v>
      </c>
      <c r="AM2">
        <v>-1</v>
      </c>
      <c r="AN2">
        <v>100</v>
      </c>
      <c r="AO2">
        <v>-1</v>
      </c>
      <c r="AP2">
        <v>-1</v>
      </c>
      <c r="AQ2">
        <v>100</v>
      </c>
      <c r="AR2">
        <v>-1</v>
      </c>
      <c r="AS2">
        <v>-1</v>
      </c>
      <c r="AT2">
        <v>8637</v>
      </c>
      <c r="AU2">
        <v>0</v>
      </c>
      <c r="AV2">
        <v>-1</v>
      </c>
      <c r="AW2">
        <v>-1</v>
      </c>
      <c r="AX2">
        <v>581</v>
      </c>
      <c r="AY2">
        <v>0</v>
      </c>
      <c r="AZ2" t="s">
        <v>184</v>
      </c>
      <c r="BA2">
        <v>1</v>
      </c>
      <c r="BB2">
        <v>1</v>
      </c>
      <c r="BC2">
        <v>2</v>
      </c>
      <c r="BD2">
        <v>0</v>
      </c>
      <c r="BE2">
        <v>0</v>
      </c>
      <c r="BF2">
        <v>0</v>
      </c>
      <c r="BG2">
        <v>15</v>
      </c>
      <c r="BH2">
        <v>1</v>
      </c>
      <c r="BI2">
        <v>1</v>
      </c>
      <c r="BJ2">
        <v>0</v>
      </c>
      <c r="BK2">
        <v>5</v>
      </c>
      <c r="BL2">
        <v>0</v>
      </c>
      <c r="BM2">
        <v>4</v>
      </c>
      <c r="BN2">
        <v>20</v>
      </c>
      <c r="BO2">
        <v>1</v>
      </c>
      <c r="BP2">
        <v>1</v>
      </c>
      <c r="BQ2">
        <v>2</v>
      </c>
      <c r="BR2">
        <v>0</v>
      </c>
      <c r="BS2">
        <v>0</v>
      </c>
      <c r="BT2">
        <v>0</v>
      </c>
      <c r="BU2">
        <v>11610</v>
      </c>
      <c r="BV2" t="s">
        <v>203</v>
      </c>
      <c r="BW2">
        <v>16835692707336</v>
      </c>
      <c r="BX2" t="s">
        <v>186</v>
      </c>
      <c r="BY2" t="s">
        <v>186</v>
      </c>
      <c r="BZ2" t="s">
        <v>187</v>
      </c>
      <c r="CA2">
        <v>16835692728317</v>
      </c>
      <c r="CB2">
        <v>113000</v>
      </c>
      <c r="CC2">
        <v>113000</v>
      </c>
      <c r="CD2">
        <v>2499</v>
      </c>
      <c r="CE2">
        <v>56407942238</v>
      </c>
      <c r="CF2" t="s">
        <v>270</v>
      </c>
      <c r="CG2" t="s">
        <v>188</v>
      </c>
      <c r="CH2" t="s">
        <v>189</v>
      </c>
      <c r="CI2">
        <v>43</v>
      </c>
      <c r="CJ2">
        <v>7093</v>
      </c>
      <c r="CK2">
        <v>7126200000003</v>
      </c>
      <c r="CL2">
        <v>7126200000003</v>
      </c>
      <c r="CO2" t="s">
        <v>190</v>
      </c>
      <c r="CP2" t="s">
        <v>191</v>
      </c>
      <c r="CQ2" t="s">
        <v>192</v>
      </c>
      <c r="CR2">
        <v>28102</v>
      </c>
      <c r="CS2" t="s">
        <v>270</v>
      </c>
      <c r="CT2">
        <v>24</v>
      </c>
      <c r="CU2" t="s">
        <v>193</v>
      </c>
      <c r="CV2" t="s">
        <v>249</v>
      </c>
      <c r="CW2" t="s">
        <v>195</v>
      </c>
      <c r="CX2">
        <v>3163</v>
      </c>
      <c r="CY2">
        <v>62</v>
      </c>
      <c r="CZ2" t="s">
        <v>196</v>
      </c>
      <c r="DA2" t="s">
        <v>272</v>
      </c>
      <c r="DB2">
        <v>11700</v>
      </c>
      <c r="DC2">
        <v>7100</v>
      </c>
      <c r="DD2">
        <v>8400</v>
      </c>
      <c r="DE2">
        <v>11700</v>
      </c>
      <c r="DF2">
        <v>11700</v>
      </c>
      <c r="DG2">
        <v>11700</v>
      </c>
      <c r="DH2">
        <v>11700</v>
      </c>
      <c r="DI2">
        <v>8224</v>
      </c>
      <c r="DJ2" t="s">
        <v>198</v>
      </c>
      <c r="DK2" t="s">
        <v>258</v>
      </c>
      <c r="DL2">
        <v>40</v>
      </c>
      <c r="DM2">
        <v>13</v>
      </c>
      <c r="DN2">
        <v>1828</v>
      </c>
      <c r="DO2">
        <v>1824</v>
      </c>
      <c r="DP2">
        <v>5525</v>
      </c>
      <c r="DQ2">
        <v>5525</v>
      </c>
      <c r="DR2">
        <v>5532</v>
      </c>
      <c r="DS2">
        <v>7095</v>
      </c>
      <c r="DT2">
        <v>1827</v>
      </c>
      <c r="DU2">
        <v>1827</v>
      </c>
      <c r="DV2">
        <v>1827</v>
      </c>
      <c r="DW2">
        <v>1828</v>
      </c>
      <c r="DX2">
        <v>7095</v>
      </c>
      <c r="DY2">
        <v>7095</v>
      </c>
      <c r="DZ2">
        <v>7128</v>
      </c>
      <c r="EA2">
        <v>7128</v>
      </c>
      <c r="EB2">
        <v>7128</v>
      </c>
      <c r="EC2">
        <v>7129</v>
      </c>
      <c r="ED2">
        <v>11680</v>
      </c>
      <c r="EE2">
        <v>11697</v>
      </c>
      <c r="EF2">
        <v>8355</v>
      </c>
      <c r="EG2">
        <v>8355</v>
      </c>
      <c r="EH2">
        <v>11702</v>
      </c>
      <c r="EI2">
        <v>423505129</v>
      </c>
      <c r="EJ2">
        <v>422356142</v>
      </c>
      <c r="EK2">
        <v>7100</v>
      </c>
      <c r="EL2">
        <v>7100</v>
      </c>
      <c r="EM2">
        <v>23737</v>
      </c>
      <c r="EN2">
        <v>7100</v>
      </c>
      <c r="EO2">
        <v>7100</v>
      </c>
      <c r="EP2" t="s">
        <v>273</v>
      </c>
      <c r="EQ2">
        <v>1</v>
      </c>
      <c r="ER2">
        <v>1</v>
      </c>
      <c r="ES2">
        <v>22270</v>
      </c>
      <c r="ET2">
        <v>0</v>
      </c>
      <c r="EU2">
        <v>0</v>
      </c>
      <c r="EV2">
        <v>41</v>
      </c>
      <c r="EW2">
        <v>0</v>
      </c>
      <c r="EX2">
        <v>0</v>
      </c>
      <c r="EY2">
        <v>1</v>
      </c>
      <c r="EZ2">
        <v>0</v>
      </c>
      <c r="FA2">
        <v>0</v>
      </c>
      <c r="FB2">
        <v>848</v>
      </c>
      <c r="FC2">
        <v>553</v>
      </c>
      <c r="FD2">
        <v>2</v>
      </c>
      <c r="FE2">
        <v>1362</v>
      </c>
      <c r="FF2">
        <v>1885</v>
      </c>
      <c r="FG2">
        <v>3</v>
      </c>
      <c r="FH2">
        <v>5433</v>
      </c>
      <c r="FI2">
        <v>2051</v>
      </c>
      <c r="FJ2">
        <v>3</v>
      </c>
      <c r="FK2">
        <v>5835</v>
      </c>
      <c r="FL2">
        <v>581</v>
      </c>
      <c r="FM2">
        <v>1</v>
      </c>
      <c r="FN2">
        <v>581</v>
      </c>
      <c r="FO2">
        <v>0</v>
      </c>
      <c r="FP2">
        <v>0</v>
      </c>
      <c r="FQ2">
        <v>0</v>
      </c>
      <c r="FR2">
        <v>213136</v>
      </c>
      <c r="FS2">
        <v>1</v>
      </c>
      <c r="FT2">
        <v>1377</v>
      </c>
      <c r="FU2">
        <v>0</v>
      </c>
      <c r="FV2">
        <v>0</v>
      </c>
      <c r="FW2">
        <v>0</v>
      </c>
      <c r="FX2">
        <v>1285</v>
      </c>
      <c r="FY2">
        <v>1</v>
      </c>
      <c r="FZ2">
        <v>3099</v>
      </c>
      <c r="GA2" t="s">
        <v>273</v>
      </c>
    </row>
    <row r="3" spans="1:184" x14ac:dyDescent="0.2">
      <c r="A3">
        <v>3697</v>
      </c>
      <c r="B3">
        <v>3697</v>
      </c>
      <c r="C3">
        <v>9574</v>
      </c>
      <c r="D3">
        <v>34380</v>
      </c>
      <c r="E3">
        <v>21136</v>
      </c>
      <c r="F3">
        <v>182552</v>
      </c>
      <c r="G3">
        <v>4489</v>
      </c>
      <c r="H3">
        <v>12</v>
      </c>
      <c r="I3">
        <v>12</v>
      </c>
      <c r="J3">
        <v>7</v>
      </c>
      <c r="K3">
        <v>10</v>
      </c>
      <c r="L3">
        <v>1</v>
      </c>
      <c r="M3">
        <v>1</v>
      </c>
      <c r="N3">
        <v>99999</v>
      </c>
      <c r="O3">
        <v>0</v>
      </c>
      <c r="P3">
        <v>0</v>
      </c>
      <c r="Q3">
        <v>1</v>
      </c>
      <c r="R3" t="s">
        <v>274</v>
      </c>
      <c r="S3">
        <v>3683</v>
      </c>
      <c r="T3">
        <v>3683</v>
      </c>
      <c r="U3">
        <v>2529</v>
      </c>
      <c r="V3">
        <v>2538</v>
      </c>
      <c r="W3" t="s">
        <v>270</v>
      </c>
      <c r="X3">
        <v>6</v>
      </c>
      <c r="Y3">
        <v>0</v>
      </c>
      <c r="Z3" t="s">
        <v>275</v>
      </c>
      <c r="AA3" t="s">
        <v>270</v>
      </c>
      <c r="AB3">
        <v>2529</v>
      </c>
      <c r="AC3">
        <v>3719299999997</v>
      </c>
      <c r="AD3">
        <v>3733</v>
      </c>
      <c r="AE3">
        <v>9617</v>
      </c>
      <c r="AF3">
        <v>3</v>
      </c>
      <c r="AG3">
        <v>3</v>
      </c>
      <c r="AH3">
        <v>1803</v>
      </c>
      <c r="AI3">
        <v>521</v>
      </c>
      <c r="AJ3">
        <v>56</v>
      </c>
      <c r="AK3">
        <v>92</v>
      </c>
      <c r="AL3">
        <v>100</v>
      </c>
      <c r="AM3">
        <v>-1</v>
      </c>
      <c r="AN3">
        <v>100</v>
      </c>
      <c r="AO3">
        <v>-1</v>
      </c>
      <c r="AP3">
        <v>-1</v>
      </c>
      <c r="AQ3">
        <v>100</v>
      </c>
      <c r="AR3">
        <v>-1</v>
      </c>
      <c r="AS3">
        <v>-1</v>
      </c>
      <c r="AT3">
        <v>8669</v>
      </c>
      <c r="AU3">
        <v>0</v>
      </c>
      <c r="AV3">
        <v>-1</v>
      </c>
      <c r="AW3">
        <v>-1</v>
      </c>
      <c r="AX3">
        <v>581</v>
      </c>
      <c r="AY3">
        <v>0</v>
      </c>
      <c r="AZ3" t="s">
        <v>184</v>
      </c>
      <c r="BA3">
        <v>1</v>
      </c>
      <c r="BB3">
        <v>3</v>
      </c>
      <c r="BC3">
        <v>2</v>
      </c>
      <c r="BD3">
        <v>0</v>
      </c>
      <c r="BE3">
        <v>0</v>
      </c>
      <c r="BF3">
        <v>0</v>
      </c>
      <c r="BG3">
        <v>12</v>
      </c>
      <c r="BH3">
        <v>3</v>
      </c>
      <c r="BI3">
        <v>1</v>
      </c>
      <c r="BJ3">
        <v>0</v>
      </c>
      <c r="BK3">
        <v>16</v>
      </c>
      <c r="BL3">
        <v>0</v>
      </c>
      <c r="BM3">
        <v>5</v>
      </c>
      <c r="BN3">
        <v>21</v>
      </c>
      <c r="BO3">
        <v>1</v>
      </c>
      <c r="BP3">
        <v>1</v>
      </c>
      <c r="BQ3">
        <v>1</v>
      </c>
      <c r="BR3">
        <v>0</v>
      </c>
      <c r="BS3">
        <v>0</v>
      </c>
      <c r="BT3">
        <v>0</v>
      </c>
      <c r="BU3">
        <v>9507</v>
      </c>
      <c r="BV3" t="s">
        <v>185</v>
      </c>
      <c r="BW3">
        <v>16835692731538</v>
      </c>
      <c r="BX3" t="s">
        <v>186</v>
      </c>
      <c r="BY3" t="s">
        <v>186</v>
      </c>
      <c r="BZ3" t="s">
        <v>187</v>
      </c>
      <c r="CA3">
        <v>16835692751452</v>
      </c>
      <c r="CB3">
        <v>113000</v>
      </c>
      <c r="CC3">
        <v>113000</v>
      </c>
      <c r="CD3">
        <v>2630</v>
      </c>
      <c r="CE3">
        <v>63588007737</v>
      </c>
      <c r="CF3" t="s">
        <v>270</v>
      </c>
      <c r="CG3" t="s">
        <v>188</v>
      </c>
      <c r="CH3" t="s">
        <v>189</v>
      </c>
      <c r="CI3">
        <v>43</v>
      </c>
      <c r="CJ3">
        <v>3683</v>
      </c>
      <c r="CK3">
        <v>3719299999997</v>
      </c>
      <c r="CL3">
        <v>3719299999997</v>
      </c>
      <c r="CO3" t="s">
        <v>190</v>
      </c>
      <c r="CP3" t="s">
        <v>191</v>
      </c>
      <c r="CQ3" t="s">
        <v>192</v>
      </c>
      <c r="CR3">
        <v>28058</v>
      </c>
      <c r="CS3" t="s">
        <v>270</v>
      </c>
      <c r="CT3">
        <v>24</v>
      </c>
      <c r="CU3" t="s">
        <v>193</v>
      </c>
      <c r="CV3" t="s">
        <v>249</v>
      </c>
      <c r="CW3" t="s">
        <v>195</v>
      </c>
      <c r="CX3">
        <v>3163</v>
      </c>
      <c r="CY3">
        <v>62</v>
      </c>
      <c r="CZ3" t="s">
        <v>196</v>
      </c>
      <c r="DA3" t="s">
        <v>272</v>
      </c>
      <c r="DB3">
        <v>9600</v>
      </c>
      <c r="DC3">
        <v>3700</v>
      </c>
      <c r="DD3">
        <v>5000</v>
      </c>
      <c r="DE3">
        <v>9600</v>
      </c>
      <c r="DF3">
        <v>9600</v>
      </c>
      <c r="DG3">
        <v>9600</v>
      </c>
      <c r="DH3">
        <v>9600</v>
      </c>
      <c r="DI3">
        <v>4980</v>
      </c>
      <c r="DJ3" t="s">
        <v>198</v>
      </c>
      <c r="DK3" t="s">
        <v>258</v>
      </c>
      <c r="DL3">
        <v>55</v>
      </c>
      <c r="DM3">
        <v>22</v>
      </c>
      <c r="DN3">
        <v>1839</v>
      </c>
      <c r="DO3">
        <v>1832</v>
      </c>
      <c r="DP3">
        <v>2543</v>
      </c>
      <c r="DQ3">
        <v>2543</v>
      </c>
      <c r="DR3">
        <v>2552</v>
      </c>
      <c r="DS3">
        <v>3697</v>
      </c>
      <c r="DT3">
        <v>1838</v>
      </c>
      <c r="DU3">
        <v>1838</v>
      </c>
      <c r="DV3">
        <v>1838</v>
      </c>
      <c r="DW3">
        <v>1839</v>
      </c>
      <c r="DX3">
        <v>3697</v>
      </c>
      <c r="DY3">
        <v>3697</v>
      </c>
      <c r="DZ3">
        <v>3732</v>
      </c>
      <c r="EA3">
        <v>3732</v>
      </c>
      <c r="EB3">
        <v>3732</v>
      </c>
      <c r="EC3">
        <v>3733</v>
      </c>
      <c r="ED3">
        <v>9602</v>
      </c>
      <c r="EE3">
        <v>9616</v>
      </c>
      <c r="EF3">
        <v>5032</v>
      </c>
      <c r="EG3">
        <v>5032</v>
      </c>
      <c r="EH3">
        <v>9617</v>
      </c>
      <c r="EI3">
        <v>423505129</v>
      </c>
      <c r="EJ3">
        <v>422356142</v>
      </c>
      <c r="EK3">
        <v>3700</v>
      </c>
      <c r="EL3">
        <v>3700</v>
      </c>
      <c r="EM3">
        <v>21648</v>
      </c>
      <c r="EN3">
        <v>3700</v>
      </c>
      <c r="EO3">
        <v>3700</v>
      </c>
      <c r="EP3" t="s">
        <v>273</v>
      </c>
      <c r="EQ3">
        <v>2</v>
      </c>
      <c r="ER3">
        <v>1</v>
      </c>
      <c r="ES3">
        <v>23491</v>
      </c>
      <c r="ET3">
        <v>0</v>
      </c>
      <c r="EU3">
        <v>0</v>
      </c>
      <c r="EV3">
        <v>57</v>
      </c>
      <c r="EW3">
        <v>0</v>
      </c>
      <c r="EX3">
        <v>0</v>
      </c>
      <c r="EY3">
        <v>1</v>
      </c>
      <c r="EZ3">
        <v>0</v>
      </c>
      <c r="FA3">
        <v>0</v>
      </c>
      <c r="FB3">
        <v>2370</v>
      </c>
      <c r="FC3">
        <v>553</v>
      </c>
      <c r="FD3">
        <v>2</v>
      </c>
      <c r="FE3">
        <v>1362</v>
      </c>
      <c r="FF3">
        <v>1885</v>
      </c>
      <c r="FG3">
        <v>3</v>
      </c>
      <c r="FH3">
        <v>5433</v>
      </c>
      <c r="FI3">
        <v>2051</v>
      </c>
      <c r="FJ3">
        <v>3</v>
      </c>
      <c r="FK3">
        <v>5835</v>
      </c>
      <c r="FL3">
        <v>581</v>
      </c>
      <c r="FM3">
        <v>1</v>
      </c>
      <c r="FN3">
        <v>581</v>
      </c>
      <c r="FO3">
        <v>0</v>
      </c>
      <c r="FP3">
        <v>0</v>
      </c>
      <c r="FQ3">
        <v>0</v>
      </c>
      <c r="FR3">
        <v>176098</v>
      </c>
      <c r="FS3">
        <v>1</v>
      </c>
      <c r="FT3">
        <v>1377</v>
      </c>
      <c r="FU3">
        <v>0</v>
      </c>
      <c r="FV3">
        <v>0</v>
      </c>
      <c r="FW3">
        <v>0</v>
      </c>
      <c r="FX3">
        <v>1285</v>
      </c>
      <c r="FY3">
        <v>1</v>
      </c>
      <c r="FZ3">
        <v>3099</v>
      </c>
      <c r="GA3" t="s">
        <v>273</v>
      </c>
    </row>
    <row r="4" spans="1:184" x14ac:dyDescent="0.2">
      <c r="A4">
        <v>3695</v>
      </c>
      <c r="B4">
        <v>3695</v>
      </c>
      <c r="C4">
        <v>8319</v>
      </c>
      <c r="D4">
        <v>34380</v>
      </c>
      <c r="E4">
        <v>21136</v>
      </c>
      <c r="F4">
        <v>219590</v>
      </c>
      <c r="G4">
        <v>4489</v>
      </c>
      <c r="H4">
        <v>12</v>
      </c>
      <c r="I4">
        <v>12</v>
      </c>
      <c r="J4">
        <v>7</v>
      </c>
      <c r="K4">
        <v>10</v>
      </c>
      <c r="L4">
        <v>1</v>
      </c>
      <c r="M4">
        <v>1</v>
      </c>
      <c r="N4">
        <v>99999</v>
      </c>
      <c r="O4">
        <v>0</v>
      </c>
      <c r="P4">
        <v>0</v>
      </c>
      <c r="Q4">
        <v>1</v>
      </c>
      <c r="R4" t="s">
        <v>276</v>
      </c>
      <c r="S4">
        <v>3690</v>
      </c>
      <c r="T4">
        <v>3690</v>
      </c>
      <c r="U4">
        <v>2533</v>
      </c>
      <c r="V4">
        <v>2538</v>
      </c>
      <c r="W4" t="s">
        <v>270</v>
      </c>
      <c r="X4">
        <v>6</v>
      </c>
      <c r="Y4">
        <v>0</v>
      </c>
      <c r="Z4" t="s">
        <v>277</v>
      </c>
      <c r="AA4" t="s">
        <v>270</v>
      </c>
      <c r="AB4">
        <v>2533</v>
      </c>
      <c r="AC4">
        <v>37368000000045</v>
      </c>
      <c r="AD4">
        <v>3741</v>
      </c>
      <c r="AE4">
        <v>8356</v>
      </c>
      <c r="AF4">
        <v>3</v>
      </c>
      <c r="AG4">
        <v>3</v>
      </c>
      <c r="AH4">
        <v>1805</v>
      </c>
      <c r="AI4">
        <v>522</v>
      </c>
      <c r="AJ4">
        <v>56</v>
      </c>
      <c r="AK4">
        <v>92</v>
      </c>
      <c r="AL4">
        <v>100</v>
      </c>
      <c r="AM4">
        <v>-1</v>
      </c>
      <c r="AN4">
        <v>100</v>
      </c>
      <c r="AO4">
        <v>-1</v>
      </c>
      <c r="AP4">
        <v>-1</v>
      </c>
      <c r="AQ4">
        <v>100</v>
      </c>
      <c r="AR4">
        <v>-1</v>
      </c>
      <c r="AS4">
        <v>-1</v>
      </c>
      <c r="AT4">
        <v>8662</v>
      </c>
      <c r="AU4">
        <v>0</v>
      </c>
      <c r="AV4">
        <v>-1</v>
      </c>
      <c r="AW4">
        <v>-1</v>
      </c>
      <c r="AX4">
        <v>581</v>
      </c>
      <c r="AY4">
        <v>0</v>
      </c>
      <c r="AZ4" t="s">
        <v>184</v>
      </c>
      <c r="BA4">
        <v>2</v>
      </c>
      <c r="BB4">
        <v>3</v>
      </c>
      <c r="BC4">
        <v>2</v>
      </c>
      <c r="BD4">
        <v>0</v>
      </c>
      <c r="BE4">
        <v>0</v>
      </c>
      <c r="BF4">
        <v>0</v>
      </c>
      <c r="BG4">
        <v>9</v>
      </c>
      <c r="BH4">
        <v>2</v>
      </c>
      <c r="BI4">
        <v>1</v>
      </c>
      <c r="BJ4">
        <v>0</v>
      </c>
      <c r="BK4">
        <v>6</v>
      </c>
      <c r="BL4">
        <v>0</v>
      </c>
      <c r="BM4">
        <v>5</v>
      </c>
      <c r="BN4">
        <v>21</v>
      </c>
      <c r="BO4">
        <v>1</v>
      </c>
      <c r="BP4">
        <v>1</v>
      </c>
      <c r="BQ4">
        <v>1</v>
      </c>
      <c r="BR4">
        <v>0</v>
      </c>
      <c r="BS4">
        <v>0</v>
      </c>
      <c r="BT4">
        <v>0</v>
      </c>
      <c r="BU4">
        <v>8265</v>
      </c>
      <c r="BV4" t="s">
        <v>203</v>
      </c>
      <c r="BW4">
        <v>16835693025793</v>
      </c>
      <c r="BX4" t="s">
        <v>186</v>
      </c>
      <c r="BY4" t="s">
        <v>186</v>
      </c>
      <c r="BZ4" t="s">
        <v>187</v>
      </c>
      <c r="CA4">
        <v>16835693044589</v>
      </c>
      <c r="CB4">
        <v>113000</v>
      </c>
      <c r="CC4">
        <v>113000</v>
      </c>
      <c r="CD4">
        <v>1850</v>
      </c>
      <c r="CE4">
        <v>48607461902</v>
      </c>
      <c r="CF4" t="s">
        <v>270</v>
      </c>
      <c r="CG4" t="s">
        <v>188</v>
      </c>
      <c r="CH4" t="s">
        <v>189</v>
      </c>
      <c r="CI4">
        <v>43</v>
      </c>
      <c r="CJ4">
        <v>3690</v>
      </c>
      <c r="CK4">
        <v>37368000000045</v>
      </c>
      <c r="CL4">
        <v>37368000000045</v>
      </c>
      <c r="CO4" t="s">
        <v>190</v>
      </c>
      <c r="CP4" t="s">
        <v>191</v>
      </c>
      <c r="CQ4" t="s">
        <v>192</v>
      </c>
      <c r="CR4">
        <v>24471</v>
      </c>
      <c r="CS4" t="s">
        <v>270</v>
      </c>
      <c r="CT4">
        <v>24</v>
      </c>
      <c r="CU4" t="s">
        <v>193</v>
      </c>
      <c r="CV4" t="s">
        <v>249</v>
      </c>
      <c r="CW4" t="s">
        <v>195</v>
      </c>
      <c r="CX4">
        <v>3163</v>
      </c>
      <c r="CY4">
        <v>62</v>
      </c>
      <c r="CZ4" t="s">
        <v>196</v>
      </c>
      <c r="DA4" t="s">
        <v>272</v>
      </c>
      <c r="DB4">
        <v>8400</v>
      </c>
      <c r="DC4">
        <v>3800</v>
      </c>
      <c r="DD4">
        <v>5000</v>
      </c>
      <c r="DE4">
        <v>8400</v>
      </c>
      <c r="DF4">
        <v>8400</v>
      </c>
      <c r="DG4">
        <v>8400</v>
      </c>
      <c r="DH4">
        <v>8400</v>
      </c>
      <c r="DI4">
        <v>4880</v>
      </c>
      <c r="DJ4" t="s">
        <v>198</v>
      </c>
      <c r="DK4" t="s">
        <v>258</v>
      </c>
      <c r="DL4">
        <v>41</v>
      </c>
      <c r="DM4">
        <v>13</v>
      </c>
      <c r="DN4">
        <v>1830</v>
      </c>
      <c r="DO4">
        <v>1821</v>
      </c>
      <c r="DP4">
        <v>2538</v>
      </c>
      <c r="DQ4">
        <v>2538</v>
      </c>
      <c r="DR4">
        <v>2542</v>
      </c>
      <c r="DS4">
        <v>3695</v>
      </c>
      <c r="DT4">
        <v>1830</v>
      </c>
      <c r="DU4">
        <v>1830</v>
      </c>
      <c r="DV4">
        <v>1830</v>
      </c>
      <c r="DW4">
        <v>1830</v>
      </c>
      <c r="DX4">
        <v>3695</v>
      </c>
      <c r="DY4">
        <v>3695</v>
      </c>
      <c r="DZ4">
        <v>3741</v>
      </c>
      <c r="EA4">
        <v>3741</v>
      </c>
      <c r="EB4">
        <v>3741</v>
      </c>
      <c r="EC4">
        <v>3741</v>
      </c>
      <c r="ED4">
        <v>8335</v>
      </c>
      <c r="EE4">
        <v>8355</v>
      </c>
      <c r="EF4">
        <v>4981</v>
      </c>
      <c r="EG4">
        <v>4981</v>
      </c>
      <c r="EH4">
        <v>8356</v>
      </c>
      <c r="EI4">
        <v>423505129</v>
      </c>
      <c r="EJ4">
        <v>422356142</v>
      </c>
      <c r="EK4">
        <v>3800</v>
      </c>
      <c r="EL4">
        <v>3800</v>
      </c>
      <c r="EM4">
        <v>20392</v>
      </c>
      <c r="EN4">
        <v>3800</v>
      </c>
      <c r="EO4">
        <v>3800</v>
      </c>
      <c r="EP4" t="s">
        <v>273</v>
      </c>
      <c r="EQ4">
        <v>3</v>
      </c>
      <c r="ER4">
        <v>1</v>
      </c>
      <c r="ES4">
        <v>33710</v>
      </c>
      <c r="ET4">
        <v>0</v>
      </c>
      <c r="EU4">
        <v>0</v>
      </c>
      <c r="EV4">
        <v>42</v>
      </c>
      <c r="EW4">
        <v>0</v>
      </c>
      <c r="EX4">
        <v>0</v>
      </c>
      <c r="EY4">
        <v>1</v>
      </c>
      <c r="EZ4">
        <v>0</v>
      </c>
      <c r="FA4">
        <v>0</v>
      </c>
      <c r="FB4">
        <v>2375</v>
      </c>
      <c r="FC4">
        <v>553</v>
      </c>
      <c r="FD4">
        <v>2</v>
      </c>
      <c r="FE4">
        <v>1362</v>
      </c>
      <c r="FF4">
        <v>1885</v>
      </c>
      <c r="FG4">
        <v>3</v>
      </c>
      <c r="FH4">
        <v>5433</v>
      </c>
      <c r="FI4">
        <v>2051</v>
      </c>
      <c r="FJ4">
        <v>3</v>
      </c>
      <c r="FK4">
        <v>5835</v>
      </c>
      <c r="FL4">
        <v>581</v>
      </c>
      <c r="FM4">
        <v>1</v>
      </c>
      <c r="FN4">
        <v>581</v>
      </c>
      <c r="FO4">
        <v>0</v>
      </c>
      <c r="FP4">
        <v>0</v>
      </c>
      <c r="FQ4">
        <v>0</v>
      </c>
      <c r="FR4">
        <v>213136</v>
      </c>
      <c r="FS4">
        <v>1</v>
      </c>
      <c r="FT4">
        <v>1377</v>
      </c>
      <c r="FU4">
        <v>0</v>
      </c>
      <c r="FV4">
        <v>0</v>
      </c>
      <c r="FW4">
        <v>0</v>
      </c>
      <c r="FX4">
        <v>1285</v>
      </c>
      <c r="FY4">
        <v>1</v>
      </c>
      <c r="FZ4">
        <v>3099</v>
      </c>
      <c r="GA4" t="s">
        <v>273</v>
      </c>
    </row>
    <row r="5" spans="1:184" x14ac:dyDescent="0.2">
      <c r="A5">
        <v>3885</v>
      </c>
      <c r="B5">
        <v>3885</v>
      </c>
      <c r="C5">
        <v>8624</v>
      </c>
      <c r="D5">
        <v>34380</v>
      </c>
      <c r="E5">
        <v>22985</v>
      </c>
      <c r="F5">
        <v>219590</v>
      </c>
      <c r="G5">
        <v>4489</v>
      </c>
      <c r="H5">
        <v>12</v>
      </c>
      <c r="I5">
        <v>12</v>
      </c>
      <c r="J5">
        <v>8</v>
      </c>
      <c r="K5">
        <v>10</v>
      </c>
      <c r="L5">
        <v>1</v>
      </c>
      <c r="M5">
        <v>1</v>
      </c>
      <c r="N5">
        <v>99999</v>
      </c>
      <c r="O5">
        <v>0</v>
      </c>
      <c r="P5">
        <v>0</v>
      </c>
      <c r="Q5">
        <v>1</v>
      </c>
      <c r="R5" t="s">
        <v>278</v>
      </c>
      <c r="S5">
        <v>3880</v>
      </c>
      <c r="T5">
        <v>3880</v>
      </c>
      <c r="U5">
        <v>2472</v>
      </c>
      <c r="V5">
        <v>2478</v>
      </c>
      <c r="W5" t="s">
        <v>270</v>
      </c>
      <c r="X5">
        <v>6</v>
      </c>
      <c r="Y5">
        <v>0</v>
      </c>
      <c r="Z5" t="s">
        <v>279</v>
      </c>
      <c r="AA5" t="s">
        <v>270</v>
      </c>
      <c r="AB5">
        <v>2472</v>
      </c>
      <c r="AC5">
        <v>39178999999985</v>
      </c>
      <c r="AD5">
        <v>3923</v>
      </c>
      <c r="AE5">
        <v>8668</v>
      </c>
      <c r="AF5">
        <v>3</v>
      </c>
      <c r="AG5">
        <v>3</v>
      </c>
      <c r="AH5">
        <v>1810</v>
      </c>
      <c r="AI5">
        <v>520</v>
      </c>
      <c r="AJ5">
        <v>56</v>
      </c>
      <c r="AK5">
        <v>92</v>
      </c>
      <c r="AL5">
        <v>100</v>
      </c>
      <c r="AM5">
        <v>-1</v>
      </c>
      <c r="AN5">
        <v>100</v>
      </c>
      <c r="AO5">
        <v>-1</v>
      </c>
      <c r="AP5">
        <v>-1</v>
      </c>
      <c r="AQ5">
        <v>100</v>
      </c>
      <c r="AR5">
        <v>-1</v>
      </c>
      <c r="AS5">
        <v>-1</v>
      </c>
      <c r="AT5">
        <v>8673</v>
      </c>
      <c r="AU5">
        <v>0</v>
      </c>
      <c r="AV5">
        <v>-1</v>
      </c>
      <c r="AW5">
        <v>-1</v>
      </c>
      <c r="AX5">
        <v>581</v>
      </c>
      <c r="AY5">
        <v>0</v>
      </c>
      <c r="AZ5" t="s">
        <v>184</v>
      </c>
      <c r="BA5">
        <v>2</v>
      </c>
      <c r="BB5">
        <v>3</v>
      </c>
      <c r="BC5">
        <v>6</v>
      </c>
      <c r="BD5">
        <v>0</v>
      </c>
      <c r="BE5">
        <v>0</v>
      </c>
      <c r="BF5">
        <v>0</v>
      </c>
      <c r="BG5">
        <v>21</v>
      </c>
      <c r="BH5">
        <v>9</v>
      </c>
      <c r="BI5">
        <v>1</v>
      </c>
      <c r="BJ5">
        <v>2</v>
      </c>
      <c r="BK5">
        <v>10</v>
      </c>
      <c r="BL5">
        <v>0</v>
      </c>
      <c r="BM5">
        <v>4</v>
      </c>
      <c r="BN5">
        <v>25</v>
      </c>
      <c r="BO5">
        <v>1</v>
      </c>
      <c r="BP5">
        <v>3</v>
      </c>
      <c r="BQ5">
        <v>0</v>
      </c>
      <c r="BR5">
        <v>0</v>
      </c>
      <c r="BS5">
        <v>0</v>
      </c>
      <c r="BT5">
        <v>0</v>
      </c>
      <c r="BU5">
        <v>8537</v>
      </c>
      <c r="BV5" t="s">
        <v>185</v>
      </c>
      <c r="BW5">
        <v>16835693056869</v>
      </c>
      <c r="BX5" t="s">
        <v>186</v>
      </c>
      <c r="BY5" t="s">
        <v>186</v>
      </c>
      <c r="BZ5" t="s">
        <v>187</v>
      </c>
      <c r="CA5">
        <v>16835693078032</v>
      </c>
      <c r="CB5">
        <v>113000</v>
      </c>
      <c r="CC5">
        <v>113000</v>
      </c>
      <c r="CD5">
        <v>1929</v>
      </c>
      <c r="CE5">
        <v>49614395887</v>
      </c>
      <c r="CF5" t="s">
        <v>270</v>
      </c>
      <c r="CG5" t="s">
        <v>188</v>
      </c>
      <c r="CH5" t="s">
        <v>189</v>
      </c>
      <c r="CI5">
        <v>43</v>
      </c>
      <c r="CJ5">
        <v>3880</v>
      </c>
      <c r="CK5">
        <v>39178999999985</v>
      </c>
      <c r="CL5">
        <v>39178999999985</v>
      </c>
      <c r="CO5" t="s">
        <v>190</v>
      </c>
      <c r="CP5" t="s">
        <v>191</v>
      </c>
      <c r="CQ5" t="s">
        <v>192</v>
      </c>
      <c r="CR5">
        <v>24470</v>
      </c>
      <c r="CS5" t="s">
        <v>270</v>
      </c>
      <c r="CT5">
        <v>24</v>
      </c>
      <c r="CU5" t="s">
        <v>193</v>
      </c>
      <c r="CV5" t="s">
        <v>249</v>
      </c>
      <c r="CW5" t="s">
        <v>195</v>
      </c>
      <c r="CX5">
        <v>3163</v>
      </c>
      <c r="CY5">
        <v>62</v>
      </c>
      <c r="CZ5" t="s">
        <v>196</v>
      </c>
      <c r="DA5" t="s">
        <v>272</v>
      </c>
      <c r="DB5">
        <v>8700</v>
      </c>
      <c r="DC5">
        <v>3900</v>
      </c>
      <c r="DD5">
        <v>5000</v>
      </c>
      <c r="DE5">
        <v>8700</v>
      </c>
      <c r="DF5">
        <v>8700</v>
      </c>
      <c r="DG5">
        <v>8700</v>
      </c>
      <c r="DH5">
        <v>8700</v>
      </c>
      <c r="DI5">
        <v>4960</v>
      </c>
      <c r="DJ5" t="s">
        <v>198</v>
      </c>
      <c r="DK5" t="s">
        <v>258</v>
      </c>
      <c r="DL5">
        <v>43</v>
      </c>
      <c r="DM5">
        <v>14</v>
      </c>
      <c r="DN5">
        <v>1836</v>
      </c>
      <c r="DO5">
        <v>1829</v>
      </c>
      <c r="DP5">
        <v>2477</v>
      </c>
      <c r="DQ5">
        <v>2477</v>
      </c>
      <c r="DR5">
        <v>2483</v>
      </c>
      <c r="DS5">
        <v>3885</v>
      </c>
      <c r="DT5">
        <v>1834</v>
      </c>
      <c r="DU5">
        <v>1834</v>
      </c>
      <c r="DV5">
        <v>1834</v>
      </c>
      <c r="DW5">
        <v>1835</v>
      </c>
      <c r="DX5">
        <v>3885</v>
      </c>
      <c r="DY5">
        <v>3885</v>
      </c>
      <c r="DZ5">
        <v>3922</v>
      </c>
      <c r="EA5">
        <v>3922</v>
      </c>
      <c r="EB5">
        <v>3922</v>
      </c>
      <c r="EC5">
        <v>3923</v>
      </c>
      <c r="ED5">
        <v>8644</v>
      </c>
      <c r="EE5">
        <v>8668</v>
      </c>
      <c r="EF5">
        <v>5039</v>
      </c>
      <c r="EG5">
        <v>5039</v>
      </c>
      <c r="EH5">
        <v>8668</v>
      </c>
      <c r="EI5">
        <v>423505129</v>
      </c>
      <c r="EJ5">
        <v>422356142</v>
      </c>
      <c r="EK5">
        <v>3900</v>
      </c>
      <c r="EL5">
        <v>3900</v>
      </c>
      <c r="EM5">
        <v>20699</v>
      </c>
      <c r="EN5">
        <v>3900</v>
      </c>
      <c r="EO5">
        <v>3900</v>
      </c>
      <c r="EP5" t="s">
        <v>273</v>
      </c>
      <c r="EQ5">
        <v>4</v>
      </c>
      <c r="ER5">
        <v>1</v>
      </c>
      <c r="ES5">
        <v>32226</v>
      </c>
      <c r="ET5">
        <v>0</v>
      </c>
      <c r="EU5">
        <v>0</v>
      </c>
      <c r="EV5">
        <v>45</v>
      </c>
      <c r="EW5">
        <v>0</v>
      </c>
      <c r="EX5">
        <v>0</v>
      </c>
      <c r="EY5">
        <v>1</v>
      </c>
      <c r="EZ5">
        <v>0</v>
      </c>
      <c r="FA5">
        <v>0</v>
      </c>
      <c r="FB5">
        <v>2163</v>
      </c>
      <c r="FC5">
        <v>553</v>
      </c>
      <c r="FD5">
        <v>2</v>
      </c>
      <c r="FE5">
        <v>1362</v>
      </c>
      <c r="FF5">
        <v>1885</v>
      </c>
      <c r="FG5">
        <v>3</v>
      </c>
      <c r="FH5">
        <v>5433</v>
      </c>
      <c r="FI5">
        <v>2051</v>
      </c>
      <c r="FJ5">
        <v>3</v>
      </c>
      <c r="FK5">
        <v>5835</v>
      </c>
      <c r="FL5">
        <v>581</v>
      </c>
      <c r="FM5">
        <v>1</v>
      </c>
      <c r="FN5">
        <v>581</v>
      </c>
      <c r="FO5">
        <v>0</v>
      </c>
      <c r="FP5">
        <v>0</v>
      </c>
      <c r="FQ5">
        <v>0</v>
      </c>
      <c r="FR5">
        <v>213136</v>
      </c>
      <c r="FS5">
        <v>1</v>
      </c>
      <c r="FT5">
        <v>1377</v>
      </c>
      <c r="FU5">
        <v>0</v>
      </c>
      <c r="FV5">
        <v>0</v>
      </c>
      <c r="FW5">
        <v>0</v>
      </c>
      <c r="FX5">
        <v>1285</v>
      </c>
      <c r="FY5">
        <v>1</v>
      </c>
      <c r="FZ5">
        <v>3099</v>
      </c>
      <c r="GA5" t="s">
        <v>273</v>
      </c>
    </row>
    <row r="6" spans="1:184" x14ac:dyDescent="0.2">
      <c r="A6">
        <v>7025</v>
      </c>
      <c r="B6">
        <v>7025</v>
      </c>
      <c r="C6">
        <v>11778</v>
      </c>
      <c r="D6">
        <v>34380</v>
      </c>
      <c r="E6">
        <v>21136</v>
      </c>
      <c r="F6">
        <v>219355</v>
      </c>
      <c r="G6">
        <v>4489</v>
      </c>
      <c r="H6">
        <v>12</v>
      </c>
      <c r="I6">
        <v>12</v>
      </c>
      <c r="J6">
        <v>7</v>
      </c>
      <c r="K6">
        <v>10</v>
      </c>
      <c r="L6">
        <v>1</v>
      </c>
      <c r="M6">
        <v>1</v>
      </c>
      <c r="N6">
        <v>99999</v>
      </c>
      <c r="O6">
        <v>0</v>
      </c>
      <c r="P6">
        <v>0</v>
      </c>
      <c r="Q6">
        <v>1</v>
      </c>
      <c r="R6" t="s">
        <v>280</v>
      </c>
      <c r="S6">
        <v>7021</v>
      </c>
      <c r="T6">
        <v>7021</v>
      </c>
      <c r="U6">
        <v>5818</v>
      </c>
      <c r="V6">
        <v>5822</v>
      </c>
      <c r="W6" t="s">
        <v>270</v>
      </c>
      <c r="X6">
        <v>6</v>
      </c>
      <c r="Y6">
        <v>0</v>
      </c>
      <c r="Z6" t="s">
        <v>281</v>
      </c>
      <c r="AA6" t="s">
        <v>270</v>
      </c>
      <c r="AB6">
        <v>5818</v>
      </c>
      <c r="AC6">
        <v>70701000000015</v>
      </c>
      <c r="AD6">
        <v>7074</v>
      </c>
      <c r="AE6">
        <v>11810</v>
      </c>
      <c r="AF6">
        <v>3</v>
      </c>
      <c r="AG6">
        <v>3</v>
      </c>
      <c r="AH6">
        <v>2005</v>
      </c>
      <c r="AI6">
        <v>519</v>
      </c>
      <c r="AJ6">
        <v>56</v>
      </c>
      <c r="AK6">
        <v>92</v>
      </c>
      <c r="AL6">
        <v>100</v>
      </c>
      <c r="AM6">
        <v>-1</v>
      </c>
      <c r="AN6">
        <v>100</v>
      </c>
      <c r="AO6">
        <v>-1</v>
      </c>
      <c r="AP6">
        <v>-1</v>
      </c>
      <c r="AQ6">
        <v>100</v>
      </c>
      <c r="AR6">
        <v>-1</v>
      </c>
      <c r="AS6">
        <v>-1</v>
      </c>
      <c r="AT6">
        <v>8669</v>
      </c>
      <c r="AU6">
        <v>0</v>
      </c>
      <c r="AV6">
        <v>-1</v>
      </c>
      <c r="AW6">
        <v>-1</v>
      </c>
      <c r="AX6">
        <v>581</v>
      </c>
      <c r="AY6">
        <v>0</v>
      </c>
      <c r="AZ6" t="s">
        <v>184</v>
      </c>
      <c r="BA6">
        <v>3</v>
      </c>
      <c r="BB6">
        <v>0</v>
      </c>
      <c r="BC6">
        <v>0</v>
      </c>
      <c r="BD6">
        <v>0</v>
      </c>
      <c r="BE6">
        <v>0</v>
      </c>
      <c r="BF6">
        <v>0</v>
      </c>
      <c r="BG6">
        <v>9</v>
      </c>
      <c r="BH6">
        <v>1</v>
      </c>
      <c r="BI6">
        <v>1</v>
      </c>
      <c r="BJ6">
        <v>2</v>
      </c>
      <c r="BK6">
        <v>2</v>
      </c>
      <c r="BL6">
        <v>0</v>
      </c>
      <c r="BM6">
        <v>4</v>
      </c>
      <c r="BN6">
        <v>20</v>
      </c>
      <c r="BO6">
        <v>1</v>
      </c>
      <c r="BP6">
        <v>1</v>
      </c>
      <c r="BQ6">
        <v>1</v>
      </c>
      <c r="BR6">
        <v>0</v>
      </c>
      <c r="BS6">
        <v>0</v>
      </c>
      <c r="BT6">
        <v>0</v>
      </c>
      <c r="BU6">
        <v>11733</v>
      </c>
      <c r="BV6" t="s">
        <v>203</v>
      </c>
      <c r="BW6">
        <v>16835693314876</v>
      </c>
      <c r="BX6" t="s">
        <v>186</v>
      </c>
      <c r="BY6" t="s">
        <v>186</v>
      </c>
      <c r="BZ6" t="s">
        <v>187</v>
      </c>
      <c r="CA6">
        <v>16835693334465</v>
      </c>
      <c r="CB6">
        <v>113000</v>
      </c>
      <c r="CC6">
        <v>113000</v>
      </c>
      <c r="CD6">
        <v>2319</v>
      </c>
      <c r="CE6">
        <v>52252252252</v>
      </c>
      <c r="CF6" t="s">
        <v>270</v>
      </c>
      <c r="CG6" t="s">
        <v>188</v>
      </c>
      <c r="CH6" t="s">
        <v>189</v>
      </c>
      <c r="CI6">
        <v>43</v>
      </c>
      <c r="CJ6">
        <v>7021</v>
      </c>
      <c r="CK6">
        <v>70701000000015</v>
      </c>
      <c r="CL6">
        <v>70701000000015</v>
      </c>
      <c r="CO6" t="s">
        <v>190</v>
      </c>
      <c r="CP6" t="s">
        <v>191</v>
      </c>
      <c r="CQ6" t="s">
        <v>192</v>
      </c>
      <c r="CR6">
        <v>28191</v>
      </c>
      <c r="CS6" t="s">
        <v>270</v>
      </c>
      <c r="CT6">
        <v>24</v>
      </c>
      <c r="CU6" t="s">
        <v>193</v>
      </c>
      <c r="CV6" t="s">
        <v>249</v>
      </c>
      <c r="CW6" t="s">
        <v>195</v>
      </c>
      <c r="CX6">
        <v>3163</v>
      </c>
      <c r="CY6">
        <v>62</v>
      </c>
      <c r="CZ6" t="s">
        <v>196</v>
      </c>
      <c r="DA6" t="s">
        <v>272</v>
      </c>
      <c r="DB6">
        <v>11800</v>
      </c>
      <c r="DC6">
        <v>7100</v>
      </c>
      <c r="DD6">
        <v>8300</v>
      </c>
      <c r="DE6">
        <v>11800</v>
      </c>
      <c r="DF6">
        <v>11800</v>
      </c>
      <c r="DG6">
        <v>11800</v>
      </c>
      <c r="DH6">
        <v>11800</v>
      </c>
      <c r="DI6">
        <v>8192</v>
      </c>
      <c r="DJ6" t="s">
        <v>198</v>
      </c>
      <c r="DK6" t="s">
        <v>258</v>
      </c>
      <c r="DL6">
        <v>39</v>
      </c>
      <c r="DM6">
        <v>12</v>
      </c>
      <c r="DN6">
        <v>2030</v>
      </c>
      <c r="DO6">
        <v>2023</v>
      </c>
      <c r="DP6">
        <v>5823</v>
      </c>
      <c r="DQ6">
        <v>5823</v>
      </c>
      <c r="DR6">
        <v>5827</v>
      </c>
      <c r="DS6">
        <v>7025</v>
      </c>
      <c r="DT6">
        <v>2029</v>
      </c>
      <c r="DU6">
        <v>2029</v>
      </c>
      <c r="DV6">
        <v>2029</v>
      </c>
      <c r="DW6">
        <v>2029</v>
      </c>
      <c r="DX6">
        <v>7025</v>
      </c>
      <c r="DY6">
        <v>7025</v>
      </c>
      <c r="DZ6">
        <v>7074</v>
      </c>
      <c r="EA6">
        <v>7074</v>
      </c>
      <c r="EB6">
        <v>7074</v>
      </c>
      <c r="EC6">
        <v>7074</v>
      </c>
      <c r="ED6">
        <v>11794</v>
      </c>
      <c r="EE6">
        <v>11809</v>
      </c>
      <c r="EF6">
        <v>8291</v>
      </c>
      <c r="EG6">
        <v>8291</v>
      </c>
      <c r="EH6">
        <v>11810</v>
      </c>
      <c r="EI6">
        <v>423505129</v>
      </c>
      <c r="EJ6">
        <v>422356142</v>
      </c>
      <c r="EK6">
        <v>7100</v>
      </c>
      <c r="EL6">
        <v>7100</v>
      </c>
      <c r="EM6">
        <v>23849</v>
      </c>
      <c r="EN6">
        <v>7100</v>
      </c>
      <c r="EO6">
        <v>7100</v>
      </c>
      <c r="EP6" t="s">
        <v>273</v>
      </c>
      <c r="EQ6">
        <v>5</v>
      </c>
      <c r="ER6">
        <v>1</v>
      </c>
      <c r="ES6">
        <v>22445</v>
      </c>
      <c r="ET6">
        <v>0</v>
      </c>
      <c r="EU6">
        <v>0</v>
      </c>
      <c r="EV6">
        <v>40</v>
      </c>
      <c r="EW6">
        <v>0</v>
      </c>
      <c r="EX6">
        <v>0</v>
      </c>
      <c r="EY6">
        <v>1</v>
      </c>
      <c r="EZ6">
        <v>0</v>
      </c>
      <c r="FA6">
        <v>0</v>
      </c>
      <c r="FB6">
        <v>894</v>
      </c>
      <c r="FC6">
        <v>553</v>
      </c>
      <c r="FD6">
        <v>2</v>
      </c>
      <c r="FE6">
        <v>1362</v>
      </c>
      <c r="FF6">
        <v>1885</v>
      </c>
      <c r="FG6">
        <v>3</v>
      </c>
      <c r="FH6">
        <v>5433</v>
      </c>
      <c r="FI6">
        <v>2051</v>
      </c>
      <c r="FJ6">
        <v>3</v>
      </c>
      <c r="FK6">
        <v>5835</v>
      </c>
      <c r="FL6">
        <v>581</v>
      </c>
      <c r="FM6">
        <v>1</v>
      </c>
      <c r="FN6">
        <v>581</v>
      </c>
      <c r="FO6">
        <v>0</v>
      </c>
      <c r="FP6">
        <v>0</v>
      </c>
      <c r="FQ6">
        <v>0</v>
      </c>
      <c r="FR6">
        <v>212901</v>
      </c>
      <c r="FS6">
        <v>1</v>
      </c>
      <c r="FT6">
        <v>1377</v>
      </c>
      <c r="FU6">
        <v>0</v>
      </c>
      <c r="FV6">
        <v>0</v>
      </c>
      <c r="FW6">
        <v>0</v>
      </c>
      <c r="FX6">
        <v>1285</v>
      </c>
      <c r="FY6">
        <v>1</v>
      </c>
      <c r="FZ6">
        <v>3099</v>
      </c>
      <c r="GA6" t="s">
        <v>273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D9F-F8B6-7F4E-BE7E-60501F116BFE}">
  <dimension ref="A1:GE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1640625" bestFit="1" customWidth="1"/>
    <col min="19" max="19" width="15.83203125" bestFit="1" customWidth="1"/>
    <col min="20" max="20" width="14.83203125" bestFit="1" customWidth="1"/>
    <col min="21" max="21" width="28.5" bestFit="1" customWidth="1"/>
    <col min="22" max="22" width="27.5" bestFit="1" customWidth="1"/>
    <col min="23" max="23" width="47.6640625" bestFit="1" customWidth="1"/>
    <col min="24" max="24" width="13.33203125" bestFit="1" customWidth="1"/>
    <col min="25" max="25" width="24.6640625" bestFit="1" customWidth="1"/>
    <col min="26" max="26" width="35.1640625" bestFit="1" customWidth="1"/>
    <col min="27" max="27" width="47.6640625" bestFit="1" customWidth="1"/>
    <col min="28" max="28" width="16.1640625" bestFit="1" customWidth="1"/>
    <col min="29" max="29" width="11.1640625" bestFit="1" customWidth="1"/>
    <col min="30" max="30" width="19.83203125" bestFit="1" customWidth="1"/>
    <col min="31" max="31" width="20.6640625" bestFit="1" customWidth="1"/>
    <col min="32" max="32" width="16.33203125" bestFit="1" customWidth="1"/>
    <col min="33" max="33" width="19.1640625" bestFit="1" customWidth="1"/>
    <col min="34" max="34" width="17.6640625" bestFit="1" customWidth="1"/>
    <col min="35" max="35" width="7.83203125" bestFit="1" customWidth="1"/>
    <col min="36" max="36" width="18.5" bestFit="1" customWidth="1"/>
    <col min="37" max="37" width="13.6640625" bestFit="1" customWidth="1"/>
    <col min="38" max="38" width="11.83203125" bestFit="1" customWidth="1"/>
    <col min="39" max="39" width="12.33203125" bestFit="1" customWidth="1"/>
    <col min="40" max="40" width="15.1640625" bestFit="1" customWidth="1"/>
    <col min="41" max="41" width="17.6640625" bestFit="1" customWidth="1"/>
    <col min="42" max="42" width="14.33203125" bestFit="1" customWidth="1"/>
    <col min="43" max="43" width="16" bestFit="1" customWidth="1"/>
    <col min="44" max="44" width="16.83203125" bestFit="1" customWidth="1"/>
    <col min="45" max="45" width="13.5" bestFit="1" customWidth="1"/>
    <col min="46" max="46" width="23.1640625" bestFit="1" customWidth="1"/>
    <col min="47" max="47" width="11.83203125" bestFit="1" customWidth="1"/>
    <col min="48" max="48" width="14.1640625" bestFit="1" customWidth="1"/>
    <col min="49" max="49" width="13.83203125" bestFit="1" customWidth="1"/>
    <col min="50" max="50" width="16.1640625" bestFit="1" customWidth="1"/>
    <col min="51" max="51" width="13.6640625" bestFit="1" customWidth="1"/>
    <col min="52" max="52" width="16" bestFit="1" customWidth="1"/>
    <col min="53" max="54" width="16.33203125" bestFit="1" customWidth="1"/>
    <col min="55" max="55" width="45.33203125" bestFit="1" customWidth="1"/>
    <col min="56" max="56" width="19" bestFit="1" customWidth="1"/>
    <col min="57" max="57" width="22.1640625" bestFit="1" customWidth="1"/>
    <col min="58" max="58" width="31.33203125" bestFit="1" customWidth="1"/>
    <col min="59" max="59" width="17.33203125" bestFit="1" customWidth="1"/>
    <col min="60" max="60" width="36" bestFit="1" customWidth="1"/>
    <col min="61" max="61" width="19" bestFit="1" customWidth="1"/>
    <col min="62" max="62" width="16" bestFit="1" customWidth="1"/>
    <col min="63" max="63" width="26.1640625" bestFit="1" customWidth="1"/>
    <col min="64" max="64" width="17" bestFit="1" customWidth="1"/>
    <col min="65" max="65" width="22.33203125" bestFit="1" customWidth="1"/>
    <col min="66" max="66" width="12.5" bestFit="1" customWidth="1"/>
    <col min="67" max="67" width="26.83203125" bestFit="1" customWidth="1"/>
    <col min="68" max="68" width="13.83203125" bestFit="1" customWidth="1"/>
    <col min="69" max="69" width="11.1640625" bestFit="1" customWidth="1"/>
    <col min="70" max="70" width="13.83203125" bestFit="1" customWidth="1"/>
    <col min="71" max="71" width="35.1640625" bestFit="1" customWidth="1"/>
    <col min="72" max="72" width="13" bestFit="1" customWidth="1"/>
    <col min="73" max="73" width="15.1640625" bestFit="1" customWidth="1"/>
    <col min="74" max="74" width="10" bestFit="1" customWidth="1"/>
    <col min="75" max="75" width="23.5" bestFit="1" customWidth="1"/>
    <col min="76" max="76" width="13.33203125" bestFit="1" customWidth="1"/>
    <col min="77" max="78" width="18.1640625" bestFit="1" customWidth="1"/>
    <col min="79" max="79" width="13.33203125" bestFit="1" customWidth="1"/>
    <col min="80" max="80" width="12.1640625" bestFit="1" customWidth="1"/>
    <col min="81" max="81" width="16.5" bestFit="1" customWidth="1"/>
    <col min="82" max="82" width="17.33203125" bestFit="1" customWidth="1"/>
    <col min="83" max="84" width="19.1640625" bestFit="1" customWidth="1"/>
    <col min="85" max="85" width="47.6640625" bestFit="1" customWidth="1"/>
    <col min="86" max="86" width="25.83203125" bestFit="1" customWidth="1"/>
    <col min="87" max="87" width="32.5" bestFit="1" customWidth="1"/>
    <col min="88" max="88" width="15" bestFit="1" customWidth="1"/>
    <col min="89" max="89" width="15.1640625" bestFit="1" customWidth="1"/>
    <col min="90" max="90" width="33.1640625" bestFit="1" customWidth="1"/>
    <col min="91" max="91" width="42.5" bestFit="1" customWidth="1"/>
    <col min="92" max="92" width="18.33203125" bestFit="1" customWidth="1"/>
    <col min="93" max="93" width="19.1640625" bestFit="1" customWidth="1"/>
    <col min="94" max="94" width="22.6640625" bestFit="1" customWidth="1"/>
    <col min="95" max="95" width="16" bestFit="1" customWidth="1"/>
    <col min="96" max="96" width="13.33203125" bestFit="1" customWidth="1"/>
    <col min="97" max="97" width="19" bestFit="1" customWidth="1"/>
    <col min="98" max="98" width="47.6640625" bestFit="1" customWidth="1"/>
    <col min="99" max="99" width="12.5" bestFit="1" customWidth="1"/>
    <col min="100" max="100" width="41.1640625" bestFit="1" customWidth="1"/>
    <col min="101" max="101" width="80.6640625" bestFit="1" customWidth="1"/>
    <col min="102" max="102" width="71.5" bestFit="1" customWidth="1"/>
    <col min="103" max="103" width="26" bestFit="1" customWidth="1"/>
    <col min="104" max="104" width="22.83203125" bestFit="1" customWidth="1"/>
    <col min="105" max="105" width="32" bestFit="1" customWidth="1"/>
    <col min="106" max="106" width="80.6640625" bestFit="1" customWidth="1"/>
    <col min="107" max="107" width="17.6640625" bestFit="1" customWidth="1"/>
    <col min="108" max="108" width="9" bestFit="1" customWidth="1"/>
    <col min="109" max="112" width="18.33203125" bestFit="1" customWidth="1"/>
    <col min="113" max="113" width="16.33203125" bestFit="1" customWidth="1"/>
    <col min="114" max="114" width="13.1640625" bestFit="1" customWidth="1"/>
    <col min="115" max="115" width="26.6640625" bestFit="1" customWidth="1"/>
    <col min="116" max="116" width="31.1640625" bestFit="1" customWidth="1"/>
    <col min="117" max="117" width="31.33203125" bestFit="1" customWidth="1"/>
    <col min="118" max="118" width="33" bestFit="1" customWidth="1"/>
    <col min="119" max="119" width="28.33203125" bestFit="1" customWidth="1"/>
    <col min="120" max="120" width="30.33203125" bestFit="1" customWidth="1"/>
    <col min="121" max="121" width="30.6640625" bestFit="1" customWidth="1"/>
    <col min="122" max="122" width="32.83203125" bestFit="1" customWidth="1"/>
    <col min="123" max="123" width="45.33203125" bestFit="1" customWidth="1"/>
    <col min="124" max="124" width="44.1640625" bestFit="1" customWidth="1"/>
    <col min="125" max="125" width="31.83203125" bestFit="1" customWidth="1"/>
    <col min="126" max="126" width="34.6640625" bestFit="1" customWidth="1"/>
    <col min="127" max="127" width="33.5" bestFit="1" customWidth="1"/>
    <col min="128" max="128" width="36.33203125" bestFit="1" customWidth="1"/>
    <col min="129" max="129" width="38.83203125" bestFit="1" customWidth="1"/>
    <col min="130" max="130" width="27.6640625" bestFit="1" customWidth="1"/>
    <col min="131" max="131" width="36.5" bestFit="1" customWidth="1"/>
    <col min="132" max="132" width="45.83203125" bestFit="1" customWidth="1"/>
    <col min="133" max="133" width="33.33203125" bestFit="1" customWidth="1"/>
    <col min="134" max="134" width="29.6640625" bestFit="1" customWidth="1"/>
    <col min="135" max="135" width="37.33203125" bestFit="1" customWidth="1"/>
    <col min="136" max="136" width="33" bestFit="1" customWidth="1"/>
    <col min="137" max="137" width="32.5" bestFit="1" customWidth="1"/>
    <col min="138" max="138" width="31.5" bestFit="1" customWidth="1"/>
    <col min="139" max="139" width="34.33203125" bestFit="1" customWidth="1"/>
    <col min="140" max="140" width="39.1640625" bestFit="1" customWidth="1"/>
    <col min="141" max="141" width="35.83203125" bestFit="1" customWidth="1"/>
    <col min="142" max="142" width="33.83203125" bestFit="1" customWidth="1"/>
    <col min="143" max="143" width="39.1640625" bestFit="1" customWidth="1"/>
    <col min="144" max="144" width="16.1640625" bestFit="1" customWidth="1"/>
    <col min="145" max="145" width="18.83203125" bestFit="1" customWidth="1"/>
    <col min="146" max="146" width="20.83203125" bestFit="1" customWidth="1"/>
    <col min="147" max="147" width="15.83203125" bestFit="1" customWidth="1"/>
    <col min="148" max="148" width="13.6640625" bestFit="1" customWidth="1"/>
    <col min="149" max="149" width="18.33203125" bestFit="1" customWidth="1"/>
    <col min="150" max="150" width="6.33203125" bestFit="1" customWidth="1"/>
    <col min="151" max="151" width="7.1640625" bestFit="1" customWidth="1"/>
    <col min="152" max="152" width="14" bestFit="1" customWidth="1"/>
    <col min="153" max="153" width="11.5" bestFit="1" customWidth="1"/>
    <col min="154" max="154" width="6" bestFit="1" customWidth="1"/>
    <col min="155" max="155" width="11.1640625" bestFit="1" customWidth="1"/>
    <col min="156" max="156" width="13.6640625" bestFit="1" customWidth="1"/>
    <col min="157" max="157" width="11.83203125" bestFit="1" customWidth="1"/>
    <col min="158" max="158" width="16.5" bestFit="1" customWidth="1"/>
    <col min="159" max="159" width="10.1640625" bestFit="1" customWidth="1"/>
    <col min="160" max="160" width="19.1640625" bestFit="1" customWidth="1"/>
    <col min="161" max="161" width="17.1640625" bestFit="1" customWidth="1"/>
    <col min="162" max="162" width="12.5" bestFit="1" customWidth="1"/>
    <col min="163" max="163" width="15" bestFit="1" customWidth="1"/>
    <col min="164" max="164" width="25" bestFit="1" customWidth="1"/>
    <col min="165" max="165" width="10" bestFit="1" customWidth="1"/>
    <col min="166" max="166" width="12.5" bestFit="1" customWidth="1"/>
    <col min="167" max="167" width="22.33203125" bestFit="1" customWidth="1"/>
    <col min="168" max="168" width="11.1640625" bestFit="1" customWidth="1"/>
    <col min="169" max="169" width="13.6640625" bestFit="1" customWidth="1"/>
    <col min="170" max="170" width="23.5" bestFit="1" customWidth="1"/>
    <col min="171" max="171" width="13.83203125" bestFit="1" customWidth="1"/>
    <col min="172" max="172" width="16.33203125" bestFit="1" customWidth="1"/>
    <col min="173" max="173" width="26.33203125" bestFit="1" customWidth="1"/>
    <col min="174" max="174" width="12.6640625" bestFit="1" customWidth="1"/>
    <col min="175" max="175" width="15.1640625" bestFit="1" customWidth="1"/>
    <col min="176" max="176" width="25.1640625" bestFit="1" customWidth="1"/>
    <col min="177" max="177" width="12" bestFit="1" customWidth="1"/>
    <col min="178" max="178" width="14.5" bestFit="1" customWidth="1"/>
    <col min="179" max="179" width="24.5" bestFit="1" customWidth="1"/>
    <col min="180" max="180" width="13.1640625" bestFit="1" customWidth="1"/>
    <col min="181" max="181" width="15.6640625" bestFit="1" customWidth="1"/>
    <col min="182" max="182" width="25.6640625" bestFit="1" customWidth="1"/>
    <col min="183" max="183" width="13" bestFit="1" customWidth="1"/>
    <col min="184" max="184" width="15.5" bestFit="1" customWidth="1"/>
    <col min="185" max="185" width="25.5" bestFit="1" customWidth="1"/>
    <col min="186" max="186" width="18.33203125" bestFit="1" customWidth="1"/>
    <col min="187" max="187" width="12.83203125" bestFit="1" customWidth="1"/>
  </cols>
  <sheetData>
    <row r="1" spans="1: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240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67</v>
      </c>
      <c r="BM1" t="s">
        <v>62</v>
      </c>
      <c r="BN1" t="s">
        <v>63</v>
      </c>
      <c r="BO1" t="s">
        <v>241</v>
      </c>
      <c r="BP1" t="s">
        <v>64</v>
      </c>
      <c r="BQ1" t="s">
        <v>65</v>
      </c>
      <c r="BR1" t="s">
        <v>66</v>
      </c>
      <c r="BS1" t="s">
        <v>69</v>
      </c>
      <c r="BT1" t="s">
        <v>179</v>
      </c>
      <c r="BU1" t="s">
        <v>68</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242</v>
      </c>
      <c r="DN1" t="s">
        <v>113</v>
      </c>
      <c r="DO1" t="s">
        <v>114</v>
      </c>
      <c r="DP1" t="s">
        <v>115</v>
      </c>
      <c r="DQ1" t="s">
        <v>116</v>
      </c>
      <c r="DR1" t="s">
        <v>117</v>
      </c>
      <c r="DS1" t="s">
        <v>118</v>
      </c>
      <c r="DT1" t="s">
        <v>119</v>
      </c>
      <c r="DU1" t="s">
        <v>120</v>
      </c>
      <c r="DV1" t="s">
        <v>121</v>
      </c>
      <c r="DW1" t="s">
        <v>122</v>
      </c>
      <c r="DX1" t="s">
        <v>123</v>
      </c>
      <c r="DY1" t="s">
        <v>124</v>
      </c>
      <c r="DZ1" t="s">
        <v>127</v>
      </c>
      <c r="EA1" t="s">
        <v>128</v>
      </c>
      <c r="EB1" t="s">
        <v>129</v>
      </c>
      <c r="EC1" t="s">
        <v>131</v>
      </c>
      <c r="ED1" t="s">
        <v>211</v>
      </c>
      <c r="EE1" t="s">
        <v>130</v>
      </c>
      <c r="EF1" t="s">
        <v>243</v>
      </c>
      <c r="EG1" t="s">
        <v>125</v>
      </c>
      <c r="EH1" t="s">
        <v>126</v>
      </c>
      <c r="EI1" t="s">
        <v>132</v>
      </c>
      <c r="EJ1" t="s">
        <v>133</v>
      </c>
      <c r="EK1" t="s">
        <v>244</v>
      </c>
      <c r="EL1" t="s">
        <v>134</v>
      </c>
      <c r="EM1" t="s">
        <v>135</v>
      </c>
      <c r="EN1" t="s">
        <v>136</v>
      </c>
      <c r="EO1" t="s">
        <v>137</v>
      </c>
      <c r="EP1" t="s">
        <v>138</v>
      </c>
      <c r="EQ1" t="s">
        <v>139</v>
      </c>
      <c r="ER1" t="s">
        <v>140</v>
      </c>
      <c r="ES1" t="s">
        <v>141</v>
      </c>
      <c r="ET1" t="s">
        <v>142</v>
      </c>
      <c r="EU1" t="s">
        <v>143</v>
      </c>
      <c r="EV1" t="s">
        <v>144</v>
      </c>
      <c r="EW1" t="s">
        <v>145</v>
      </c>
      <c r="EX1" t="s">
        <v>146</v>
      </c>
      <c r="EY1" t="s">
        <v>147</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t="s">
        <v>170</v>
      </c>
      <c r="FW1" t="s">
        <v>171</v>
      </c>
      <c r="FX1" t="s">
        <v>172</v>
      </c>
      <c r="FY1" t="s">
        <v>173</v>
      </c>
      <c r="FZ1" t="s">
        <v>174</v>
      </c>
      <c r="GA1" t="s">
        <v>175</v>
      </c>
      <c r="GB1" t="s">
        <v>176</v>
      </c>
      <c r="GC1" t="s">
        <v>177</v>
      </c>
      <c r="GD1" t="s">
        <v>178</v>
      </c>
      <c r="GE1" t="s">
        <v>295</v>
      </c>
    </row>
    <row r="2" spans="1:187" x14ac:dyDescent="0.2">
      <c r="A2">
        <v>9688</v>
      </c>
      <c r="B2">
        <v>9688</v>
      </c>
      <c r="C2">
        <v>10130</v>
      </c>
      <c r="D2">
        <v>37201</v>
      </c>
      <c r="E2">
        <v>37201</v>
      </c>
      <c r="F2">
        <v>222870</v>
      </c>
      <c r="G2">
        <v>222870</v>
      </c>
      <c r="H2">
        <v>13</v>
      </c>
      <c r="I2">
        <v>13</v>
      </c>
      <c r="J2">
        <v>13</v>
      </c>
      <c r="K2">
        <v>11</v>
      </c>
      <c r="L2">
        <v>1</v>
      </c>
      <c r="M2">
        <v>1</v>
      </c>
      <c r="N2">
        <v>99999</v>
      </c>
      <c r="O2">
        <v>0</v>
      </c>
      <c r="P2">
        <v>0</v>
      </c>
      <c r="Q2">
        <v>1</v>
      </c>
      <c r="R2" t="s">
        <v>296</v>
      </c>
      <c r="S2">
        <v>9674</v>
      </c>
      <c r="T2">
        <v>9674</v>
      </c>
      <c r="U2">
        <v>2520</v>
      </c>
      <c r="V2">
        <v>2526</v>
      </c>
      <c r="W2" t="s">
        <v>297</v>
      </c>
      <c r="X2">
        <v>6</v>
      </c>
      <c r="Y2">
        <v>0</v>
      </c>
      <c r="Z2" t="s">
        <v>298</v>
      </c>
      <c r="AA2" t="s">
        <v>297</v>
      </c>
      <c r="AB2">
        <v>2519</v>
      </c>
      <c r="AC2">
        <v>3829200000003</v>
      </c>
      <c r="AD2">
        <v>3843</v>
      </c>
      <c r="AE2">
        <v>8072</v>
      </c>
      <c r="AF2">
        <v>9041</v>
      </c>
      <c r="AG2">
        <v>4</v>
      </c>
      <c r="AH2">
        <v>3</v>
      </c>
      <c r="AI2">
        <v>1801</v>
      </c>
      <c r="AJ2">
        <v>520</v>
      </c>
      <c r="AK2">
        <v>50</v>
      </c>
      <c r="AL2">
        <v>92</v>
      </c>
      <c r="AM2">
        <v>100</v>
      </c>
      <c r="AN2">
        <v>-1</v>
      </c>
      <c r="AO2">
        <v>100</v>
      </c>
      <c r="AP2">
        <v>-1</v>
      </c>
      <c r="AQ2">
        <v>-1</v>
      </c>
      <c r="AR2">
        <v>100</v>
      </c>
      <c r="AS2">
        <v>-1</v>
      </c>
      <c r="AT2">
        <v>-1</v>
      </c>
      <c r="AU2">
        <v>8358</v>
      </c>
      <c r="AV2">
        <v>0</v>
      </c>
      <c r="AW2">
        <v>-1</v>
      </c>
      <c r="AX2">
        <v>-1</v>
      </c>
      <c r="AY2">
        <v>4701</v>
      </c>
      <c r="AZ2">
        <v>0</v>
      </c>
      <c r="BA2" t="s">
        <v>184</v>
      </c>
      <c r="BB2">
        <v>3</v>
      </c>
      <c r="BC2">
        <v>3</v>
      </c>
      <c r="BD2">
        <v>0</v>
      </c>
      <c r="BE2">
        <v>0</v>
      </c>
      <c r="BF2">
        <v>0</v>
      </c>
      <c r="BG2">
        <v>0</v>
      </c>
      <c r="BH2">
        <v>12</v>
      </c>
      <c r="BI2">
        <v>2</v>
      </c>
      <c r="BJ2">
        <v>1</v>
      </c>
      <c r="BK2">
        <v>1</v>
      </c>
      <c r="BL2">
        <v>6</v>
      </c>
      <c r="BM2">
        <v>3</v>
      </c>
      <c r="BN2">
        <v>19</v>
      </c>
      <c r="BO2">
        <v>0</v>
      </c>
      <c r="BP2">
        <v>1</v>
      </c>
      <c r="BQ2">
        <v>1</v>
      </c>
      <c r="BR2">
        <v>0</v>
      </c>
      <c r="BS2">
        <v>0</v>
      </c>
      <c r="BT2">
        <v>0</v>
      </c>
      <c r="BU2">
        <v>0</v>
      </c>
      <c r="BV2">
        <v>10077</v>
      </c>
      <c r="BW2" t="s">
        <v>203</v>
      </c>
      <c r="BX2">
        <v>16835695092496</v>
      </c>
      <c r="BY2" t="s">
        <v>186</v>
      </c>
      <c r="BZ2" t="s">
        <v>186</v>
      </c>
      <c r="CA2" t="s">
        <v>187</v>
      </c>
      <c r="CB2">
        <v>16835695112079</v>
      </c>
      <c r="CC2">
        <v>113000</v>
      </c>
      <c r="CD2">
        <v>113000</v>
      </c>
      <c r="CE2">
        <v>1900</v>
      </c>
      <c r="CF2">
        <v>46060606061</v>
      </c>
      <c r="CG2" t="s">
        <v>297</v>
      </c>
      <c r="CH2" t="s">
        <v>188</v>
      </c>
      <c r="CI2" t="s">
        <v>189</v>
      </c>
      <c r="CJ2">
        <v>34</v>
      </c>
      <c r="CK2">
        <v>9674</v>
      </c>
      <c r="CL2">
        <v>3829200000003</v>
      </c>
      <c r="CM2">
        <v>3829200000003</v>
      </c>
      <c r="CP2" t="s">
        <v>190</v>
      </c>
      <c r="CQ2" t="s">
        <v>191</v>
      </c>
      <c r="CR2" t="s">
        <v>192</v>
      </c>
      <c r="CS2">
        <v>26474</v>
      </c>
      <c r="CT2" t="s">
        <v>297</v>
      </c>
      <c r="CU2">
        <v>24</v>
      </c>
      <c r="CV2" t="s">
        <v>193</v>
      </c>
      <c r="CW2" t="s">
        <v>299</v>
      </c>
      <c r="CX2" t="s">
        <v>195</v>
      </c>
      <c r="CY2">
        <v>3671</v>
      </c>
      <c r="CZ2">
        <v>56</v>
      </c>
      <c r="DA2" t="s">
        <v>196</v>
      </c>
      <c r="DB2" t="s">
        <v>300</v>
      </c>
      <c r="DC2">
        <v>9100</v>
      </c>
      <c r="DD2">
        <v>3900</v>
      </c>
      <c r="DE2">
        <v>9100</v>
      </c>
      <c r="DF2">
        <v>9100</v>
      </c>
      <c r="DG2">
        <v>9100</v>
      </c>
      <c r="DH2">
        <v>9100</v>
      </c>
      <c r="DI2">
        <v>9100</v>
      </c>
      <c r="DJ2">
        <v>5388</v>
      </c>
      <c r="DK2" t="s">
        <v>251</v>
      </c>
      <c r="DL2" t="s">
        <v>252</v>
      </c>
      <c r="DM2" t="s">
        <v>301</v>
      </c>
      <c r="DN2">
        <v>50</v>
      </c>
      <c r="DO2">
        <v>19</v>
      </c>
      <c r="DP2">
        <v>1833</v>
      </c>
      <c r="DQ2">
        <v>1825</v>
      </c>
      <c r="DR2">
        <v>2533</v>
      </c>
      <c r="DS2">
        <v>2533</v>
      </c>
      <c r="DT2">
        <v>2539</v>
      </c>
      <c r="DU2">
        <v>9688</v>
      </c>
      <c r="DV2">
        <v>1831</v>
      </c>
      <c r="DW2">
        <v>1831</v>
      </c>
      <c r="DX2">
        <v>1832</v>
      </c>
      <c r="DY2">
        <v>1832</v>
      </c>
      <c r="DZ2">
        <v>3842</v>
      </c>
      <c r="EA2">
        <v>3842</v>
      </c>
      <c r="EB2">
        <v>3842</v>
      </c>
      <c r="EC2">
        <v>3843</v>
      </c>
      <c r="ED2">
        <v>9025</v>
      </c>
      <c r="EE2">
        <v>8071</v>
      </c>
      <c r="EF2">
        <v>9040</v>
      </c>
      <c r="EG2">
        <v>9688</v>
      </c>
      <c r="EH2">
        <v>9688</v>
      </c>
      <c r="EI2">
        <v>8072</v>
      </c>
      <c r="EJ2">
        <v>9041</v>
      </c>
      <c r="EK2">
        <v>9041</v>
      </c>
      <c r="EL2">
        <v>1879396114</v>
      </c>
      <c r="EM2">
        <v>1879396114</v>
      </c>
      <c r="EN2">
        <v>3900</v>
      </c>
      <c r="EO2">
        <v>3900</v>
      </c>
      <c r="EP2">
        <v>22200</v>
      </c>
      <c r="EQ2">
        <v>3900</v>
      </c>
      <c r="ER2">
        <v>3900</v>
      </c>
      <c r="ES2" t="s">
        <v>302</v>
      </c>
      <c r="ET2">
        <v>1</v>
      </c>
      <c r="EU2">
        <v>1</v>
      </c>
      <c r="EV2">
        <v>26758</v>
      </c>
      <c r="EW2">
        <v>0</v>
      </c>
      <c r="EX2">
        <v>0</v>
      </c>
      <c r="EY2">
        <v>51</v>
      </c>
      <c r="EZ2">
        <v>0</v>
      </c>
      <c r="FA2">
        <v>0</v>
      </c>
      <c r="FB2">
        <v>1</v>
      </c>
      <c r="FC2">
        <v>0</v>
      </c>
      <c r="FD2">
        <v>0</v>
      </c>
      <c r="FE2">
        <v>28257</v>
      </c>
      <c r="FF2">
        <v>436</v>
      </c>
      <c r="FG2">
        <v>2</v>
      </c>
      <c r="FH2">
        <v>993</v>
      </c>
      <c r="FI2">
        <v>2035</v>
      </c>
      <c r="FJ2">
        <v>3</v>
      </c>
      <c r="FK2">
        <v>6258</v>
      </c>
      <c r="FL2">
        <v>2266</v>
      </c>
      <c r="FM2">
        <v>4</v>
      </c>
      <c r="FN2">
        <v>6287</v>
      </c>
      <c r="FO2">
        <v>4701</v>
      </c>
      <c r="FP2">
        <v>1</v>
      </c>
      <c r="FQ2">
        <v>4701</v>
      </c>
      <c r="FR2">
        <v>0</v>
      </c>
      <c r="FS2">
        <v>0</v>
      </c>
      <c r="FT2">
        <v>0</v>
      </c>
      <c r="FU2">
        <v>212897</v>
      </c>
      <c r="FV2">
        <v>1</v>
      </c>
      <c r="FW2">
        <v>1377</v>
      </c>
      <c r="FX2">
        <v>0</v>
      </c>
      <c r="FY2">
        <v>0</v>
      </c>
      <c r="FZ2">
        <v>0</v>
      </c>
      <c r="GA2">
        <v>436</v>
      </c>
      <c r="GB2">
        <v>1</v>
      </c>
      <c r="GC2">
        <v>770</v>
      </c>
      <c r="GD2" t="s">
        <v>302</v>
      </c>
    </row>
    <row r="3" spans="1:187" x14ac:dyDescent="0.2">
      <c r="A3">
        <v>6003</v>
      </c>
      <c r="B3">
        <v>6003</v>
      </c>
      <c r="C3">
        <v>6656</v>
      </c>
      <c r="D3">
        <v>37201</v>
      </c>
      <c r="E3">
        <v>37201</v>
      </c>
      <c r="F3">
        <v>223109</v>
      </c>
      <c r="G3">
        <v>223109</v>
      </c>
      <c r="H3">
        <v>13</v>
      </c>
      <c r="I3">
        <v>13</v>
      </c>
      <c r="J3">
        <v>13</v>
      </c>
      <c r="K3">
        <v>11</v>
      </c>
      <c r="L3">
        <v>1</v>
      </c>
      <c r="M3">
        <v>1</v>
      </c>
      <c r="N3">
        <v>99999</v>
      </c>
      <c r="O3">
        <v>0</v>
      </c>
      <c r="P3">
        <v>0</v>
      </c>
      <c r="Q3">
        <v>1</v>
      </c>
      <c r="R3" t="s">
        <v>303</v>
      </c>
      <c r="S3">
        <v>5998</v>
      </c>
      <c r="T3">
        <v>5998</v>
      </c>
      <c r="U3">
        <v>2542</v>
      </c>
      <c r="V3">
        <v>2548</v>
      </c>
      <c r="W3" t="s">
        <v>297</v>
      </c>
      <c r="X3">
        <v>6</v>
      </c>
      <c r="Y3">
        <v>0</v>
      </c>
      <c r="Z3" t="s">
        <v>304</v>
      </c>
      <c r="AA3" t="s">
        <v>297</v>
      </c>
      <c r="AB3">
        <v>2542</v>
      </c>
      <c r="AC3">
        <v>37128999999985</v>
      </c>
      <c r="AD3">
        <v>3719</v>
      </c>
      <c r="AE3">
        <v>4961</v>
      </c>
      <c r="AF3">
        <v>6019</v>
      </c>
      <c r="AG3">
        <v>4</v>
      </c>
      <c r="AH3">
        <v>3</v>
      </c>
      <c r="AI3">
        <v>1809</v>
      </c>
      <c r="AJ3">
        <v>519</v>
      </c>
      <c r="AK3">
        <v>50</v>
      </c>
      <c r="AL3">
        <v>92</v>
      </c>
      <c r="AM3">
        <v>100</v>
      </c>
      <c r="AN3">
        <v>-1</v>
      </c>
      <c r="AO3">
        <v>100</v>
      </c>
      <c r="AP3">
        <v>-1</v>
      </c>
      <c r="AQ3">
        <v>-1</v>
      </c>
      <c r="AR3">
        <v>100</v>
      </c>
      <c r="AS3">
        <v>-1</v>
      </c>
      <c r="AT3">
        <v>-1</v>
      </c>
      <c r="AU3">
        <v>8348</v>
      </c>
      <c r="AV3">
        <v>0</v>
      </c>
      <c r="AW3">
        <v>-1</v>
      </c>
      <c r="AX3">
        <v>-1</v>
      </c>
      <c r="AY3">
        <v>4701</v>
      </c>
      <c r="AZ3">
        <v>0</v>
      </c>
      <c r="BA3" t="s">
        <v>184</v>
      </c>
      <c r="BB3">
        <v>1</v>
      </c>
      <c r="BC3">
        <v>2</v>
      </c>
      <c r="BD3">
        <v>0</v>
      </c>
      <c r="BE3">
        <v>0</v>
      </c>
      <c r="BF3">
        <v>0</v>
      </c>
      <c r="BG3">
        <v>0</v>
      </c>
      <c r="BH3">
        <v>11</v>
      </c>
      <c r="BI3">
        <v>1</v>
      </c>
      <c r="BJ3">
        <v>1</v>
      </c>
      <c r="BK3">
        <v>1</v>
      </c>
      <c r="BL3">
        <v>7</v>
      </c>
      <c r="BM3">
        <v>4</v>
      </c>
      <c r="BN3">
        <v>17</v>
      </c>
      <c r="BO3">
        <v>0</v>
      </c>
      <c r="BP3">
        <v>1</v>
      </c>
      <c r="BQ3">
        <v>1</v>
      </c>
      <c r="BR3">
        <v>0</v>
      </c>
      <c r="BS3">
        <v>0</v>
      </c>
      <c r="BT3">
        <v>0</v>
      </c>
      <c r="BU3">
        <v>0</v>
      </c>
      <c r="BV3">
        <v>6610</v>
      </c>
      <c r="BW3" t="s">
        <v>185</v>
      </c>
      <c r="BX3">
        <v>16835695105252</v>
      </c>
      <c r="BY3" t="s">
        <v>186</v>
      </c>
      <c r="BZ3" t="s">
        <v>186</v>
      </c>
      <c r="CA3" t="s">
        <v>187</v>
      </c>
      <c r="CB3">
        <v>16835695125809</v>
      </c>
      <c r="CC3">
        <v>113000</v>
      </c>
      <c r="CD3">
        <v>113000</v>
      </c>
      <c r="CE3">
        <v>2340</v>
      </c>
      <c r="CF3">
        <v>65491183879</v>
      </c>
      <c r="CG3" t="s">
        <v>297</v>
      </c>
      <c r="CH3" t="s">
        <v>188</v>
      </c>
      <c r="CI3" t="s">
        <v>189</v>
      </c>
      <c r="CJ3">
        <v>34</v>
      </c>
      <c r="CK3">
        <v>5998</v>
      </c>
      <c r="CL3">
        <v>37128999999985</v>
      </c>
      <c r="CM3">
        <v>37128999999985</v>
      </c>
      <c r="CP3" t="s">
        <v>190</v>
      </c>
      <c r="CQ3" t="s">
        <v>191</v>
      </c>
      <c r="CR3" t="s">
        <v>192</v>
      </c>
      <c r="CS3">
        <v>22769</v>
      </c>
      <c r="CT3" t="s">
        <v>297</v>
      </c>
      <c r="CU3">
        <v>24</v>
      </c>
      <c r="CV3" t="s">
        <v>193</v>
      </c>
      <c r="CW3" t="s">
        <v>299</v>
      </c>
      <c r="CX3" t="s">
        <v>195</v>
      </c>
      <c r="CY3">
        <v>3671</v>
      </c>
      <c r="CZ3">
        <v>56</v>
      </c>
      <c r="DA3" t="s">
        <v>196</v>
      </c>
      <c r="DB3" t="s">
        <v>300</v>
      </c>
      <c r="DC3">
        <v>6000</v>
      </c>
      <c r="DD3">
        <v>3700</v>
      </c>
      <c r="DE3">
        <v>6000</v>
      </c>
      <c r="DF3">
        <v>6000</v>
      </c>
      <c r="DG3">
        <v>6000</v>
      </c>
      <c r="DH3">
        <v>6000</v>
      </c>
      <c r="DI3">
        <v>6000</v>
      </c>
      <c r="DJ3">
        <v>4347</v>
      </c>
      <c r="DK3" t="s">
        <v>251</v>
      </c>
      <c r="DL3" t="s">
        <v>252</v>
      </c>
      <c r="DM3" t="s">
        <v>301</v>
      </c>
      <c r="DN3">
        <v>37</v>
      </c>
      <c r="DO3">
        <v>13</v>
      </c>
      <c r="DP3">
        <v>1832</v>
      </c>
      <c r="DQ3">
        <v>1830</v>
      </c>
      <c r="DR3">
        <v>2548</v>
      </c>
      <c r="DS3">
        <v>2548</v>
      </c>
      <c r="DT3">
        <v>2554</v>
      </c>
      <c r="DU3">
        <v>6003</v>
      </c>
      <c r="DV3">
        <v>1831</v>
      </c>
      <c r="DW3">
        <v>1831</v>
      </c>
      <c r="DX3">
        <v>1832</v>
      </c>
      <c r="DY3">
        <v>1832</v>
      </c>
      <c r="DZ3">
        <v>3718</v>
      </c>
      <c r="EA3">
        <v>3718</v>
      </c>
      <c r="EB3">
        <v>3718</v>
      </c>
      <c r="EC3">
        <v>3719</v>
      </c>
      <c r="ED3">
        <v>6005</v>
      </c>
      <c r="EE3">
        <v>4960</v>
      </c>
      <c r="EF3">
        <v>6018</v>
      </c>
      <c r="EG3">
        <v>6003</v>
      </c>
      <c r="EH3">
        <v>6003</v>
      </c>
      <c r="EI3">
        <v>4961</v>
      </c>
      <c r="EJ3">
        <v>6019</v>
      </c>
      <c r="EK3">
        <v>6019</v>
      </c>
      <c r="EL3">
        <v>1879396114</v>
      </c>
      <c r="EM3">
        <v>1757555517</v>
      </c>
      <c r="EN3">
        <v>3700</v>
      </c>
      <c r="EO3">
        <v>3700</v>
      </c>
      <c r="EP3">
        <v>18713</v>
      </c>
      <c r="EQ3">
        <v>3700</v>
      </c>
      <c r="ER3">
        <v>3700</v>
      </c>
      <c r="ES3" t="s">
        <v>302</v>
      </c>
      <c r="ET3">
        <v>2</v>
      </c>
      <c r="EU3">
        <v>1</v>
      </c>
      <c r="EV3">
        <v>46030</v>
      </c>
      <c r="EW3">
        <v>0</v>
      </c>
      <c r="EX3">
        <v>0</v>
      </c>
      <c r="EY3">
        <v>38</v>
      </c>
      <c r="EZ3">
        <v>0</v>
      </c>
      <c r="FA3">
        <v>0</v>
      </c>
      <c r="FB3">
        <v>1</v>
      </c>
      <c r="FC3">
        <v>0</v>
      </c>
      <c r="FD3">
        <v>0</v>
      </c>
      <c r="FE3">
        <v>53197</v>
      </c>
      <c r="FF3">
        <v>436</v>
      </c>
      <c r="FG3">
        <v>2</v>
      </c>
      <c r="FH3">
        <v>993</v>
      </c>
      <c r="FI3">
        <v>2035</v>
      </c>
      <c r="FJ3">
        <v>3</v>
      </c>
      <c r="FK3">
        <v>6258</v>
      </c>
      <c r="FL3">
        <v>2266</v>
      </c>
      <c r="FM3">
        <v>4</v>
      </c>
      <c r="FN3">
        <v>6287</v>
      </c>
      <c r="FO3">
        <v>4701</v>
      </c>
      <c r="FP3">
        <v>1</v>
      </c>
      <c r="FQ3">
        <v>4701</v>
      </c>
      <c r="FR3">
        <v>0</v>
      </c>
      <c r="FS3">
        <v>0</v>
      </c>
      <c r="FT3">
        <v>0</v>
      </c>
      <c r="FU3">
        <v>213136</v>
      </c>
      <c r="FV3">
        <v>1</v>
      </c>
      <c r="FW3">
        <v>1377</v>
      </c>
      <c r="FX3">
        <v>0</v>
      </c>
      <c r="FY3">
        <v>0</v>
      </c>
      <c r="FZ3">
        <v>0</v>
      </c>
      <c r="GA3">
        <v>436</v>
      </c>
      <c r="GB3">
        <v>1</v>
      </c>
      <c r="GC3">
        <v>770</v>
      </c>
      <c r="GD3" t="s">
        <v>302</v>
      </c>
    </row>
    <row r="4" spans="1:187" x14ac:dyDescent="0.2">
      <c r="A4">
        <v>5688</v>
      </c>
      <c r="B4">
        <v>5688</v>
      </c>
      <c r="C4">
        <v>6238</v>
      </c>
      <c r="D4">
        <v>37201</v>
      </c>
      <c r="E4">
        <v>37201</v>
      </c>
      <c r="F4">
        <v>222873</v>
      </c>
      <c r="G4">
        <v>222873</v>
      </c>
      <c r="H4">
        <v>13</v>
      </c>
      <c r="I4">
        <v>13</v>
      </c>
      <c r="J4">
        <v>13</v>
      </c>
      <c r="K4">
        <v>11</v>
      </c>
      <c r="L4">
        <v>1</v>
      </c>
      <c r="M4">
        <v>1</v>
      </c>
      <c r="N4">
        <v>99999</v>
      </c>
      <c r="O4">
        <v>0</v>
      </c>
      <c r="P4">
        <v>0</v>
      </c>
      <c r="Q4">
        <v>1</v>
      </c>
      <c r="R4" t="s">
        <v>305</v>
      </c>
      <c r="S4">
        <v>5681</v>
      </c>
      <c r="T4">
        <v>5681</v>
      </c>
      <c r="U4">
        <v>2477</v>
      </c>
      <c r="V4">
        <v>2480</v>
      </c>
      <c r="W4" t="s">
        <v>297</v>
      </c>
      <c r="X4">
        <v>6</v>
      </c>
      <c r="Y4">
        <v>0</v>
      </c>
      <c r="Z4" t="s">
        <v>306</v>
      </c>
      <c r="AA4" t="s">
        <v>297</v>
      </c>
      <c r="AB4">
        <v>2477</v>
      </c>
      <c r="AC4">
        <v>3952</v>
      </c>
      <c r="AD4">
        <v>3959</v>
      </c>
      <c r="AE4">
        <v>3959</v>
      </c>
      <c r="AF4">
        <v>4885</v>
      </c>
      <c r="AG4">
        <v>4</v>
      </c>
      <c r="AH4">
        <v>3</v>
      </c>
      <c r="AI4">
        <v>1792</v>
      </c>
      <c r="AJ4">
        <v>521</v>
      </c>
      <c r="AK4">
        <v>50</v>
      </c>
      <c r="AL4">
        <v>92</v>
      </c>
      <c r="AM4">
        <v>100</v>
      </c>
      <c r="AN4">
        <v>-1</v>
      </c>
      <c r="AO4">
        <v>100</v>
      </c>
      <c r="AP4">
        <v>-1</v>
      </c>
      <c r="AQ4">
        <v>-1</v>
      </c>
      <c r="AR4">
        <v>100</v>
      </c>
      <c r="AS4">
        <v>-1</v>
      </c>
      <c r="AT4">
        <v>-1</v>
      </c>
      <c r="AU4">
        <v>8330</v>
      </c>
      <c r="AV4">
        <v>0</v>
      </c>
      <c r="AW4">
        <v>-1</v>
      </c>
      <c r="AX4">
        <v>-1</v>
      </c>
      <c r="AY4">
        <v>4701</v>
      </c>
      <c r="AZ4">
        <v>0</v>
      </c>
      <c r="BA4" t="s">
        <v>184</v>
      </c>
      <c r="BB4">
        <v>2</v>
      </c>
      <c r="BC4">
        <v>0</v>
      </c>
      <c r="BD4">
        <v>1</v>
      </c>
      <c r="BE4">
        <v>0</v>
      </c>
      <c r="BF4">
        <v>0</v>
      </c>
      <c r="BG4">
        <v>0</v>
      </c>
      <c r="BH4">
        <v>15</v>
      </c>
      <c r="BI4">
        <v>2</v>
      </c>
      <c r="BJ4">
        <v>1</v>
      </c>
      <c r="BK4">
        <v>2</v>
      </c>
      <c r="BL4">
        <v>3</v>
      </c>
      <c r="BM4">
        <v>4</v>
      </c>
      <c r="BN4">
        <v>19</v>
      </c>
      <c r="BO4">
        <v>0</v>
      </c>
      <c r="BP4">
        <v>1</v>
      </c>
      <c r="BQ4">
        <v>1</v>
      </c>
      <c r="BR4">
        <v>1</v>
      </c>
      <c r="BS4">
        <v>0</v>
      </c>
      <c r="BT4">
        <v>0</v>
      </c>
      <c r="BU4">
        <v>0</v>
      </c>
      <c r="BV4">
        <v>6189</v>
      </c>
      <c r="BW4" t="s">
        <v>185</v>
      </c>
      <c r="BX4">
        <v>16835695368792</v>
      </c>
      <c r="BY4" t="s">
        <v>186</v>
      </c>
      <c r="BZ4" t="s">
        <v>186</v>
      </c>
      <c r="CA4" t="s">
        <v>187</v>
      </c>
      <c r="CB4">
        <v>16835695388616</v>
      </c>
      <c r="CC4">
        <v>113000</v>
      </c>
      <c r="CD4">
        <v>113000</v>
      </c>
      <c r="CE4">
        <v>1749</v>
      </c>
      <c r="CF4">
        <v>50872093023</v>
      </c>
      <c r="CG4" t="s">
        <v>297</v>
      </c>
      <c r="CH4" t="s">
        <v>188</v>
      </c>
      <c r="CI4" t="s">
        <v>189</v>
      </c>
      <c r="CJ4">
        <v>34</v>
      </c>
      <c r="CK4">
        <v>5681</v>
      </c>
      <c r="CL4">
        <v>3952</v>
      </c>
      <c r="CM4">
        <v>3952</v>
      </c>
      <c r="CP4" t="s">
        <v>190</v>
      </c>
      <c r="CQ4" t="s">
        <v>191</v>
      </c>
      <c r="CR4" t="s">
        <v>192</v>
      </c>
      <c r="CS4">
        <v>22487</v>
      </c>
      <c r="CT4" t="s">
        <v>297</v>
      </c>
      <c r="CU4">
        <v>24</v>
      </c>
      <c r="CV4" t="s">
        <v>193</v>
      </c>
      <c r="CW4" t="s">
        <v>299</v>
      </c>
      <c r="CX4" t="s">
        <v>195</v>
      </c>
      <c r="CY4">
        <v>3671</v>
      </c>
      <c r="CZ4">
        <v>56</v>
      </c>
      <c r="DA4" t="s">
        <v>196</v>
      </c>
      <c r="DB4" t="s">
        <v>300</v>
      </c>
      <c r="DC4">
        <v>5000</v>
      </c>
      <c r="DD4">
        <v>4000</v>
      </c>
      <c r="DE4">
        <v>4900</v>
      </c>
      <c r="DF4">
        <v>4900</v>
      </c>
      <c r="DG4">
        <v>4900</v>
      </c>
      <c r="DH4">
        <v>4900</v>
      </c>
      <c r="DI4">
        <v>5000</v>
      </c>
      <c r="DJ4">
        <v>4262</v>
      </c>
      <c r="DK4" t="s">
        <v>251</v>
      </c>
      <c r="DL4" t="s">
        <v>252</v>
      </c>
      <c r="DM4" t="s">
        <v>301</v>
      </c>
      <c r="DN4">
        <v>40</v>
      </c>
      <c r="DO4">
        <v>15</v>
      </c>
      <c r="DP4">
        <v>1819</v>
      </c>
      <c r="DQ4">
        <v>1812</v>
      </c>
      <c r="DR4">
        <v>2485</v>
      </c>
      <c r="DS4">
        <v>2485</v>
      </c>
      <c r="DT4">
        <v>2487</v>
      </c>
      <c r="DU4">
        <v>5688</v>
      </c>
      <c r="DV4">
        <v>1818</v>
      </c>
      <c r="DW4">
        <v>1818</v>
      </c>
      <c r="DX4">
        <v>1819</v>
      </c>
      <c r="DY4">
        <v>1819</v>
      </c>
      <c r="DZ4">
        <v>3959</v>
      </c>
      <c r="EA4">
        <v>3959</v>
      </c>
      <c r="EB4">
        <v>3959</v>
      </c>
      <c r="EC4">
        <v>3959</v>
      </c>
      <c r="ED4">
        <v>4863</v>
      </c>
      <c r="EE4">
        <v>3959</v>
      </c>
      <c r="EF4">
        <v>4884</v>
      </c>
      <c r="EG4">
        <v>5688</v>
      </c>
      <c r="EH4">
        <v>5688</v>
      </c>
      <c r="EI4">
        <v>3959</v>
      </c>
      <c r="EJ4">
        <v>4885</v>
      </c>
      <c r="EK4">
        <v>4885</v>
      </c>
      <c r="EL4">
        <v>354473623</v>
      </c>
      <c r="EM4">
        <v>354473623</v>
      </c>
      <c r="EN4">
        <v>4000</v>
      </c>
      <c r="EO4">
        <v>4000</v>
      </c>
      <c r="EP4">
        <v>18298</v>
      </c>
      <c r="EQ4">
        <v>4000</v>
      </c>
      <c r="ER4">
        <v>4000</v>
      </c>
      <c r="ES4" t="s">
        <v>302</v>
      </c>
      <c r="ET4">
        <v>3</v>
      </c>
      <c r="EU4">
        <v>1</v>
      </c>
      <c r="EV4">
        <v>50128</v>
      </c>
      <c r="EW4">
        <v>0</v>
      </c>
      <c r="EX4">
        <v>0</v>
      </c>
      <c r="EY4">
        <v>41</v>
      </c>
      <c r="EZ4">
        <v>0</v>
      </c>
      <c r="FA4">
        <v>0</v>
      </c>
      <c r="FB4">
        <v>1</v>
      </c>
      <c r="FC4">
        <v>0</v>
      </c>
      <c r="FD4">
        <v>0</v>
      </c>
      <c r="FE4">
        <v>57205</v>
      </c>
      <c r="FF4">
        <v>436</v>
      </c>
      <c r="FG4">
        <v>2</v>
      </c>
      <c r="FH4">
        <v>993</v>
      </c>
      <c r="FI4">
        <v>2035</v>
      </c>
      <c r="FJ4">
        <v>3</v>
      </c>
      <c r="FK4">
        <v>6258</v>
      </c>
      <c r="FL4">
        <v>2266</v>
      </c>
      <c r="FM4">
        <v>4</v>
      </c>
      <c r="FN4">
        <v>6287</v>
      </c>
      <c r="FO4">
        <v>4701</v>
      </c>
      <c r="FP4">
        <v>1</v>
      </c>
      <c r="FQ4">
        <v>4701</v>
      </c>
      <c r="FR4">
        <v>0</v>
      </c>
      <c r="FS4">
        <v>0</v>
      </c>
      <c r="FT4">
        <v>0</v>
      </c>
      <c r="FU4">
        <v>212900</v>
      </c>
      <c r="FV4">
        <v>1</v>
      </c>
      <c r="FW4">
        <v>1377</v>
      </c>
      <c r="FX4">
        <v>0</v>
      </c>
      <c r="FY4">
        <v>0</v>
      </c>
      <c r="FZ4">
        <v>0</v>
      </c>
      <c r="GA4">
        <v>436</v>
      </c>
      <c r="GB4">
        <v>1</v>
      </c>
      <c r="GC4">
        <v>770</v>
      </c>
      <c r="GD4" t="s">
        <v>302</v>
      </c>
    </row>
    <row r="5" spans="1:187" x14ac:dyDescent="0.2">
      <c r="A5">
        <v>5596</v>
      </c>
      <c r="B5">
        <v>5596</v>
      </c>
      <c r="C5">
        <v>6145</v>
      </c>
      <c r="D5">
        <v>37201</v>
      </c>
      <c r="E5">
        <v>37201</v>
      </c>
      <c r="F5">
        <v>223109</v>
      </c>
      <c r="G5">
        <v>223109</v>
      </c>
      <c r="H5">
        <v>13</v>
      </c>
      <c r="I5">
        <v>13</v>
      </c>
      <c r="J5">
        <v>13</v>
      </c>
      <c r="K5">
        <v>11</v>
      </c>
      <c r="L5">
        <v>1</v>
      </c>
      <c r="M5">
        <v>1</v>
      </c>
      <c r="N5">
        <v>99999</v>
      </c>
      <c r="O5">
        <v>0</v>
      </c>
      <c r="P5">
        <v>0</v>
      </c>
      <c r="Q5">
        <v>1</v>
      </c>
      <c r="R5" t="s">
        <v>307</v>
      </c>
      <c r="S5">
        <v>5588</v>
      </c>
      <c r="T5">
        <v>5588</v>
      </c>
      <c r="U5">
        <v>2511</v>
      </c>
      <c r="V5">
        <v>2513</v>
      </c>
      <c r="W5" t="s">
        <v>297</v>
      </c>
      <c r="X5">
        <v>6</v>
      </c>
      <c r="Y5">
        <v>0</v>
      </c>
      <c r="Z5" t="s">
        <v>308</v>
      </c>
      <c r="AA5" t="s">
        <v>297</v>
      </c>
      <c r="AB5">
        <v>2511</v>
      </c>
      <c r="AC5">
        <v>37843000000045</v>
      </c>
      <c r="AD5">
        <v>3792</v>
      </c>
      <c r="AE5">
        <v>3792</v>
      </c>
      <c r="AF5">
        <v>5068</v>
      </c>
      <c r="AG5">
        <v>4</v>
      </c>
      <c r="AH5">
        <v>3</v>
      </c>
      <c r="AI5">
        <v>1807</v>
      </c>
      <c r="AJ5">
        <v>521</v>
      </c>
      <c r="AK5">
        <v>61</v>
      </c>
      <c r="AL5">
        <v>92</v>
      </c>
      <c r="AM5">
        <v>100</v>
      </c>
      <c r="AN5">
        <v>-1</v>
      </c>
      <c r="AO5">
        <v>100</v>
      </c>
      <c r="AP5">
        <v>-1</v>
      </c>
      <c r="AQ5">
        <v>-1</v>
      </c>
      <c r="AR5">
        <v>100</v>
      </c>
      <c r="AS5">
        <v>-1</v>
      </c>
      <c r="AT5">
        <v>-1</v>
      </c>
      <c r="AU5">
        <v>8372</v>
      </c>
      <c r="AV5">
        <v>0</v>
      </c>
      <c r="AW5">
        <v>-1</v>
      </c>
      <c r="AX5">
        <v>-1</v>
      </c>
      <c r="AY5">
        <v>4701</v>
      </c>
      <c r="AZ5">
        <v>0</v>
      </c>
      <c r="BA5" t="s">
        <v>184</v>
      </c>
      <c r="BB5">
        <v>2</v>
      </c>
      <c r="BC5">
        <v>1</v>
      </c>
      <c r="BD5">
        <v>0</v>
      </c>
      <c r="BE5">
        <v>0</v>
      </c>
      <c r="BF5">
        <v>0</v>
      </c>
      <c r="BG5">
        <v>0</v>
      </c>
      <c r="BH5">
        <v>9</v>
      </c>
      <c r="BI5">
        <v>1</v>
      </c>
      <c r="BJ5">
        <v>1</v>
      </c>
      <c r="BK5">
        <v>1</v>
      </c>
      <c r="BL5">
        <v>4</v>
      </c>
      <c r="BM5">
        <v>4</v>
      </c>
      <c r="BN5">
        <v>28</v>
      </c>
      <c r="BO5">
        <v>0</v>
      </c>
      <c r="BP5">
        <v>1</v>
      </c>
      <c r="BQ5">
        <v>1</v>
      </c>
      <c r="BR5">
        <v>0</v>
      </c>
      <c r="BS5">
        <v>0</v>
      </c>
      <c r="BT5">
        <v>0</v>
      </c>
      <c r="BU5">
        <v>0</v>
      </c>
      <c r="BV5">
        <v>6092</v>
      </c>
      <c r="BW5" t="s">
        <v>203</v>
      </c>
      <c r="BX5">
        <v>16835695397874</v>
      </c>
      <c r="BY5" t="s">
        <v>186</v>
      </c>
      <c r="BZ5" t="s">
        <v>186</v>
      </c>
      <c r="CA5" t="s">
        <v>187</v>
      </c>
      <c r="CB5">
        <v>16835695418656</v>
      </c>
      <c r="CC5">
        <v>113000</v>
      </c>
      <c r="CD5">
        <v>113000</v>
      </c>
      <c r="CE5">
        <v>2470</v>
      </c>
      <c r="CF5">
        <v>7122260669</v>
      </c>
      <c r="CG5" t="s">
        <v>297</v>
      </c>
      <c r="CH5" t="s">
        <v>188</v>
      </c>
      <c r="CI5" t="s">
        <v>189</v>
      </c>
      <c r="CJ5">
        <v>34</v>
      </c>
      <c r="CK5">
        <v>5588</v>
      </c>
      <c r="CL5">
        <v>37843000000045</v>
      </c>
      <c r="CM5">
        <v>37843000000045</v>
      </c>
      <c r="CP5" t="s">
        <v>190</v>
      </c>
      <c r="CQ5" t="s">
        <v>191</v>
      </c>
      <c r="CR5" t="s">
        <v>192</v>
      </c>
      <c r="CS5">
        <v>22519</v>
      </c>
      <c r="CT5" t="s">
        <v>297</v>
      </c>
      <c r="CU5">
        <v>24</v>
      </c>
      <c r="CV5" t="s">
        <v>193</v>
      </c>
      <c r="CW5" t="s">
        <v>299</v>
      </c>
      <c r="CX5" t="s">
        <v>195</v>
      </c>
      <c r="CY5">
        <v>3671</v>
      </c>
      <c r="CZ5">
        <v>56</v>
      </c>
      <c r="DA5" t="s">
        <v>196</v>
      </c>
      <c r="DB5" t="s">
        <v>300</v>
      </c>
      <c r="DC5">
        <v>5100</v>
      </c>
      <c r="DD5">
        <v>3800</v>
      </c>
      <c r="DE5">
        <v>5100</v>
      </c>
      <c r="DF5">
        <v>5100</v>
      </c>
      <c r="DG5">
        <v>5100</v>
      </c>
      <c r="DH5">
        <v>5100</v>
      </c>
      <c r="DI5">
        <v>5100</v>
      </c>
      <c r="DJ5">
        <v>4177</v>
      </c>
      <c r="DK5" t="s">
        <v>251</v>
      </c>
      <c r="DL5" t="s">
        <v>252</v>
      </c>
      <c r="DM5" t="s">
        <v>301</v>
      </c>
      <c r="DN5">
        <v>49</v>
      </c>
      <c r="DO5">
        <v>17</v>
      </c>
      <c r="DP5">
        <v>1835</v>
      </c>
      <c r="DQ5">
        <v>1829</v>
      </c>
      <c r="DR5">
        <v>2519</v>
      </c>
      <c r="DS5">
        <v>2519</v>
      </c>
      <c r="DT5">
        <v>2521</v>
      </c>
      <c r="DU5">
        <v>5596</v>
      </c>
      <c r="DV5">
        <v>1834</v>
      </c>
      <c r="DW5">
        <v>1834</v>
      </c>
      <c r="DX5">
        <v>1835</v>
      </c>
      <c r="DY5">
        <v>1835</v>
      </c>
      <c r="DZ5">
        <v>3791</v>
      </c>
      <c r="EA5">
        <v>3791</v>
      </c>
      <c r="EB5">
        <v>3791</v>
      </c>
      <c r="EC5">
        <v>3792</v>
      </c>
      <c r="ED5">
        <v>5034</v>
      </c>
      <c r="EE5">
        <v>3791</v>
      </c>
      <c r="EF5">
        <v>5067</v>
      </c>
      <c r="EG5">
        <v>5596</v>
      </c>
      <c r="EH5">
        <v>5596</v>
      </c>
      <c r="EI5">
        <v>3792</v>
      </c>
      <c r="EJ5">
        <v>5068</v>
      </c>
      <c r="EK5">
        <v>5068</v>
      </c>
      <c r="EL5">
        <v>354473623</v>
      </c>
      <c r="EM5">
        <v>354473623</v>
      </c>
      <c r="EN5">
        <v>3800</v>
      </c>
      <c r="EO5">
        <v>3800</v>
      </c>
      <c r="EP5">
        <v>18210</v>
      </c>
      <c r="EQ5">
        <v>3800</v>
      </c>
      <c r="ER5">
        <v>3800</v>
      </c>
      <c r="ES5" t="s">
        <v>302</v>
      </c>
      <c r="ET5">
        <v>4</v>
      </c>
      <c r="EU5">
        <v>1</v>
      </c>
      <c r="EV5">
        <v>51431</v>
      </c>
      <c r="EW5">
        <v>0</v>
      </c>
      <c r="EX5">
        <v>0</v>
      </c>
      <c r="EY5">
        <v>50</v>
      </c>
      <c r="EZ5">
        <v>0</v>
      </c>
      <c r="FA5">
        <v>0</v>
      </c>
      <c r="FB5">
        <v>1</v>
      </c>
      <c r="FC5">
        <v>0</v>
      </c>
      <c r="FD5">
        <v>0</v>
      </c>
      <c r="FE5">
        <v>58883</v>
      </c>
      <c r="FF5">
        <v>436</v>
      </c>
      <c r="FG5">
        <v>2</v>
      </c>
      <c r="FH5">
        <v>993</v>
      </c>
      <c r="FI5">
        <v>2035</v>
      </c>
      <c r="FJ5">
        <v>3</v>
      </c>
      <c r="FK5">
        <v>6258</v>
      </c>
      <c r="FL5">
        <v>2266</v>
      </c>
      <c r="FM5">
        <v>4</v>
      </c>
      <c r="FN5">
        <v>6287</v>
      </c>
      <c r="FO5">
        <v>4701</v>
      </c>
      <c r="FP5">
        <v>1</v>
      </c>
      <c r="FQ5">
        <v>4701</v>
      </c>
      <c r="FR5">
        <v>0</v>
      </c>
      <c r="FS5">
        <v>0</v>
      </c>
      <c r="FT5">
        <v>0</v>
      </c>
      <c r="FU5">
        <v>213136</v>
      </c>
      <c r="FV5">
        <v>1</v>
      </c>
      <c r="FW5">
        <v>1377</v>
      </c>
      <c r="FX5">
        <v>0</v>
      </c>
      <c r="FY5">
        <v>0</v>
      </c>
      <c r="FZ5">
        <v>0</v>
      </c>
      <c r="GA5">
        <v>436</v>
      </c>
      <c r="GB5">
        <v>1</v>
      </c>
      <c r="GC5">
        <v>770</v>
      </c>
      <c r="GD5" t="s">
        <v>302</v>
      </c>
    </row>
    <row r="6" spans="1:187" x14ac:dyDescent="0.2">
      <c r="A6">
        <v>5606</v>
      </c>
      <c r="B6">
        <v>5606</v>
      </c>
      <c r="C6">
        <v>6142</v>
      </c>
      <c r="D6">
        <v>37201</v>
      </c>
      <c r="E6">
        <v>37201</v>
      </c>
      <c r="F6">
        <v>223109</v>
      </c>
      <c r="G6">
        <v>223109</v>
      </c>
      <c r="H6">
        <v>13</v>
      </c>
      <c r="I6">
        <v>13</v>
      </c>
      <c r="J6">
        <v>13</v>
      </c>
      <c r="K6">
        <v>11</v>
      </c>
      <c r="L6">
        <v>1</v>
      </c>
      <c r="M6">
        <v>1</v>
      </c>
      <c r="N6">
        <v>99999</v>
      </c>
      <c r="O6">
        <v>0</v>
      </c>
      <c r="P6">
        <v>0</v>
      </c>
      <c r="Q6">
        <v>1</v>
      </c>
      <c r="R6" t="s">
        <v>309</v>
      </c>
      <c r="S6">
        <v>5590</v>
      </c>
      <c r="T6">
        <v>5590</v>
      </c>
      <c r="U6">
        <v>2548</v>
      </c>
      <c r="V6">
        <v>2554</v>
      </c>
      <c r="W6" t="s">
        <v>297</v>
      </c>
      <c r="X6">
        <v>6</v>
      </c>
      <c r="Y6">
        <v>0</v>
      </c>
      <c r="Z6" t="s">
        <v>310</v>
      </c>
      <c r="AA6" t="s">
        <v>297</v>
      </c>
      <c r="AB6">
        <v>2548</v>
      </c>
      <c r="AC6">
        <v>3785299999997</v>
      </c>
      <c r="AD6">
        <v>3802</v>
      </c>
      <c r="AE6">
        <v>3802</v>
      </c>
      <c r="AF6">
        <v>4795</v>
      </c>
      <c r="AG6">
        <v>4</v>
      </c>
      <c r="AH6">
        <v>3</v>
      </c>
      <c r="AI6">
        <v>1800</v>
      </c>
      <c r="AJ6">
        <v>521</v>
      </c>
      <c r="AK6">
        <v>50</v>
      </c>
      <c r="AL6">
        <v>92</v>
      </c>
      <c r="AM6">
        <v>100</v>
      </c>
      <c r="AN6">
        <v>-1</v>
      </c>
      <c r="AO6">
        <v>100</v>
      </c>
      <c r="AP6">
        <v>-1</v>
      </c>
      <c r="AQ6">
        <v>-1</v>
      </c>
      <c r="AR6">
        <v>100</v>
      </c>
      <c r="AS6">
        <v>-1</v>
      </c>
      <c r="AT6">
        <v>-1</v>
      </c>
      <c r="AU6">
        <v>8356</v>
      </c>
      <c r="AV6">
        <v>0</v>
      </c>
      <c r="AW6">
        <v>-1</v>
      </c>
      <c r="AX6">
        <v>-1</v>
      </c>
      <c r="AY6">
        <v>4701</v>
      </c>
      <c r="AZ6">
        <v>0</v>
      </c>
      <c r="BA6" t="s">
        <v>184</v>
      </c>
      <c r="BB6">
        <v>2</v>
      </c>
      <c r="BC6">
        <v>1</v>
      </c>
      <c r="BD6">
        <v>0</v>
      </c>
      <c r="BE6">
        <v>0</v>
      </c>
      <c r="BF6">
        <v>0</v>
      </c>
      <c r="BG6">
        <v>0</v>
      </c>
      <c r="BH6">
        <v>10</v>
      </c>
      <c r="BI6">
        <v>1</v>
      </c>
      <c r="BJ6">
        <v>1</v>
      </c>
      <c r="BK6">
        <v>2</v>
      </c>
      <c r="BL6">
        <v>4</v>
      </c>
      <c r="BM6">
        <v>3</v>
      </c>
      <c r="BN6">
        <v>29</v>
      </c>
      <c r="BO6">
        <v>0</v>
      </c>
      <c r="BP6">
        <v>1</v>
      </c>
      <c r="BQ6">
        <v>1</v>
      </c>
      <c r="BR6">
        <v>0</v>
      </c>
      <c r="BS6">
        <v>0</v>
      </c>
      <c r="BT6">
        <v>0</v>
      </c>
      <c r="BU6">
        <v>0</v>
      </c>
      <c r="BV6">
        <v>6087</v>
      </c>
      <c r="BW6" t="s">
        <v>185</v>
      </c>
      <c r="BX6">
        <v>16835695628432</v>
      </c>
      <c r="BY6" t="s">
        <v>186</v>
      </c>
      <c r="BZ6" t="s">
        <v>186</v>
      </c>
      <c r="CA6" t="s">
        <v>187</v>
      </c>
      <c r="CB6">
        <v>16835695647659</v>
      </c>
      <c r="CC6">
        <v>113000</v>
      </c>
      <c r="CD6">
        <v>113000</v>
      </c>
      <c r="CE6">
        <v>2540</v>
      </c>
      <c r="CF6">
        <v>73114565343</v>
      </c>
      <c r="CG6" t="s">
        <v>297</v>
      </c>
      <c r="CH6" t="s">
        <v>188</v>
      </c>
      <c r="CI6" t="s">
        <v>189</v>
      </c>
      <c r="CJ6">
        <v>34</v>
      </c>
      <c r="CK6">
        <v>5590</v>
      </c>
      <c r="CL6">
        <v>3785299999997</v>
      </c>
      <c r="CM6">
        <v>3785299999997</v>
      </c>
      <c r="CP6" t="s">
        <v>190</v>
      </c>
      <c r="CQ6" t="s">
        <v>191</v>
      </c>
      <c r="CR6" t="s">
        <v>192</v>
      </c>
      <c r="CS6">
        <v>22972</v>
      </c>
      <c r="CT6" t="s">
        <v>297</v>
      </c>
      <c r="CU6">
        <v>24</v>
      </c>
      <c r="CV6" t="s">
        <v>193</v>
      </c>
      <c r="CW6" t="s">
        <v>299</v>
      </c>
      <c r="CX6" t="s">
        <v>195</v>
      </c>
      <c r="CY6">
        <v>3671</v>
      </c>
      <c r="CZ6">
        <v>56</v>
      </c>
      <c r="DA6" t="s">
        <v>196</v>
      </c>
      <c r="DB6" t="s">
        <v>300</v>
      </c>
      <c r="DC6">
        <v>5100</v>
      </c>
      <c r="DD6">
        <v>3800</v>
      </c>
      <c r="DE6">
        <v>4800</v>
      </c>
      <c r="DF6">
        <v>4800</v>
      </c>
      <c r="DG6">
        <v>4800</v>
      </c>
      <c r="DH6">
        <v>4800</v>
      </c>
      <c r="DI6">
        <v>5100</v>
      </c>
      <c r="DJ6">
        <v>4093</v>
      </c>
      <c r="DK6" t="s">
        <v>251</v>
      </c>
      <c r="DL6" t="s">
        <v>252</v>
      </c>
      <c r="DM6" t="s">
        <v>301</v>
      </c>
      <c r="DN6">
        <v>55</v>
      </c>
      <c r="DO6">
        <v>27</v>
      </c>
      <c r="DP6">
        <v>1840</v>
      </c>
      <c r="DQ6">
        <v>1831</v>
      </c>
      <c r="DR6">
        <v>2564</v>
      </c>
      <c r="DS6">
        <v>2564</v>
      </c>
      <c r="DT6">
        <v>2571</v>
      </c>
      <c r="DU6">
        <v>5606</v>
      </c>
      <c r="DV6">
        <v>1839</v>
      </c>
      <c r="DW6">
        <v>1839</v>
      </c>
      <c r="DX6">
        <v>1839</v>
      </c>
      <c r="DY6">
        <v>1840</v>
      </c>
      <c r="DZ6">
        <v>3801</v>
      </c>
      <c r="EA6">
        <v>3801</v>
      </c>
      <c r="EB6">
        <v>3801</v>
      </c>
      <c r="EC6">
        <v>3802</v>
      </c>
      <c r="ED6">
        <v>4776</v>
      </c>
      <c r="EE6">
        <v>3801</v>
      </c>
      <c r="EF6">
        <v>4795</v>
      </c>
      <c r="EG6">
        <v>5606</v>
      </c>
      <c r="EH6">
        <v>5606</v>
      </c>
      <c r="EI6">
        <v>3802</v>
      </c>
      <c r="EJ6">
        <v>4795</v>
      </c>
      <c r="EK6">
        <v>4795</v>
      </c>
      <c r="EL6">
        <v>354473623</v>
      </c>
      <c r="EM6">
        <v>354473623</v>
      </c>
      <c r="EN6">
        <v>3800</v>
      </c>
      <c r="EO6">
        <v>3800</v>
      </c>
      <c r="EP6">
        <v>18216</v>
      </c>
      <c r="EQ6">
        <v>3800</v>
      </c>
      <c r="ER6">
        <v>3800</v>
      </c>
      <c r="ES6" t="s">
        <v>302</v>
      </c>
      <c r="ET6">
        <v>5</v>
      </c>
      <c r="EU6">
        <v>1</v>
      </c>
      <c r="EV6">
        <v>51383</v>
      </c>
      <c r="EW6">
        <v>0</v>
      </c>
      <c r="EX6">
        <v>0</v>
      </c>
      <c r="EY6">
        <v>56</v>
      </c>
      <c r="EZ6">
        <v>0</v>
      </c>
      <c r="FA6">
        <v>0</v>
      </c>
      <c r="FB6">
        <v>1</v>
      </c>
      <c r="FC6">
        <v>0</v>
      </c>
      <c r="FD6">
        <v>0</v>
      </c>
      <c r="FE6">
        <v>58620</v>
      </c>
      <c r="FF6">
        <v>436</v>
      </c>
      <c r="FG6">
        <v>2</v>
      </c>
      <c r="FH6">
        <v>993</v>
      </c>
      <c r="FI6">
        <v>2035</v>
      </c>
      <c r="FJ6">
        <v>3</v>
      </c>
      <c r="FK6">
        <v>6258</v>
      </c>
      <c r="FL6">
        <v>2266</v>
      </c>
      <c r="FM6">
        <v>4</v>
      </c>
      <c r="FN6">
        <v>6287</v>
      </c>
      <c r="FO6">
        <v>4701</v>
      </c>
      <c r="FP6">
        <v>1</v>
      </c>
      <c r="FQ6">
        <v>4701</v>
      </c>
      <c r="FR6">
        <v>0</v>
      </c>
      <c r="FS6">
        <v>0</v>
      </c>
      <c r="FT6">
        <v>0</v>
      </c>
      <c r="FU6">
        <v>213136</v>
      </c>
      <c r="FV6">
        <v>1</v>
      </c>
      <c r="FW6">
        <v>1377</v>
      </c>
      <c r="FX6">
        <v>0</v>
      </c>
      <c r="FY6">
        <v>0</v>
      </c>
      <c r="FZ6">
        <v>0</v>
      </c>
      <c r="GA6">
        <v>436</v>
      </c>
      <c r="GB6">
        <v>1</v>
      </c>
      <c r="GC6">
        <v>770</v>
      </c>
      <c r="GD6" t="s">
        <v>302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F996-ECC3-424F-81A2-950B8DDE95D0}">
  <dimension ref="A1:FY6"/>
  <sheetViews>
    <sheetView workbookViewId="0">
      <selection activeCell="H46" sqref="H46"/>
    </sheetView>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1640625" bestFit="1" customWidth="1"/>
    <col min="19" max="19" width="15.83203125" bestFit="1" customWidth="1"/>
    <col min="20" max="20" width="14.83203125" bestFit="1" customWidth="1"/>
    <col min="21" max="21" width="28.5" bestFit="1" customWidth="1"/>
    <col min="22" max="22" width="27.5" bestFit="1" customWidth="1"/>
    <col min="23" max="23" width="44.33203125" bestFit="1" customWidth="1"/>
    <col min="24" max="24" width="13.33203125" bestFit="1" customWidth="1"/>
    <col min="25" max="25" width="24.6640625" bestFit="1" customWidth="1"/>
    <col min="26" max="26" width="35.1640625" bestFit="1" customWidth="1"/>
    <col min="27" max="27" width="44.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22.33203125" bestFit="1" customWidth="1"/>
    <col min="65" max="65" width="12.5" bestFit="1" customWidth="1"/>
    <col min="66" max="66" width="15.1640625" bestFit="1" customWidth="1"/>
    <col min="67" max="67" width="13.83203125" bestFit="1" customWidth="1"/>
    <col min="68" max="68" width="13" bestFit="1" customWidth="1"/>
    <col min="69" max="69" width="11.1640625" bestFit="1" customWidth="1"/>
    <col min="70" max="70" width="13.83203125" bestFit="1" customWidth="1"/>
    <col min="71" max="71" width="35.1640625" bestFit="1" customWidth="1"/>
    <col min="72" max="72" width="10" bestFit="1" customWidth="1"/>
    <col min="73" max="73" width="23.5" bestFit="1" customWidth="1"/>
    <col min="74" max="74" width="13.33203125" bestFit="1" customWidth="1"/>
    <col min="75" max="76" width="18.1640625" bestFit="1" customWidth="1"/>
    <col min="77" max="77" width="13.33203125" bestFit="1" customWidth="1"/>
    <col min="78" max="78" width="12.1640625" bestFit="1" customWidth="1"/>
    <col min="79" max="79" width="16.5" bestFit="1" customWidth="1"/>
    <col min="80" max="80" width="17.33203125" bestFit="1" customWidth="1"/>
    <col min="81" max="82" width="19.1640625" bestFit="1" customWidth="1"/>
    <col min="83" max="83" width="44.33203125" bestFit="1" customWidth="1"/>
    <col min="84" max="84" width="25.83203125" bestFit="1" customWidth="1"/>
    <col min="85" max="85" width="32.5" bestFit="1" customWidth="1"/>
    <col min="86" max="86" width="15" bestFit="1" customWidth="1"/>
    <col min="87" max="87" width="15.1640625" bestFit="1" customWidth="1"/>
    <col min="88" max="88" width="33.1640625" bestFit="1" customWidth="1"/>
    <col min="89" max="89" width="42.5" bestFit="1" customWidth="1"/>
    <col min="90" max="90" width="18.33203125" bestFit="1" customWidth="1"/>
    <col min="91" max="91" width="19.1640625" bestFit="1" customWidth="1"/>
    <col min="92" max="92" width="22.6640625" bestFit="1" customWidth="1"/>
    <col min="93" max="93" width="16" bestFit="1" customWidth="1"/>
    <col min="94" max="94" width="13.33203125" bestFit="1" customWidth="1"/>
    <col min="95" max="95" width="19" bestFit="1" customWidth="1"/>
    <col min="96" max="96" width="44.33203125" bestFit="1" customWidth="1"/>
    <col min="97" max="97" width="12.5" bestFit="1" customWidth="1"/>
    <col min="98" max="98" width="41.1640625" bestFit="1" customWidth="1"/>
    <col min="99" max="99" width="9.6640625" bestFit="1" customWidth="1"/>
    <col min="100" max="100" width="71.5" bestFit="1" customWidth="1"/>
    <col min="101" max="101" width="26" bestFit="1" customWidth="1"/>
    <col min="102" max="102" width="22.83203125" bestFit="1" customWidth="1"/>
    <col min="103" max="103" width="32" bestFit="1" customWidth="1"/>
    <col min="104" max="104" width="80.6640625" bestFit="1" customWidth="1"/>
    <col min="105" max="105" width="17.6640625" bestFit="1" customWidth="1"/>
    <col min="106" max="106" width="9" bestFit="1" customWidth="1"/>
    <col min="107" max="110" width="18.33203125" bestFit="1" customWidth="1"/>
    <col min="111" max="111" width="16.33203125" bestFit="1" customWidth="1"/>
    <col min="112" max="112" width="13.1640625" bestFit="1" customWidth="1"/>
    <col min="113" max="113" width="26.6640625" bestFit="1" customWidth="1"/>
    <col min="114" max="114" width="31.1640625" bestFit="1" customWidth="1"/>
    <col min="115" max="115" width="33" bestFit="1" customWidth="1"/>
    <col min="116" max="116" width="28.33203125" bestFit="1" customWidth="1"/>
    <col min="117" max="117" width="30.33203125" bestFit="1" customWidth="1"/>
    <col min="118" max="118" width="30.6640625" bestFit="1" customWidth="1"/>
    <col min="119" max="119" width="32.83203125" bestFit="1" customWidth="1"/>
    <col min="120" max="120" width="45.33203125" bestFit="1" customWidth="1"/>
    <col min="121" max="121" width="44.1640625" bestFit="1" customWidth="1"/>
    <col min="122" max="122" width="31.83203125" bestFit="1" customWidth="1"/>
    <col min="123" max="123" width="34.6640625" bestFit="1" customWidth="1"/>
    <col min="124" max="124" width="33.5" bestFit="1" customWidth="1"/>
    <col min="125" max="125" width="36.33203125" bestFit="1" customWidth="1"/>
    <col min="126" max="126" width="38.83203125" bestFit="1" customWidth="1"/>
    <col min="127" max="127" width="32.5" bestFit="1" customWidth="1"/>
    <col min="128" max="128" width="31.5" bestFit="1" customWidth="1"/>
    <col min="129" max="129" width="27.6640625" bestFit="1" customWidth="1"/>
    <col min="130" max="130" width="36.5" bestFit="1" customWidth="1"/>
    <col min="131" max="131" width="45.83203125" bestFit="1" customWidth="1"/>
    <col min="132" max="132" width="37.33203125" bestFit="1" customWidth="1"/>
    <col min="133" max="133" width="33.33203125" bestFit="1" customWidth="1"/>
    <col min="134" max="134" width="34.33203125" bestFit="1" customWidth="1"/>
    <col min="135" max="135" width="39.1640625" bestFit="1" customWidth="1"/>
    <col min="136" max="136" width="33.83203125" bestFit="1" customWidth="1"/>
    <col min="137" max="137" width="39.1640625" bestFit="1" customWidth="1"/>
    <col min="138" max="138" width="16.1640625" bestFit="1" customWidth="1"/>
    <col min="139" max="139" width="18.83203125" bestFit="1" customWidth="1"/>
    <col min="140" max="140" width="20.83203125" bestFit="1" customWidth="1"/>
    <col min="141" max="141" width="15.83203125" bestFit="1" customWidth="1"/>
    <col min="142" max="142" width="13.6640625" bestFit="1" customWidth="1"/>
    <col min="143" max="143" width="18.33203125" bestFit="1" customWidth="1"/>
    <col min="144" max="144" width="6.33203125" bestFit="1" customWidth="1"/>
    <col min="145" max="145" width="7.1640625" bestFit="1" customWidth="1"/>
    <col min="146" max="146" width="14" bestFit="1" customWidth="1"/>
    <col min="147" max="147" width="11.5" bestFit="1" customWidth="1"/>
    <col min="148" max="148" width="6" bestFit="1" customWidth="1"/>
    <col min="149" max="149" width="11.1640625" bestFit="1" customWidth="1"/>
    <col min="150" max="150" width="13.6640625" bestFit="1" customWidth="1"/>
    <col min="151" max="151" width="11.83203125" bestFit="1" customWidth="1"/>
    <col min="152" max="152" width="16.5" bestFit="1" customWidth="1"/>
    <col min="153" max="153" width="10.1640625" bestFit="1" customWidth="1"/>
    <col min="154" max="154" width="19.1640625" bestFit="1" customWidth="1"/>
    <col min="155" max="155" width="17.1640625" bestFit="1" customWidth="1"/>
    <col min="156" max="156" width="12.5" bestFit="1" customWidth="1"/>
    <col min="157" max="157" width="15" bestFit="1" customWidth="1"/>
    <col min="158" max="158" width="25" bestFit="1" customWidth="1"/>
    <col min="159" max="159" width="10" bestFit="1" customWidth="1"/>
    <col min="160" max="160" width="12.5" bestFit="1" customWidth="1"/>
    <col min="161" max="161" width="22.33203125" bestFit="1" customWidth="1"/>
    <col min="162" max="162" width="11.1640625" bestFit="1" customWidth="1"/>
    <col min="163" max="163" width="13.6640625" bestFit="1" customWidth="1"/>
    <col min="164" max="164" width="23.5" bestFit="1" customWidth="1"/>
    <col min="165" max="165" width="13.83203125" bestFit="1" customWidth="1"/>
    <col min="166" max="166" width="16.33203125" bestFit="1" customWidth="1"/>
    <col min="167" max="167" width="26.33203125" bestFit="1" customWidth="1"/>
    <col min="168" max="168" width="12.6640625" bestFit="1" customWidth="1"/>
    <col min="169" max="169" width="15.1640625" bestFit="1" customWidth="1"/>
    <col min="170" max="170" width="25.1640625" bestFit="1" customWidth="1"/>
    <col min="171" max="171" width="12" bestFit="1" customWidth="1"/>
    <col min="172" max="172" width="14.5" bestFit="1" customWidth="1"/>
    <col min="173" max="173" width="24.5" bestFit="1" customWidth="1"/>
    <col min="174" max="174" width="13.1640625" bestFit="1" customWidth="1"/>
    <col min="175" max="175" width="15.6640625" bestFit="1" customWidth="1"/>
    <col min="176" max="176" width="25.6640625" bestFit="1" customWidth="1"/>
    <col min="177" max="177" width="13" bestFit="1" customWidth="1"/>
    <col min="178" max="178" width="15.5" bestFit="1" customWidth="1"/>
    <col min="179" max="179" width="25.5" bestFit="1" customWidth="1"/>
    <col min="180" max="180" width="18.33203125" bestFit="1" customWidth="1"/>
    <col min="181" max="181" width="12.83203125" bestFit="1" customWidth="1"/>
  </cols>
  <sheetData>
    <row r="1" spans="1: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62</v>
      </c>
      <c r="BM1" t="s">
        <v>63</v>
      </c>
      <c r="BN1" t="s">
        <v>68</v>
      </c>
      <c r="BO1" t="s">
        <v>64</v>
      </c>
      <c r="BP1" t="s">
        <v>179</v>
      </c>
      <c r="BQ1" t="s">
        <v>65</v>
      </c>
      <c r="BR1" t="s">
        <v>66</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180</v>
      </c>
    </row>
    <row r="2" spans="1:181" x14ac:dyDescent="0.2">
      <c r="A2">
        <v>2526</v>
      </c>
      <c r="B2">
        <v>2526</v>
      </c>
      <c r="C2">
        <v>2957</v>
      </c>
      <c r="D2">
        <v>13492</v>
      </c>
      <c r="E2">
        <v>13492</v>
      </c>
      <c r="F2">
        <v>3457</v>
      </c>
      <c r="G2">
        <v>3457</v>
      </c>
      <c r="H2">
        <v>7</v>
      </c>
      <c r="I2">
        <v>7</v>
      </c>
      <c r="J2">
        <v>7</v>
      </c>
      <c r="K2">
        <v>6</v>
      </c>
      <c r="L2">
        <v>1</v>
      </c>
      <c r="M2">
        <v>0</v>
      </c>
      <c r="N2">
        <v>99999</v>
      </c>
      <c r="O2">
        <v>0</v>
      </c>
      <c r="P2">
        <v>0</v>
      </c>
      <c r="Q2">
        <v>1</v>
      </c>
      <c r="R2" t="s">
        <v>311</v>
      </c>
      <c r="S2">
        <v>2512</v>
      </c>
      <c r="T2">
        <v>2512</v>
      </c>
      <c r="U2">
        <v>2495</v>
      </c>
      <c r="V2">
        <v>2497</v>
      </c>
      <c r="W2" t="s">
        <v>312</v>
      </c>
      <c r="X2">
        <v>1</v>
      </c>
      <c r="Y2">
        <v>0</v>
      </c>
      <c r="Z2" t="s">
        <v>313</v>
      </c>
      <c r="AA2" t="s">
        <v>312</v>
      </c>
      <c r="AB2">
        <v>2495</v>
      </c>
      <c r="AC2">
        <v>25376999999955</v>
      </c>
      <c r="AD2">
        <v>2552</v>
      </c>
      <c r="AE2">
        <v>2552</v>
      </c>
      <c r="AF2">
        <v>3</v>
      </c>
      <c r="AG2">
        <v>2</v>
      </c>
      <c r="AH2">
        <v>1792</v>
      </c>
      <c r="AI2">
        <v>521</v>
      </c>
      <c r="AJ2">
        <v>50</v>
      </c>
      <c r="AK2">
        <v>100</v>
      </c>
      <c r="AL2">
        <v>100</v>
      </c>
      <c r="AM2">
        <v>-1</v>
      </c>
      <c r="AN2">
        <v>100</v>
      </c>
      <c r="AO2">
        <v>-1</v>
      </c>
      <c r="AP2">
        <v>-1</v>
      </c>
      <c r="AQ2">
        <v>-1</v>
      </c>
      <c r="AR2">
        <v>-1</v>
      </c>
      <c r="AS2">
        <v>-1</v>
      </c>
      <c r="AT2">
        <v>5523</v>
      </c>
      <c r="AU2">
        <v>0</v>
      </c>
      <c r="AV2">
        <v>-1</v>
      </c>
      <c r="AW2">
        <v>-1</v>
      </c>
      <c r="AX2">
        <v>0</v>
      </c>
      <c r="AY2">
        <v>0</v>
      </c>
      <c r="AZ2" t="s">
        <v>184</v>
      </c>
      <c r="BA2">
        <v>2</v>
      </c>
      <c r="BB2">
        <v>0</v>
      </c>
      <c r="BC2">
        <v>0</v>
      </c>
      <c r="BD2">
        <v>0</v>
      </c>
      <c r="BE2">
        <v>0</v>
      </c>
      <c r="BF2">
        <v>0</v>
      </c>
      <c r="BG2">
        <v>9</v>
      </c>
      <c r="BH2">
        <v>1</v>
      </c>
      <c r="BI2">
        <v>1</v>
      </c>
      <c r="BJ2">
        <v>1</v>
      </c>
      <c r="BK2">
        <v>1</v>
      </c>
      <c r="BL2">
        <v>7</v>
      </c>
      <c r="BM2">
        <v>7</v>
      </c>
      <c r="BN2">
        <v>0</v>
      </c>
      <c r="BO2">
        <v>0</v>
      </c>
      <c r="BP2">
        <v>0</v>
      </c>
      <c r="BQ2">
        <v>0</v>
      </c>
      <c r="BR2">
        <v>0</v>
      </c>
      <c r="BS2">
        <v>0</v>
      </c>
      <c r="BT2">
        <v>2928</v>
      </c>
      <c r="BU2" t="s">
        <v>203</v>
      </c>
      <c r="BV2">
        <v>16835676372555</v>
      </c>
      <c r="BW2" t="s">
        <v>186</v>
      </c>
      <c r="BX2" t="s">
        <v>186</v>
      </c>
      <c r="BY2" t="s">
        <v>187</v>
      </c>
      <c r="BZ2">
        <v>16835676392041</v>
      </c>
      <c r="CA2">
        <v>113000</v>
      </c>
      <c r="CB2">
        <v>113000</v>
      </c>
      <c r="CC2">
        <v>1019</v>
      </c>
      <c r="CD2">
        <v>35902851109</v>
      </c>
      <c r="CE2" t="s">
        <v>312</v>
      </c>
      <c r="CF2" t="s">
        <v>188</v>
      </c>
      <c r="CG2" t="s">
        <v>189</v>
      </c>
      <c r="CH2">
        <v>24</v>
      </c>
      <c r="CI2">
        <v>2512</v>
      </c>
      <c r="CJ2">
        <v>25376999999955</v>
      </c>
      <c r="CK2">
        <v>25376999999955</v>
      </c>
      <c r="CN2" t="s">
        <v>190</v>
      </c>
      <c r="CO2" t="s">
        <v>191</v>
      </c>
      <c r="CP2" t="s">
        <v>192</v>
      </c>
      <c r="CQ2">
        <v>21214</v>
      </c>
      <c r="CR2" t="s">
        <v>312</v>
      </c>
      <c r="CS2">
        <v>24</v>
      </c>
      <c r="CT2" t="s">
        <v>193</v>
      </c>
      <c r="CU2" t="s">
        <v>194</v>
      </c>
      <c r="CV2" t="s">
        <v>195</v>
      </c>
      <c r="CW2">
        <v>-182</v>
      </c>
      <c r="CX2">
        <v>-2</v>
      </c>
      <c r="CY2" t="s">
        <v>196</v>
      </c>
      <c r="CZ2" t="s">
        <v>314</v>
      </c>
      <c r="DA2">
        <v>2600</v>
      </c>
      <c r="DB2">
        <v>2600</v>
      </c>
      <c r="DC2">
        <v>2600</v>
      </c>
      <c r="DD2">
        <v>2600</v>
      </c>
      <c r="DE2">
        <v>2600</v>
      </c>
      <c r="DF2">
        <v>2600</v>
      </c>
      <c r="DG2">
        <v>2600</v>
      </c>
      <c r="DH2">
        <v>2600</v>
      </c>
      <c r="DI2" t="s">
        <v>198</v>
      </c>
      <c r="DJ2" t="s">
        <v>217</v>
      </c>
      <c r="DK2">
        <v>48</v>
      </c>
      <c r="DL2">
        <v>22</v>
      </c>
      <c r="DM2">
        <v>1825</v>
      </c>
      <c r="DN2">
        <v>1817</v>
      </c>
      <c r="DO2">
        <v>2509</v>
      </c>
      <c r="DP2">
        <v>2509</v>
      </c>
      <c r="DQ2">
        <v>2511</v>
      </c>
      <c r="DR2">
        <v>2526</v>
      </c>
      <c r="DS2">
        <v>1824</v>
      </c>
      <c r="DT2">
        <v>1824</v>
      </c>
      <c r="DU2">
        <v>1824</v>
      </c>
      <c r="DV2">
        <v>1824</v>
      </c>
      <c r="DW2">
        <v>2526</v>
      </c>
      <c r="DX2">
        <v>2526</v>
      </c>
      <c r="DY2">
        <v>2551</v>
      </c>
      <c r="DZ2">
        <v>2551</v>
      </c>
      <c r="EA2">
        <v>2551</v>
      </c>
      <c r="EB2">
        <v>2551</v>
      </c>
      <c r="EC2">
        <v>2552</v>
      </c>
      <c r="ED2">
        <v>2552</v>
      </c>
      <c r="EE2">
        <v>2552</v>
      </c>
      <c r="EF2">
        <v>0</v>
      </c>
      <c r="EG2">
        <v>0</v>
      </c>
      <c r="EH2">
        <v>2600</v>
      </c>
      <c r="EI2">
        <v>2600</v>
      </c>
      <c r="EJ2">
        <v>15022</v>
      </c>
      <c r="EK2">
        <v>2600</v>
      </c>
      <c r="EL2">
        <v>2600</v>
      </c>
      <c r="EM2" t="s">
        <v>315</v>
      </c>
      <c r="EN2">
        <v>1</v>
      </c>
      <c r="EO2">
        <v>1</v>
      </c>
      <c r="EP2">
        <v>2967</v>
      </c>
      <c r="EQ2">
        <v>0</v>
      </c>
      <c r="ER2">
        <v>0</v>
      </c>
      <c r="ES2">
        <v>50</v>
      </c>
      <c r="ET2">
        <v>0</v>
      </c>
      <c r="EU2">
        <v>0</v>
      </c>
      <c r="EV2">
        <v>1</v>
      </c>
      <c r="EW2">
        <v>0</v>
      </c>
      <c r="EX2">
        <v>0</v>
      </c>
      <c r="EY2">
        <v>4709</v>
      </c>
      <c r="EZ2">
        <v>343</v>
      </c>
      <c r="FA2">
        <v>1</v>
      </c>
      <c r="FB2">
        <v>950</v>
      </c>
      <c r="FC2">
        <v>1125</v>
      </c>
      <c r="FD2">
        <v>2</v>
      </c>
      <c r="FE2">
        <v>3711</v>
      </c>
      <c r="FF2">
        <v>1890</v>
      </c>
      <c r="FG2">
        <v>3</v>
      </c>
      <c r="FH2">
        <v>5645</v>
      </c>
      <c r="FI2">
        <v>0</v>
      </c>
      <c r="FJ2">
        <v>0</v>
      </c>
      <c r="FK2">
        <v>0</v>
      </c>
      <c r="FL2">
        <v>0</v>
      </c>
      <c r="FM2">
        <v>0</v>
      </c>
      <c r="FN2">
        <v>0</v>
      </c>
      <c r="FO2">
        <v>0</v>
      </c>
      <c r="FP2">
        <v>0</v>
      </c>
      <c r="FQ2">
        <v>0</v>
      </c>
      <c r="FR2">
        <v>0</v>
      </c>
      <c r="FS2">
        <v>0</v>
      </c>
      <c r="FT2">
        <v>0</v>
      </c>
      <c r="FU2">
        <v>0</v>
      </c>
      <c r="FV2">
        <v>0</v>
      </c>
      <c r="FW2">
        <v>0</v>
      </c>
      <c r="FX2" t="s">
        <v>315</v>
      </c>
    </row>
    <row r="3" spans="1:181" x14ac:dyDescent="0.2">
      <c r="A3">
        <v>2540</v>
      </c>
      <c r="B3">
        <v>2540</v>
      </c>
      <c r="C3">
        <v>2972</v>
      </c>
      <c r="D3">
        <v>13492</v>
      </c>
      <c r="E3">
        <v>13492</v>
      </c>
      <c r="F3">
        <v>3626</v>
      </c>
      <c r="G3">
        <v>3626</v>
      </c>
      <c r="H3">
        <v>7</v>
      </c>
      <c r="I3">
        <v>7</v>
      </c>
      <c r="J3">
        <v>7</v>
      </c>
      <c r="K3">
        <v>6</v>
      </c>
      <c r="L3">
        <v>1</v>
      </c>
      <c r="M3">
        <v>0</v>
      </c>
      <c r="N3">
        <v>99999</v>
      </c>
      <c r="O3">
        <v>0</v>
      </c>
      <c r="P3">
        <v>0</v>
      </c>
      <c r="Q3">
        <v>1</v>
      </c>
      <c r="R3" t="s">
        <v>316</v>
      </c>
      <c r="S3">
        <v>2530</v>
      </c>
      <c r="T3">
        <v>2530</v>
      </c>
      <c r="U3">
        <v>2525</v>
      </c>
      <c r="V3">
        <v>2526</v>
      </c>
      <c r="W3" t="s">
        <v>312</v>
      </c>
      <c r="X3">
        <v>1</v>
      </c>
      <c r="Y3">
        <v>0</v>
      </c>
      <c r="Z3" t="s">
        <v>317</v>
      </c>
      <c r="AA3" t="s">
        <v>312</v>
      </c>
      <c r="AB3">
        <v>2525</v>
      </c>
      <c r="AC3">
        <v>25463000000045</v>
      </c>
      <c r="AD3">
        <v>2556</v>
      </c>
      <c r="AE3">
        <v>2556</v>
      </c>
      <c r="AF3">
        <v>3</v>
      </c>
      <c r="AG3">
        <v>2</v>
      </c>
      <c r="AH3">
        <v>1808</v>
      </c>
      <c r="AI3">
        <v>518</v>
      </c>
      <c r="AJ3">
        <v>50</v>
      </c>
      <c r="AK3">
        <v>100</v>
      </c>
      <c r="AL3">
        <v>100</v>
      </c>
      <c r="AM3">
        <v>-1</v>
      </c>
      <c r="AN3">
        <v>100</v>
      </c>
      <c r="AO3">
        <v>-1</v>
      </c>
      <c r="AP3">
        <v>-1</v>
      </c>
      <c r="AQ3">
        <v>-1</v>
      </c>
      <c r="AR3">
        <v>-1</v>
      </c>
      <c r="AS3">
        <v>-1</v>
      </c>
      <c r="AT3">
        <v>5642</v>
      </c>
      <c r="AU3">
        <v>0</v>
      </c>
      <c r="AV3">
        <v>-1</v>
      </c>
      <c r="AW3">
        <v>-1</v>
      </c>
      <c r="AX3">
        <v>0</v>
      </c>
      <c r="AY3">
        <v>0</v>
      </c>
      <c r="AZ3" t="s">
        <v>184</v>
      </c>
      <c r="BA3">
        <v>2</v>
      </c>
      <c r="BB3">
        <v>0</v>
      </c>
      <c r="BC3">
        <v>1</v>
      </c>
      <c r="BD3">
        <v>0</v>
      </c>
      <c r="BE3">
        <v>0</v>
      </c>
      <c r="BF3">
        <v>0</v>
      </c>
      <c r="BG3">
        <v>4</v>
      </c>
      <c r="BH3">
        <v>1</v>
      </c>
      <c r="BI3">
        <v>1</v>
      </c>
      <c r="BJ3">
        <v>1</v>
      </c>
      <c r="BK3">
        <v>2</v>
      </c>
      <c r="BL3">
        <v>4</v>
      </c>
      <c r="BM3">
        <v>7</v>
      </c>
      <c r="BN3">
        <v>0</v>
      </c>
      <c r="BO3">
        <v>0</v>
      </c>
      <c r="BQ3">
        <v>0</v>
      </c>
      <c r="BR3">
        <v>0</v>
      </c>
      <c r="BS3">
        <v>0</v>
      </c>
      <c r="BT3">
        <v>2948</v>
      </c>
      <c r="BU3" t="s">
        <v>185</v>
      </c>
      <c r="BV3">
        <v>16835676408847</v>
      </c>
      <c r="BW3" t="s">
        <v>186</v>
      </c>
      <c r="BX3" t="s">
        <v>186</v>
      </c>
      <c r="BY3" t="s">
        <v>187</v>
      </c>
      <c r="BZ3">
        <v>16835676427546</v>
      </c>
      <c r="CA3">
        <v>113000</v>
      </c>
      <c r="CB3">
        <v>113000</v>
      </c>
      <c r="CC3">
        <v>850</v>
      </c>
      <c r="CD3">
        <v>29689137269</v>
      </c>
      <c r="CE3" t="s">
        <v>312</v>
      </c>
      <c r="CF3" t="s">
        <v>188</v>
      </c>
      <c r="CG3" t="s">
        <v>189</v>
      </c>
      <c r="CH3">
        <v>24</v>
      </c>
      <c r="CI3">
        <v>2529</v>
      </c>
      <c r="CJ3">
        <v>25463000000045</v>
      </c>
      <c r="CK3">
        <v>25463000000045</v>
      </c>
      <c r="CN3" t="s">
        <v>190</v>
      </c>
      <c r="CO3" t="s">
        <v>191</v>
      </c>
      <c r="CP3" t="s">
        <v>192</v>
      </c>
      <c r="CQ3">
        <v>18155</v>
      </c>
      <c r="CR3" t="s">
        <v>312</v>
      </c>
      <c r="CS3">
        <v>24</v>
      </c>
      <c r="CT3" t="s">
        <v>193</v>
      </c>
      <c r="CU3" t="s">
        <v>194</v>
      </c>
      <c r="CV3" t="s">
        <v>195</v>
      </c>
      <c r="CW3">
        <v>-182</v>
      </c>
      <c r="CX3">
        <v>-2</v>
      </c>
      <c r="CY3" t="s">
        <v>196</v>
      </c>
      <c r="CZ3" t="s">
        <v>314</v>
      </c>
      <c r="DA3">
        <v>2600</v>
      </c>
      <c r="DB3">
        <v>2600</v>
      </c>
      <c r="DC3">
        <v>2600</v>
      </c>
      <c r="DD3">
        <v>2600</v>
      </c>
      <c r="DE3">
        <v>2600</v>
      </c>
      <c r="DF3">
        <v>2600</v>
      </c>
      <c r="DG3">
        <v>2600</v>
      </c>
      <c r="DH3">
        <v>2600</v>
      </c>
      <c r="DI3" t="s">
        <v>198</v>
      </c>
      <c r="DJ3" t="s">
        <v>217</v>
      </c>
      <c r="DK3">
        <v>39</v>
      </c>
      <c r="DL3">
        <v>17</v>
      </c>
      <c r="DM3">
        <v>1836</v>
      </c>
      <c r="DN3">
        <v>1830</v>
      </c>
      <c r="DO3">
        <v>2535</v>
      </c>
      <c r="DP3">
        <v>2535</v>
      </c>
      <c r="DQ3">
        <v>2536</v>
      </c>
      <c r="DR3">
        <v>2540</v>
      </c>
      <c r="DS3">
        <v>1835</v>
      </c>
      <c r="DT3">
        <v>1835</v>
      </c>
      <c r="DU3">
        <v>1835</v>
      </c>
      <c r="DV3">
        <v>1836</v>
      </c>
      <c r="DW3">
        <v>2540</v>
      </c>
      <c r="DX3">
        <v>2540</v>
      </c>
      <c r="DY3">
        <v>2556</v>
      </c>
      <c r="DZ3">
        <v>2556</v>
      </c>
      <c r="EA3">
        <v>2556</v>
      </c>
      <c r="EB3">
        <v>2556</v>
      </c>
      <c r="EC3">
        <v>2556</v>
      </c>
      <c r="ED3">
        <v>2556</v>
      </c>
      <c r="EE3">
        <v>2556</v>
      </c>
      <c r="EF3">
        <v>0</v>
      </c>
      <c r="EG3">
        <v>0</v>
      </c>
      <c r="EH3">
        <v>2600</v>
      </c>
      <c r="EI3">
        <v>2600</v>
      </c>
      <c r="EJ3">
        <v>15023</v>
      </c>
      <c r="EK3">
        <v>2600</v>
      </c>
      <c r="EL3">
        <v>2600</v>
      </c>
      <c r="EM3" t="s">
        <v>315</v>
      </c>
      <c r="EN3">
        <v>2</v>
      </c>
      <c r="EO3">
        <v>1</v>
      </c>
      <c r="EP3">
        <v>3115</v>
      </c>
      <c r="EQ3">
        <v>0</v>
      </c>
      <c r="ER3">
        <v>0</v>
      </c>
      <c r="ES3">
        <v>40</v>
      </c>
      <c r="ET3">
        <v>0</v>
      </c>
      <c r="EU3">
        <v>0</v>
      </c>
      <c r="EV3">
        <v>1</v>
      </c>
      <c r="EW3">
        <v>0</v>
      </c>
      <c r="EX3">
        <v>0</v>
      </c>
      <c r="EY3">
        <v>4953</v>
      </c>
      <c r="EZ3">
        <v>343</v>
      </c>
      <c r="FA3">
        <v>1</v>
      </c>
      <c r="FB3">
        <v>950</v>
      </c>
      <c r="FC3">
        <v>1218</v>
      </c>
      <c r="FD3">
        <v>2</v>
      </c>
      <c r="FE3">
        <v>4319</v>
      </c>
      <c r="FF3">
        <v>1966</v>
      </c>
      <c r="FG3">
        <v>3</v>
      </c>
      <c r="FH3">
        <v>5827</v>
      </c>
      <c r="FI3">
        <v>0</v>
      </c>
      <c r="FJ3">
        <v>0</v>
      </c>
      <c r="FK3">
        <v>0</v>
      </c>
      <c r="FL3">
        <v>0</v>
      </c>
      <c r="FM3">
        <v>0</v>
      </c>
      <c r="FN3">
        <v>0</v>
      </c>
      <c r="FO3">
        <v>0</v>
      </c>
      <c r="FP3">
        <v>0</v>
      </c>
      <c r="FQ3">
        <v>0</v>
      </c>
      <c r="FR3">
        <v>0</v>
      </c>
      <c r="FS3">
        <v>0</v>
      </c>
      <c r="FT3">
        <v>0</v>
      </c>
      <c r="FU3">
        <v>0</v>
      </c>
      <c r="FV3">
        <v>0</v>
      </c>
      <c r="FW3">
        <v>0</v>
      </c>
      <c r="FX3" t="s">
        <v>315</v>
      </c>
    </row>
    <row r="4" spans="1:181" x14ac:dyDescent="0.2">
      <c r="A4">
        <v>2530</v>
      </c>
      <c r="B4">
        <v>2530</v>
      </c>
      <c r="C4">
        <v>2953</v>
      </c>
      <c r="D4">
        <v>13492</v>
      </c>
      <c r="E4">
        <v>13492</v>
      </c>
      <c r="F4">
        <v>3457</v>
      </c>
      <c r="G4">
        <v>3457</v>
      </c>
      <c r="H4">
        <v>7</v>
      </c>
      <c r="I4">
        <v>7</v>
      </c>
      <c r="J4">
        <v>7</v>
      </c>
      <c r="K4">
        <v>6</v>
      </c>
      <c r="L4">
        <v>1</v>
      </c>
      <c r="M4">
        <v>0</v>
      </c>
      <c r="N4">
        <v>99999</v>
      </c>
      <c r="O4">
        <v>0</v>
      </c>
      <c r="P4">
        <v>0</v>
      </c>
      <c r="Q4">
        <v>1</v>
      </c>
      <c r="R4" t="s">
        <v>318</v>
      </c>
      <c r="S4">
        <v>2513</v>
      </c>
      <c r="T4">
        <v>2513</v>
      </c>
      <c r="U4">
        <v>2493</v>
      </c>
      <c r="V4">
        <v>2494</v>
      </c>
      <c r="W4" t="s">
        <v>312</v>
      </c>
      <c r="X4">
        <v>1</v>
      </c>
      <c r="Y4">
        <v>0</v>
      </c>
      <c r="Z4" t="s">
        <v>319</v>
      </c>
      <c r="AA4" t="s">
        <v>312</v>
      </c>
      <c r="AB4">
        <v>2493</v>
      </c>
      <c r="AC4">
        <v>25408999999985</v>
      </c>
      <c r="AD4">
        <v>2558</v>
      </c>
      <c r="AE4">
        <v>2558</v>
      </c>
      <c r="AF4">
        <v>3</v>
      </c>
      <c r="AG4">
        <v>2</v>
      </c>
      <c r="AH4">
        <v>1791</v>
      </c>
      <c r="AI4">
        <v>518</v>
      </c>
      <c r="AJ4">
        <v>50</v>
      </c>
      <c r="AK4">
        <v>100</v>
      </c>
      <c r="AL4">
        <v>100</v>
      </c>
      <c r="AM4">
        <v>-1</v>
      </c>
      <c r="AN4">
        <v>100</v>
      </c>
      <c r="AO4">
        <v>-1</v>
      </c>
      <c r="AP4">
        <v>-1</v>
      </c>
      <c r="AQ4">
        <v>-1</v>
      </c>
      <c r="AR4">
        <v>-1</v>
      </c>
      <c r="AS4">
        <v>-1</v>
      </c>
      <c r="AT4">
        <v>5491</v>
      </c>
      <c r="AU4">
        <v>0</v>
      </c>
      <c r="AV4">
        <v>-1</v>
      </c>
      <c r="AW4">
        <v>-1</v>
      </c>
      <c r="AX4">
        <v>0</v>
      </c>
      <c r="AY4">
        <v>0</v>
      </c>
      <c r="AZ4" t="s">
        <v>184</v>
      </c>
      <c r="BA4">
        <v>1</v>
      </c>
      <c r="BB4">
        <v>1</v>
      </c>
      <c r="BC4">
        <v>0</v>
      </c>
      <c r="BD4">
        <v>0</v>
      </c>
      <c r="BE4">
        <v>0</v>
      </c>
      <c r="BF4">
        <v>0</v>
      </c>
      <c r="BG4">
        <v>5</v>
      </c>
      <c r="BH4">
        <v>1</v>
      </c>
      <c r="BI4">
        <v>0</v>
      </c>
      <c r="BJ4">
        <v>1</v>
      </c>
      <c r="BK4">
        <v>1</v>
      </c>
      <c r="BL4">
        <v>9</v>
      </c>
      <c r="BM4">
        <v>7</v>
      </c>
      <c r="BN4">
        <v>0</v>
      </c>
      <c r="BO4">
        <v>0</v>
      </c>
      <c r="BP4">
        <v>0</v>
      </c>
      <c r="BQ4">
        <v>1</v>
      </c>
      <c r="BR4">
        <v>0</v>
      </c>
      <c r="BS4">
        <v>0</v>
      </c>
      <c r="BT4">
        <v>2924</v>
      </c>
      <c r="BU4" t="s">
        <v>206</v>
      </c>
      <c r="BV4">
        <v>1683567640882</v>
      </c>
      <c r="BW4" t="s">
        <v>186</v>
      </c>
      <c r="BX4" t="s">
        <v>186</v>
      </c>
      <c r="BY4" t="s">
        <v>187</v>
      </c>
      <c r="BZ4">
        <v>1683567642805</v>
      </c>
      <c r="CA4">
        <v>113000</v>
      </c>
      <c r="CB4">
        <v>113000</v>
      </c>
      <c r="CC4">
        <v>1150</v>
      </c>
      <c r="CD4">
        <v>40478704681</v>
      </c>
      <c r="CE4" t="s">
        <v>312</v>
      </c>
      <c r="CF4" t="s">
        <v>188</v>
      </c>
      <c r="CG4" t="s">
        <v>189</v>
      </c>
      <c r="CH4">
        <v>24</v>
      </c>
      <c r="CI4">
        <v>2513</v>
      </c>
      <c r="CJ4">
        <v>25408999999985</v>
      </c>
      <c r="CK4">
        <v>25408999999985</v>
      </c>
      <c r="CN4" t="s">
        <v>190</v>
      </c>
      <c r="CO4" t="s">
        <v>191</v>
      </c>
      <c r="CP4" t="s">
        <v>192</v>
      </c>
      <c r="CQ4">
        <v>18394</v>
      </c>
      <c r="CR4" t="s">
        <v>312</v>
      </c>
      <c r="CS4">
        <v>24</v>
      </c>
      <c r="CT4" t="s">
        <v>193</v>
      </c>
      <c r="CU4" t="s">
        <v>194</v>
      </c>
      <c r="CV4" t="s">
        <v>195</v>
      </c>
      <c r="CW4">
        <v>-182</v>
      </c>
      <c r="CX4">
        <v>-2</v>
      </c>
      <c r="CY4" t="s">
        <v>196</v>
      </c>
      <c r="CZ4" t="s">
        <v>314</v>
      </c>
      <c r="DA4">
        <v>2600</v>
      </c>
      <c r="DB4">
        <v>2600</v>
      </c>
      <c r="DC4">
        <v>2600</v>
      </c>
      <c r="DD4">
        <v>2600</v>
      </c>
      <c r="DE4">
        <v>2600</v>
      </c>
      <c r="DF4">
        <v>2600</v>
      </c>
      <c r="DG4">
        <v>2600</v>
      </c>
      <c r="DH4">
        <v>2600</v>
      </c>
      <c r="DI4" t="s">
        <v>198</v>
      </c>
      <c r="DJ4" t="s">
        <v>217</v>
      </c>
      <c r="DK4">
        <v>52</v>
      </c>
      <c r="DL4">
        <v>26</v>
      </c>
      <c r="DM4">
        <v>1827</v>
      </c>
      <c r="DN4">
        <v>1824</v>
      </c>
      <c r="DO4">
        <v>2510</v>
      </c>
      <c r="DP4">
        <v>2510</v>
      </c>
      <c r="DQ4">
        <v>2511</v>
      </c>
      <c r="DR4">
        <v>2530</v>
      </c>
      <c r="DS4">
        <v>1825</v>
      </c>
      <c r="DT4">
        <v>1825</v>
      </c>
      <c r="DU4">
        <v>1825</v>
      </c>
      <c r="DV4">
        <v>1827</v>
      </c>
      <c r="DW4">
        <v>2530</v>
      </c>
      <c r="DX4">
        <v>2530</v>
      </c>
      <c r="DY4">
        <v>2557</v>
      </c>
      <c r="DZ4">
        <v>2557</v>
      </c>
      <c r="EA4">
        <v>2557</v>
      </c>
      <c r="EB4">
        <v>2557</v>
      </c>
      <c r="EC4">
        <v>2558</v>
      </c>
      <c r="ED4">
        <v>2558</v>
      </c>
      <c r="EE4">
        <v>2558</v>
      </c>
      <c r="EF4">
        <v>0</v>
      </c>
      <c r="EG4">
        <v>0</v>
      </c>
      <c r="EH4">
        <v>2600</v>
      </c>
      <c r="EI4">
        <v>2600</v>
      </c>
      <c r="EJ4">
        <v>15026</v>
      </c>
      <c r="EK4">
        <v>2600</v>
      </c>
      <c r="EL4">
        <v>2600</v>
      </c>
      <c r="EM4" t="s">
        <v>315</v>
      </c>
      <c r="EN4">
        <v>3</v>
      </c>
      <c r="EO4">
        <v>1</v>
      </c>
      <c r="EP4">
        <v>2975</v>
      </c>
      <c r="EQ4">
        <v>0</v>
      </c>
      <c r="ER4">
        <v>0</v>
      </c>
      <c r="ES4">
        <v>53</v>
      </c>
      <c r="ET4">
        <v>0</v>
      </c>
      <c r="EU4">
        <v>0</v>
      </c>
      <c r="EV4">
        <v>1</v>
      </c>
      <c r="EW4">
        <v>0</v>
      </c>
      <c r="EX4">
        <v>0</v>
      </c>
      <c r="EY4">
        <v>4677</v>
      </c>
      <c r="EZ4">
        <v>343</v>
      </c>
      <c r="FA4">
        <v>1</v>
      </c>
      <c r="FB4">
        <v>950</v>
      </c>
      <c r="FC4">
        <v>1125</v>
      </c>
      <c r="FD4">
        <v>2</v>
      </c>
      <c r="FE4">
        <v>3711</v>
      </c>
      <c r="FF4">
        <v>1890</v>
      </c>
      <c r="FG4">
        <v>3</v>
      </c>
      <c r="FH4">
        <v>5645</v>
      </c>
      <c r="FI4">
        <v>0</v>
      </c>
      <c r="FJ4">
        <v>0</v>
      </c>
      <c r="FK4">
        <v>0</v>
      </c>
      <c r="FL4">
        <v>0</v>
      </c>
      <c r="FM4">
        <v>0</v>
      </c>
      <c r="FN4">
        <v>0</v>
      </c>
      <c r="FO4">
        <v>0</v>
      </c>
      <c r="FP4">
        <v>0</v>
      </c>
      <c r="FQ4">
        <v>0</v>
      </c>
      <c r="FR4">
        <v>0</v>
      </c>
      <c r="FS4">
        <v>0</v>
      </c>
      <c r="FT4">
        <v>0</v>
      </c>
      <c r="FU4">
        <v>0</v>
      </c>
      <c r="FV4">
        <v>0</v>
      </c>
      <c r="FW4">
        <v>0</v>
      </c>
      <c r="FX4" t="s">
        <v>315</v>
      </c>
    </row>
    <row r="5" spans="1:181" x14ac:dyDescent="0.2">
      <c r="A5">
        <v>2524</v>
      </c>
      <c r="B5">
        <v>2524</v>
      </c>
      <c r="C5">
        <v>2944</v>
      </c>
      <c r="D5">
        <v>13492</v>
      </c>
      <c r="E5">
        <v>13492</v>
      </c>
      <c r="F5">
        <v>3457</v>
      </c>
      <c r="G5">
        <v>3457</v>
      </c>
      <c r="H5">
        <v>7</v>
      </c>
      <c r="I5">
        <v>7</v>
      </c>
      <c r="J5">
        <v>7</v>
      </c>
      <c r="K5">
        <v>6</v>
      </c>
      <c r="L5">
        <v>1</v>
      </c>
      <c r="M5">
        <v>0</v>
      </c>
      <c r="N5">
        <v>99999</v>
      </c>
      <c r="O5">
        <v>0</v>
      </c>
      <c r="P5">
        <v>0</v>
      </c>
      <c r="Q5">
        <v>1</v>
      </c>
      <c r="R5" t="s">
        <v>320</v>
      </c>
      <c r="S5">
        <v>2512</v>
      </c>
      <c r="T5">
        <v>2512</v>
      </c>
      <c r="U5">
        <v>2505</v>
      </c>
      <c r="V5">
        <v>2510</v>
      </c>
      <c r="W5" t="s">
        <v>312</v>
      </c>
      <c r="X5">
        <v>1</v>
      </c>
      <c r="Y5">
        <v>0</v>
      </c>
      <c r="Z5" t="s">
        <v>321</v>
      </c>
      <c r="AA5" t="s">
        <v>312</v>
      </c>
      <c r="AB5">
        <v>2505</v>
      </c>
      <c r="AC5">
        <v>25265</v>
      </c>
      <c r="AD5">
        <v>2538</v>
      </c>
      <c r="AE5">
        <v>2538</v>
      </c>
      <c r="AF5">
        <v>3</v>
      </c>
      <c r="AG5">
        <v>2</v>
      </c>
      <c r="AH5">
        <v>1789</v>
      </c>
      <c r="AI5">
        <v>521</v>
      </c>
      <c r="AJ5">
        <v>50</v>
      </c>
      <c r="AK5">
        <v>100</v>
      </c>
      <c r="AL5">
        <v>100</v>
      </c>
      <c r="AM5">
        <v>-1</v>
      </c>
      <c r="AN5">
        <v>100</v>
      </c>
      <c r="AO5">
        <v>-1</v>
      </c>
      <c r="AP5">
        <v>-1</v>
      </c>
      <c r="AQ5">
        <v>-1</v>
      </c>
      <c r="AR5">
        <v>-1</v>
      </c>
      <c r="AS5">
        <v>-1</v>
      </c>
      <c r="AT5">
        <v>5504</v>
      </c>
      <c r="AU5">
        <v>0</v>
      </c>
      <c r="AV5">
        <v>-1</v>
      </c>
      <c r="AW5">
        <v>-1</v>
      </c>
      <c r="AX5">
        <v>0</v>
      </c>
      <c r="AY5">
        <v>0</v>
      </c>
      <c r="AZ5" t="s">
        <v>184</v>
      </c>
      <c r="BA5">
        <v>2</v>
      </c>
      <c r="BB5">
        <v>1</v>
      </c>
      <c r="BC5">
        <v>4</v>
      </c>
      <c r="BD5">
        <v>0</v>
      </c>
      <c r="BE5">
        <v>0</v>
      </c>
      <c r="BF5">
        <v>0</v>
      </c>
      <c r="BG5">
        <v>11</v>
      </c>
      <c r="BH5">
        <v>1</v>
      </c>
      <c r="BI5">
        <v>1</v>
      </c>
      <c r="BJ5">
        <v>1</v>
      </c>
      <c r="BK5">
        <v>2</v>
      </c>
      <c r="BL5">
        <v>4</v>
      </c>
      <c r="BM5">
        <v>6</v>
      </c>
      <c r="BN5">
        <v>0</v>
      </c>
      <c r="BO5">
        <v>0</v>
      </c>
      <c r="BQ5">
        <v>0</v>
      </c>
      <c r="BR5">
        <v>0</v>
      </c>
      <c r="BS5">
        <v>0</v>
      </c>
      <c r="BT5">
        <v>2911</v>
      </c>
      <c r="BU5" t="s">
        <v>203</v>
      </c>
      <c r="BV5">
        <v>16835676618054</v>
      </c>
      <c r="BW5" t="s">
        <v>186</v>
      </c>
      <c r="BX5" t="s">
        <v>186</v>
      </c>
      <c r="BY5" t="s">
        <v>187</v>
      </c>
      <c r="BZ5">
        <v>16835676636259</v>
      </c>
      <c r="CA5">
        <v>113000</v>
      </c>
      <c r="CB5">
        <v>113000</v>
      </c>
      <c r="CC5">
        <v>1160</v>
      </c>
      <c r="CD5">
        <v>40673211781</v>
      </c>
      <c r="CE5" t="s">
        <v>312</v>
      </c>
      <c r="CF5" t="s">
        <v>188</v>
      </c>
      <c r="CG5" t="s">
        <v>189</v>
      </c>
      <c r="CH5">
        <v>24</v>
      </c>
      <c r="CI5">
        <v>2512</v>
      </c>
      <c r="CJ5">
        <v>25265</v>
      </c>
      <c r="CK5">
        <v>25265</v>
      </c>
      <c r="CN5" t="s">
        <v>190</v>
      </c>
      <c r="CO5" t="s">
        <v>191</v>
      </c>
      <c r="CP5" t="s">
        <v>192</v>
      </c>
      <c r="CQ5">
        <v>18261</v>
      </c>
      <c r="CR5" t="s">
        <v>312</v>
      </c>
      <c r="CS5">
        <v>24</v>
      </c>
      <c r="CT5" t="s">
        <v>193</v>
      </c>
      <c r="CU5" t="s">
        <v>194</v>
      </c>
      <c r="CV5" t="s">
        <v>195</v>
      </c>
      <c r="CW5">
        <v>-182</v>
      </c>
      <c r="CX5">
        <v>-2</v>
      </c>
      <c r="CY5" t="s">
        <v>196</v>
      </c>
      <c r="CZ5" t="s">
        <v>314</v>
      </c>
      <c r="DA5">
        <v>2500</v>
      </c>
      <c r="DB5">
        <v>2500</v>
      </c>
      <c r="DC5">
        <v>2500</v>
      </c>
      <c r="DD5">
        <v>2500</v>
      </c>
      <c r="DE5">
        <v>2500</v>
      </c>
      <c r="DF5">
        <v>2500</v>
      </c>
      <c r="DG5">
        <v>2500</v>
      </c>
      <c r="DH5">
        <v>2500</v>
      </c>
      <c r="DI5" t="s">
        <v>198</v>
      </c>
      <c r="DJ5" t="s">
        <v>217</v>
      </c>
      <c r="DK5">
        <v>41</v>
      </c>
      <c r="DL5">
        <v>18</v>
      </c>
      <c r="DM5">
        <v>1818</v>
      </c>
      <c r="DN5">
        <v>1814</v>
      </c>
      <c r="DO5">
        <v>2516</v>
      </c>
      <c r="DP5">
        <v>2516</v>
      </c>
      <c r="DQ5">
        <v>2522</v>
      </c>
      <c r="DR5">
        <v>2524</v>
      </c>
      <c r="DS5">
        <v>1818</v>
      </c>
      <c r="DT5">
        <v>1818</v>
      </c>
      <c r="DU5">
        <v>1818</v>
      </c>
      <c r="DV5">
        <v>1818</v>
      </c>
      <c r="DW5">
        <v>2524</v>
      </c>
      <c r="DX5">
        <v>2524</v>
      </c>
      <c r="DY5">
        <v>2537</v>
      </c>
      <c r="DZ5">
        <v>2537</v>
      </c>
      <c r="EA5">
        <v>2537</v>
      </c>
      <c r="EB5">
        <v>2537</v>
      </c>
      <c r="EC5">
        <v>2538</v>
      </c>
      <c r="ED5">
        <v>2538</v>
      </c>
      <c r="EE5">
        <v>2538</v>
      </c>
      <c r="EF5">
        <v>0</v>
      </c>
      <c r="EG5">
        <v>0</v>
      </c>
      <c r="EH5">
        <v>2510</v>
      </c>
      <c r="EI5">
        <v>2510</v>
      </c>
      <c r="EJ5">
        <v>15003</v>
      </c>
      <c r="EK5">
        <v>2500</v>
      </c>
      <c r="EL5">
        <v>2510</v>
      </c>
      <c r="EM5" t="s">
        <v>315</v>
      </c>
      <c r="EN5">
        <v>4</v>
      </c>
      <c r="EO5">
        <v>1</v>
      </c>
      <c r="EP5">
        <v>2993</v>
      </c>
      <c r="EQ5">
        <v>0</v>
      </c>
      <c r="ER5">
        <v>0</v>
      </c>
      <c r="ES5">
        <v>43</v>
      </c>
      <c r="ET5">
        <v>0</v>
      </c>
      <c r="EU5">
        <v>0</v>
      </c>
      <c r="EV5">
        <v>1</v>
      </c>
      <c r="EW5">
        <v>0</v>
      </c>
      <c r="EX5">
        <v>0</v>
      </c>
      <c r="EY5">
        <v>4703</v>
      </c>
      <c r="EZ5">
        <v>343</v>
      </c>
      <c r="FA5">
        <v>1</v>
      </c>
      <c r="FB5">
        <v>950</v>
      </c>
      <c r="FC5">
        <v>1125</v>
      </c>
      <c r="FD5">
        <v>2</v>
      </c>
      <c r="FE5">
        <v>3711</v>
      </c>
      <c r="FF5">
        <v>1890</v>
      </c>
      <c r="FG5">
        <v>3</v>
      </c>
      <c r="FH5">
        <v>5645</v>
      </c>
      <c r="FI5">
        <v>0</v>
      </c>
      <c r="FJ5">
        <v>0</v>
      </c>
      <c r="FK5">
        <v>0</v>
      </c>
      <c r="FL5">
        <v>0</v>
      </c>
      <c r="FM5">
        <v>0</v>
      </c>
      <c r="FN5">
        <v>0</v>
      </c>
      <c r="FO5">
        <v>0</v>
      </c>
      <c r="FP5">
        <v>0</v>
      </c>
      <c r="FQ5">
        <v>0</v>
      </c>
      <c r="FR5">
        <v>0</v>
      </c>
      <c r="FS5">
        <v>0</v>
      </c>
      <c r="FT5">
        <v>0</v>
      </c>
      <c r="FU5">
        <v>0</v>
      </c>
      <c r="FV5">
        <v>0</v>
      </c>
      <c r="FW5">
        <v>0</v>
      </c>
      <c r="FX5" t="s">
        <v>315</v>
      </c>
    </row>
    <row r="6" spans="1:181" x14ac:dyDescent="0.2">
      <c r="A6">
        <v>2526</v>
      </c>
      <c r="B6">
        <v>2526</v>
      </c>
      <c r="C6">
        <v>2962</v>
      </c>
      <c r="D6">
        <v>13492</v>
      </c>
      <c r="E6">
        <v>13492</v>
      </c>
      <c r="F6">
        <v>4047</v>
      </c>
      <c r="G6">
        <v>4047</v>
      </c>
      <c r="H6">
        <v>7</v>
      </c>
      <c r="I6">
        <v>7</v>
      </c>
      <c r="J6">
        <v>7</v>
      </c>
      <c r="K6">
        <v>6</v>
      </c>
      <c r="L6">
        <v>1</v>
      </c>
      <c r="M6">
        <v>0</v>
      </c>
      <c r="N6">
        <v>99999</v>
      </c>
      <c r="O6">
        <v>0</v>
      </c>
      <c r="P6">
        <v>0</v>
      </c>
      <c r="Q6">
        <v>1</v>
      </c>
      <c r="R6" t="s">
        <v>322</v>
      </c>
      <c r="S6">
        <v>2513</v>
      </c>
      <c r="T6">
        <v>2513</v>
      </c>
      <c r="U6">
        <v>2498</v>
      </c>
      <c r="V6">
        <v>2498</v>
      </c>
      <c r="W6" t="s">
        <v>312</v>
      </c>
      <c r="X6">
        <v>1</v>
      </c>
      <c r="Y6">
        <v>0</v>
      </c>
      <c r="Z6" t="s">
        <v>323</v>
      </c>
      <c r="AA6" t="s">
        <v>312</v>
      </c>
      <c r="AB6">
        <v>2498</v>
      </c>
      <c r="AC6">
        <v>25356000000015</v>
      </c>
      <c r="AD6">
        <v>2549</v>
      </c>
      <c r="AE6">
        <v>2549</v>
      </c>
      <c r="AF6">
        <v>3</v>
      </c>
      <c r="AG6">
        <v>2</v>
      </c>
      <c r="AH6">
        <v>1784</v>
      </c>
      <c r="AI6">
        <v>520</v>
      </c>
      <c r="AJ6">
        <v>50</v>
      </c>
      <c r="AK6">
        <v>100</v>
      </c>
      <c r="AL6">
        <v>100</v>
      </c>
      <c r="AM6">
        <v>-1</v>
      </c>
      <c r="AN6">
        <v>100</v>
      </c>
      <c r="AO6">
        <v>-1</v>
      </c>
      <c r="AP6">
        <v>-1</v>
      </c>
      <c r="AQ6">
        <v>-1</v>
      </c>
      <c r="AR6">
        <v>-1</v>
      </c>
      <c r="AS6">
        <v>-1</v>
      </c>
      <c r="AT6">
        <v>6009</v>
      </c>
      <c r="AU6">
        <v>0</v>
      </c>
      <c r="AV6">
        <v>-1</v>
      </c>
      <c r="AW6">
        <v>-1</v>
      </c>
      <c r="AX6">
        <v>0</v>
      </c>
      <c r="AY6">
        <v>0</v>
      </c>
      <c r="AZ6" t="s">
        <v>184</v>
      </c>
      <c r="BA6">
        <v>3</v>
      </c>
      <c r="BB6">
        <v>0</v>
      </c>
      <c r="BC6">
        <v>0</v>
      </c>
      <c r="BD6">
        <v>0</v>
      </c>
      <c r="BE6">
        <v>0</v>
      </c>
      <c r="BF6">
        <v>0</v>
      </c>
      <c r="BG6">
        <v>5</v>
      </c>
      <c r="BH6">
        <v>1</v>
      </c>
      <c r="BI6">
        <v>1</v>
      </c>
      <c r="BJ6">
        <v>1</v>
      </c>
      <c r="BK6">
        <v>1</v>
      </c>
      <c r="BL6">
        <v>7</v>
      </c>
      <c r="BM6">
        <v>6</v>
      </c>
      <c r="BN6">
        <v>0</v>
      </c>
      <c r="BO6">
        <v>0</v>
      </c>
      <c r="BP6">
        <v>0</v>
      </c>
      <c r="BQ6">
        <v>1</v>
      </c>
      <c r="BR6">
        <v>0</v>
      </c>
      <c r="BS6">
        <v>0</v>
      </c>
      <c r="BT6">
        <v>2935</v>
      </c>
      <c r="BU6" t="s">
        <v>185</v>
      </c>
      <c r="BV6">
        <v>16835676622608</v>
      </c>
      <c r="BW6" t="s">
        <v>186</v>
      </c>
      <c r="BX6" t="s">
        <v>186</v>
      </c>
      <c r="BY6" t="s">
        <v>187</v>
      </c>
      <c r="BZ6">
        <v>16835676640183</v>
      </c>
      <c r="CA6">
        <v>113000</v>
      </c>
      <c r="CB6">
        <v>113000</v>
      </c>
      <c r="CC6">
        <v>909</v>
      </c>
      <c r="CD6">
        <v>31740495291</v>
      </c>
      <c r="CE6" t="s">
        <v>312</v>
      </c>
      <c r="CF6" t="s">
        <v>188</v>
      </c>
      <c r="CG6" t="s">
        <v>189</v>
      </c>
      <c r="CH6">
        <v>24</v>
      </c>
      <c r="CI6">
        <v>2513</v>
      </c>
      <c r="CJ6">
        <v>25356000000015</v>
      </c>
      <c r="CK6">
        <v>25356000000015</v>
      </c>
      <c r="CN6" t="s">
        <v>190</v>
      </c>
      <c r="CO6" t="s">
        <v>191</v>
      </c>
      <c r="CP6" t="s">
        <v>192</v>
      </c>
      <c r="CQ6">
        <v>18107</v>
      </c>
      <c r="CR6" t="s">
        <v>312</v>
      </c>
      <c r="CS6">
        <v>24</v>
      </c>
      <c r="CT6" t="s">
        <v>193</v>
      </c>
      <c r="CU6" t="s">
        <v>194</v>
      </c>
      <c r="CV6" t="s">
        <v>195</v>
      </c>
      <c r="CW6">
        <v>-182</v>
      </c>
      <c r="CX6">
        <v>-2</v>
      </c>
      <c r="CY6" t="s">
        <v>196</v>
      </c>
      <c r="CZ6" t="s">
        <v>314</v>
      </c>
      <c r="DA6">
        <v>2500</v>
      </c>
      <c r="DB6">
        <v>2500</v>
      </c>
      <c r="DC6">
        <v>2500</v>
      </c>
      <c r="DD6">
        <v>2500</v>
      </c>
      <c r="DE6">
        <v>2500</v>
      </c>
      <c r="DF6">
        <v>2500</v>
      </c>
      <c r="DG6">
        <v>2500</v>
      </c>
      <c r="DH6">
        <v>2500</v>
      </c>
      <c r="DI6" t="s">
        <v>198</v>
      </c>
      <c r="DJ6" t="s">
        <v>217</v>
      </c>
      <c r="DK6">
        <v>42</v>
      </c>
      <c r="DL6">
        <v>19</v>
      </c>
      <c r="DM6">
        <v>1812</v>
      </c>
      <c r="DN6">
        <v>1808</v>
      </c>
      <c r="DO6">
        <v>2511</v>
      </c>
      <c r="DP6">
        <v>2511</v>
      </c>
      <c r="DQ6">
        <v>2512</v>
      </c>
      <c r="DR6">
        <v>2526</v>
      </c>
      <c r="DS6">
        <v>1811</v>
      </c>
      <c r="DT6">
        <v>1811</v>
      </c>
      <c r="DU6">
        <v>1812</v>
      </c>
      <c r="DV6">
        <v>1812</v>
      </c>
      <c r="DW6">
        <v>2526</v>
      </c>
      <c r="DX6">
        <v>2526</v>
      </c>
      <c r="DY6">
        <v>2548</v>
      </c>
      <c r="DZ6">
        <v>2548</v>
      </c>
      <c r="EA6">
        <v>2548</v>
      </c>
      <c r="EB6">
        <v>2548</v>
      </c>
      <c r="EC6">
        <v>2549</v>
      </c>
      <c r="ED6">
        <v>2549</v>
      </c>
      <c r="EE6">
        <v>2549</v>
      </c>
      <c r="EF6">
        <v>0</v>
      </c>
      <c r="EG6">
        <v>0</v>
      </c>
      <c r="EH6">
        <v>2500</v>
      </c>
      <c r="EI6">
        <v>2500</v>
      </c>
      <c r="EJ6">
        <v>15014</v>
      </c>
      <c r="EK6">
        <v>2500</v>
      </c>
      <c r="EL6">
        <v>2500</v>
      </c>
      <c r="EM6" t="s">
        <v>315</v>
      </c>
      <c r="EN6">
        <v>5</v>
      </c>
      <c r="EO6">
        <v>1</v>
      </c>
      <c r="EP6">
        <v>3435</v>
      </c>
      <c r="EQ6">
        <v>0</v>
      </c>
      <c r="ER6">
        <v>0</v>
      </c>
      <c r="ES6">
        <v>43</v>
      </c>
      <c r="ET6">
        <v>0</v>
      </c>
      <c r="EU6">
        <v>0</v>
      </c>
      <c r="EV6">
        <v>1</v>
      </c>
      <c r="EW6">
        <v>0</v>
      </c>
      <c r="EX6">
        <v>0</v>
      </c>
      <c r="EY6">
        <v>5454</v>
      </c>
      <c r="EZ6">
        <v>343</v>
      </c>
      <c r="FA6">
        <v>1</v>
      </c>
      <c r="FB6">
        <v>950</v>
      </c>
      <c r="FC6">
        <v>1268</v>
      </c>
      <c r="FD6">
        <v>2</v>
      </c>
      <c r="FE6">
        <v>4943</v>
      </c>
      <c r="FF6">
        <v>2337</v>
      </c>
      <c r="FG6">
        <v>3</v>
      </c>
      <c r="FH6">
        <v>7313</v>
      </c>
      <c r="FI6">
        <v>0</v>
      </c>
      <c r="FJ6">
        <v>0</v>
      </c>
      <c r="FK6">
        <v>0</v>
      </c>
      <c r="FL6">
        <v>0</v>
      </c>
      <c r="FM6">
        <v>0</v>
      </c>
      <c r="FN6">
        <v>0</v>
      </c>
      <c r="FO6">
        <v>0</v>
      </c>
      <c r="FP6">
        <v>0</v>
      </c>
      <c r="FQ6">
        <v>0</v>
      </c>
      <c r="FR6">
        <v>0</v>
      </c>
      <c r="FS6">
        <v>0</v>
      </c>
      <c r="FT6">
        <v>0</v>
      </c>
      <c r="FU6">
        <v>0</v>
      </c>
      <c r="FV6">
        <v>0</v>
      </c>
      <c r="FW6">
        <v>0</v>
      </c>
      <c r="FX6" t="s">
        <v>315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6378-B837-2A4A-95E6-0727BEFE16D5}">
  <dimension ref="A1:FX6"/>
  <sheetViews>
    <sheetView workbookViewId="0">
      <selection activeCell="W22" sqref="W22"/>
    </sheetView>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6640625" bestFit="1" customWidth="1"/>
    <col min="19" max="19" width="15.83203125" bestFit="1" customWidth="1"/>
    <col min="20" max="20" width="14.83203125" bestFit="1" customWidth="1"/>
    <col min="21" max="21" width="28.5" bestFit="1" customWidth="1"/>
    <col min="22" max="22" width="27.5" bestFit="1" customWidth="1"/>
    <col min="23" max="23" width="48.33203125" bestFit="1" customWidth="1"/>
    <col min="24" max="24" width="13.33203125" bestFit="1" customWidth="1"/>
    <col min="25" max="25" width="24.6640625" bestFit="1" customWidth="1"/>
    <col min="26" max="26" width="35.33203125" bestFit="1" customWidth="1"/>
    <col min="27" max="27" width="48.33203125" bestFit="1" customWidth="1"/>
    <col min="28" max="28" width="16.1640625" bestFit="1" customWidth="1"/>
    <col min="29" max="29" width="11.1640625" bestFit="1" customWidth="1"/>
    <col min="30" max="30" width="19.83203125" bestFit="1" customWidth="1"/>
    <col min="31" max="31" width="19.1640625" bestFit="1" customWidth="1"/>
    <col min="32" max="32" width="17.6640625" bestFit="1" customWidth="1"/>
    <col min="33" max="33" width="7.83203125" bestFit="1" customWidth="1"/>
    <col min="34" max="34" width="18.5" bestFit="1" customWidth="1"/>
    <col min="35" max="35" width="13.6640625" bestFit="1" customWidth="1"/>
    <col min="36" max="36" width="11.83203125" bestFit="1" customWidth="1"/>
    <col min="37" max="37" width="12.33203125" bestFit="1" customWidth="1"/>
    <col min="38" max="38" width="15.1640625" bestFit="1" customWidth="1"/>
    <col min="39" max="39" width="17.6640625" bestFit="1" customWidth="1"/>
    <col min="40" max="40" width="14.33203125" bestFit="1" customWidth="1"/>
    <col min="41" max="41" width="16" bestFit="1" customWidth="1"/>
    <col min="42" max="42" width="16.83203125" bestFit="1" customWidth="1"/>
    <col min="43" max="43" width="13.5" bestFit="1" customWidth="1"/>
    <col min="44" max="44" width="23.1640625" bestFit="1" customWidth="1"/>
    <col min="45" max="45" width="11.83203125" bestFit="1" customWidth="1"/>
    <col min="46" max="46" width="14.1640625" bestFit="1" customWidth="1"/>
    <col min="47" max="47" width="13.83203125" bestFit="1" customWidth="1"/>
    <col min="48" max="48" width="16.1640625" bestFit="1" customWidth="1"/>
    <col min="49" max="49" width="13.6640625" bestFit="1" customWidth="1"/>
    <col min="50" max="50" width="16" bestFit="1" customWidth="1"/>
    <col min="51" max="52" width="16.33203125" bestFit="1" customWidth="1"/>
    <col min="53" max="53" width="45.33203125" bestFit="1" customWidth="1"/>
    <col min="54" max="54" width="19" bestFit="1" customWidth="1"/>
    <col min="55" max="55" width="22.1640625" bestFit="1" customWidth="1"/>
    <col min="56" max="56" width="31.33203125" bestFit="1" customWidth="1"/>
    <col min="57" max="57" width="17.33203125" bestFit="1" customWidth="1"/>
    <col min="58" max="58" width="36" bestFit="1" customWidth="1"/>
    <col min="59" max="59" width="19" bestFit="1" customWidth="1"/>
    <col min="60" max="60" width="16" bestFit="1" customWidth="1"/>
    <col min="61" max="61" width="26.1640625" bestFit="1" customWidth="1"/>
    <col min="62" max="62" width="17" bestFit="1" customWidth="1"/>
    <col min="63" max="63" width="15.1640625" bestFit="1" customWidth="1"/>
    <col min="64" max="64" width="22.33203125" bestFit="1" customWidth="1"/>
    <col min="65" max="65" width="12.5" bestFit="1" customWidth="1"/>
    <col min="66" max="66" width="13.83203125" bestFit="1" customWidth="1"/>
    <col min="67" max="67" width="13" bestFit="1" customWidth="1"/>
    <col min="68" max="68" width="11.1640625" bestFit="1" customWidth="1"/>
    <col min="69" max="69" width="13.832031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48.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48.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3.33203125" bestFit="1" customWidth="1"/>
    <col min="132" max="132" width="29.6640625" bestFit="1" customWidth="1"/>
    <col min="133" max="133" width="34.33203125" bestFit="1" customWidth="1"/>
    <col min="134" max="134" width="39.1640625" bestFit="1" customWidth="1"/>
    <col min="135" max="135" width="33.83203125" bestFit="1" customWidth="1"/>
    <col min="136" max="136" width="39.1640625" bestFit="1" customWidth="1"/>
    <col min="137" max="137" width="16.1640625" bestFit="1" customWidth="1"/>
    <col min="138" max="138" width="18.83203125" bestFit="1" customWidth="1"/>
    <col min="139" max="139" width="20.83203125" bestFit="1" customWidth="1"/>
    <col min="140" max="140" width="15.83203125" bestFit="1" customWidth="1"/>
    <col min="141" max="141" width="13.6640625" bestFit="1" customWidth="1"/>
    <col min="142" max="142" width="19.1640625" bestFit="1" customWidth="1"/>
    <col min="143" max="143" width="6.33203125" bestFit="1" customWidth="1"/>
    <col min="144" max="144" width="7.1640625" bestFit="1" customWidth="1"/>
    <col min="145" max="145" width="14" bestFit="1" customWidth="1"/>
    <col min="146" max="146" width="11.5" bestFit="1" customWidth="1"/>
    <col min="147" max="147" width="6" bestFit="1" customWidth="1"/>
    <col min="148" max="148" width="11.1640625" bestFit="1" customWidth="1"/>
    <col min="149" max="149" width="13.6640625" bestFit="1" customWidth="1"/>
    <col min="150" max="150" width="11.83203125" bestFit="1" customWidth="1"/>
    <col min="151" max="151" width="16.5" bestFit="1" customWidth="1"/>
    <col min="152" max="152" width="10.1640625" bestFit="1" customWidth="1"/>
    <col min="153" max="153" width="19.1640625" bestFit="1" customWidth="1"/>
    <col min="154" max="154" width="17.1640625" bestFit="1" customWidth="1"/>
    <col min="155" max="155" width="12.5" bestFit="1" customWidth="1"/>
    <col min="156" max="156" width="15" bestFit="1" customWidth="1"/>
    <col min="157" max="157" width="25" bestFit="1" customWidth="1"/>
    <col min="158" max="158" width="10" bestFit="1" customWidth="1"/>
    <col min="159" max="159" width="12.5" bestFit="1" customWidth="1"/>
    <col min="160" max="160" width="22.33203125" bestFit="1" customWidth="1"/>
    <col min="161" max="161" width="11.1640625" bestFit="1" customWidth="1"/>
    <col min="162" max="162" width="13.6640625" bestFit="1" customWidth="1"/>
    <col min="163" max="163" width="23.5" bestFit="1" customWidth="1"/>
    <col min="164" max="164" width="13.83203125" bestFit="1" customWidth="1"/>
    <col min="165" max="165" width="16.33203125" bestFit="1" customWidth="1"/>
    <col min="166" max="166" width="26.33203125" bestFit="1" customWidth="1"/>
    <col min="167" max="167" width="12.6640625" bestFit="1" customWidth="1"/>
    <col min="168" max="168" width="15.1640625" bestFit="1" customWidth="1"/>
    <col min="169" max="169" width="25.1640625" bestFit="1" customWidth="1"/>
    <col min="170" max="170" width="12" bestFit="1" customWidth="1"/>
    <col min="171" max="171" width="14.5" bestFit="1" customWidth="1"/>
    <col min="172" max="172" width="24.5" bestFit="1" customWidth="1"/>
    <col min="173" max="173" width="13.1640625" bestFit="1" customWidth="1"/>
    <col min="174" max="174" width="15.6640625" bestFit="1" customWidth="1"/>
    <col min="175" max="175" width="25.6640625" bestFit="1" customWidth="1"/>
    <col min="176" max="176" width="13" bestFit="1" customWidth="1"/>
    <col min="177" max="177" width="15.5" bestFit="1" customWidth="1"/>
    <col min="178" max="178" width="25.5" bestFit="1" customWidth="1"/>
    <col min="179" max="179" width="19.1640625" bestFit="1" customWidth="1"/>
    <col min="180" max="180" width="12.83203125" bestFit="1" customWidth="1"/>
  </cols>
  <sheetData>
    <row r="1" spans="1:18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67</v>
      </c>
      <c r="BK1" t="s">
        <v>68</v>
      </c>
      <c r="BL1" t="s">
        <v>62</v>
      </c>
      <c r="BM1" t="s">
        <v>63</v>
      </c>
      <c r="BN1" t="s">
        <v>64</v>
      </c>
      <c r="BO1" t="s">
        <v>179</v>
      </c>
      <c r="BP1" t="s">
        <v>65</v>
      </c>
      <c r="BQ1" t="s">
        <v>66</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131</v>
      </c>
      <c r="EB1" t="s">
        <v>211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212</v>
      </c>
    </row>
    <row r="2" spans="1:180" x14ac:dyDescent="0.2">
      <c r="A2">
        <v>3802</v>
      </c>
      <c r="B2">
        <v>3802</v>
      </c>
      <c r="C2">
        <v>5589</v>
      </c>
      <c r="D2">
        <v>31298</v>
      </c>
      <c r="E2">
        <v>21142</v>
      </c>
      <c r="F2">
        <v>217607</v>
      </c>
      <c r="G2">
        <v>4441</v>
      </c>
      <c r="H2">
        <v>11</v>
      </c>
      <c r="I2">
        <v>11</v>
      </c>
      <c r="J2">
        <v>7</v>
      </c>
      <c r="K2">
        <v>9</v>
      </c>
      <c r="L2">
        <v>1</v>
      </c>
      <c r="M2">
        <v>1</v>
      </c>
      <c r="N2">
        <v>99999</v>
      </c>
      <c r="O2">
        <v>0</v>
      </c>
      <c r="P2">
        <v>0</v>
      </c>
      <c r="Q2">
        <v>1</v>
      </c>
      <c r="R2" t="s">
        <v>324</v>
      </c>
      <c r="S2">
        <v>3799</v>
      </c>
      <c r="T2">
        <v>3799</v>
      </c>
      <c r="U2">
        <v>2522</v>
      </c>
      <c r="V2">
        <v>2526</v>
      </c>
      <c r="W2" t="s">
        <v>325</v>
      </c>
      <c r="X2">
        <v>5</v>
      </c>
      <c r="Y2">
        <v>0</v>
      </c>
      <c r="Z2" t="s">
        <v>326</v>
      </c>
      <c r="AA2" t="s">
        <v>325</v>
      </c>
      <c r="AB2">
        <v>2522</v>
      </c>
      <c r="AC2">
        <v>38358999999985</v>
      </c>
      <c r="AD2">
        <v>3839</v>
      </c>
      <c r="AE2">
        <v>3</v>
      </c>
      <c r="AF2">
        <v>3</v>
      </c>
      <c r="AG2">
        <v>1803</v>
      </c>
      <c r="AH2">
        <v>521</v>
      </c>
      <c r="AI2">
        <v>50</v>
      </c>
      <c r="AJ2">
        <v>100</v>
      </c>
      <c r="AK2">
        <v>100</v>
      </c>
      <c r="AL2">
        <v>-1</v>
      </c>
      <c r="AM2">
        <v>100</v>
      </c>
      <c r="AN2">
        <v>-1</v>
      </c>
      <c r="AO2">
        <v>-1</v>
      </c>
      <c r="AP2">
        <v>-1</v>
      </c>
      <c r="AQ2">
        <v>-1</v>
      </c>
      <c r="AR2">
        <v>-1</v>
      </c>
      <c r="AS2">
        <v>7487</v>
      </c>
      <c r="AT2">
        <v>0</v>
      </c>
      <c r="AU2">
        <v>-1</v>
      </c>
      <c r="AV2">
        <v>-1</v>
      </c>
      <c r="AW2">
        <v>0</v>
      </c>
      <c r="AX2">
        <v>0</v>
      </c>
      <c r="AY2" t="s">
        <v>184</v>
      </c>
      <c r="AZ2">
        <v>1</v>
      </c>
      <c r="BA2">
        <v>2</v>
      </c>
      <c r="BB2">
        <v>0</v>
      </c>
      <c r="BC2">
        <v>0</v>
      </c>
      <c r="BD2">
        <v>0</v>
      </c>
      <c r="BE2">
        <v>0</v>
      </c>
      <c r="BF2">
        <v>12</v>
      </c>
      <c r="BG2">
        <v>0</v>
      </c>
      <c r="BH2">
        <v>1</v>
      </c>
      <c r="BI2">
        <v>1</v>
      </c>
      <c r="BJ2">
        <v>7</v>
      </c>
      <c r="BK2">
        <v>0</v>
      </c>
      <c r="BL2">
        <v>6</v>
      </c>
      <c r="BM2">
        <v>13</v>
      </c>
      <c r="BN2">
        <v>1</v>
      </c>
      <c r="BO2">
        <v>0</v>
      </c>
      <c r="BP2">
        <v>1</v>
      </c>
      <c r="BQ2">
        <v>0</v>
      </c>
      <c r="BR2">
        <v>0</v>
      </c>
      <c r="BS2">
        <v>5544</v>
      </c>
      <c r="BT2" t="s">
        <v>203</v>
      </c>
      <c r="BU2">
        <v>16835682560568</v>
      </c>
      <c r="BV2" t="s">
        <v>186</v>
      </c>
      <c r="BW2" t="s">
        <v>186</v>
      </c>
      <c r="BX2" t="s">
        <v>187</v>
      </c>
      <c r="BY2">
        <v>16835682580442</v>
      </c>
      <c r="BZ2">
        <v>113000</v>
      </c>
      <c r="CA2">
        <v>113000</v>
      </c>
      <c r="CB2">
        <v>2219</v>
      </c>
      <c r="CC2">
        <v>65544729849</v>
      </c>
      <c r="CD2" t="s">
        <v>325</v>
      </c>
      <c r="CE2" t="s">
        <v>188</v>
      </c>
      <c r="CF2" t="s">
        <v>189</v>
      </c>
      <c r="CG2">
        <v>51</v>
      </c>
      <c r="CH2">
        <v>3799</v>
      </c>
      <c r="CI2">
        <v>38358999999985</v>
      </c>
      <c r="CJ2">
        <v>38358999999985</v>
      </c>
      <c r="CM2" t="s">
        <v>190</v>
      </c>
      <c r="CN2" t="s">
        <v>191</v>
      </c>
      <c r="CO2" t="s">
        <v>192</v>
      </c>
      <c r="CP2">
        <v>21430</v>
      </c>
      <c r="CQ2" t="s">
        <v>325</v>
      </c>
      <c r="CR2">
        <v>24</v>
      </c>
      <c r="CS2" t="s">
        <v>193</v>
      </c>
      <c r="CT2" t="s">
        <v>194</v>
      </c>
      <c r="CU2" t="s">
        <v>195</v>
      </c>
      <c r="CV2">
        <v>5122</v>
      </c>
      <c r="CW2">
        <v>104</v>
      </c>
      <c r="CX2" t="s">
        <v>196</v>
      </c>
      <c r="CY2" t="s">
        <v>327</v>
      </c>
      <c r="CZ2">
        <v>5000</v>
      </c>
      <c r="DA2">
        <v>3800</v>
      </c>
      <c r="DB2">
        <v>5000</v>
      </c>
      <c r="DC2">
        <v>5000</v>
      </c>
      <c r="DD2">
        <v>5000</v>
      </c>
      <c r="DE2">
        <v>5000</v>
      </c>
      <c r="DF2">
        <v>5000</v>
      </c>
      <c r="DG2">
        <v>4688</v>
      </c>
      <c r="DH2" t="s">
        <v>198</v>
      </c>
      <c r="DI2" t="s">
        <v>217</v>
      </c>
      <c r="DJ2">
        <v>34</v>
      </c>
      <c r="DK2">
        <v>11</v>
      </c>
      <c r="DL2">
        <v>1825</v>
      </c>
      <c r="DM2">
        <v>1819</v>
      </c>
      <c r="DN2">
        <v>2526</v>
      </c>
      <c r="DO2">
        <v>2526</v>
      </c>
      <c r="DP2">
        <v>2529</v>
      </c>
      <c r="DQ2">
        <v>3802</v>
      </c>
      <c r="DR2">
        <v>1824</v>
      </c>
      <c r="DS2">
        <v>1824</v>
      </c>
      <c r="DT2">
        <v>1824</v>
      </c>
      <c r="DU2">
        <v>1824</v>
      </c>
      <c r="DV2">
        <v>3802</v>
      </c>
      <c r="DW2">
        <v>3802</v>
      </c>
      <c r="DX2">
        <v>3838</v>
      </c>
      <c r="DY2">
        <v>3838</v>
      </c>
      <c r="DZ2">
        <v>3838</v>
      </c>
      <c r="EA2">
        <v>3839</v>
      </c>
      <c r="EB2">
        <v>4989</v>
      </c>
      <c r="EC2">
        <v>3839</v>
      </c>
      <c r="ED2">
        <v>3839</v>
      </c>
      <c r="EE2">
        <v>4.8330700000000002</v>
      </c>
      <c r="EF2">
        <v>4.8330700000000002</v>
      </c>
      <c r="EG2">
        <v>3800</v>
      </c>
      <c r="EH2">
        <v>3800</v>
      </c>
      <c r="EI2">
        <v>17616</v>
      </c>
      <c r="EJ2">
        <v>3800</v>
      </c>
      <c r="EK2">
        <v>3800</v>
      </c>
      <c r="EL2" t="s">
        <v>328</v>
      </c>
      <c r="EM2">
        <v>1</v>
      </c>
      <c r="EN2">
        <v>1</v>
      </c>
      <c r="EO2">
        <v>57476</v>
      </c>
      <c r="EP2">
        <v>0</v>
      </c>
      <c r="EQ2">
        <v>0</v>
      </c>
      <c r="ER2">
        <v>35</v>
      </c>
      <c r="ES2">
        <v>0</v>
      </c>
      <c r="ET2">
        <v>0</v>
      </c>
      <c r="EU2">
        <v>1</v>
      </c>
      <c r="EV2">
        <v>0</v>
      </c>
      <c r="EW2">
        <v>0</v>
      </c>
      <c r="EX2">
        <v>2221</v>
      </c>
      <c r="EY2">
        <v>439</v>
      </c>
      <c r="EZ2">
        <v>2</v>
      </c>
      <c r="FA2">
        <v>1019</v>
      </c>
      <c r="FB2">
        <v>1951</v>
      </c>
      <c r="FC2">
        <v>3</v>
      </c>
      <c r="FD2">
        <v>5799</v>
      </c>
      <c r="FE2">
        <v>2051</v>
      </c>
      <c r="FF2">
        <v>3</v>
      </c>
      <c r="FG2">
        <v>5835</v>
      </c>
      <c r="FH2">
        <v>0</v>
      </c>
      <c r="FI2">
        <v>0</v>
      </c>
      <c r="FJ2">
        <v>0</v>
      </c>
      <c r="FK2">
        <v>0</v>
      </c>
      <c r="FL2">
        <v>0</v>
      </c>
      <c r="FM2">
        <v>0</v>
      </c>
      <c r="FN2">
        <v>212905</v>
      </c>
      <c r="FO2">
        <v>1</v>
      </c>
      <c r="FP2">
        <v>1377</v>
      </c>
      <c r="FQ2">
        <v>0</v>
      </c>
      <c r="FR2">
        <v>0</v>
      </c>
      <c r="FS2">
        <v>0</v>
      </c>
      <c r="FT2">
        <v>162</v>
      </c>
      <c r="FU2">
        <v>1</v>
      </c>
      <c r="FV2">
        <v>758</v>
      </c>
      <c r="FW2" t="s">
        <v>328</v>
      </c>
    </row>
    <row r="3" spans="1:180" x14ac:dyDescent="0.2">
      <c r="A3">
        <v>7537</v>
      </c>
      <c r="B3">
        <v>7537</v>
      </c>
      <c r="C3">
        <v>9401</v>
      </c>
      <c r="D3">
        <v>31298</v>
      </c>
      <c r="E3">
        <v>21142</v>
      </c>
      <c r="F3">
        <v>217613</v>
      </c>
      <c r="G3">
        <v>4441</v>
      </c>
      <c r="H3">
        <v>11</v>
      </c>
      <c r="I3">
        <v>11</v>
      </c>
      <c r="J3">
        <v>7</v>
      </c>
      <c r="K3">
        <v>9</v>
      </c>
      <c r="L3">
        <v>1</v>
      </c>
      <c r="M3">
        <v>1</v>
      </c>
      <c r="N3">
        <v>99999</v>
      </c>
      <c r="O3">
        <v>0</v>
      </c>
      <c r="P3">
        <v>0</v>
      </c>
      <c r="Q3">
        <v>1</v>
      </c>
      <c r="R3" t="s">
        <v>329</v>
      </c>
      <c r="S3">
        <v>7524</v>
      </c>
      <c r="T3">
        <v>7524</v>
      </c>
      <c r="U3">
        <v>2516</v>
      </c>
      <c r="V3">
        <v>2521</v>
      </c>
      <c r="W3" t="s">
        <v>325</v>
      </c>
      <c r="X3">
        <v>5</v>
      </c>
      <c r="Y3">
        <v>0</v>
      </c>
      <c r="Z3" t="s">
        <v>330</v>
      </c>
      <c r="AA3" t="s">
        <v>325</v>
      </c>
      <c r="AB3">
        <v>2516</v>
      </c>
      <c r="AC3">
        <v>75665</v>
      </c>
      <c r="AD3">
        <v>7580</v>
      </c>
      <c r="AE3">
        <v>3</v>
      </c>
      <c r="AF3">
        <v>3</v>
      </c>
      <c r="AG3">
        <v>1796</v>
      </c>
      <c r="AH3">
        <v>519</v>
      </c>
      <c r="AI3">
        <v>50</v>
      </c>
      <c r="AJ3">
        <v>100</v>
      </c>
      <c r="AK3">
        <v>100</v>
      </c>
      <c r="AL3">
        <v>-1</v>
      </c>
      <c r="AM3">
        <v>100</v>
      </c>
      <c r="AN3">
        <v>-1</v>
      </c>
      <c r="AO3">
        <v>-1</v>
      </c>
      <c r="AP3">
        <v>-1</v>
      </c>
      <c r="AQ3">
        <v>-1</v>
      </c>
      <c r="AR3">
        <v>-1</v>
      </c>
      <c r="AS3">
        <v>7496</v>
      </c>
      <c r="AT3">
        <v>0</v>
      </c>
      <c r="AU3">
        <v>-1</v>
      </c>
      <c r="AV3">
        <v>-1</v>
      </c>
      <c r="AW3">
        <v>0</v>
      </c>
      <c r="AX3">
        <v>0</v>
      </c>
      <c r="AY3" t="s">
        <v>184</v>
      </c>
      <c r="AZ3">
        <v>4</v>
      </c>
      <c r="BA3">
        <v>3</v>
      </c>
      <c r="BB3">
        <v>0</v>
      </c>
      <c r="BC3">
        <v>0</v>
      </c>
      <c r="BD3">
        <v>0</v>
      </c>
      <c r="BE3">
        <v>0</v>
      </c>
      <c r="BF3">
        <v>10</v>
      </c>
      <c r="BG3">
        <v>1</v>
      </c>
      <c r="BH3">
        <v>1</v>
      </c>
      <c r="BI3">
        <v>1</v>
      </c>
      <c r="BJ3">
        <v>5</v>
      </c>
      <c r="BK3">
        <v>0</v>
      </c>
      <c r="BL3">
        <v>3</v>
      </c>
      <c r="BM3">
        <v>19</v>
      </c>
      <c r="BN3">
        <v>1</v>
      </c>
      <c r="BO3">
        <v>0</v>
      </c>
      <c r="BP3">
        <v>2</v>
      </c>
      <c r="BQ3">
        <v>0</v>
      </c>
      <c r="BR3">
        <v>0</v>
      </c>
      <c r="BS3">
        <v>9351</v>
      </c>
      <c r="BT3" t="s">
        <v>185</v>
      </c>
      <c r="BU3">
        <v>1683568256749</v>
      </c>
      <c r="BV3" t="s">
        <v>186</v>
      </c>
      <c r="BW3" t="s">
        <v>186</v>
      </c>
      <c r="BX3" t="s">
        <v>187</v>
      </c>
      <c r="BY3">
        <v>16835682586221</v>
      </c>
      <c r="BZ3">
        <v>113000</v>
      </c>
      <c r="CA3">
        <v>113000</v>
      </c>
      <c r="CB3">
        <v>2480</v>
      </c>
      <c r="CC3">
        <v>59932334461</v>
      </c>
      <c r="CD3" t="s">
        <v>325</v>
      </c>
      <c r="CE3" t="s">
        <v>188</v>
      </c>
      <c r="CF3" t="s">
        <v>189</v>
      </c>
      <c r="CG3">
        <v>51</v>
      </c>
      <c r="CH3">
        <v>7524</v>
      </c>
      <c r="CI3">
        <v>75665</v>
      </c>
      <c r="CJ3">
        <v>75665</v>
      </c>
      <c r="CM3" t="s">
        <v>190</v>
      </c>
      <c r="CN3" t="s">
        <v>191</v>
      </c>
      <c r="CO3" t="s">
        <v>192</v>
      </c>
      <c r="CP3">
        <v>25095</v>
      </c>
      <c r="CQ3" t="s">
        <v>325</v>
      </c>
      <c r="CR3">
        <v>24</v>
      </c>
      <c r="CS3" t="s">
        <v>193</v>
      </c>
      <c r="CT3" t="s">
        <v>194</v>
      </c>
      <c r="CU3" t="s">
        <v>195</v>
      </c>
      <c r="CV3">
        <v>5122</v>
      </c>
      <c r="CW3">
        <v>104</v>
      </c>
      <c r="CX3" t="s">
        <v>196</v>
      </c>
      <c r="CY3" t="s">
        <v>327</v>
      </c>
      <c r="CZ3">
        <v>8900</v>
      </c>
      <c r="DA3">
        <v>7600</v>
      </c>
      <c r="DB3">
        <v>8900</v>
      </c>
      <c r="DC3">
        <v>8900</v>
      </c>
      <c r="DD3">
        <v>8900</v>
      </c>
      <c r="DE3">
        <v>8900</v>
      </c>
      <c r="DF3">
        <v>8900</v>
      </c>
      <c r="DG3">
        <v>8562</v>
      </c>
      <c r="DH3" t="s">
        <v>198</v>
      </c>
      <c r="DI3" t="s">
        <v>217</v>
      </c>
      <c r="DJ3">
        <v>43</v>
      </c>
      <c r="DK3">
        <v>22</v>
      </c>
      <c r="DL3">
        <v>1828</v>
      </c>
      <c r="DM3">
        <v>1824</v>
      </c>
      <c r="DN3">
        <v>2530</v>
      </c>
      <c r="DO3">
        <v>2530</v>
      </c>
      <c r="DP3">
        <v>2534</v>
      </c>
      <c r="DQ3">
        <v>7537</v>
      </c>
      <c r="DR3">
        <v>1828</v>
      </c>
      <c r="DS3">
        <v>1828</v>
      </c>
      <c r="DT3">
        <v>1828</v>
      </c>
      <c r="DU3">
        <v>1828</v>
      </c>
      <c r="DV3">
        <v>7537</v>
      </c>
      <c r="DW3">
        <v>7537</v>
      </c>
      <c r="DX3">
        <v>7579</v>
      </c>
      <c r="DY3">
        <v>7579</v>
      </c>
      <c r="DZ3">
        <v>7579</v>
      </c>
      <c r="EA3">
        <v>7580</v>
      </c>
      <c r="EB3">
        <v>8814</v>
      </c>
      <c r="EC3">
        <v>7580</v>
      </c>
      <c r="ED3">
        <v>7580</v>
      </c>
      <c r="EE3">
        <v>4.8330700000000002</v>
      </c>
      <c r="EF3">
        <v>4.8330700000000002</v>
      </c>
      <c r="EG3">
        <v>7600</v>
      </c>
      <c r="EH3">
        <v>7600</v>
      </c>
      <c r="EI3">
        <v>21428</v>
      </c>
      <c r="EJ3">
        <v>7600</v>
      </c>
      <c r="EK3">
        <v>7600</v>
      </c>
      <c r="EL3" t="s">
        <v>328</v>
      </c>
      <c r="EM3">
        <v>2</v>
      </c>
      <c r="EN3">
        <v>1</v>
      </c>
      <c r="EO3">
        <v>28614</v>
      </c>
      <c r="EP3">
        <v>0</v>
      </c>
      <c r="EQ3">
        <v>0</v>
      </c>
      <c r="ER3">
        <v>44</v>
      </c>
      <c r="ES3">
        <v>0</v>
      </c>
      <c r="ET3">
        <v>0</v>
      </c>
      <c r="EU3">
        <v>1</v>
      </c>
      <c r="EV3">
        <v>0</v>
      </c>
      <c r="EW3">
        <v>0</v>
      </c>
      <c r="EX3">
        <v>773</v>
      </c>
      <c r="EY3">
        <v>439</v>
      </c>
      <c r="EZ3">
        <v>2</v>
      </c>
      <c r="FA3">
        <v>1019</v>
      </c>
      <c r="FB3">
        <v>1951</v>
      </c>
      <c r="FC3">
        <v>3</v>
      </c>
      <c r="FD3">
        <v>5799</v>
      </c>
      <c r="FE3">
        <v>2051</v>
      </c>
      <c r="FF3">
        <v>3</v>
      </c>
      <c r="FG3">
        <v>5835</v>
      </c>
      <c r="FH3">
        <v>0</v>
      </c>
      <c r="FI3">
        <v>0</v>
      </c>
      <c r="FJ3">
        <v>0</v>
      </c>
      <c r="FK3">
        <v>0</v>
      </c>
      <c r="FL3">
        <v>0</v>
      </c>
      <c r="FM3">
        <v>0</v>
      </c>
      <c r="FN3">
        <v>212911</v>
      </c>
      <c r="FO3">
        <v>1</v>
      </c>
      <c r="FP3">
        <v>1377</v>
      </c>
      <c r="FQ3">
        <v>0</v>
      </c>
      <c r="FR3">
        <v>0</v>
      </c>
      <c r="FS3">
        <v>0</v>
      </c>
      <c r="FT3">
        <v>162</v>
      </c>
      <c r="FU3">
        <v>1</v>
      </c>
      <c r="FV3">
        <v>758</v>
      </c>
      <c r="FW3" t="s">
        <v>328</v>
      </c>
    </row>
    <row r="4" spans="1:180" x14ac:dyDescent="0.2">
      <c r="A4">
        <v>3664</v>
      </c>
      <c r="B4">
        <v>3664</v>
      </c>
      <c r="C4">
        <v>5489</v>
      </c>
      <c r="D4">
        <v>31298</v>
      </c>
      <c r="E4">
        <v>21142</v>
      </c>
      <c r="F4">
        <v>217601</v>
      </c>
      <c r="G4">
        <v>4441</v>
      </c>
      <c r="H4">
        <v>11</v>
      </c>
      <c r="I4">
        <v>11</v>
      </c>
      <c r="J4">
        <v>7</v>
      </c>
      <c r="K4">
        <v>9</v>
      </c>
      <c r="L4">
        <v>1</v>
      </c>
      <c r="M4">
        <v>1</v>
      </c>
      <c r="N4">
        <v>99999</v>
      </c>
      <c r="O4">
        <v>0</v>
      </c>
      <c r="P4">
        <v>0</v>
      </c>
      <c r="Q4">
        <v>1</v>
      </c>
      <c r="R4" t="s">
        <v>331</v>
      </c>
      <c r="S4">
        <v>3655</v>
      </c>
      <c r="T4">
        <v>3655</v>
      </c>
      <c r="U4">
        <v>2524</v>
      </c>
      <c r="V4">
        <v>2527</v>
      </c>
      <c r="W4" t="s">
        <v>325</v>
      </c>
      <c r="X4">
        <v>5</v>
      </c>
      <c r="Y4">
        <v>0</v>
      </c>
      <c r="Z4" t="s">
        <v>332</v>
      </c>
      <c r="AA4" t="s">
        <v>325</v>
      </c>
      <c r="AB4">
        <v>2524</v>
      </c>
      <c r="AC4">
        <v>36916999999993</v>
      </c>
      <c r="AD4">
        <v>3701</v>
      </c>
      <c r="AE4">
        <v>3</v>
      </c>
      <c r="AF4">
        <v>3</v>
      </c>
      <c r="AG4">
        <v>1801</v>
      </c>
      <c r="AH4">
        <v>523</v>
      </c>
      <c r="AI4">
        <v>50</v>
      </c>
      <c r="AJ4">
        <v>100</v>
      </c>
      <c r="AK4">
        <v>100</v>
      </c>
      <c r="AL4">
        <v>-1</v>
      </c>
      <c r="AM4">
        <v>100</v>
      </c>
      <c r="AN4">
        <v>-1</v>
      </c>
      <c r="AO4">
        <v>-1</v>
      </c>
      <c r="AP4">
        <v>-1</v>
      </c>
      <c r="AQ4">
        <v>-1</v>
      </c>
      <c r="AR4">
        <v>-1</v>
      </c>
      <c r="AS4">
        <v>7492</v>
      </c>
      <c r="AT4">
        <v>0</v>
      </c>
      <c r="AU4">
        <v>-1</v>
      </c>
      <c r="AV4">
        <v>-1</v>
      </c>
      <c r="AW4">
        <v>0</v>
      </c>
      <c r="AX4">
        <v>0</v>
      </c>
      <c r="AY4" t="s">
        <v>184</v>
      </c>
      <c r="AZ4">
        <v>3</v>
      </c>
      <c r="BA4">
        <v>0</v>
      </c>
      <c r="BB4">
        <v>0</v>
      </c>
      <c r="BC4">
        <v>0</v>
      </c>
      <c r="BD4">
        <v>0</v>
      </c>
      <c r="BE4">
        <v>0</v>
      </c>
      <c r="BF4">
        <v>10</v>
      </c>
      <c r="BG4">
        <v>2</v>
      </c>
      <c r="BH4">
        <v>1</v>
      </c>
      <c r="BI4">
        <v>1</v>
      </c>
      <c r="BJ4">
        <v>2</v>
      </c>
      <c r="BK4">
        <v>0</v>
      </c>
      <c r="BL4">
        <v>3</v>
      </c>
      <c r="BM4">
        <v>18</v>
      </c>
      <c r="BN4">
        <v>1</v>
      </c>
      <c r="BO4">
        <v>0</v>
      </c>
      <c r="BP4">
        <v>2</v>
      </c>
      <c r="BQ4">
        <v>0</v>
      </c>
      <c r="BR4">
        <v>0</v>
      </c>
      <c r="BS4">
        <v>5446</v>
      </c>
      <c r="BT4" t="s">
        <v>206</v>
      </c>
      <c r="BU4">
        <v>16835682573103</v>
      </c>
      <c r="BV4" t="s">
        <v>186</v>
      </c>
      <c r="BW4" t="s">
        <v>186</v>
      </c>
      <c r="BX4" t="s">
        <v>187</v>
      </c>
      <c r="BY4">
        <v>16835682594057</v>
      </c>
      <c r="BZ4">
        <v>113000</v>
      </c>
      <c r="CA4">
        <v>113000</v>
      </c>
      <c r="CB4">
        <v>1670</v>
      </c>
      <c r="CC4">
        <v>50590730082</v>
      </c>
      <c r="CD4" t="s">
        <v>325</v>
      </c>
      <c r="CE4" t="s">
        <v>188</v>
      </c>
      <c r="CF4" t="s">
        <v>189</v>
      </c>
      <c r="CG4">
        <v>51</v>
      </c>
      <c r="CH4">
        <v>3654</v>
      </c>
      <c r="CI4">
        <v>36916999999993</v>
      </c>
      <c r="CJ4">
        <v>36916999999993</v>
      </c>
      <c r="CM4" t="s">
        <v>190</v>
      </c>
      <c r="CN4" t="s">
        <v>191</v>
      </c>
      <c r="CO4" t="s">
        <v>192</v>
      </c>
      <c r="CP4">
        <v>21547</v>
      </c>
      <c r="CQ4" t="s">
        <v>325</v>
      </c>
      <c r="CR4">
        <v>24</v>
      </c>
      <c r="CS4" t="s">
        <v>193</v>
      </c>
      <c r="CT4" t="s">
        <v>194</v>
      </c>
      <c r="CU4" t="s">
        <v>195</v>
      </c>
      <c r="CV4">
        <v>5122</v>
      </c>
      <c r="CW4">
        <v>104</v>
      </c>
      <c r="CX4" t="s">
        <v>196</v>
      </c>
      <c r="CY4" t="s">
        <v>327</v>
      </c>
      <c r="CZ4">
        <v>5000</v>
      </c>
      <c r="DA4">
        <v>3700</v>
      </c>
      <c r="DB4">
        <v>5000</v>
      </c>
      <c r="DC4">
        <v>5000</v>
      </c>
      <c r="DD4">
        <v>5000</v>
      </c>
      <c r="DE4">
        <v>5000</v>
      </c>
      <c r="DF4">
        <v>5000</v>
      </c>
      <c r="DG4">
        <v>4662</v>
      </c>
      <c r="DH4" t="s">
        <v>198</v>
      </c>
      <c r="DI4" t="s">
        <v>217</v>
      </c>
      <c r="DJ4">
        <v>43</v>
      </c>
      <c r="DK4">
        <v>17</v>
      </c>
      <c r="DL4">
        <v>1830</v>
      </c>
      <c r="DM4">
        <v>1824</v>
      </c>
      <c r="DN4">
        <v>2533</v>
      </c>
      <c r="DO4">
        <v>2534</v>
      </c>
      <c r="DP4">
        <v>2536</v>
      </c>
      <c r="DQ4">
        <v>3664</v>
      </c>
      <c r="DR4">
        <v>1829</v>
      </c>
      <c r="DS4">
        <v>1829</v>
      </c>
      <c r="DT4">
        <v>1829</v>
      </c>
      <c r="DU4">
        <v>1830</v>
      </c>
      <c r="DV4">
        <v>3664</v>
      </c>
      <c r="DW4">
        <v>3664</v>
      </c>
      <c r="DX4">
        <v>3701</v>
      </c>
      <c r="DY4">
        <v>3701</v>
      </c>
      <c r="DZ4">
        <v>3701</v>
      </c>
      <c r="EA4">
        <v>3701</v>
      </c>
      <c r="EB4">
        <v>4962</v>
      </c>
      <c r="EC4">
        <v>3701</v>
      </c>
      <c r="ED4">
        <v>3701</v>
      </c>
      <c r="EE4">
        <v>4.8330700000000002</v>
      </c>
      <c r="EF4">
        <v>4.8330700000000002</v>
      </c>
      <c r="EG4">
        <v>3700</v>
      </c>
      <c r="EH4">
        <v>3700</v>
      </c>
      <c r="EI4">
        <v>17525</v>
      </c>
      <c r="EJ4">
        <v>3700</v>
      </c>
      <c r="EK4">
        <v>3700</v>
      </c>
      <c r="EL4" t="s">
        <v>328</v>
      </c>
      <c r="EM4">
        <v>3</v>
      </c>
      <c r="EN4">
        <v>1</v>
      </c>
      <c r="EO4">
        <v>59002</v>
      </c>
      <c r="EP4">
        <v>0</v>
      </c>
      <c r="EQ4">
        <v>0</v>
      </c>
      <c r="ER4">
        <v>49</v>
      </c>
      <c r="ES4">
        <v>0</v>
      </c>
      <c r="ET4">
        <v>0</v>
      </c>
      <c r="EU4">
        <v>1</v>
      </c>
      <c r="EV4">
        <v>0</v>
      </c>
      <c r="EW4">
        <v>0</v>
      </c>
      <c r="EX4">
        <v>2383</v>
      </c>
      <c r="EY4">
        <v>439</v>
      </c>
      <c r="EZ4">
        <v>2</v>
      </c>
      <c r="FA4">
        <v>1019</v>
      </c>
      <c r="FB4">
        <v>1951</v>
      </c>
      <c r="FC4">
        <v>3</v>
      </c>
      <c r="FD4">
        <v>5799</v>
      </c>
      <c r="FE4">
        <v>2051</v>
      </c>
      <c r="FF4">
        <v>3</v>
      </c>
      <c r="FG4">
        <v>5835</v>
      </c>
      <c r="FH4">
        <v>0</v>
      </c>
      <c r="FI4">
        <v>0</v>
      </c>
      <c r="FJ4">
        <v>0</v>
      </c>
      <c r="FK4">
        <v>0</v>
      </c>
      <c r="FL4">
        <v>0</v>
      </c>
      <c r="FM4">
        <v>0</v>
      </c>
      <c r="FN4">
        <v>212899</v>
      </c>
      <c r="FO4">
        <v>1</v>
      </c>
      <c r="FP4">
        <v>1377</v>
      </c>
      <c r="FQ4">
        <v>0</v>
      </c>
      <c r="FR4">
        <v>0</v>
      </c>
      <c r="FS4">
        <v>0</v>
      </c>
      <c r="FT4">
        <v>162</v>
      </c>
      <c r="FU4">
        <v>1</v>
      </c>
      <c r="FV4">
        <v>758</v>
      </c>
      <c r="FW4" t="s">
        <v>328</v>
      </c>
    </row>
    <row r="5" spans="1:180" x14ac:dyDescent="0.2">
      <c r="A5">
        <v>3659</v>
      </c>
      <c r="B5">
        <v>3659</v>
      </c>
      <c r="C5">
        <v>5525</v>
      </c>
      <c r="D5">
        <v>31298</v>
      </c>
      <c r="E5">
        <v>21142</v>
      </c>
      <c r="F5">
        <v>217838</v>
      </c>
      <c r="G5">
        <v>4441</v>
      </c>
      <c r="H5">
        <v>11</v>
      </c>
      <c r="I5">
        <v>11</v>
      </c>
      <c r="J5">
        <v>7</v>
      </c>
      <c r="K5">
        <v>9</v>
      </c>
      <c r="L5">
        <v>1</v>
      </c>
      <c r="M5">
        <v>1</v>
      </c>
      <c r="N5">
        <v>99999</v>
      </c>
      <c r="O5">
        <v>0</v>
      </c>
      <c r="P5">
        <v>0</v>
      </c>
      <c r="Q5">
        <v>1</v>
      </c>
      <c r="R5" t="s">
        <v>333</v>
      </c>
      <c r="S5">
        <v>3656</v>
      </c>
      <c r="T5">
        <v>3656</v>
      </c>
      <c r="U5">
        <v>2505</v>
      </c>
      <c r="V5">
        <v>2511</v>
      </c>
      <c r="W5" t="s">
        <v>325</v>
      </c>
      <c r="X5">
        <v>5</v>
      </c>
      <c r="Y5">
        <v>0</v>
      </c>
      <c r="Z5" t="s">
        <v>334</v>
      </c>
      <c r="AA5" t="s">
        <v>325</v>
      </c>
      <c r="AB5">
        <v>2505</v>
      </c>
      <c r="AC5">
        <v>36903999999985</v>
      </c>
      <c r="AD5">
        <v>3693</v>
      </c>
      <c r="AE5">
        <v>3</v>
      </c>
      <c r="AF5">
        <v>3</v>
      </c>
      <c r="AG5">
        <v>1787</v>
      </c>
      <c r="AH5">
        <v>519</v>
      </c>
      <c r="AI5">
        <v>50</v>
      </c>
      <c r="AJ5">
        <v>100</v>
      </c>
      <c r="AK5">
        <v>100</v>
      </c>
      <c r="AL5">
        <v>-1</v>
      </c>
      <c r="AM5">
        <v>100</v>
      </c>
      <c r="AN5">
        <v>-1</v>
      </c>
      <c r="AO5">
        <v>-1</v>
      </c>
      <c r="AP5">
        <v>-1</v>
      </c>
      <c r="AQ5">
        <v>-1</v>
      </c>
      <c r="AR5">
        <v>-1</v>
      </c>
      <c r="AS5">
        <v>7486</v>
      </c>
      <c r="AT5">
        <v>0</v>
      </c>
      <c r="AU5">
        <v>-1</v>
      </c>
      <c r="AV5">
        <v>-1</v>
      </c>
      <c r="AW5">
        <v>0</v>
      </c>
      <c r="AX5">
        <v>0</v>
      </c>
      <c r="AY5" t="s">
        <v>184</v>
      </c>
      <c r="AZ5">
        <v>6</v>
      </c>
      <c r="BA5">
        <v>0</v>
      </c>
      <c r="BB5">
        <v>0</v>
      </c>
      <c r="BC5">
        <v>0</v>
      </c>
      <c r="BD5">
        <v>0</v>
      </c>
      <c r="BE5">
        <v>0</v>
      </c>
      <c r="BF5">
        <v>8</v>
      </c>
      <c r="BG5">
        <v>1</v>
      </c>
      <c r="BH5">
        <v>1</v>
      </c>
      <c r="BI5">
        <v>1</v>
      </c>
      <c r="BJ5">
        <v>6</v>
      </c>
      <c r="BK5">
        <v>0</v>
      </c>
      <c r="BL5">
        <v>3</v>
      </c>
      <c r="BM5">
        <v>17</v>
      </c>
      <c r="BN5">
        <v>1</v>
      </c>
      <c r="BO5">
        <v>0</v>
      </c>
      <c r="BP5">
        <v>1</v>
      </c>
      <c r="BQ5">
        <v>0</v>
      </c>
      <c r="BR5">
        <v>0</v>
      </c>
      <c r="BS5">
        <v>5479</v>
      </c>
      <c r="BT5" t="s">
        <v>203</v>
      </c>
      <c r="BU5">
        <v>16835682813741</v>
      </c>
      <c r="BV5" t="s">
        <v>186</v>
      </c>
      <c r="BW5" t="s">
        <v>186</v>
      </c>
      <c r="BX5" t="s">
        <v>187</v>
      </c>
      <c r="BY5">
        <v>16835682832408</v>
      </c>
      <c r="BZ5">
        <v>113000</v>
      </c>
      <c r="CA5">
        <v>113000</v>
      </c>
      <c r="CB5">
        <v>1449</v>
      </c>
      <c r="CC5">
        <v>43846386453</v>
      </c>
      <c r="CD5" t="s">
        <v>325</v>
      </c>
      <c r="CE5" t="s">
        <v>188</v>
      </c>
      <c r="CF5" t="s">
        <v>189</v>
      </c>
      <c r="CG5">
        <v>51</v>
      </c>
      <c r="CH5">
        <v>3656</v>
      </c>
      <c r="CI5">
        <v>36903999999985</v>
      </c>
      <c r="CJ5">
        <v>36903999999985</v>
      </c>
      <c r="CM5" t="s">
        <v>190</v>
      </c>
      <c r="CN5" t="s">
        <v>191</v>
      </c>
      <c r="CO5" t="s">
        <v>192</v>
      </c>
      <c r="CP5">
        <v>21345</v>
      </c>
      <c r="CQ5" t="s">
        <v>325</v>
      </c>
      <c r="CR5">
        <v>24</v>
      </c>
      <c r="CS5" t="s">
        <v>193</v>
      </c>
      <c r="CT5" t="s">
        <v>194</v>
      </c>
      <c r="CU5" t="s">
        <v>195</v>
      </c>
      <c r="CV5">
        <v>5122</v>
      </c>
      <c r="CW5">
        <v>104</v>
      </c>
      <c r="CX5" t="s">
        <v>196</v>
      </c>
      <c r="CY5" t="s">
        <v>327</v>
      </c>
      <c r="CZ5">
        <v>4900</v>
      </c>
      <c r="DA5">
        <v>3700</v>
      </c>
      <c r="DB5">
        <v>4900</v>
      </c>
      <c r="DC5">
        <v>4900</v>
      </c>
      <c r="DD5">
        <v>4900</v>
      </c>
      <c r="DE5">
        <v>4900</v>
      </c>
      <c r="DF5">
        <v>4900</v>
      </c>
      <c r="DG5">
        <v>4588</v>
      </c>
      <c r="DH5" t="s">
        <v>198</v>
      </c>
      <c r="DI5" t="s">
        <v>217</v>
      </c>
      <c r="DJ5">
        <v>36</v>
      </c>
      <c r="DK5">
        <v>11</v>
      </c>
      <c r="DL5">
        <v>1810</v>
      </c>
      <c r="DM5">
        <v>1806</v>
      </c>
      <c r="DN5">
        <v>2508</v>
      </c>
      <c r="DO5">
        <v>2508</v>
      </c>
      <c r="DP5">
        <v>2513</v>
      </c>
      <c r="DQ5">
        <v>3659</v>
      </c>
      <c r="DR5">
        <v>1809</v>
      </c>
      <c r="DS5">
        <v>1809</v>
      </c>
      <c r="DT5">
        <v>1809</v>
      </c>
      <c r="DU5">
        <v>1810</v>
      </c>
      <c r="DV5">
        <v>3659</v>
      </c>
      <c r="DW5">
        <v>3659</v>
      </c>
      <c r="DX5">
        <v>3693</v>
      </c>
      <c r="DY5">
        <v>3693</v>
      </c>
      <c r="DZ5">
        <v>3693</v>
      </c>
      <c r="EA5">
        <v>3693</v>
      </c>
      <c r="EB5">
        <v>4887</v>
      </c>
      <c r="EC5">
        <v>3693</v>
      </c>
      <c r="ED5">
        <v>3693</v>
      </c>
      <c r="EE5">
        <v>4.8330700000000002</v>
      </c>
      <c r="EF5">
        <v>4.8330700000000002</v>
      </c>
      <c r="EG5">
        <v>3700</v>
      </c>
      <c r="EH5">
        <v>3700</v>
      </c>
      <c r="EI5">
        <v>17554</v>
      </c>
      <c r="EJ5">
        <v>3700</v>
      </c>
      <c r="EK5">
        <v>3700</v>
      </c>
      <c r="EL5" t="s">
        <v>328</v>
      </c>
      <c r="EM5">
        <v>4</v>
      </c>
      <c r="EN5">
        <v>1</v>
      </c>
      <c r="EO5">
        <v>58276</v>
      </c>
      <c r="EP5">
        <v>0</v>
      </c>
      <c r="EQ5">
        <v>0</v>
      </c>
      <c r="ER5">
        <v>37</v>
      </c>
      <c r="ES5">
        <v>0</v>
      </c>
      <c r="ET5">
        <v>0</v>
      </c>
      <c r="EU5">
        <v>1</v>
      </c>
      <c r="EV5">
        <v>0</v>
      </c>
      <c r="EW5">
        <v>0</v>
      </c>
      <c r="EX5">
        <v>2372</v>
      </c>
      <c r="EY5">
        <v>439</v>
      </c>
      <c r="EZ5">
        <v>2</v>
      </c>
      <c r="FA5">
        <v>1019</v>
      </c>
      <c r="FB5">
        <v>1951</v>
      </c>
      <c r="FC5">
        <v>3</v>
      </c>
      <c r="FD5">
        <v>5799</v>
      </c>
      <c r="FE5">
        <v>2051</v>
      </c>
      <c r="FF5">
        <v>3</v>
      </c>
      <c r="FG5">
        <v>5835</v>
      </c>
      <c r="FH5">
        <v>0</v>
      </c>
      <c r="FI5">
        <v>0</v>
      </c>
      <c r="FJ5">
        <v>0</v>
      </c>
      <c r="FK5">
        <v>0</v>
      </c>
      <c r="FL5">
        <v>0</v>
      </c>
      <c r="FM5">
        <v>0</v>
      </c>
      <c r="FN5">
        <v>213136</v>
      </c>
      <c r="FO5">
        <v>1</v>
      </c>
      <c r="FP5">
        <v>1377</v>
      </c>
      <c r="FQ5">
        <v>0</v>
      </c>
      <c r="FR5">
        <v>0</v>
      </c>
      <c r="FS5">
        <v>0</v>
      </c>
      <c r="FT5">
        <v>162</v>
      </c>
      <c r="FU5">
        <v>1</v>
      </c>
      <c r="FV5">
        <v>758</v>
      </c>
      <c r="FW5" t="s">
        <v>328</v>
      </c>
    </row>
    <row r="6" spans="1:180" x14ac:dyDescent="0.2">
      <c r="A6">
        <v>3896</v>
      </c>
      <c r="B6">
        <v>3896</v>
      </c>
      <c r="C6">
        <v>5669</v>
      </c>
      <c r="D6">
        <v>31298</v>
      </c>
      <c r="E6">
        <v>22952</v>
      </c>
      <c r="F6">
        <v>217838</v>
      </c>
      <c r="G6">
        <v>4441</v>
      </c>
      <c r="H6">
        <v>11</v>
      </c>
      <c r="I6">
        <v>11</v>
      </c>
      <c r="J6">
        <v>8</v>
      </c>
      <c r="K6">
        <v>9</v>
      </c>
      <c r="L6">
        <v>1</v>
      </c>
      <c r="M6">
        <v>1</v>
      </c>
      <c r="N6">
        <v>99999</v>
      </c>
      <c r="O6">
        <v>0</v>
      </c>
      <c r="P6">
        <v>0</v>
      </c>
      <c r="Q6">
        <v>1</v>
      </c>
      <c r="R6" t="s">
        <v>335</v>
      </c>
      <c r="S6">
        <v>3893</v>
      </c>
      <c r="T6">
        <v>3893</v>
      </c>
      <c r="U6">
        <v>2466</v>
      </c>
      <c r="V6">
        <v>2470</v>
      </c>
      <c r="W6" t="s">
        <v>325</v>
      </c>
      <c r="X6">
        <v>5</v>
      </c>
      <c r="Y6">
        <v>0</v>
      </c>
      <c r="Z6" t="s">
        <v>336</v>
      </c>
      <c r="AA6" t="s">
        <v>325</v>
      </c>
      <c r="AB6">
        <v>2466</v>
      </c>
      <c r="AC6">
        <v>39261999999993</v>
      </c>
      <c r="AD6">
        <v>3929</v>
      </c>
      <c r="AE6">
        <v>3</v>
      </c>
      <c r="AF6">
        <v>3</v>
      </c>
      <c r="AG6">
        <v>1796</v>
      </c>
      <c r="AH6">
        <v>518</v>
      </c>
      <c r="AI6">
        <v>50</v>
      </c>
      <c r="AJ6">
        <v>100</v>
      </c>
      <c r="AK6">
        <v>100</v>
      </c>
      <c r="AL6">
        <v>-1</v>
      </c>
      <c r="AM6">
        <v>100</v>
      </c>
      <c r="AN6">
        <v>-1</v>
      </c>
      <c r="AO6">
        <v>-1</v>
      </c>
      <c r="AP6">
        <v>-1</v>
      </c>
      <c r="AQ6">
        <v>-1</v>
      </c>
      <c r="AR6">
        <v>-1</v>
      </c>
      <c r="AS6">
        <v>7486</v>
      </c>
      <c r="AT6">
        <v>0</v>
      </c>
      <c r="AU6">
        <v>-1</v>
      </c>
      <c r="AV6">
        <v>-1</v>
      </c>
      <c r="AW6">
        <v>0</v>
      </c>
      <c r="AX6">
        <v>0</v>
      </c>
      <c r="AY6" t="s">
        <v>184</v>
      </c>
      <c r="AZ6">
        <v>1</v>
      </c>
      <c r="BA6">
        <v>1</v>
      </c>
      <c r="BB6">
        <v>0</v>
      </c>
      <c r="BC6">
        <v>0</v>
      </c>
      <c r="BD6">
        <v>0</v>
      </c>
      <c r="BE6">
        <v>0</v>
      </c>
      <c r="BF6">
        <v>27</v>
      </c>
      <c r="BG6">
        <v>1</v>
      </c>
      <c r="BH6">
        <v>1</v>
      </c>
      <c r="BI6">
        <v>1</v>
      </c>
      <c r="BJ6">
        <v>10</v>
      </c>
      <c r="BK6">
        <v>0</v>
      </c>
      <c r="BL6">
        <v>3</v>
      </c>
      <c r="BM6">
        <v>16</v>
      </c>
      <c r="BN6">
        <v>1</v>
      </c>
      <c r="BO6">
        <v>0</v>
      </c>
      <c r="BP6">
        <v>1</v>
      </c>
      <c r="BQ6">
        <v>2</v>
      </c>
      <c r="BR6">
        <v>0</v>
      </c>
      <c r="BS6">
        <v>5603</v>
      </c>
      <c r="BT6" t="s">
        <v>206</v>
      </c>
      <c r="BU6">
        <v>1683568282475</v>
      </c>
      <c r="BV6" t="s">
        <v>186</v>
      </c>
      <c r="BW6" t="s">
        <v>186</v>
      </c>
      <c r="BX6" t="s">
        <v>187</v>
      </c>
      <c r="BY6">
        <v>16835682844581</v>
      </c>
      <c r="BZ6">
        <v>113000</v>
      </c>
      <c r="CA6">
        <v>113000</v>
      </c>
      <c r="CB6">
        <v>2340</v>
      </c>
      <c r="CC6">
        <v>6906729634</v>
      </c>
      <c r="CD6" t="s">
        <v>325</v>
      </c>
      <c r="CE6" t="s">
        <v>188</v>
      </c>
      <c r="CF6" t="s">
        <v>189</v>
      </c>
      <c r="CG6">
        <v>51</v>
      </c>
      <c r="CH6">
        <v>3893</v>
      </c>
      <c r="CI6">
        <v>39261999999993</v>
      </c>
      <c r="CJ6">
        <v>39261999999993</v>
      </c>
      <c r="CM6" t="s">
        <v>190</v>
      </c>
      <c r="CN6" t="s">
        <v>191</v>
      </c>
      <c r="CO6" t="s">
        <v>192</v>
      </c>
      <c r="CP6">
        <v>21693</v>
      </c>
      <c r="CQ6" t="s">
        <v>325</v>
      </c>
      <c r="CR6">
        <v>24</v>
      </c>
      <c r="CS6" t="s">
        <v>193</v>
      </c>
      <c r="CT6" t="s">
        <v>194</v>
      </c>
      <c r="CU6" t="s">
        <v>195</v>
      </c>
      <c r="CV6">
        <v>5122</v>
      </c>
      <c r="CW6">
        <v>104</v>
      </c>
      <c r="CX6" t="s">
        <v>196</v>
      </c>
      <c r="CY6" t="s">
        <v>327</v>
      </c>
      <c r="CZ6">
        <v>4900</v>
      </c>
      <c r="DA6">
        <v>3900</v>
      </c>
      <c r="DB6">
        <v>4900</v>
      </c>
      <c r="DC6">
        <v>4900</v>
      </c>
      <c r="DD6">
        <v>4900</v>
      </c>
      <c r="DE6">
        <v>4900</v>
      </c>
      <c r="DF6">
        <v>4900</v>
      </c>
      <c r="DG6">
        <v>4640</v>
      </c>
      <c r="DH6" t="s">
        <v>198</v>
      </c>
      <c r="DI6" t="s">
        <v>217</v>
      </c>
      <c r="DJ6">
        <v>36</v>
      </c>
      <c r="DK6">
        <v>13</v>
      </c>
      <c r="DL6">
        <v>1823</v>
      </c>
      <c r="DM6">
        <v>1814</v>
      </c>
      <c r="DN6">
        <v>2469</v>
      </c>
      <c r="DO6">
        <v>2469</v>
      </c>
      <c r="DP6">
        <v>2473</v>
      </c>
      <c r="DQ6">
        <v>3896</v>
      </c>
      <c r="DR6">
        <v>1822</v>
      </c>
      <c r="DS6">
        <v>1822</v>
      </c>
      <c r="DT6">
        <v>1822</v>
      </c>
      <c r="DU6">
        <v>1823</v>
      </c>
      <c r="DV6">
        <v>3896</v>
      </c>
      <c r="DW6">
        <v>3896</v>
      </c>
      <c r="DX6">
        <v>3929</v>
      </c>
      <c r="DY6">
        <v>3929</v>
      </c>
      <c r="DZ6">
        <v>3929</v>
      </c>
      <c r="EA6">
        <v>3929</v>
      </c>
      <c r="EB6">
        <v>4905</v>
      </c>
      <c r="EC6">
        <v>3929</v>
      </c>
      <c r="ED6">
        <v>3929</v>
      </c>
      <c r="EE6">
        <v>4.8330700000000002</v>
      </c>
      <c r="EF6">
        <v>4.8330700000000002</v>
      </c>
      <c r="EG6">
        <v>3900</v>
      </c>
      <c r="EH6">
        <v>3900</v>
      </c>
      <c r="EI6">
        <v>17698</v>
      </c>
      <c r="EJ6">
        <v>3900</v>
      </c>
      <c r="EK6">
        <v>3900</v>
      </c>
      <c r="EL6" t="s">
        <v>328</v>
      </c>
      <c r="EM6">
        <v>5</v>
      </c>
      <c r="EN6">
        <v>1</v>
      </c>
      <c r="EO6">
        <v>56245</v>
      </c>
      <c r="EP6">
        <v>0</v>
      </c>
      <c r="EQ6">
        <v>0</v>
      </c>
      <c r="ER6">
        <v>37</v>
      </c>
      <c r="ES6">
        <v>0</v>
      </c>
      <c r="ET6">
        <v>0</v>
      </c>
      <c r="EU6">
        <v>1</v>
      </c>
      <c r="EV6">
        <v>0</v>
      </c>
      <c r="EW6">
        <v>0</v>
      </c>
      <c r="EX6">
        <v>2114</v>
      </c>
      <c r="EY6">
        <v>439</v>
      </c>
      <c r="EZ6">
        <v>2</v>
      </c>
      <c r="FA6">
        <v>1019</v>
      </c>
      <c r="FB6">
        <v>1951</v>
      </c>
      <c r="FC6">
        <v>3</v>
      </c>
      <c r="FD6">
        <v>5799</v>
      </c>
      <c r="FE6">
        <v>2051</v>
      </c>
      <c r="FF6">
        <v>3</v>
      </c>
      <c r="FG6">
        <v>5835</v>
      </c>
      <c r="FH6">
        <v>0</v>
      </c>
      <c r="FI6">
        <v>0</v>
      </c>
      <c r="FJ6">
        <v>0</v>
      </c>
      <c r="FK6">
        <v>0</v>
      </c>
      <c r="FL6">
        <v>0</v>
      </c>
      <c r="FM6">
        <v>0</v>
      </c>
      <c r="FN6">
        <v>213136</v>
      </c>
      <c r="FO6">
        <v>1</v>
      </c>
      <c r="FP6">
        <v>1377</v>
      </c>
      <c r="FQ6">
        <v>0</v>
      </c>
      <c r="FR6">
        <v>0</v>
      </c>
      <c r="FS6">
        <v>0</v>
      </c>
      <c r="FT6">
        <v>162</v>
      </c>
      <c r="FU6">
        <v>1</v>
      </c>
      <c r="FV6">
        <v>758</v>
      </c>
      <c r="FW6" t="s">
        <v>328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B424-A173-F449-B78A-82B6EB267BD6}">
  <dimension ref="A1:FW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32.5" bestFit="1" customWidth="1"/>
    <col min="24" max="24" width="13.33203125" bestFit="1" customWidth="1"/>
    <col min="25" max="25" width="24.6640625" bestFit="1" customWidth="1"/>
    <col min="26" max="26" width="35.33203125" bestFit="1" customWidth="1"/>
    <col min="27" max="27" width="32.5" bestFit="1" customWidth="1"/>
    <col min="28" max="28" width="16.1640625" bestFit="1" customWidth="1"/>
    <col min="29" max="29" width="11.1640625" bestFit="1" customWidth="1"/>
    <col min="30" max="30" width="19.83203125" bestFit="1" customWidth="1"/>
    <col min="31" max="31" width="19.1640625" bestFit="1" customWidth="1"/>
    <col min="32" max="32" width="17.6640625" bestFit="1" customWidth="1"/>
    <col min="33" max="33" width="7.83203125" bestFit="1" customWidth="1"/>
    <col min="34" max="34" width="18.5" bestFit="1" customWidth="1"/>
    <col min="35" max="35" width="13.6640625" bestFit="1" customWidth="1"/>
    <col min="36" max="36" width="11.83203125" bestFit="1" customWidth="1"/>
    <col min="37" max="37" width="12.33203125" bestFit="1" customWidth="1"/>
    <col min="38" max="38" width="15.1640625" bestFit="1" customWidth="1"/>
    <col min="39" max="39" width="17.6640625" bestFit="1" customWidth="1"/>
    <col min="40" max="40" width="14.33203125" bestFit="1" customWidth="1"/>
    <col min="41" max="41" width="16" bestFit="1" customWidth="1"/>
    <col min="42" max="42" width="16.83203125" bestFit="1" customWidth="1"/>
    <col min="43" max="43" width="13.5" bestFit="1" customWidth="1"/>
    <col min="44" max="44" width="23.1640625" bestFit="1" customWidth="1"/>
    <col min="45" max="45" width="11.83203125" bestFit="1" customWidth="1"/>
    <col min="46" max="46" width="14.1640625" bestFit="1" customWidth="1"/>
    <col min="47" max="47" width="13.83203125" bestFit="1" customWidth="1"/>
    <col min="48" max="48" width="16.1640625" bestFit="1" customWidth="1"/>
    <col min="49" max="49" width="13.6640625" bestFit="1" customWidth="1"/>
    <col min="50" max="50" width="16" bestFit="1" customWidth="1"/>
    <col min="51" max="52" width="16.33203125" bestFit="1" customWidth="1"/>
    <col min="53" max="53" width="45.33203125" bestFit="1" customWidth="1"/>
    <col min="54" max="54" width="19" bestFit="1" customWidth="1"/>
    <col min="55" max="55" width="22.1640625" bestFit="1" customWidth="1"/>
    <col min="56" max="56" width="31.33203125" bestFit="1" customWidth="1"/>
    <col min="57" max="57" width="17.33203125" bestFit="1" customWidth="1"/>
    <col min="58" max="58" width="36" bestFit="1" customWidth="1"/>
    <col min="59" max="59" width="19" bestFit="1" customWidth="1"/>
    <col min="60" max="60" width="16" bestFit="1" customWidth="1"/>
    <col min="61" max="61" width="26.1640625" bestFit="1" customWidth="1"/>
    <col min="62" max="62" width="17" bestFit="1" customWidth="1"/>
    <col min="63" max="63" width="15.1640625" bestFit="1" customWidth="1"/>
    <col min="64" max="64" width="22.33203125" bestFit="1" customWidth="1"/>
    <col min="65" max="65" width="12.5" bestFit="1" customWidth="1"/>
    <col min="66" max="66" width="13.83203125" bestFit="1" customWidth="1"/>
    <col min="67" max="67" width="13" bestFit="1" customWidth="1"/>
    <col min="68" max="68" width="11.1640625" bestFit="1" customWidth="1"/>
    <col min="69" max="69" width="13.832031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32.5" bestFit="1" customWidth="1"/>
    <col min="83" max="83" width="25" bestFit="1" customWidth="1"/>
    <col min="84" max="84" width="31.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3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3.33203125" bestFit="1" customWidth="1"/>
    <col min="132" max="132" width="34.33203125" bestFit="1" customWidth="1"/>
    <col min="133" max="133" width="39.1640625" bestFit="1" customWidth="1"/>
    <col min="134" max="134" width="33.83203125" bestFit="1" customWidth="1"/>
    <col min="135" max="135" width="39.1640625" bestFit="1" customWidth="1"/>
    <col min="136" max="136" width="16.1640625" bestFit="1" customWidth="1"/>
    <col min="137" max="137" width="18.83203125" bestFit="1" customWidth="1"/>
    <col min="138" max="138" width="20.83203125" bestFit="1" customWidth="1"/>
    <col min="139" max="139" width="15.83203125" bestFit="1" customWidth="1"/>
    <col min="140" max="140" width="13.6640625" bestFit="1" customWidth="1"/>
    <col min="141" max="141" width="18.6640625" bestFit="1" customWidth="1"/>
    <col min="142" max="142" width="6.33203125" bestFit="1" customWidth="1"/>
    <col min="143" max="143" width="7.1640625" bestFit="1" customWidth="1"/>
    <col min="144" max="144" width="14" bestFit="1" customWidth="1"/>
    <col min="145" max="145" width="11.5" bestFit="1" customWidth="1"/>
    <col min="146" max="146" width="6" bestFit="1" customWidth="1"/>
    <col min="147" max="147" width="11.1640625" bestFit="1" customWidth="1"/>
    <col min="148" max="148" width="13.6640625" bestFit="1" customWidth="1"/>
    <col min="149" max="149" width="11.83203125" bestFit="1" customWidth="1"/>
    <col min="150" max="150" width="16.5" bestFit="1" customWidth="1"/>
    <col min="151" max="151" width="10.1640625" bestFit="1" customWidth="1"/>
    <col min="152" max="152" width="19.1640625" bestFit="1" customWidth="1"/>
    <col min="153" max="153" width="17.1640625" bestFit="1" customWidth="1"/>
    <col min="154" max="154" width="12.5" bestFit="1" customWidth="1"/>
    <col min="155" max="155" width="15" bestFit="1" customWidth="1"/>
    <col min="156" max="156" width="25" bestFit="1" customWidth="1"/>
    <col min="157" max="157" width="10" bestFit="1" customWidth="1"/>
    <col min="158" max="158" width="12.5" bestFit="1" customWidth="1"/>
    <col min="159" max="159" width="22.33203125" bestFit="1" customWidth="1"/>
    <col min="160" max="160" width="11.1640625" bestFit="1" customWidth="1"/>
    <col min="161" max="161" width="13.6640625" bestFit="1" customWidth="1"/>
    <col min="162" max="162" width="23.5" bestFit="1" customWidth="1"/>
    <col min="163" max="163" width="13.83203125" bestFit="1" customWidth="1"/>
    <col min="164" max="164" width="16.33203125" bestFit="1" customWidth="1"/>
    <col min="165" max="165" width="26.33203125" bestFit="1" customWidth="1"/>
    <col min="166" max="166" width="12.6640625" bestFit="1" customWidth="1"/>
    <col min="167" max="167" width="15.1640625" bestFit="1" customWidth="1"/>
    <col min="168" max="168" width="25.1640625" bestFit="1" customWidth="1"/>
    <col min="169" max="169" width="12" bestFit="1" customWidth="1"/>
    <col min="170" max="170" width="14.5" bestFit="1" customWidth="1"/>
    <col min="171" max="171" width="24.5" bestFit="1" customWidth="1"/>
    <col min="172" max="172" width="13.1640625" bestFit="1" customWidth="1"/>
    <col min="173" max="173" width="15.6640625" bestFit="1" customWidth="1"/>
    <col min="174" max="174" width="25.6640625" bestFit="1" customWidth="1"/>
    <col min="175" max="175" width="13" bestFit="1" customWidth="1"/>
    <col min="176" max="176" width="15.5" bestFit="1" customWidth="1"/>
    <col min="177" max="177" width="25.5" bestFit="1" customWidth="1"/>
    <col min="178" max="178" width="18.6640625" bestFit="1" customWidth="1"/>
    <col min="179" max="179" width="12.83203125" bestFit="1" customWidth="1"/>
  </cols>
  <sheetData>
    <row r="1" spans="1:17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67</v>
      </c>
      <c r="BK1" t="s">
        <v>68</v>
      </c>
      <c r="BL1" t="s">
        <v>62</v>
      </c>
      <c r="BM1" t="s">
        <v>63</v>
      </c>
      <c r="BN1" t="s">
        <v>64</v>
      </c>
      <c r="BO1" t="s">
        <v>179</v>
      </c>
      <c r="BP1" t="s">
        <v>65</v>
      </c>
      <c r="BQ1" t="s">
        <v>66</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176</v>
      </c>
      <c r="FU1" t="s">
        <v>177</v>
      </c>
      <c r="FV1" t="s">
        <v>178</v>
      </c>
      <c r="FW1" t="s">
        <v>337</v>
      </c>
    </row>
    <row r="2" spans="1:179" x14ac:dyDescent="0.2">
      <c r="A2">
        <v>3795</v>
      </c>
      <c r="B2">
        <v>3795</v>
      </c>
      <c r="C2">
        <v>4240</v>
      </c>
      <c r="D2">
        <v>27861</v>
      </c>
      <c r="E2">
        <v>25898</v>
      </c>
      <c r="F2">
        <v>9720</v>
      </c>
      <c r="G2">
        <v>9621</v>
      </c>
      <c r="H2">
        <v>15</v>
      </c>
      <c r="I2">
        <v>15</v>
      </c>
      <c r="J2">
        <v>14</v>
      </c>
      <c r="K2">
        <v>14</v>
      </c>
      <c r="L2">
        <v>1</v>
      </c>
      <c r="M2">
        <v>0</v>
      </c>
      <c r="N2">
        <v>99999</v>
      </c>
      <c r="O2">
        <v>0</v>
      </c>
      <c r="P2">
        <v>0</v>
      </c>
      <c r="Q2">
        <v>1</v>
      </c>
      <c r="R2" t="s">
        <v>338</v>
      </c>
      <c r="S2">
        <v>3781</v>
      </c>
      <c r="T2">
        <v>3781</v>
      </c>
      <c r="U2">
        <v>2704</v>
      </c>
      <c r="V2">
        <v>2706</v>
      </c>
      <c r="W2" t="s">
        <v>339</v>
      </c>
      <c r="X2">
        <v>3</v>
      </c>
      <c r="Y2">
        <v>0</v>
      </c>
      <c r="Z2" t="s">
        <v>340</v>
      </c>
      <c r="AA2" t="s">
        <v>339</v>
      </c>
      <c r="AB2">
        <v>2704</v>
      </c>
      <c r="AC2">
        <v>38194000000022</v>
      </c>
      <c r="AD2">
        <v>3833</v>
      </c>
      <c r="AE2">
        <v>3</v>
      </c>
      <c r="AF2">
        <v>10</v>
      </c>
      <c r="AG2">
        <v>1803</v>
      </c>
      <c r="AH2">
        <v>519</v>
      </c>
      <c r="AI2">
        <v>50</v>
      </c>
      <c r="AJ2">
        <v>100</v>
      </c>
      <c r="AK2">
        <v>100</v>
      </c>
      <c r="AL2">
        <v>-1</v>
      </c>
      <c r="AM2">
        <v>100</v>
      </c>
      <c r="AN2">
        <v>-1</v>
      </c>
      <c r="AO2">
        <v>-1</v>
      </c>
      <c r="AP2">
        <v>-1</v>
      </c>
      <c r="AQ2">
        <v>-1</v>
      </c>
      <c r="AR2">
        <v>-1</v>
      </c>
      <c r="AS2">
        <v>14580</v>
      </c>
      <c r="AT2">
        <v>0</v>
      </c>
      <c r="AU2">
        <v>-1</v>
      </c>
      <c r="AV2">
        <v>-1</v>
      </c>
      <c r="AW2">
        <v>0</v>
      </c>
      <c r="AX2">
        <v>0</v>
      </c>
      <c r="AY2" t="s">
        <v>184</v>
      </c>
      <c r="AZ2">
        <v>4</v>
      </c>
      <c r="BA2">
        <v>1</v>
      </c>
      <c r="BB2">
        <v>0</v>
      </c>
      <c r="BC2">
        <v>0</v>
      </c>
      <c r="BD2">
        <v>0</v>
      </c>
      <c r="BE2">
        <v>0</v>
      </c>
      <c r="BF2">
        <v>8</v>
      </c>
      <c r="BG2">
        <v>2</v>
      </c>
      <c r="BH2">
        <v>2</v>
      </c>
      <c r="BI2">
        <v>1</v>
      </c>
      <c r="BJ2">
        <v>3</v>
      </c>
      <c r="BK2">
        <v>0</v>
      </c>
      <c r="BL2">
        <v>5</v>
      </c>
      <c r="BM2">
        <v>7</v>
      </c>
      <c r="BN2">
        <v>0</v>
      </c>
      <c r="BO2">
        <v>0</v>
      </c>
      <c r="BP2">
        <v>1</v>
      </c>
      <c r="BQ2">
        <v>0</v>
      </c>
      <c r="BR2">
        <v>0</v>
      </c>
      <c r="BS2">
        <v>4204</v>
      </c>
      <c r="BT2" t="s">
        <v>206</v>
      </c>
      <c r="BU2">
        <v>16834693382184</v>
      </c>
      <c r="BV2" t="s">
        <v>186</v>
      </c>
      <c r="BW2" t="s">
        <v>186</v>
      </c>
      <c r="BX2" t="s">
        <v>187</v>
      </c>
      <c r="BY2">
        <v>16834693402654</v>
      </c>
      <c r="BZ2">
        <v>113000</v>
      </c>
      <c r="CA2">
        <v>113000</v>
      </c>
      <c r="CB2">
        <v>1409</v>
      </c>
      <c r="CC2">
        <v>45928338762</v>
      </c>
      <c r="CD2" t="s">
        <v>339</v>
      </c>
      <c r="CE2" t="s">
        <v>341</v>
      </c>
      <c r="CF2" t="s">
        <v>342</v>
      </c>
      <c r="CG2">
        <v>54</v>
      </c>
      <c r="CH2">
        <v>3781</v>
      </c>
      <c r="CI2">
        <v>38194000000022</v>
      </c>
      <c r="CJ2">
        <v>38194000000022</v>
      </c>
      <c r="CM2" t="s">
        <v>190</v>
      </c>
      <c r="CN2" t="s">
        <v>191</v>
      </c>
      <c r="CO2" t="s">
        <v>192</v>
      </c>
      <c r="CP2">
        <v>20059</v>
      </c>
      <c r="CQ2" t="s">
        <v>339</v>
      </c>
      <c r="CR2">
        <v>24</v>
      </c>
      <c r="CS2" t="s">
        <v>193</v>
      </c>
      <c r="CT2" t="s">
        <v>194</v>
      </c>
      <c r="CU2" t="s">
        <v>195</v>
      </c>
      <c r="CV2">
        <v>-27</v>
      </c>
      <c r="CW2">
        <v>-2</v>
      </c>
      <c r="CX2" t="s">
        <v>196</v>
      </c>
      <c r="CY2" t="s">
        <v>343</v>
      </c>
      <c r="CZ2">
        <v>3800</v>
      </c>
      <c r="DA2">
        <v>3800</v>
      </c>
      <c r="DB2">
        <v>3800</v>
      </c>
      <c r="DC2">
        <v>3800</v>
      </c>
      <c r="DD2">
        <v>3800</v>
      </c>
      <c r="DE2">
        <v>3800</v>
      </c>
      <c r="DF2">
        <v>3800</v>
      </c>
      <c r="DG2">
        <v>3800</v>
      </c>
      <c r="DH2" t="s">
        <v>198</v>
      </c>
      <c r="DI2" t="s">
        <v>199</v>
      </c>
      <c r="DJ2">
        <v>52</v>
      </c>
      <c r="DK2">
        <v>21</v>
      </c>
      <c r="DL2">
        <v>1836</v>
      </c>
      <c r="DM2">
        <v>1840</v>
      </c>
      <c r="DN2">
        <v>2717</v>
      </c>
      <c r="DO2">
        <v>2717</v>
      </c>
      <c r="DP2">
        <v>2720</v>
      </c>
      <c r="DQ2">
        <v>3795</v>
      </c>
      <c r="DR2">
        <v>1835</v>
      </c>
      <c r="DS2">
        <v>1835</v>
      </c>
      <c r="DT2">
        <v>1835</v>
      </c>
      <c r="DU2">
        <v>1836</v>
      </c>
      <c r="DV2">
        <v>3795</v>
      </c>
      <c r="DW2">
        <v>3795</v>
      </c>
      <c r="DX2">
        <v>3832</v>
      </c>
      <c r="DY2">
        <v>3832</v>
      </c>
      <c r="DZ2">
        <v>3832</v>
      </c>
      <c r="EA2">
        <v>3833</v>
      </c>
      <c r="EB2">
        <v>3833</v>
      </c>
      <c r="EC2">
        <v>3833</v>
      </c>
      <c r="ED2">
        <v>0</v>
      </c>
      <c r="EE2">
        <v>0</v>
      </c>
      <c r="EF2">
        <v>3800</v>
      </c>
      <c r="EG2">
        <v>3800</v>
      </c>
      <c r="EH2">
        <v>16310</v>
      </c>
      <c r="EI2">
        <v>3800</v>
      </c>
      <c r="EJ2">
        <v>3800</v>
      </c>
      <c r="EK2" t="s">
        <v>344</v>
      </c>
      <c r="EL2">
        <v>1</v>
      </c>
      <c r="EM2">
        <v>1</v>
      </c>
      <c r="EN2">
        <v>3988</v>
      </c>
      <c r="EO2">
        <v>0</v>
      </c>
      <c r="EP2">
        <v>0</v>
      </c>
      <c r="EQ2">
        <v>53</v>
      </c>
      <c r="ER2">
        <v>0</v>
      </c>
      <c r="ES2">
        <v>0</v>
      </c>
      <c r="ET2">
        <v>1</v>
      </c>
      <c r="EU2">
        <v>0</v>
      </c>
      <c r="EV2">
        <v>0</v>
      </c>
      <c r="EW2">
        <v>4829</v>
      </c>
      <c r="EX2">
        <v>1284</v>
      </c>
      <c r="EY2">
        <v>1</v>
      </c>
      <c r="EZ2">
        <v>6356</v>
      </c>
      <c r="FA2">
        <v>6082</v>
      </c>
      <c r="FB2">
        <v>10</v>
      </c>
      <c r="FC2">
        <v>17457</v>
      </c>
      <c r="FD2">
        <v>2255</v>
      </c>
      <c r="FE2">
        <v>3</v>
      </c>
      <c r="FF2">
        <v>6806</v>
      </c>
      <c r="FG2">
        <v>0</v>
      </c>
      <c r="FH2">
        <v>0</v>
      </c>
      <c r="FI2">
        <v>0</v>
      </c>
      <c r="FJ2">
        <v>0</v>
      </c>
      <c r="FK2">
        <v>0</v>
      </c>
      <c r="FL2">
        <v>0</v>
      </c>
      <c r="FM2">
        <v>0</v>
      </c>
      <c r="FN2">
        <v>0</v>
      </c>
      <c r="FO2">
        <v>0</v>
      </c>
      <c r="FP2">
        <v>0</v>
      </c>
      <c r="FQ2">
        <v>0</v>
      </c>
      <c r="FR2">
        <v>0</v>
      </c>
      <c r="FS2">
        <v>0</v>
      </c>
      <c r="FT2">
        <v>0</v>
      </c>
      <c r="FU2">
        <v>0</v>
      </c>
      <c r="FV2" t="s">
        <v>344</v>
      </c>
    </row>
    <row r="3" spans="1:179" x14ac:dyDescent="0.2">
      <c r="A3">
        <v>3699</v>
      </c>
      <c r="B3">
        <v>3699</v>
      </c>
      <c r="C3">
        <v>4141</v>
      </c>
      <c r="D3">
        <v>27861</v>
      </c>
      <c r="E3">
        <v>25898</v>
      </c>
      <c r="F3">
        <v>9720</v>
      </c>
      <c r="G3">
        <v>9621</v>
      </c>
      <c r="H3">
        <v>15</v>
      </c>
      <c r="I3">
        <v>15</v>
      </c>
      <c r="J3">
        <v>14</v>
      </c>
      <c r="K3">
        <v>14</v>
      </c>
      <c r="L3">
        <v>1</v>
      </c>
      <c r="M3">
        <v>0</v>
      </c>
      <c r="N3">
        <v>99999</v>
      </c>
      <c r="O3">
        <v>0</v>
      </c>
      <c r="P3">
        <v>0</v>
      </c>
      <c r="Q3">
        <v>1</v>
      </c>
      <c r="R3" t="s">
        <v>345</v>
      </c>
      <c r="S3">
        <v>3694</v>
      </c>
      <c r="T3">
        <v>3694</v>
      </c>
      <c r="U3">
        <v>2717</v>
      </c>
      <c r="V3">
        <v>2720</v>
      </c>
      <c r="W3" t="s">
        <v>339</v>
      </c>
      <c r="X3">
        <v>3</v>
      </c>
      <c r="Y3">
        <v>0</v>
      </c>
      <c r="Z3" t="s">
        <v>346</v>
      </c>
      <c r="AA3" t="s">
        <v>339</v>
      </c>
      <c r="AB3">
        <v>2717</v>
      </c>
      <c r="AC3">
        <v>37351999999993</v>
      </c>
      <c r="AD3">
        <v>3741</v>
      </c>
      <c r="AE3">
        <v>3</v>
      </c>
      <c r="AF3">
        <v>10</v>
      </c>
      <c r="AG3">
        <v>1800</v>
      </c>
      <c r="AH3">
        <v>520</v>
      </c>
      <c r="AI3">
        <v>50</v>
      </c>
      <c r="AJ3">
        <v>100</v>
      </c>
      <c r="AK3">
        <v>100</v>
      </c>
      <c r="AL3">
        <v>-1</v>
      </c>
      <c r="AM3">
        <v>100</v>
      </c>
      <c r="AN3">
        <v>-1</v>
      </c>
      <c r="AO3">
        <v>-1</v>
      </c>
      <c r="AP3">
        <v>-1</v>
      </c>
      <c r="AQ3">
        <v>-1</v>
      </c>
      <c r="AR3">
        <v>-1</v>
      </c>
      <c r="AS3">
        <v>14594</v>
      </c>
      <c r="AT3">
        <v>0</v>
      </c>
      <c r="AU3">
        <v>-1</v>
      </c>
      <c r="AV3">
        <v>-1</v>
      </c>
      <c r="AW3">
        <v>0</v>
      </c>
      <c r="AX3">
        <v>0</v>
      </c>
      <c r="AY3" t="s">
        <v>184</v>
      </c>
      <c r="AZ3">
        <v>3</v>
      </c>
      <c r="BA3">
        <v>0</v>
      </c>
      <c r="BB3">
        <v>0</v>
      </c>
      <c r="BC3">
        <v>0</v>
      </c>
      <c r="BD3">
        <v>0</v>
      </c>
      <c r="BE3">
        <v>0</v>
      </c>
      <c r="BF3">
        <v>11</v>
      </c>
      <c r="BG3">
        <v>1</v>
      </c>
      <c r="BH3">
        <v>1</v>
      </c>
      <c r="BI3">
        <v>1</v>
      </c>
      <c r="BJ3">
        <v>5</v>
      </c>
      <c r="BK3">
        <v>0</v>
      </c>
      <c r="BL3">
        <v>5</v>
      </c>
      <c r="BM3">
        <v>7</v>
      </c>
      <c r="BN3">
        <v>0</v>
      </c>
      <c r="BO3">
        <v>0</v>
      </c>
      <c r="BP3">
        <v>0</v>
      </c>
      <c r="BQ3">
        <v>0</v>
      </c>
      <c r="BR3">
        <v>0</v>
      </c>
      <c r="BS3">
        <v>4105</v>
      </c>
      <c r="BT3" t="s">
        <v>203</v>
      </c>
      <c r="BU3">
        <v>16834693381788</v>
      </c>
      <c r="BV3" t="s">
        <v>186</v>
      </c>
      <c r="BW3" t="s">
        <v>186</v>
      </c>
      <c r="BX3" t="s">
        <v>187</v>
      </c>
      <c r="BY3">
        <v>16834693401858</v>
      </c>
      <c r="BZ3">
        <v>113000</v>
      </c>
      <c r="CA3">
        <v>113000</v>
      </c>
      <c r="CB3">
        <v>1310</v>
      </c>
      <c r="CC3">
        <v>42782495101</v>
      </c>
      <c r="CD3" t="s">
        <v>339</v>
      </c>
      <c r="CE3" t="s">
        <v>341</v>
      </c>
      <c r="CF3" t="s">
        <v>342</v>
      </c>
      <c r="CG3">
        <v>54</v>
      </c>
      <c r="CH3">
        <v>3694</v>
      </c>
      <c r="CI3">
        <v>37351999999993</v>
      </c>
      <c r="CJ3">
        <v>37351999999993</v>
      </c>
      <c r="CM3" t="s">
        <v>190</v>
      </c>
      <c r="CN3" t="s">
        <v>191</v>
      </c>
      <c r="CO3" t="s">
        <v>192</v>
      </c>
      <c r="CP3">
        <v>19588</v>
      </c>
      <c r="CQ3" t="s">
        <v>339</v>
      </c>
      <c r="CR3">
        <v>24</v>
      </c>
      <c r="CS3" t="s">
        <v>193</v>
      </c>
      <c r="CT3" t="s">
        <v>194</v>
      </c>
      <c r="CU3" t="s">
        <v>195</v>
      </c>
      <c r="CV3">
        <v>-27</v>
      </c>
      <c r="CW3">
        <v>-2</v>
      </c>
      <c r="CX3" t="s">
        <v>196</v>
      </c>
      <c r="CY3" t="s">
        <v>343</v>
      </c>
      <c r="CZ3">
        <v>3700</v>
      </c>
      <c r="DA3">
        <v>3700</v>
      </c>
      <c r="DB3">
        <v>3700</v>
      </c>
      <c r="DC3">
        <v>3700</v>
      </c>
      <c r="DD3">
        <v>3700</v>
      </c>
      <c r="DE3">
        <v>3700</v>
      </c>
      <c r="DF3">
        <v>3700</v>
      </c>
      <c r="DG3">
        <v>3700</v>
      </c>
      <c r="DH3" t="s">
        <v>198</v>
      </c>
      <c r="DI3" t="s">
        <v>199</v>
      </c>
      <c r="DJ3">
        <v>38</v>
      </c>
      <c r="DK3">
        <v>15</v>
      </c>
      <c r="DL3">
        <v>1825</v>
      </c>
      <c r="DM3">
        <v>1829</v>
      </c>
      <c r="DN3">
        <v>2722</v>
      </c>
      <c r="DO3">
        <v>2722</v>
      </c>
      <c r="DP3">
        <v>2725</v>
      </c>
      <c r="DQ3">
        <v>3699</v>
      </c>
      <c r="DR3">
        <v>1824</v>
      </c>
      <c r="DS3">
        <v>1824</v>
      </c>
      <c r="DT3">
        <v>1824</v>
      </c>
      <c r="DU3">
        <v>1824</v>
      </c>
      <c r="DV3">
        <v>3699</v>
      </c>
      <c r="DW3">
        <v>3699</v>
      </c>
      <c r="DX3">
        <v>3741</v>
      </c>
      <c r="DY3">
        <v>3741</v>
      </c>
      <c r="DZ3">
        <v>3741</v>
      </c>
      <c r="EA3">
        <v>3741</v>
      </c>
      <c r="EB3">
        <v>3741</v>
      </c>
      <c r="EC3">
        <v>3741</v>
      </c>
      <c r="ED3">
        <v>0</v>
      </c>
      <c r="EE3">
        <v>0</v>
      </c>
      <c r="EF3">
        <v>3700</v>
      </c>
      <c r="EG3">
        <v>3700</v>
      </c>
      <c r="EH3">
        <v>16205</v>
      </c>
      <c r="EI3">
        <v>3700</v>
      </c>
      <c r="EJ3">
        <v>3700</v>
      </c>
      <c r="EK3" t="s">
        <v>344</v>
      </c>
      <c r="EL3">
        <v>2</v>
      </c>
      <c r="EM3">
        <v>1</v>
      </c>
      <c r="EN3">
        <v>4152</v>
      </c>
      <c r="EO3">
        <v>0</v>
      </c>
      <c r="EP3">
        <v>0</v>
      </c>
      <c r="EQ3">
        <v>39</v>
      </c>
      <c r="ER3">
        <v>0</v>
      </c>
      <c r="ES3">
        <v>0</v>
      </c>
      <c r="ET3">
        <v>1</v>
      </c>
      <c r="EU3">
        <v>0</v>
      </c>
      <c r="EV3">
        <v>0</v>
      </c>
      <c r="EW3">
        <v>5066</v>
      </c>
      <c r="EX3">
        <v>1284</v>
      </c>
      <c r="EY3">
        <v>1</v>
      </c>
      <c r="EZ3">
        <v>6356</v>
      </c>
      <c r="FA3">
        <v>6082</v>
      </c>
      <c r="FB3">
        <v>10</v>
      </c>
      <c r="FC3">
        <v>17457</v>
      </c>
      <c r="FD3">
        <v>2255</v>
      </c>
      <c r="FE3">
        <v>3</v>
      </c>
      <c r="FF3">
        <v>6806</v>
      </c>
      <c r="FG3">
        <v>0</v>
      </c>
      <c r="FH3">
        <v>0</v>
      </c>
      <c r="FI3">
        <v>0</v>
      </c>
      <c r="FJ3">
        <v>0</v>
      </c>
      <c r="FK3">
        <v>0</v>
      </c>
      <c r="FL3">
        <v>0</v>
      </c>
      <c r="FM3">
        <v>0</v>
      </c>
      <c r="FN3">
        <v>0</v>
      </c>
      <c r="FO3">
        <v>0</v>
      </c>
      <c r="FP3">
        <v>0</v>
      </c>
      <c r="FQ3">
        <v>0</v>
      </c>
      <c r="FR3">
        <v>0</v>
      </c>
      <c r="FS3">
        <v>0</v>
      </c>
      <c r="FT3">
        <v>0</v>
      </c>
      <c r="FU3">
        <v>0</v>
      </c>
      <c r="FV3" t="s">
        <v>344</v>
      </c>
    </row>
    <row r="4" spans="1:179" x14ac:dyDescent="0.2">
      <c r="A4">
        <v>3715</v>
      </c>
      <c r="B4">
        <v>3715</v>
      </c>
      <c r="C4">
        <v>4159</v>
      </c>
      <c r="D4">
        <v>27861</v>
      </c>
      <c r="E4">
        <v>27861</v>
      </c>
      <c r="F4">
        <v>9720</v>
      </c>
      <c r="G4">
        <v>9720</v>
      </c>
      <c r="H4">
        <v>15</v>
      </c>
      <c r="I4">
        <v>15</v>
      </c>
      <c r="J4">
        <v>15</v>
      </c>
      <c r="K4">
        <v>14</v>
      </c>
      <c r="L4">
        <v>1</v>
      </c>
      <c r="M4">
        <v>0</v>
      </c>
      <c r="N4">
        <v>99999</v>
      </c>
      <c r="O4">
        <v>0</v>
      </c>
      <c r="P4">
        <v>0</v>
      </c>
      <c r="Q4">
        <v>1</v>
      </c>
      <c r="R4" t="s">
        <v>347</v>
      </c>
      <c r="S4">
        <v>3702</v>
      </c>
      <c r="T4">
        <v>3702</v>
      </c>
      <c r="U4">
        <v>2723</v>
      </c>
      <c r="V4">
        <v>2724</v>
      </c>
      <c r="W4" t="s">
        <v>339</v>
      </c>
      <c r="X4">
        <v>3</v>
      </c>
      <c r="Y4">
        <v>0</v>
      </c>
      <c r="Z4" t="s">
        <v>348</v>
      </c>
      <c r="AA4" t="s">
        <v>339</v>
      </c>
      <c r="AB4">
        <v>2723</v>
      </c>
      <c r="AC4">
        <v>37373999999985</v>
      </c>
      <c r="AD4">
        <v>3750</v>
      </c>
      <c r="AE4">
        <v>3</v>
      </c>
      <c r="AF4">
        <v>10</v>
      </c>
      <c r="AG4">
        <v>1808</v>
      </c>
      <c r="AH4">
        <v>520</v>
      </c>
      <c r="AI4">
        <v>50</v>
      </c>
      <c r="AJ4">
        <v>100</v>
      </c>
      <c r="AK4">
        <v>100</v>
      </c>
      <c r="AL4">
        <v>-1</v>
      </c>
      <c r="AM4">
        <v>100</v>
      </c>
      <c r="AN4">
        <v>-1</v>
      </c>
      <c r="AO4">
        <v>-1</v>
      </c>
      <c r="AP4">
        <v>-1</v>
      </c>
      <c r="AQ4">
        <v>-1</v>
      </c>
      <c r="AR4">
        <v>-1</v>
      </c>
      <c r="AS4">
        <v>14584</v>
      </c>
      <c r="AT4">
        <v>0</v>
      </c>
      <c r="AU4">
        <v>-1</v>
      </c>
      <c r="AV4">
        <v>-1</v>
      </c>
      <c r="AW4">
        <v>0</v>
      </c>
      <c r="AX4">
        <v>0</v>
      </c>
      <c r="AY4" t="s">
        <v>184</v>
      </c>
      <c r="AZ4">
        <v>2</v>
      </c>
      <c r="BA4">
        <v>0</v>
      </c>
      <c r="BB4">
        <v>0</v>
      </c>
      <c r="BC4">
        <v>0</v>
      </c>
      <c r="BD4">
        <v>0</v>
      </c>
      <c r="BE4">
        <v>0</v>
      </c>
      <c r="BF4">
        <v>20</v>
      </c>
      <c r="BG4">
        <v>2</v>
      </c>
      <c r="BH4">
        <v>1</v>
      </c>
      <c r="BI4">
        <v>1</v>
      </c>
      <c r="BJ4">
        <v>2</v>
      </c>
      <c r="BK4">
        <v>0</v>
      </c>
      <c r="BL4">
        <v>3</v>
      </c>
      <c r="BM4">
        <v>6</v>
      </c>
      <c r="BN4">
        <v>1</v>
      </c>
      <c r="BO4">
        <v>1</v>
      </c>
      <c r="BP4">
        <v>0</v>
      </c>
      <c r="BQ4">
        <v>0</v>
      </c>
      <c r="BR4">
        <v>0</v>
      </c>
      <c r="BS4">
        <v>4117</v>
      </c>
      <c r="BT4" t="s">
        <v>185</v>
      </c>
      <c r="BU4">
        <v>16834693408745</v>
      </c>
      <c r="BV4" t="s">
        <v>186</v>
      </c>
      <c r="BW4" t="s">
        <v>186</v>
      </c>
      <c r="BX4" t="s">
        <v>187</v>
      </c>
      <c r="BY4">
        <v>1683469342771</v>
      </c>
      <c r="BZ4">
        <v>113000</v>
      </c>
      <c r="CA4">
        <v>113000</v>
      </c>
      <c r="CB4">
        <v>1060</v>
      </c>
      <c r="CC4">
        <v>34370946822</v>
      </c>
      <c r="CD4" t="s">
        <v>339</v>
      </c>
      <c r="CE4" t="s">
        <v>341</v>
      </c>
      <c r="CF4" t="s">
        <v>342</v>
      </c>
      <c r="CG4">
        <v>54</v>
      </c>
      <c r="CH4">
        <v>3702</v>
      </c>
      <c r="CI4">
        <v>37373999999985</v>
      </c>
      <c r="CJ4">
        <v>37373999999985</v>
      </c>
      <c r="CM4" t="s">
        <v>190</v>
      </c>
      <c r="CN4" t="s">
        <v>191</v>
      </c>
      <c r="CO4" t="s">
        <v>192</v>
      </c>
      <c r="CP4">
        <v>19521</v>
      </c>
      <c r="CQ4" t="s">
        <v>339</v>
      </c>
      <c r="CR4">
        <v>24</v>
      </c>
      <c r="CS4" t="s">
        <v>193</v>
      </c>
      <c r="CT4" t="s">
        <v>194</v>
      </c>
      <c r="CU4" t="s">
        <v>195</v>
      </c>
      <c r="CV4">
        <v>-27</v>
      </c>
      <c r="CW4">
        <v>-2</v>
      </c>
      <c r="CX4" t="s">
        <v>196</v>
      </c>
      <c r="CY4" t="s">
        <v>343</v>
      </c>
      <c r="CZ4">
        <v>3800</v>
      </c>
      <c r="DA4">
        <v>3800</v>
      </c>
      <c r="DB4">
        <v>3800</v>
      </c>
      <c r="DC4">
        <v>3800</v>
      </c>
      <c r="DD4">
        <v>3800</v>
      </c>
      <c r="DE4">
        <v>3800</v>
      </c>
      <c r="DF4">
        <v>3800</v>
      </c>
      <c r="DG4">
        <v>3800</v>
      </c>
      <c r="DH4" t="s">
        <v>198</v>
      </c>
      <c r="DI4" t="s">
        <v>199</v>
      </c>
      <c r="DJ4">
        <v>41</v>
      </c>
      <c r="DK4">
        <v>19</v>
      </c>
      <c r="DL4">
        <v>1836</v>
      </c>
      <c r="DM4">
        <v>1840</v>
      </c>
      <c r="DN4">
        <v>2735</v>
      </c>
      <c r="DO4">
        <v>2735</v>
      </c>
      <c r="DP4">
        <v>2737</v>
      </c>
      <c r="DQ4">
        <v>3715</v>
      </c>
      <c r="DR4">
        <v>1835</v>
      </c>
      <c r="DS4">
        <v>1835</v>
      </c>
      <c r="DT4">
        <v>1835</v>
      </c>
      <c r="DU4">
        <v>1835</v>
      </c>
      <c r="DV4">
        <v>3715</v>
      </c>
      <c r="DW4">
        <v>3715</v>
      </c>
      <c r="DX4">
        <v>3749</v>
      </c>
      <c r="DY4">
        <v>3749</v>
      </c>
      <c r="DZ4">
        <v>3749</v>
      </c>
      <c r="EA4">
        <v>3750</v>
      </c>
      <c r="EB4">
        <v>3750</v>
      </c>
      <c r="EC4">
        <v>3750</v>
      </c>
      <c r="ED4">
        <v>0</v>
      </c>
      <c r="EE4">
        <v>0</v>
      </c>
      <c r="EF4">
        <v>3800</v>
      </c>
      <c r="EG4">
        <v>3800</v>
      </c>
      <c r="EH4">
        <v>16218</v>
      </c>
      <c r="EI4">
        <v>3800</v>
      </c>
      <c r="EJ4">
        <v>3800</v>
      </c>
      <c r="EK4" t="s">
        <v>344</v>
      </c>
      <c r="EL4">
        <v>3</v>
      </c>
      <c r="EM4">
        <v>1</v>
      </c>
      <c r="EN4">
        <v>4134</v>
      </c>
      <c r="EO4">
        <v>0</v>
      </c>
      <c r="EP4">
        <v>0</v>
      </c>
      <c r="EQ4">
        <v>42</v>
      </c>
      <c r="ER4">
        <v>0</v>
      </c>
      <c r="ES4">
        <v>0</v>
      </c>
      <c r="ET4">
        <v>1</v>
      </c>
      <c r="EU4">
        <v>0</v>
      </c>
      <c r="EV4">
        <v>0</v>
      </c>
      <c r="EW4">
        <v>5097</v>
      </c>
      <c r="EX4">
        <v>1284</v>
      </c>
      <c r="EY4">
        <v>1</v>
      </c>
      <c r="EZ4">
        <v>6356</v>
      </c>
      <c r="FA4">
        <v>6082</v>
      </c>
      <c r="FB4">
        <v>10</v>
      </c>
      <c r="FC4">
        <v>17457</v>
      </c>
      <c r="FD4">
        <v>2255</v>
      </c>
      <c r="FE4">
        <v>3</v>
      </c>
      <c r="FF4">
        <v>6806</v>
      </c>
      <c r="FG4">
        <v>0</v>
      </c>
      <c r="FH4">
        <v>0</v>
      </c>
      <c r="FI4">
        <v>0</v>
      </c>
      <c r="FJ4">
        <v>0</v>
      </c>
      <c r="FK4">
        <v>0</v>
      </c>
      <c r="FL4">
        <v>0</v>
      </c>
      <c r="FM4">
        <v>0</v>
      </c>
      <c r="FN4">
        <v>0</v>
      </c>
      <c r="FO4">
        <v>0</v>
      </c>
      <c r="FP4">
        <v>0</v>
      </c>
      <c r="FQ4">
        <v>0</v>
      </c>
      <c r="FR4">
        <v>0</v>
      </c>
      <c r="FS4">
        <v>0</v>
      </c>
      <c r="FT4">
        <v>0</v>
      </c>
      <c r="FU4">
        <v>0</v>
      </c>
      <c r="FV4" t="s">
        <v>344</v>
      </c>
    </row>
    <row r="5" spans="1:179" x14ac:dyDescent="0.2">
      <c r="A5">
        <v>3699</v>
      </c>
      <c r="B5">
        <v>3699</v>
      </c>
      <c r="C5">
        <v>4142</v>
      </c>
      <c r="D5">
        <v>27861</v>
      </c>
      <c r="E5">
        <v>25898</v>
      </c>
      <c r="F5">
        <v>9720</v>
      </c>
      <c r="G5">
        <v>9621</v>
      </c>
      <c r="H5">
        <v>15</v>
      </c>
      <c r="I5">
        <v>15</v>
      </c>
      <c r="J5">
        <v>14</v>
      </c>
      <c r="K5">
        <v>14</v>
      </c>
      <c r="L5">
        <v>1</v>
      </c>
      <c r="M5">
        <v>0</v>
      </c>
      <c r="N5">
        <v>99999</v>
      </c>
      <c r="O5">
        <v>0</v>
      </c>
      <c r="P5">
        <v>0</v>
      </c>
      <c r="Q5">
        <v>1</v>
      </c>
      <c r="R5" t="s">
        <v>349</v>
      </c>
      <c r="S5">
        <v>3682</v>
      </c>
      <c r="T5">
        <v>3682</v>
      </c>
      <c r="U5">
        <v>2701</v>
      </c>
      <c r="V5">
        <v>2703</v>
      </c>
      <c r="W5" t="s">
        <v>339</v>
      </c>
      <c r="X5">
        <v>3</v>
      </c>
      <c r="Y5">
        <v>0</v>
      </c>
      <c r="Z5" t="s">
        <v>350</v>
      </c>
      <c r="AA5" t="s">
        <v>339</v>
      </c>
      <c r="AB5">
        <v>2701</v>
      </c>
      <c r="AC5">
        <v>37181999999993</v>
      </c>
      <c r="AD5">
        <v>3736</v>
      </c>
      <c r="AE5">
        <v>3</v>
      </c>
      <c r="AF5">
        <v>10</v>
      </c>
      <c r="AG5">
        <v>1799</v>
      </c>
      <c r="AH5">
        <v>520</v>
      </c>
      <c r="AI5">
        <v>50</v>
      </c>
      <c r="AJ5">
        <v>100</v>
      </c>
      <c r="AK5">
        <v>100</v>
      </c>
      <c r="AL5">
        <v>-1</v>
      </c>
      <c r="AM5">
        <v>100</v>
      </c>
      <c r="AN5">
        <v>-1</v>
      </c>
      <c r="AO5">
        <v>-1</v>
      </c>
      <c r="AP5">
        <v>-1</v>
      </c>
      <c r="AQ5">
        <v>-1</v>
      </c>
      <c r="AR5">
        <v>-1</v>
      </c>
      <c r="AS5">
        <v>14595</v>
      </c>
      <c r="AT5">
        <v>0</v>
      </c>
      <c r="AU5">
        <v>-1</v>
      </c>
      <c r="AV5">
        <v>-1</v>
      </c>
      <c r="AW5">
        <v>0</v>
      </c>
      <c r="AX5">
        <v>0</v>
      </c>
      <c r="AY5" t="s">
        <v>184</v>
      </c>
      <c r="AZ5">
        <v>4</v>
      </c>
      <c r="BA5">
        <v>0</v>
      </c>
      <c r="BB5">
        <v>0</v>
      </c>
      <c r="BC5">
        <v>0</v>
      </c>
      <c r="BD5">
        <v>0</v>
      </c>
      <c r="BE5">
        <v>0</v>
      </c>
      <c r="BF5">
        <v>11</v>
      </c>
      <c r="BG5">
        <v>3</v>
      </c>
      <c r="BH5">
        <v>2</v>
      </c>
      <c r="BI5">
        <v>2</v>
      </c>
      <c r="BJ5">
        <v>4</v>
      </c>
      <c r="BK5">
        <v>0</v>
      </c>
      <c r="BL5">
        <v>5</v>
      </c>
      <c r="BM5">
        <v>7</v>
      </c>
      <c r="BN5">
        <v>1</v>
      </c>
      <c r="BO5">
        <v>0</v>
      </c>
      <c r="BP5">
        <v>1</v>
      </c>
      <c r="BQ5">
        <v>0</v>
      </c>
      <c r="BR5">
        <v>0</v>
      </c>
      <c r="BS5">
        <v>4105</v>
      </c>
      <c r="BT5" t="s">
        <v>203</v>
      </c>
      <c r="BU5">
        <v>16834693612353</v>
      </c>
      <c r="BV5" t="s">
        <v>186</v>
      </c>
      <c r="BW5" t="s">
        <v>186</v>
      </c>
      <c r="BX5" t="s">
        <v>187</v>
      </c>
      <c r="BY5">
        <v>16834693631471</v>
      </c>
      <c r="BZ5">
        <v>113000</v>
      </c>
      <c r="CA5">
        <v>113000</v>
      </c>
      <c r="CB5">
        <v>1999</v>
      </c>
      <c r="CC5">
        <v>63938618926</v>
      </c>
      <c r="CD5" t="s">
        <v>339</v>
      </c>
      <c r="CE5" t="s">
        <v>341</v>
      </c>
      <c r="CF5" t="s">
        <v>342</v>
      </c>
      <c r="CG5">
        <v>54</v>
      </c>
      <c r="CH5">
        <v>3682</v>
      </c>
      <c r="CI5">
        <v>37181999999993</v>
      </c>
      <c r="CJ5">
        <v>37181999999993</v>
      </c>
      <c r="CM5" t="s">
        <v>190</v>
      </c>
      <c r="CN5" t="s">
        <v>191</v>
      </c>
      <c r="CO5" t="s">
        <v>192</v>
      </c>
      <c r="CP5">
        <v>19696</v>
      </c>
      <c r="CQ5" t="s">
        <v>339</v>
      </c>
      <c r="CR5">
        <v>24</v>
      </c>
      <c r="CS5" t="s">
        <v>193</v>
      </c>
      <c r="CT5" t="s">
        <v>194</v>
      </c>
      <c r="CU5" t="s">
        <v>195</v>
      </c>
      <c r="CV5">
        <v>-27</v>
      </c>
      <c r="CW5">
        <v>-2</v>
      </c>
      <c r="CX5" t="s">
        <v>196</v>
      </c>
      <c r="CY5" t="s">
        <v>343</v>
      </c>
      <c r="CZ5">
        <v>3700</v>
      </c>
      <c r="DA5">
        <v>3700</v>
      </c>
      <c r="DB5">
        <v>3700</v>
      </c>
      <c r="DC5">
        <v>3700</v>
      </c>
      <c r="DD5">
        <v>3700</v>
      </c>
      <c r="DE5">
        <v>3700</v>
      </c>
      <c r="DF5">
        <v>3700</v>
      </c>
      <c r="DG5">
        <v>3700</v>
      </c>
      <c r="DH5" t="s">
        <v>198</v>
      </c>
      <c r="DI5" t="s">
        <v>199</v>
      </c>
      <c r="DJ5">
        <v>47</v>
      </c>
      <c r="DK5">
        <v>25</v>
      </c>
      <c r="DL5">
        <v>1836</v>
      </c>
      <c r="DM5">
        <v>1838</v>
      </c>
      <c r="DN5">
        <v>2718</v>
      </c>
      <c r="DO5">
        <v>2718</v>
      </c>
      <c r="DP5">
        <v>2721</v>
      </c>
      <c r="DQ5">
        <v>3699</v>
      </c>
      <c r="DR5">
        <v>1834</v>
      </c>
      <c r="DS5">
        <v>1834</v>
      </c>
      <c r="DT5">
        <v>1834</v>
      </c>
      <c r="DU5">
        <v>1835</v>
      </c>
      <c r="DV5">
        <v>3699</v>
      </c>
      <c r="DW5">
        <v>3699</v>
      </c>
      <c r="DX5">
        <v>3735</v>
      </c>
      <c r="DY5">
        <v>3735</v>
      </c>
      <c r="DZ5">
        <v>3735</v>
      </c>
      <c r="EA5">
        <v>3736</v>
      </c>
      <c r="EB5">
        <v>3736</v>
      </c>
      <c r="EC5">
        <v>3736</v>
      </c>
      <c r="ED5">
        <v>0</v>
      </c>
      <c r="EE5">
        <v>0</v>
      </c>
      <c r="EF5">
        <v>3700</v>
      </c>
      <c r="EG5">
        <v>3700</v>
      </c>
      <c r="EH5">
        <v>16215</v>
      </c>
      <c r="EI5">
        <v>3700</v>
      </c>
      <c r="EJ5">
        <v>3700</v>
      </c>
      <c r="EK5" t="s">
        <v>344</v>
      </c>
      <c r="EL5">
        <v>4</v>
      </c>
      <c r="EM5">
        <v>1</v>
      </c>
      <c r="EN5">
        <v>4148</v>
      </c>
      <c r="EO5">
        <v>0</v>
      </c>
      <c r="EP5">
        <v>0</v>
      </c>
      <c r="EQ5">
        <v>48</v>
      </c>
      <c r="ER5">
        <v>0</v>
      </c>
      <c r="ES5">
        <v>0</v>
      </c>
      <c r="ET5">
        <v>1</v>
      </c>
      <c r="EU5">
        <v>0</v>
      </c>
      <c r="EV5">
        <v>0</v>
      </c>
      <c r="EW5">
        <v>5063</v>
      </c>
      <c r="EX5">
        <v>1284</v>
      </c>
      <c r="EY5">
        <v>1</v>
      </c>
      <c r="EZ5">
        <v>6356</v>
      </c>
      <c r="FA5">
        <v>6082</v>
      </c>
      <c r="FB5">
        <v>10</v>
      </c>
      <c r="FC5">
        <v>17457</v>
      </c>
      <c r="FD5">
        <v>2255</v>
      </c>
      <c r="FE5">
        <v>3</v>
      </c>
      <c r="FF5">
        <v>6806</v>
      </c>
      <c r="FG5">
        <v>0</v>
      </c>
      <c r="FH5">
        <v>0</v>
      </c>
      <c r="FI5">
        <v>0</v>
      </c>
      <c r="FJ5">
        <v>0</v>
      </c>
      <c r="FK5">
        <v>0</v>
      </c>
      <c r="FL5">
        <v>0</v>
      </c>
      <c r="FM5">
        <v>0</v>
      </c>
      <c r="FN5">
        <v>0</v>
      </c>
      <c r="FO5">
        <v>0</v>
      </c>
      <c r="FP5">
        <v>0</v>
      </c>
      <c r="FQ5">
        <v>0</v>
      </c>
      <c r="FR5">
        <v>0</v>
      </c>
      <c r="FS5">
        <v>0</v>
      </c>
      <c r="FT5">
        <v>0</v>
      </c>
      <c r="FU5">
        <v>0</v>
      </c>
      <c r="FV5" t="s">
        <v>344</v>
      </c>
    </row>
    <row r="6" spans="1:179" x14ac:dyDescent="0.2">
      <c r="A6">
        <v>3694</v>
      </c>
      <c r="B6">
        <v>3694</v>
      </c>
      <c r="C6">
        <v>4151</v>
      </c>
      <c r="D6">
        <v>27861</v>
      </c>
      <c r="E6">
        <v>25898</v>
      </c>
      <c r="F6">
        <v>9720</v>
      </c>
      <c r="G6">
        <v>9621</v>
      </c>
      <c r="H6">
        <v>15</v>
      </c>
      <c r="I6">
        <v>15</v>
      </c>
      <c r="J6">
        <v>14</v>
      </c>
      <c r="K6">
        <v>14</v>
      </c>
      <c r="L6">
        <v>1</v>
      </c>
      <c r="M6">
        <v>0</v>
      </c>
      <c r="N6">
        <v>99999</v>
      </c>
      <c r="O6">
        <v>0</v>
      </c>
      <c r="P6">
        <v>0</v>
      </c>
      <c r="Q6">
        <v>1</v>
      </c>
      <c r="R6" t="s">
        <v>351</v>
      </c>
      <c r="S6">
        <v>3690</v>
      </c>
      <c r="T6">
        <v>3690</v>
      </c>
      <c r="U6">
        <v>2703</v>
      </c>
      <c r="V6">
        <v>2705</v>
      </c>
      <c r="W6" t="s">
        <v>339</v>
      </c>
      <c r="X6">
        <v>3</v>
      </c>
      <c r="Y6">
        <v>0</v>
      </c>
      <c r="Z6" t="s">
        <v>352</v>
      </c>
      <c r="AA6" t="s">
        <v>339</v>
      </c>
      <c r="AB6">
        <v>2703</v>
      </c>
      <c r="AC6">
        <v>37289000000022</v>
      </c>
      <c r="AD6">
        <v>3733</v>
      </c>
      <c r="AE6">
        <v>3</v>
      </c>
      <c r="AF6">
        <v>10</v>
      </c>
      <c r="AG6">
        <v>1794</v>
      </c>
      <c r="AH6">
        <v>520</v>
      </c>
      <c r="AI6">
        <v>50</v>
      </c>
      <c r="AJ6">
        <v>100</v>
      </c>
      <c r="AK6">
        <v>100</v>
      </c>
      <c r="AL6">
        <v>-1</v>
      </c>
      <c r="AM6">
        <v>100</v>
      </c>
      <c r="AN6">
        <v>-1</v>
      </c>
      <c r="AO6">
        <v>-1</v>
      </c>
      <c r="AP6">
        <v>-1</v>
      </c>
      <c r="AQ6">
        <v>-1</v>
      </c>
      <c r="AR6">
        <v>-1</v>
      </c>
      <c r="AS6">
        <v>14582</v>
      </c>
      <c r="AT6">
        <v>0</v>
      </c>
      <c r="AU6">
        <v>-1</v>
      </c>
      <c r="AV6">
        <v>-1</v>
      </c>
      <c r="AW6">
        <v>0</v>
      </c>
      <c r="AX6">
        <v>0</v>
      </c>
      <c r="AY6" t="s">
        <v>184</v>
      </c>
      <c r="AZ6">
        <v>5</v>
      </c>
      <c r="BA6">
        <v>0</v>
      </c>
      <c r="BB6">
        <v>0</v>
      </c>
      <c r="BC6">
        <v>0</v>
      </c>
      <c r="BD6">
        <v>0</v>
      </c>
      <c r="BE6">
        <v>0</v>
      </c>
      <c r="BF6">
        <v>20</v>
      </c>
      <c r="BG6">
        <v>3</v>
      </c>
      <c r="BH6">
        <v>2</v>
      </c>
      <c r="BI6">
        <v>1</v>
      </c>
      <c r="BJ6">
        <v>3</v>
      </c>
      <c r="BK6">
        <v>0</v>
      </c>
      <c r="BL6">
        <v>4</v>
      </c>
      <c r="BM6">
        <v>11</v>
      </c>
      <c r="BN6">
        <v>0</v>
      </c>
      <c r="BO6">
        <v>0</v>
      </c>
      <c r="BP6">
        <v>0</v>
      </c>
      <c r="BQ6">
        <v>0</v>
      </c>
      <c r="BR6">
        <v>0</v>
      </c>
      <c r="BS6">
        <v>4100</v>
      </c>
      <c r="BT6" t="s">
        <v>206</v>
      </c>
      <c r="BU6">
        <v>16834693621353</v>
      </c>
      <c r="BV6" t="s">
        <v>186</v>
      </c>
      <c r="BW6" t="s">
        <v>186</v>
      </c>
      <c r="BX6" t="s">
        <v>187</v>
      </c>
      <c r="BY6">
        <v>16834693641757</v>
      </c>
      <c r="BZ6">
        <v>113000</v>
      </c>
      <c r="CA6">
        <v>113000</v>
      </c>
      <c r="CB6">
        <v>2140</v>
      </c>
      <c r="CC6">
        <v>68699839486</v>
      </c>
      <c r="CD6" t="s">
        <v>339</v>
      </c>
      <c r="CE6" t="s">
        <v>341</v>
      </c>
      <c r="CF6" t="s">
        <v>342</v>
      </c>
      <c r="CG6">
        <v>54</v>
      </c>
      <c r="CH6">
        <v>3690</v>
      </c>
      <c r="CI6">
        <v>37289000000022</v>
      </c>
      <c r="CJ6">
        <v>37289000000022</v>
      </c>
      <c r="CM6" t="s">
        <v>190</v>
      </c>
      <c r="CN6" t="s">
        <v>191</v>
      </c>
      <c r="CO6" t="s">
        <v>192</v>
      </c>
      <c r="CP6">
        <v>19861</v>
      </c>
      <c r="CQ6" t="s">
        <v>339</v>
      </c>
      <c r="CR6">
        <v>24</v>
      </c>
      <c r="CS6" t="s">
        <v>193</v>
      </c>
      <c r="CT6" t="s">
        <v>194</v>
      </c>
      <c r="CU6" t="s">
        <v>195</v>
      </c>
      <c r="CV6">
        <v>-27</v>
      </c>
      <c r="CW6">
        <v>-2</v>
      </c>
      <c r="CX6" t="s">
        <v>196</v>
      </c>
      <c r="CY6" t="s">
        <v>343</v>
      </c>
      <c r="CZ6">
        <v>3700</v>
      </c>
      <c r="DA6">
        <v>3700</v>
      </c>
      <c r="DB6">
        <v>3700</v>
      </c>
      <c r="DC6">
        <v>3700</v>
      </c>
      <c r="DD6">
        <v>3700</v>
      </c>
      <c r="DE6">
        <v>3700</v>
      </c>
      <c r="DF6">
        <v>3700</v>
      </c>
      <c r="DG6">
        <v>3700</v>
      </c>
      <c r="DH6" t="s">
        <v>198</v>
      </c>
      <c r="DI6" t="s">
        <v>199</v>
      </c>
      <c r="DJ6">
        <v>37</v>
      </c>
      <c r="DK6">
        <v>13</v>
      </c>
      <c r="DL6">
        <v>1818</v>
      </c>
      <c r="DM6">
        <v>1820</v>
      </c>
      <c r="DN6">
        <v>2706</v>
      </c>
      <c r="DO6">
        <v>2707</v>
      </c>
      <c r="DP6">
        <v>2709</v>
      </c>
      <c r="DQ6">
        <v>3694</v>
      </c>
      <c r="DR6">
        <v>1817</v>
      </c>
      <c r="DS6">
        <v>1817</v>
      </c>
      <c r="DT6">
        <v>1817</v>
      </c>
      <c r="DU6">
        <v>1818</v>
      </c>
      <c r="DV6">
        <v>3694</v>
      </c>
      <c r="DW6">
        <v>3694</v>
      </c>
      <c r="DX6">
        <v>3732</v>
      </c>
      <c r="DY6">
        <v>3732</v>
      </c>
      <c r="DZ6">
        <v>3732</v>
      </c>
      <c r="EA6">
        <v>3733</v>
      </c>
      <c r="EB6">
        <v>3733</v>
      </c>
      <c r="EC6">
        <v>3733</v>
      </c>
      <c r="ED6">
        <v>0</v>
      </c>
      <c r="EE6">
        <v>0</v>
      </c>
      <c r="EF6">
        <v>3700</v>
      </c>
      <c r="EG6">
        <v>3700</v>
      </c>
      <c r="EH6">
        <v>16215</v>
      </c>
      <c r="EI6">
        <v>3700</v>
      </c>
      <c r="EJ6">
        <v>3700</v>
      </c>
      <c r="EK6" t="s">
        <v>344</v>
      </c>
      <c r="EL6">
        <v>5</v>
      </c>
      <c r="EM6">
        <v>1</v>
      </c>
      <c r="EN6">
        <v>4123</v>
      </c>
      <c r="EO6">
        <v>0</v>
      </c>
      <c r="EP6">
        <v>0</v>
      </c>
      <c r="EQ6">
        <v>38</v>
      </c>
      <c r="ER6">
        <v>0</v>
      </c>
      <c r="ES6">
        <v>0</v>
      </c>
      <c r="ET6">
        <v>1</v>
      </c>
      <c r="EU6">
        <v>0</v>
      </c>
      <c r="EV6">
        <v>0</v>
      </c>
      <c r="EW6">
        <v>5063</v>
      </c>
      <c r="EX6">
        <v>1284</v>
      </c>
      <c r="EY6">
        <v>1</v>
      </c>
      <c r="EZ6">
        <v>6356</v>
      </c>
      <c r="FA6">
        <v>6082</v>
      </c>
      <c r="FB6">
        <v>10</v>
      </c>
      <c r="FC6">
        <v>17457</v>
      </c>
      <c r="FD6">
        <v>2255</v>
      </c>
      <c r="FE6">
        <v>3</v>
      </c>
      <c r="FF6">
        <v>6806</v>
      </c>
      <c r="FG6">
        <v>0</v>
      </c>
      <c r="FH6">
        <v>0</v>
      </c>
      <c r="FI6">
        <v>0</v>
      </c>
      <c r="FJ6">
        <v>0</v>
      </c>
      <c r="FK6">
        <v>0</v>
      </c>
      <c r="FL6">
        <v>0</v>
      </c>
      <c r="FM6">
        <v>0</v>
      </c>
      <c r="FN6">
        <v>0</v>
      </c>
      <c r="FO6">
        <v>0</v>
      </c>
      <c r="FP6">
        <v>0</v>
      </c>
      <c r="FQ6">
        <v>0</v>
      </c>
      <c r="FR6">
        <v>0</v>
      </c>
      <c r="FS6">
        <v>0</v>
      </c>
      <c r="FT6">
        <v>0</v>
      </c>
      <c r="FU6">
        <v>0</v>
      </c>
      <c r="FV6" t="s">
        <v>344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272E-81E4-354D-AC03-557EB680B9C0}">
  <dimension ref="A1:G41"/>
  <sheetViews>
    <sheetView tabSelected="1" zoomScale="140" zoomScaleNormal="140" workbookViewId="0">
      <selection activeCell="H50" sqref="H50"/>
    </sheetView>
  </sheetViews>
  <sheetFormatPr baseColWidth="10" defaultRowHeight="16" x14ac:dyDescent="0.2"/>
  <cols>
    <col min="1" max="1" width="27" customWidth="1"/>
    <col min="2" max="2" width="26.83203125" customWidth="1"/>
    <col min="3" max="3" width="39.1640625" customWidth="1"/>
    <col min="4" max="4" width="28.83203125" customWidth="1"/>
    <col min="5" max="5" width="43.1640625" customWidth="1"/>
    <col min="6" max="6" width="37.1640625" customWidth="1"/>
    <col min="7" max="7" width="37" customWidth="1"/>
  </cols>
  <sheetData>
    <row r="1" spans="1:7" x14ac:dyDescent="0.2">
      <c r="A1" s="2" t="s">
        <v>353</v>
      </c>
      <c r="B1" s="2"/>
      <c r="C1" s="2"/>
      <c r="D1" s="2"/>
      <c r="E1" s="2"/>
      <c r="F1" s="2"/>
      <c r="G1" s="2"/>
    </row>
    <row r="2" spans="1:7" x14ac:dyDescent="0.2">
      <c r="A2" s="3" t="s">
        <v>354</v>
      </c>
      <c r="B2" s="3" t="s">
        <v>355</v>
      </c>
      <c r="C2" s="3" t="s">
        <v>356</v>
      </c>
      <c r="D2" s="3" t="s">
        <v>357</v>
      </c>
      <c r="E2" s="3" t="s">
        <v>358</v>
      </c>
      <c r="F2" s="3" t="s">
        <v>359</v>
      </c>
      <c r="G2" s="3" t="s">
        <v>360</v>
      </c>
    </row>
    <row r="3" spans="1:7" x14ac:dyDescent="0.2">
      <c r="A3">
        <f>AVERAGE(Werkblad_1___Results_MPA_SLOW_I[loadTime])</f>
        <v>2551.6</v>
      </c>
      <c r="B3">
        <f>AVERAGE(Werkblad_1___Results_MPA_SLOW_I[bytesIn])</f>
        <v>4346.8</v>
      </c>
      <c r="C3">
        <f>AVERAGE(Werkblad_1___Results_MPA_SLOW_I[firstContentfulPaint])</f>
        <v>2573.6</v>
      </c>
      <c r="D3">
        <f>AVERAGE(Werkblad_1___Results_MPA_SLOW_I[SpeedIndex])</f>
        <v>2580</v>
      </c>
      <c r="E3">
        <f>AVERAGE(Werkblad_1___Results_MPA_SLOW_I[chromeUserTiming.LargestContentfulPaint])</f>
        <v>2573.6</v>
      </c>
      <c r="F3">
        <f>AVERAGE(Werkblad_1___Results_MPA_SLOW_I[TotalBlockingTime])</f>
        <v>0</v>
      </c>
      <c r="G3">
        <f>AVERAGE(Werkblad_1___Results_MPA_SLOW_I[chromeUserTiming.CumulativeLayoutShift])</f>
        <v>0</v>
      </c>
    </row>
    <row r="5" spans="1:7" x14ac:dyDescent="0.2">
      <c r="A5" s="2" t="s">
        <v>361</v>
      </c>
      <c r="B5" s="2"/>
      <c r="C5" s="2"/>
      <c r="D5" s="2"/>
      <c r="E5" s="2"/>
      <c r="F5" s="2"/>
      <c r="G5" s="2"/>
    </row>
    <row r="6" spans="1:7" x14ac:dyDescent="0.2">
      <c r="A6" s="3" t="s">
        <v>354</v>
      </c>
      <c r="B6" s="3" t="s">
        <v>355</v>
      </c>
      <c r="C6" s="3" t="s">
        <v>356</v>
      </c>
      <c r="D6" s="3" t="s">
        <v>357</v>
      </c>
      <c r="E6" s="3" t="s">
        <v>358</v>
      </c>
      <c r="F6" s="3" t="s">
        <v>359</v>
      </c>
      <c r="G6" s="3" t="s">
        <v>360</v>
      </c>
    </row>
    <row r="7" spans="1:7" x14ac:dyDescent="0.2">
      <c r="A7">
        <f>AVERAGE(Werkblad_1___Results_MPA_SLOW_I__2[loadTime])</f>
        <v>4482.2</v>
      </c>
      <c r="B7">
        <f>AVERAGE(Werkblad_1___Results_MPA_SLOW_I__2[bytesIn])</f>
        <v>218234.2</v>
      </c>
      <c r="C7">
        <f>AVERAGE(Werkblad_1___Results_MPA_SLOW_I__2[firstContentfulPaint])</f>
        <v>4520.2</v>
      </c>
      <c r="D7">
        <f>AVERAGE(Werkblad_1___Results_MPA_SLOW_I__2[SpeedIndex])</f>
        <v>4654.2</v>
      </c>
      <c r="E7">
        <f>AVERAGE(Werkblad_1___Results_MPA_SLOW_I__2[chromeUserTiming.LargestContentfulPaint])</f>
        <v>4520.2</v>
      </c>
      <c r="F7">
        <f>AVERAGE(Werkblad_1___Results_MPA_SLOW_I__2[TotalBlockingTime])</f>
        <v>0</v>
      </c>
      <c r="G7">
        <f>AVERAGE(Werkblad_1___Results_MPA_SLOW_I__2[chromeUserTiming.CumulativeLayoutShift])</f>
        <v>1124189</v>
      </c>
    </row>
    <row r="9" spans="1:7" x14ac:dyDescent="0.2">
      <c r="A9" s="2" t="s">
        <v>362</v>
      </c>
      <c r="B9" s="2"/>
      <c r="C9" s="2"/>
      <c r="D9" s="2"/>
      <c r="E9" s="2"/>
      <c r="F9" s="2"/>
      <c r="G9" s="2"/>
    </row>
    <row r="10" spans="1:7" x14ac:dyDescent="0.2">
      <c r="A10" s="3" t="s">
        <v>354</v>
      </c>
      <c r="B10" s="3" t="s">
        <v>355</v>
      </c>
      <c r="C10" s="3" t="s">
        <v>356</v>
      </c>
      <c r="D10" s="3" t="s">
        <v>357</v>
      </c>
      <c r="E10" s="3" t="s">
        <v>358</v>
      </c>
      <c r="F10" s="3" t="s">
        <v>359</v>
      </c>
      <c r="G10" s="3" t="s">
        <v>360</v>
      </c>
    </row>
    <row r="11" spans="1:7" x14ac:dyDescent="0.2">
      <c r="A11">
        <f>AVERAGE(Werkblad_1___Results_MPA_SLOW_L[loadTime])</f>
        <v>2554.8000000000002</v>
      </c>
      <c r="B11">
        <f>AVERAGE(Werkblad_1___Results_MPA_SLOW_L[bytesIn])</f>
        <v>3580.4</v>
      </c>
      <c r="C11">
        <f>AVERAGE(Werkblad_1___Results_MPA_SLOW_L[firstContentfulPaint])</f>
        <v>2572.8000000000002</v>
      </c>
      <c r="D11">
        <f>AVERAGE(Werkblad_1___Results_MPA_SLOW_L[SpeedIndex])</f>
        <v>2580</v>
      </c>
      <c r="E11">
        <f>AVERAGE(Werkblad_1___Results_MPA_SLOW_L[chromeUserTiming.LargestContentfulPaint])</f>
        <v>2572.8000000000002</v>
      </c>
      <c r="F11">
        <f>AVERAGE(Werkblad_1___Results_MPA_SLOW_L[TotalBlockingTime])</f>
        <v>0</v>
      </c>
      <c r="G11">
        <f>AVERAGE(Werkblad_1___Results_MPA_SLOW_L[chromeUserTiming.CumulativeLayoutShift])</f>
        <v>0</v>
      </c>
    </row>
    <row r="13" spans="1:7" x14ac:dyDescent="0.2">
      <c r="A13" s="2" t="s">
        <v>363</v>
      </c>
      <c r="B13" s="2"/>
      <c r="C13" s="2"/>
      <c r="D13" s="2"/>
      <c r="E13" s="2"/>
      <c r="F13" s="2"/>
      <c r="G13" s="2"/>
    </row>
    <row r="14" spans="1:7" x14ac:dyDescent="0.2">
      <c r="A14" s="3" t="s">
        <v>354</v>
      </c>
      <c r="B14" s="3" t="s">
        <v>355</v>
      </c>
      <c r="C14" s="3" t="s">
        <v>356</v>
      </c>
      <c r="D14" s="3" t="s">
        <v>357</v>
      </c>
      <c r="E14" s="3" t="s">
        <v>358</v>
      </c>
      <c r="F14" s="3" t="s">
        <v>359</v>
      </c>
      <c r="G14" s="3" t="s">
        <v>360</v>
      </c>
    </row>
    <row r="15" spans="1:7" x14ac:dyDescent="0.2">
      <c r="A15">
        <f>AVERAGE(Werkblad_1___Results_MPA_SLOW_M[loadTime])</f>
        <v>4532</v>
      </c>
      <c r="B15">
        <f>AVERAGE(Werkblad_1___Results_MPA_SLOW_M[bytesIn])</f>
        <v>220426.2</v>
      </c>
      <c r="C15">
        <f>AVERAGE(Werkblad_1___Results_MPA_SLOW_M[firstContentfulPaint])</f>
        <v>4556.2</v>
      </c>
      <c r="D15">
        <f>AVERAGE(Werkblad_1___Results_MPA_SLOW_M[SpeedIndex])</f>
        <v>5872.2</v>
      </c>
      <c r="E15">
        <f>AVERAGE(Werkblad_1___Results_MPA_SLOW_M[chromeUserTiming.LargestContentfulPaint])</f>
        <v>5718.8</v>
      </c>
      <c r="F15">
        <f>AVERAGE(Werkblad_1___Results_MPA_SLOW_M[TotalBlockingTime])</f>
        <v>0</v>
      </c>
      <c r="G15">
        <f>AVERAGE(Werkblad_1___Results_MPA_SLOW_M[chromeUserTiming.CumulativeLayoutShift])</f>
        <v>624152982</v>
      </c>
    </row>
    <row r="17" spans="1:7" x14ac:dyDescent="0.2">
      <c r="A17" s="2" t="s">
        <v>364</v>
      </c>
      <c r="B17" s="2"/>
      <c r="C17" s="2"/>
      <c r="D17" s="2"/>
      <c r="E17" s="2"/>
      <c r="F17" s="2"/>
      <c r="G17" s="2"/>
    </row>
    <row r="18" spans="1:7" x14ac:dyDescent="0.2">
      <c r="A18" s="3" t="s">
        <v>354</v>
      </c>
      <c r="B18" s="3" t="s">
        <v>355</v>
      </c>
      <c r="C18" s="3" t="s">
        <v>356</v>
      </c>
      <c r="D18" s="3" t="s">
        <v>357</v>
      </c>
      <c r="E18" s="3" t="s">
        <v>358</v>
      </c>
      <c r="F18" s="3" t="s">
        <v>359</v>
      </c>
      <c r="G18" s="3" t="s">
        <v>360</v>
      </c>
    </row>
    <row r="19" spans="1:7" x14ac:dyDescent="0.2">
      <c r="A19">
        <f>AVERAGE(Werkblad_1___Results_MPA_SLOW_O[loadTime])</f>
        <v>5079.3999999999996</v>
      </c>
      <c r="B19">
        <f>AVERAGE(Werkblad_1___Results_MPA_SLOW_O[bytesIn])</f>
        <v>212135.4</v>
      </c>
      <c r="C19">
        <f>AVERAGE(Werkblad_1___Results_MPA_SLOW_O[firstContentfulPaint])</f>
        <v>5120</v>
      </c>
      <c r="D19">
        <f>AVERAGE(Werkblad_1___Results_MPA_SLOW_O[SpeedIndex])</f>
        <v>6247.2</v>
      </c>
      <c r="E19">
        <f>AVERAGE(Werkblad_1___Results_MPA_SLOW_O[chromeUserTiming.LargestContentfulPaint])</f>
        <v>6339.6</v>
      </c>
      <c r="F19">
        <f>AVERAGE(Werkblad_1___Results_MPA_SLOW_O[TotalBlockingTime])</f>
        <v>0</v>
      </c>
      <c r="G19">
        <f>AVERAGE(Werkblad_1___Results_MPA_SLOW_O[chromeUserTiming.CumulativeLayoutShift])</f>
        <v>422356142</v>
      </c>
    </row>
    <row r="21" spans="1:7" x14ac:dyDescent="0.2">
      <c r="A21" s="2" t="s">
        <v>365</v>
      </c>
      <c r="B21" s="2"/>
      <c r="C21" s="2"/>
      <c r="D21" s="2"/>
      <c r="E21" s="2"/>
      <c r="F21" s="2"/>
      <c r="G21" s="2"/>
    </row>
    <row r="22" spans="1:7" x14ac:dyDescent="0.2">
      <c r="A22" s="3" t="s">
        <v>354</v>
      </c>
      <c r="B22" s="3" t="s">
        <v>355</v>
      </c>
      <c r="C22" s="3" t="s">
        <v>356</v>
      </c>
      <c r="D22" s="3" t="s">
        <v>357</v>
      </c>
      <c r="E22" s="3" t="s">
        <v>358</v>
      </c>
      <c r="F22" s="3" t="s">
        <v>359</v>
      </c>
      <c r="G22" s="3" t="s">
        <v>360</v>
      </c>
    </row>
    <row r="23" spans="1:7" x14ac:dyDescent="0.2">
      <c r="A23">
        <f>AVERAGE(Werkblad_1___Results_MPA_SLOW_P[loadTime])</f>
        <v>2536.1999999999998</v>
      </c>
      <c r="B23">
        <f>AVERAGE(Werkblad_1___Results_MPA_SLOW_P[bytesIn])</f>
        <v>3784</v>
      </c>
      <c r="C23">
        <f>AVERAGE(Werkblad_1___Results_MPA_SLOW_P[firstContentfulPaint])</f>
        <v>2549.4</v>
      </c>
      <c r="D23">
        <f>AVERAGE(Werkblad_1___Results_MPA_SLOW_P[SpeedIndex])</f>
        <v>2580</v>
      </c>
      <c r="E23">
        <f>AVERAGE(Werkblad_1___Results_MPA_SLOW_P[chromeUserTiming.LargestContentfulPaint])</f>
        <v>2549.4</v>
      </c>
      <c r="F23">
        <f>AVERAGE(Werkblad_1___Results_MPA_SLOW_P[TotalBlockingTime])</f>
        <v>0</v>
      </c>
      <c r="G23">
        <f>AVERAGE(Werkblad_1___Results_MPA_SLOW_P[chromeUserTiming.CumulativeLayoutShift])</f>
        <v>0</v>
      </c>
    </row>
    <row r="25" spans="1:7" x14ac:dyDescent="0.2">
      <c r="A25" s="2" t="s">
        <v>366</v>
      </c>
      <c r="B25" s="2"/>
      <c r="C25" s="2"/>
      <c r="D25" s="2"/>
      <c r="E25" s="2"/>
      <c r="F25" s="2"/>
      <c r="G25" s="2"/>
    </row>
    <row r="26" spans="1:7" x14ac:dyDescent="0.2">
      <c r="A26" s="3" t="s">
        <v>354</v>
      </c>
      <c r="B26" s="3" t="s">
        <v>355</v>
      </c>
      <c r="C26" s="3" t="s">
        <v>356</v>
      </c>
      <c r="D26" s="3" t="s">
        <v>357</v>
      </c>
      <c r="E26" s="3" t="s">
        <v>358</v>
      </c>
      <c r="F26" s="3" t="s">
        <v>359</v>
      </c>
      <c r="G26" s="3" t="s">
        <v>360</v>
      </c>
    </row>
    <row r="27" spans="1:7" x14ac:dyDescent="0.2">
      <c r="A27">
        <f>AVERAGE(Werkblad_1___Results_MPA_SLOW_R[loadTime])</f>
        <v>6516.2</v>
      </c>
      <c r="B27">
        <f>AVERAGE(Werkblad_1___Results_MPA_SLOW_R[bytesIn])</f>
        <v>223014</v>
      </c>
      <c r="C27">
        <f>AVERAGE(Werkblad_1___Results_MPA_SLOW_R[firstContentfulPaint])</f>
        <v>3823</v>
      </c>
      <c r="D27">
        <f>AVERAGE(Werkblad_1___Results_MPA_SLOW_R[SpeedIndex])</f>
        <v>4453.3999999999996</v>
      </c>
      <c r="E27">
        <f>AVERAGE(Werkblad_1___Results_MPA_SLOW_R[chromeUserTiming.LargestContentfulPaint])</f>
        <v>5961.6</v>
      </c>
      <c r="F27">
        <f>AVERAGE(Werkblad_1___Results_MPA_SLOW_R[TotalBlockingTime])</f>
        <v>0</v>
      </c>
      <c r="G27">
        <f>AVERAGE(Werkblad_1___Results_MPA_SLOW_R[chromeUserTiming.CumulativeLayoutShift])</f>
        <v>940074500</v>
      </c>
    </row>
    <row r="29" spans="1:7" x14ac:dyDescent="0.2">
      <c r="A29" s="2" t="s">
        <v>367</v>
      </c>
      <c r="B29" s="2"/>
      <c r="C29" s="2"/>
      <c r="D29" s="2"/>
      <c r="E29" s="2"/>
      <c r="F29" s="2"/>
      <c r="G29" s="2"/>
    </row>
    <row r="30" spans="1:7" x14ac:dyDescent="0.2">
      <c r="A30" s="3" t="s">
        <v>354</v>
      </c>
      <c r="B30" s="3" t="s">
        <v>355</v>
      </c>
      <c r="C30" s="3" t="s">
        <v>356</v>
      </c>
      <c r="D30" s="3" t="s">
        <v>357</v>
      </c>
      <c r="E30" s="3" t="s">
        <v>358</v>
      </c>
      <c r="F30" s="3" t="s">
        <v>359</v>
      </c>
      <c r="G30" s="3" t="s">
        <v>360</v>
      </c>
    </row>
    <row r="31" spans="1:7" x14ac:dyDescent="0.2">
      <c r="A31">
        <f>AVERAGE(Werkblad_1___Results_MPA_SLOW_R__2[loadTime])</f>
        <v>2529.1999999999998</v>
      </c>
      <c r="B31">
        <f>AVERAGE(Werkblad_1___Results_MPA_SLOW_R__2[bytesIn])</f>
        <v>3608.8</v>
      </c>
      <c r="C31">
        <f>AVERAGE(Werkblad_1___Results_MPA_SLOW_R__2[firstContentfulPaint])</f>
        <v>2550.6</v>
      </c>
      <c r="D31">
        <f>AVERAGE(Werkblad_1___Results_MPA_SLOW_R__2[SpeedIndex])</f>
        <v>2560</v>
      </c>
      <c r="E31">
        <f>AVERAGE(Werkblad_1___Results_MPA_SLOW_R__2[chromeUserTiming.LargestContentfulPaint])</f>
        <v>2550.6</v>
      </c>
      <c r="F31">
        <f>AVERAGE(Werkblad_1___Results_MPA_SLOW_R__2[TotalBlockingTime])</f>
        <v>0</v>
      </c>
      <c r="G31">
        <f>AVERAGE(Werkblad_1___Results_MPA_SLOW_R__2[chromeUserTiming.CumulativeLayoutShift])</f>
        <v>0</v>
      </c>
    </row>
    <row r="33" spans="1:7" x14ac:dyDescent="0.2">
      <c r="A33" s="2" t="s">
        <v>368</v>
      </c>
      <c r="B33" s="2"/>
      <c r="C33" s="2"/>
      <c r="D33" s="2"/>
      <c r="E33" s="2"/>
      <c r="F33" s="2"/>
      <c r="G33" s="2"/>
    </row>
    <row r="34" spans="1:7" x14ac:dyDescent="0.2">
      <c r="A34" s="3" t="s">
        <v>354</v>
      </c>
      <c r="B34" s="3" t="s">
        <v>355</v>
      </c>
      <c r="C34" s="3" t="s">
        <v>356</v>
      </c>
      <c r="D34" s="3" t="s">
        <v>357</v>
      </c>
      <c r="E34" s="3" t="s">
        <v>358</v>
      </c>
      <c r="F34" s="3" t="s">
        <v>359</v>
      </c>
      <c r="G34" s="3" t="s">
        <v>360</v>
      </c>
    </row>
    <row r="35" spans="1:7" x14ac:dyDescent="0.2">
      <c r="A35">
        <f>AVERAGE(Werkblad_1___Results_MPA_SLOW_S[loadTime])</f>
        <v>4511.6000000000004</v>
      </c>
      <c r="B35">
        <f>AVERAGE(Werkblad_1___Results_MPA_SLOW_S[bytesIn])</f>
        <v>217699.4</v>
      </c>
      <c r="C35">
        <f>AVERAGE(Werkblad_1___Results_MPA_SLOW_S[firstContentfulPaint])</f>
        <v>4548.3999999999996</v>
      </c>
      <c r="D35">
        <f>AVERAGE(Werkblad_1___Results_MPA_SLOW_S[SpeedIndex])</f>
        <v>5428</v>
      </c>
      <c r="E35">
        <f>AVERAGE(Werkblad_1___Results_MPA_SLOW_S[chromeUserTiming.LargestContentfulPaint])</f>
        <v>4548.3999999999996</v>
      </c>
      <c r="F35">
        <f>AVERAGE(Werkblad_1___Results_MPA_SLOW_S[TotalBlockingTime])</f>
        <v>0</v>
      </c>
      <c r="G35">
        <f>AVERAGE(Werkblad_1___Results_MPA_SLOW_S[chromeUserTiming.CumulativeLayoutShift])</f>
        <v>4.8330700000000002</v>
      </c>
    </row>
    <row r="39" spans="1:7" x14ac:dyDescent="0.2">
      <c r="A39" s="2" t="s">
        <v>369</v>
      </c>
      <c r="B39" s="2"/>
      <c r="C39" s="2"/>
      <c r="D39" s="2"/>
      <c r="E39" s="2"/>
      <c r="F39" s="2"/>
      <c r="G39" s="2"/>
    </row>
    <row r="40" spans="1:7" x14ac:dyDescent="0.2">
      <c r="A40" s="3" t="s">
        <v>354</v>
      </c>
      <c r="B40" s="3" t="s">
        <v>355</v>
      </c>
      <c r="C40" s="3" t="s">
        <v>356</v>
      </c>
      <c r="D40" s="3" t="s">
        <v>357</v>
      </c>
      <c r="E40" s="3" t="s">
        <v>358</v>
      </c>
      <c r="F40" s="3" t="s">
        <v>359</v>
      </c>
      <c r="G40" s="3" t="s">
        <v>360</v>
      </c>
    </row>
    <row r="41" spans="1:7" x14ac:dyDescent="0.2">
      <c r="A41">
        <f>SUM(A3,A7,A11,A15,A19,A23,A27,A31,A35)</f>
        <v>35293.200000000004</v>
      </c>
      <c r="B41">
        <f>SUM(B3,B7,B11,B15,B19,B23,B27,B31,B35)</f>
        <v>1106829.2</v>
      </c>
      <c r="C41">
        <f>SUM(C3,C7,C11,C15,C19,C23,C27,C31,C35)</f>
        <v>32814.199999999997</v>
      </c>
      <c r="D41">
        <f>SUM(D3,D7,D11,D15,D19,D23,D27,D31,D35)</f>
        <v>36955</v>
      </c>
      <c r="E41">
        <f>SUM(E3,E7,E11,E15,E19,E23,E27,E31,E35)</f>
        <v>37335</v>
      </c>
      <c r="F41">
        <f>SUM(F3,F7,F11,F15,F19,F23,F27,F31,F35)</f>
        <v>0</v>
      </c>
      <c r="G41">
        <f>SUM(G3,G7,G11,G15,G19,G27,G23,G31,G35)</f>
        <v>1987707817.83307</v>
      </c>
    </row>
  </sheetData>
  <mergeCells count="10">
    <mergeCell ref="A25:G25"/>
    <mergeCell ref="A29:G29"/>
    <mergeCell ref="A33:G33"/>
    <mergeCell ref="A39:G39"/>
    <mergeCell ref="A1:G1"/>
    <mergeCell ref="A5:G5"/>
    <mergeCell ref="A9:G9"/>
    <mergeCell ref="A13:G13"/>
    <mergeCell ref="A17:G17"/>
    <mergeCell ref="A21:G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E605-9E38-F94C-9671-5AEC42A449B8}">
  <dimension ref="A1:G3"/>
  <sheetViews>
    <sheetView zoomScale="140" zoomScaleNormal="140" workbookViewId="0">
      <selection activeCell="E11" sqref="E11"/>
    </sheetView>
  </sheetViews>
  <sheetFormatPr baseColWidth="10" defaultRowHeight="16" x14ac:dyDescent="0.2"/>
  <cols>
    <col min="1" max="1" width="27.6640625" customWidth="1"/>
    <col min="2" max="2" width="28.83203125" customWidth="1"/>
    <col min="3" max="3" width="39.1640625" customWidth="1"/>
    <col min="4" max="4" width="31.5" customWidth="1"/>
    <col min="5" max="5" width="43.1640625" customWidth="1"/>
    <col min="6" max="6" width="37.1640625" customWidth="1"/>
    <col min="7" max="7" width="37.83203125" customWidth="1"/>
  </cols>
  <sheetData>
    <row r="1" spans="1:7" x14ac:dyDescent="0.2">
      <c r="A1" s="2" t="s">
        <v>370</v>
      </c>
      <c r="B1" s="2"/>
      <c r="C1" s="2"/>
      <c r="D1" s="2"/>
      <c r="E1" s="2"/>
      <c r="F1" s="2"/>
      <c r="G1" s="2"/>
    </row>
    <row r="2" spans="1:7" x14ac:dyDescent="0.2">
      <c r="A2" s="3" t="s">
        <v>354</v>
      </c>
      <c r="B2" s="3" t="s">
        <v>355</v>
      </c>
      <c r="C2" s="3" t="s">
        <v>356</v>
      </c>
      <c r="D2" s="3" t="s">
        <v>357</v>
      </c>
      <c r="E2" s="3" t="s">
        <v>358</v>
      </c>
      <c r="F2" s="3" t="s">
        <v>359</v>
      </c>
      <c r="G2" s="3" t="s">
        <v>360</v>
      </c>
    </row>
    <row r="3" spans="1:7" x14ac:dyDescent="0.2">
      <c r="A3">
        <f>AVERAGE(Werkblad_1___Results_SPA_slow[loadTime])</f>
        <v>3720.4</v>
      </c>
      <c r="B3">
        <f>AVERAGE(Werkblad_1___Results_SPA_slow[bytesIn])</f>
        <v>9720</v>
      </c>
      <c r="C3">
        <f>AVERAGE(Werkblad_1___Results_SPA_slow[firstContentfulPaint])</f>
        <v>3758.6</v>
      </c>
      <c r="D3">
        <f>AVERAGE(Werkblad_1___Results_SPA_slow[SpeedIndex])</f>
        <v>3740</v>
      </c>
      <c r="E3">
        <f>AVERAGE(Werkblad_1___Results_SPA_slow[chromeUserTiming.LargestContentfulPaint])</f>
        <v>3758.6</v>
      </c>
      <c r="F3">
        <f>AVERAGE(Werkblad_1___Results_SPA_slow[TotalBlockingTime])</f>
        <v>0</v>
      </c>
      <c r="G3">
        <f>AVERAGE(Werkblad_1___Results_SPA_slow[chromeUserTiming.CumulativeLayoutShift])</f>
        <v>0</v>
      </c>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CDD5AD-B3CE-DA4A-8A41-B594186C48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12</vt:i4>
      </vt:variant>
    </vt:vector>
  </HeadingPairs>
  <TitlesOfParts>
    <vt:vector size="12" baseType="lpstr">
      <vt:lpstr>MPA_SLOW_INDEX_Page</vt:lpstr>
      <vt:lpstr>MPA_SLOW_INGREDIENTS_PAGE</vt:lpstr>
      <vt:lpstr>MPA_SLOW_LOGIN_Page</vt:lpstr>
      <vt:lpstr>MPA_SLOW_MENUCREATOR_Page</vt:lpstr>
      <vt:lpstr>MPA_SLOW_PROFILE_Page</vt:lpstr>
      <vt:lpstr>MPA_SLOW_OPENMENU_Page</vt:lpstr>
      <vt:lpstr>MPA_SLOW_RECIPE_Page</vt:lpstr>
      <vt:lpstr>MPA_SLOW_REGISTER_Page</vt:lpstr>
      <vt:lpstr>MPA_SLOW_SAVEDMENUS_Page</vt:lpstr>
      <vt:lpstr>SPA_SLOW</vt:lpstr>
      <vt:lpstr>MPA_SUMMARY</vt:lpstr>
      <vt:lpstr>SPA_SUMMARY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Wittevrongel Thibaut</dc:creator>
  <cp:lastModifiedBy>Wittevrongel Thibaut</cp:lastModifiedBy>
  <dcterms:created xsi:type="dcterms:W3CDTF">2023-05-08T19:35:05Z</dcterms:created>
  <dcterms:modified xsi:type="dcterms:W3CDTF">2023-05-13T14:46:38Z</dcterms:modified>
</cp:coreProperties>
</file>