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 tabRatio="807" activeTab="3"/>
  </bookViews>
  <sheets>
    <sheet name="Blad1" sheetId="1" r:id="rId1"/>
    <sheet name="Conversie factoren" sheetId="3" r:id="rId2"/>
    <sheet name="Algemeen - Verzamelstaat" sheetId="2" r:id="rId3"/>
    <sheet name="Calculatie meetpalen algemeen " sheetId="4" r:id="rId4"/>
    <sheet name="Extra werk meetpalen" sheetId="5" r:id="rId5"/>
    <sheet name="Ijmuiden Stroommeetpaal " sheetId="6" r:id="rId6"/>
    <sheet name="Europlatform" sheetId="7" r:id="rId7"/>
    <sheet name="Lichteiland Goeree" sheetId="8" r:id="rId8"/>
  </sheets>
  <calcPr calcId="145621" concurrentCalc="0"/>
</workbook>
</file>

<file path=xl/calcChain.xml><?xml version="1.0" encoding="utf-8"?>
<calcChain xmlns="http://schemas.openxmlformats.org/spreadsheetml/2006/main">
  <c r="AH196" i="7" l="1"/>
  <c r="AH186" i="7"/>
  <c r="G157" i="7"/>
  <c r="Z138" i="7"/>
  <c r="AH204" i="8"/>
  <c r="AH203" i="8"/>
  <c r="AF204" i="8"/>
  <c r="E204" i="8"/>
  <c r="F204" i="8"/>
  <c r="F203" i="8"/>
  <c r="AF203" i="8"/>
  <c r="AC204" i="8"/>
  <c r="F218" i="7"/>
  <c r="AF218" i="7"/>
  <c r="AC218" i="7"/>
  <c r="F217" i="7"/>
  <c r="AF217" i="7"/>
  <c r="AB217" i="7"/>
  <c r="AB203" i="8"/>
  <c r="AM204" i="8"/>
  <c r="AJ204" i="8"/>
  <c r="AL204" i="8"/>
  <c r="AM203" i="8"/>
  <c r="AJ203" i="8"/>
  <c r="AL203" i="8"/>
  <c r="AM218" i="7"/>
  <c r="AJ218" i="7"/>
  <c r="AL218" i="7"/>
  <c r="AM217" i="7"/>
  <c r="AJ217" i="7"/>
  <c r="AL217" i="7"/>
  <c r="G130" i="8"/>
  <c r="O174" i="7"/>
  <c r="J159" i="7"/>
  <c r="AF215" i="7"/>
  <c r="AA215" i="7"/>
  <c r="AH215" i="7"/>
  <c r="AM215" i="7"/>
  <c r="AH214" i="7"/>
  <c r="AF214" i="7"/>
  <c r="AM214" i="7"/>
  <c r="AA214" i="7"/>
  <c r="F214" i="7"/>
  <c r="AJ215" i="7"/>
  <c r="AL215" i="7"/>
  <c r="AJ214" i="7"/>
  <c r="AL214" i="7"/>
  <c r="F189" i="8"/>
  <c r="I189" i="8"/>
  <c r="O189" i="8"/>
  <c r="AF189" i="8"/>
  <c r="AJ189" i="8"/>
  <c r="AL189" i="8"/>
  <c r="AM189" i="8"/>
  <c r="AM187" i="8"/>
  <c r="AL187" i="8"/>
  <c r="G187" i="8"/>
  <c r="G186" i="8"/>
  <c r="G170" i="8"/>
  <c r="O165" i="8"/>
  <c r="O164" i="8"/>
  <c r="P151" i="8"/>
  <c r="P130" i="8"/>
  <c r="J130" i="8"/>
  <c r="J149" i="8"/>
  <c r="AF187" i="8"/>
  <c r="AJ187" i="8"/>
  <c r="AM186" i="8"/>
  <c r="AF186" i="8"/>
  <c r="AJ186" i="8"/>
  <c r="AL186" i="8"/>
  <c r="AM183" i="8"/>
  <c r="AF183" i="8"/>
  <c r="AJ183" i="8"/>
  <c r="AL183" i="8"/>
  <c r="AM182" i="8"/>
  <c r="AF182" i="8"/>
  <c r="AJ182" i="8"/>
  <c r="AL182" i="8"/>
  <c r="AM180" i="8"/>
  <c r="AF180" i="8"/>
  <c r="AJ180" i="8"/>
  <c r="AL180" i="8"/>
  <c r="AM179" i="8"/>
  <c r="AF179" i="8"/>
  <c r="AJ179" i="8"/>
  <c r="AL179" i="8"/>
  <c r="AM176" i="8"/>
  <c r="AH176" i="8"/>
  <c r="AF176" i="8"/>
  <c r="AM175" i="8"/>
  <c r="AH175" i="8"/>
  <c r="AF175" i="8"/>
  <c r="AJ175" i="8"/>
  <c r="AL175" i="8"/>
  <c r="AM170" i="8"/>
  <c r="AF170" i="8"/>
  <c r="AJ170" i="8"/>
  <c r="AL170" i="8"/>
  <c r="F170" i="8"/>
  <c r="AM169" i="8"/>
  <c r="AJ169" i="8"/>
  <c r="AL169" i="8"/>
  <c r="AF169" i="8"/>
  <c r="F169" i="8"/>
  <c r="AM165" i="8"/>
  <c r="AF165" i="8"/>
  <c r="AJ165" i="8"/>
  <c r="AL165" i="8"/>
  <c r="AM164" i="8"/>
  <c r="AF164" i="8"/>
  <c r="AJ164" i="8"/>
  <c r="AL164" i="8"/>
  <c r="AM160" i="8"/>
  <c r="AF160" i="8"/>
  <c r="AJ160" i="8"/>
  <c r="AL160" i="8"/>
  <c r="AE160" i="8"/>
  <c r="AM159" i="8"/>
  <c r="AJ159" i="8"/>
  <c r="AL159" i="8"/>
  <c r="AF159" i="8"/>
  <c r="AE159" i="8"/>
  <c r="AM158" i="8"/>
  <c r="AL158" i="8"/>
  <c r="AJ158" i="8"/>
  <c r="AF158" i="8"/>
  <c r="AE158" i="8"/>
  <c r="AM157" i="8"/>
  <c r="AF157" i="8"/>
  <c r="AJ157" i="8"/>
  <c r="AL157" i="8"/>
  <c r="AE157" i="8"/>
  <c r="AM155" i="8"/>
  <c r="AF155" i="8"/>
  <c r="AJ155" i="8"/>
  <c r="AL155" i="8"/>
  <c r="AE155" i="8"/>
  <c r="AM154" i="8"/>
  <c r="AJ154" i="8"/>
  <c r="AL154" i="8"/>
  <c r="AF154" i="8"/>
  <c r="AM153" i="8"/>
  <c r="AJ153" i="8"/>
  <c r="AL153" i="8"/>
  <c r="AM151" i="8"/>
  <c r="AF151" i="8"/>
  <c r="AJ151" i="8"/>
  <c r="AL151" i="8"/>
  <c r="F151" i="8"/>
  <c r="AM149" i="8"/>
  <c r="F149" i="8"/>
  <c r="AM147" i="8"/>
  <c r="F147" i="8"/>
  <c r="AF147" i="8"/>
  <c r="AJ147" i="8"/>
  <c r="AL147" i="8"/>
  <c r="AM146" i="8"/>
  <c r="AF146" i="8"/>
  <c r="AJ146" i="8"/>
  <c r="AL146" i="8"/>
  <c r="F146" i="8"/>
  <c r="S46" i="2"/>
  <c r="S45" i="2"/>
  <c r="S44" i="2"/>
  <c r="S43" i="2"/>
  <c r="S42" i="2"/>
  <c r="S41" i="2"/>
  <c r="F179" i="7"/>
  <c r="F180" i="7"/>
  <c r="AM193" i="7"/>
  <c r="AF193" i="7"/>
  <c r="AJ193" i="7"/>
  <c r="AL193" i="7"/>
  <c r="AM192" i="7"/>
  <c r="AF192" i="7"/>
  <c r="AJ192" i="7"/>
  <c r="AL192" i="7"/>
  <c r="AF190" i="7"/>
  <c r="AF189" i="7"/>
  <c r="AF149" i="8"/>
  <c r="AJ149" i="8"/>
  <c r="AL149" i="8"/>
  <c r="AJ176" i="8"/>
  <c r="AL176" i="8"/>
  <c r="AM199" i="7"/>
  <c r="AF199" i="7"/>
  <c r="AJ199" i="7"/>
  <c r="AL199" i="7"/>
  <c r="O199" i="7"/>
  <c r="I199" i="7"/>
  <c r="F199" i="7"/>
  <c r="AF197" i="7"/>
  <c r="AJ197" i="7"/>
  <c r="G197" i="7"/>
  <c r="AM196" i="7"/>
  <c r="AF196" i="7"/>
  <c r="AJ196" i="7"/>
  <c r="AL196" i="7"/>
  <c r="AM190" i="7"/>
  <c r="AM189" i="7"/>
  <c r="AJ189" i="7"/>
  <c r="AL189" i="7"/>
  <c r="AJ190" i="7"/>
  <c r="AL190" i="7"/>
  <c r="AM186" i="7"/>
  <c r="AF186" i="7"/>
  <c r="AM185" i="7"/>
  <c r="AH185" i="7"/>
  <c r="G185" i="7"/>
  <c r="AF185" i="7"/>
  <c r="AM179" i="7"/>
  <c r="AF179" i="7"/>
  <c r="AJ179" i="7"/>
  <c r="AL179" i="7"/>
  <c r="AM180" i="7"/>
  <c r="AM170" i="7"/>
  <c r="AF170" i="7"/>
  <c r="AJ170" i="7"/>
  <c r="AL170" i="7"/>
  <c r="AE170" i="7"/>
  <c r="AM169" i="7"/>
  <c r="AF169" i="7"/>
  <c r="AJ169" i="7"/>
  <c r="AL169" i="7"/>
  <c r="AE169" i="7"/>
  <c r="AM168" i="7"/>
  <c r="AF168" i="7"/>
  <c r="AJ168" i="7"/>
  <c r="AL168" i="7"/>
  <c r="AE168" i="7"/>
  <c r="AM167" i="7"/>
  <c r="AF167" i="7"/>
  <c r="AJ167" i="7"/>
  <c r="AL167" i="7"/>
  <c r="AE167" i="7"/>
  <c r="AE165" i="7"/>
  <c r="AF165" i="7"/>
  <c r="AJ165" i="7"/>
  <c r="AL165" i="7"/>
  <c r="AM165" i="7"/>
  <c r="AM175" i="7"/>
  <c r="AM174" i="7"/>
  <c r="AM164" i="7"/>
  <c r="AM163" i="7"/>
  <c r="AM161" i="7"/>
  <c r="AM159" i="7"/>
  <c r="AM157" i="7"/>
  <c r="AM156" i="7"/>
  <c r="O175" i="7"/>
  <c r="AF175" i="7"/>
  <c r="AJ175" i="7"/>
  <c r="AL175" i="7"/>
  <c r="AF174" i="7"/>
  <c r="AJ174" i="7"/>
  <c r="AL174" i="7"/>
  <c r="AJ163" i="7"/>
  <c r="AL163" i="7"/>
  <c r="AF164" i="7"/>
  <c r="AJ164" i="7"/>
  <c r="AL164" i="7"/>
  <c r="F159" i="7"/>
  <c r="AF159" i="7"/>
  <c r="AJ159" i="7"/>
  <c r="AL159" i="7"/>
  <c r="F161" i="7"/>
  <c r="J138" i="7"/>
  <c r="P138" i="7"/>
  <c r="P161" i="7"/>
  <c r="F157" i="7"/>
  <c r="AF157" i="7"/>
  <c r="AJ157" i="7"/>
  <c r="AL157" i="7"/>
  <c r="F156" i="7"/>
  <c r="AF156" i="7"/>
  <c r="AJ156" i="7"/>
  <c r="AL156" i="7"/>
  <c r="AJ186" i="7"/>
  <c r="AL186" i="7"/>
  <c r="AJ185" i="7"/>
  <c r="AL185" i="7"/>
  <c r="AF161" i="7"/>
  <c r="AJ161" i="7"/>
  <c r="AL161" i="7"/>
  <c r="G138" i="7"/>
  <c r="H84" i="2"/>
  <c r="H83" i="2"/>
  <c r="H82" i="2"/>
  <c r="E82" i="2"/>
  <c r="H56" i="2"/>
  <c r="F68" i="2"/>
  <c r="E68" i="2"/>
  <c r="G69" i="2"/>
  <c r="G70" i="2"/>
  <c r="F67" i="2"/>
  <c r="E67" i="2"/>
  <c r="H66" i="2"/>
  <c r="H67" i="2"/>
  <c r="H68" i="2"/>
  <c r="H69" i="2"/>
  <c r="H70" i="2"/>
  <c r="F66" i="2"/>
  <c r="E66" i="2"/>
  <c r="D66" i="2"/>
  <c r="O78" i="4"/>
  <c r="C59" i="6"/>
  <c r="G59" i="6"/>
  <c r="J59" i="6"/>
  <c r="N59" i="6"/>
  <c r="C24" i="5"/>
  <c r="G24" i="5"/>
  <c r="J24" i="5"/>
  <c r="N24" i="5"/>
  <c r="N45" i="5"/>
  <c r="N48" i="5"/>
  <c r="D67" i="2"/>
  <c r="N65" i="6"/>
  <c r="N82" i="6"/>
  <c r="F71" i="2"/>
  <c r="F83" i="2"/>
  <c r="G66" i="2"/>
  <c r="G67" i="2"/>
  <c r="E71" i="2"/>
  <c r="E83" i="2"/>
  <c r="N30" i="5"/>
  <c r="N85" i="6"/>
  <c r="D68" i="2"/>
  <c r="U29" i="2"/>
  <c r="U30" i="2"/>
  <c r="U32" i="2"/>
  <c r="U33" i="2"/>
  <c r="S30" i="2"/>
  <c r="S31" i="2"/>
  <c r="S32" i="2"/>
  <c r="S33" i="2"/>
  <c r="S29" i="2"/>
  <c r="S34" i="2"/>
  <c r="U31" i="2"/>
  <c r="U34" i="2"/>
  <c r="D34" i="2"/>
  <c r="J34" i="2"/>
  <c r="T34" i="2"/>
  <c r="X34" i="2"/>
  <c r="D33" i="2"/>
  <c r="G33" i="2"/>
  <c r="D32" i="2"/>
  <c r="G32" i="2"/>
  <c r="J33" i="2"/>
  <c r="T33" i="2"/>
  <c r="X33" i="2"/>
  <c r="D31" i="2"/>
  <c r="G31" i="2"/>
  <c r="J30" i="2"/>
  <c r="T30" i="2"/>
  <c r="X30" i="2"/>
  <c r="D30" i="2"/>
  <c r="G30" i="2"/>
  <c r="D29" i="2"/>
  <c r="G29" i="2"/>
  <c r="G68" i="2"/>
  <c r="G71" i="2"/>
  <c r="D71" i="2"/>
  <c r="D83" i="2"/>
  <c r="G83" i="2"/>
  <c r="J31" i="2"/>
  <c r="T31" i="2"/>
  <c r="X31" i="2"/>
  <c r="J32" i="2"/>
  <c r="T32" i="2"/>
  <c r="X32" i="2"/>
  <c r="J29" i="2"/>
  <c r="T29" i="2"/>
  <c r="X29" i="2"/>
  <c r="G34" i="2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O130" i="8"/>
  <c r="N130" i="8"/>
  <c r="K130" i="8"/>
  <c r="I130" i="8"/>
  <c r="F130" i="8"/>
  <c r="AC138" i="7"/>
  <c r="AB138" i="7"/>
  <c r="Y138" i="7"/>
  <c r="X138" i="7"/>
  <c r="W138" i="7"/>
  <c r="V138" i="7"/>
  <c r="U138" i="7"/>
  <c r="T138" i="7"/>
  <c r="S138" i="7"/>
  <c r="Q138" i="7"/>
  <c r="Q141" i="7"/>
  <c r="O138" i="7"/>
  <c r="N138" i="7"/>
  <c r="K138" i="7"/>
  <c r="I138" i="7"/>
  <c r="F138" i="7"/>
  <c r="R15" i="5"/>
  <c r="Q15" i="5"/>
  <c r="P15" i="5"/>
  <c r="O15" i="5"/>
  <c r="S12" i="5"/>
  <c r="U12" i="5"/>
  <c r="S11" i="5"/>
  <c r="U11" i="5"/>
  <c r="S10" i="5"/>
  <c r="U10" i="5"/>
  <c r="S9" i="5"/>
  <c r="U9" i="5"/>
  <c r="S8" i="5"/>
  <c r="U8" i="5"/>
  <c r="S7" i="5"/>
  <c r="U7" i="5"/>
  <c r="S6" i="5"/>
  <c r="U6" i="5"/>
  <c r="S5" i="5"/>
  <c r="U5" i="5"/>
  <c r="C49" i="4"/>
  <c r="C47" i="4"/>
  <c r="C48" i="4"/>
  <c r="U23" i="2"/>
  <c r="U22" i="2"/>
  <c r="S22" i="2"/>
  <c r="S23" i="2"/>
  <c r="U18" i="2"/>
  <c r="S18" i="2"/>
  <c r="U17" i="2"/>
  <c r="S17" i="2"/>
  <c r="U16" i="2"/>
  <c r="S16" i="2"/>
  <c r="S9" i="2"/>
  <c r="S12" i="2"/>
  <c r="K12" i="2"/>
  <c r="U12" i="2"/>
  <c r="U9" i="2"/>
  <c r="G180" i="7"/>
  <c r="AF180" i="7"/>
  <c r="AJ180" i="7"/>
  <c r="AL180" i="7"/>
  <c r="J47" i="4"/>
  <c r="N47" i="4"/>
  <c r="G47" i="4"/>
  <c r="J49" i="4"/>
  <c r="N49" i="4"/>
  <c r="G49" i="4"/>
  <c r="J48" i="4"/>
  <c r="N48" i="4"/>
  <c r="N53" i="4"/>
  <c r="G48" i="4"/>
  <c r="U15" i="5"/>
  <c r="S15" i="5"/>
  <c r="O75" i="4"/>
  <c r="H23" i="2"/>
  <c r="L23" i="2"/>
  <c r="N23" i="2"/>
  <c r="Q23" i="2"/>
  <c r="T23" i="2"/>
  <c r="X23" i="2"/>
  <c r="D22" i="2"/>
  <c r="H22" i="2"/>
  <c r="L22" i="2"/>
  <c r="N22" i="2"/>
  <c r="Q22" i="2"/>
  <c r="T22" i="2"/>
  <c r="X22" i="2"/>
  <c r="D12" i="2"/>
  <c r="G12" i="2"/>
  <c r="J12" i="2"/>
  <c r="T12" i="2"/>
  <c r="X12" i="2"/>
  <c r="E56" i="2"/>
  <c r="G9" i="2"/>
  <c r="J9" i="2"/>
  <c r="T9" i="2"/>
  <c r="X9" i="2"/>
  <c r="D56" i="2"/>
  <c r="D18" i="2"/>
  <c r="G18" i="2"/>
  <c r="J18" i="2"/>
  <c r="T18" i="2"/>
  <c r="X18" i="2"/>
  <c r="G17" i="2"/>
  <c r="J17" i="2"/>
  <c r="T17" i="2"/>
  <c r="X17" i="2"/>
  <c r="G16" i="2"/>
  <c r="J16" i="2"/>
  <c r="T16" i="2"/>
  <c r="X16" i="2"/>
  <c r="E1" i="3"/>
  <c r="D82" i="2"/>
  <c r="F56" i="2"/>
  <c r="F82" i="2"/>
  <c r="G56" i="2"/>
  <c r="G82" i="2"/>
  <c r="G84" i="2"/>
</calcChain>
</file>

<file path=xl/sharedStrings.xml><?xml version="1.0" encoding="utf-8"?>
<sst xmlns="http://schemas.openxmlformats.org/spreadsheetml/2006/main" count="2711" uniqueCount="933">
  <si>
    <t>Scope 1</t>
  </si>
  <si>
    <t>Categorie</t>
  </si>
  <si>
    <t>Onderdeel</t>
  </si>
  <si>
    <t>extra gegevens</t>
  </si>
  <si>
    <t>Eenheid</t>
  </si>
  <si>
    <t>Hoeveelheden</t>
  </si>
  <si>
    <t>CO2 conversie factor</t>
  </si>
  <si>
    <t>Ton CO2 2014</t>
  </si>
  <si>
    <t>Overhead</t>
  </si>
  <si>
    <t>TON CO2</t>
  </si>
  <si>
    <t>Uitvoering</t>
  </si>
  <si>
    <t>Bron</t>
  </si>
  <si>
    <t>Informatiebron:</t>
  </si>
  <si>
    <t>Nauwkeurigheid</t>
  </si>
  <si>
    <t>Fuel used</t>
  </si>
  <si>
    <t>Gasverbuik</t>
  </si>
  <si>
    <t>Hoogeveen</t>
  </si>
  <si>
    <t>m3 aardgas</t>
  </si>
  <si>
    <t>Facturen</t>
  </si>
  <si>
    <t>Overzicht energieverbruik Venko Groep</t>
  </si>
  <si>
    <r>
      <t>Hoogezand</t>
    </r>
    <r>
      <rPr>
        <sz val="10"/>
        <rFont val="Arial"/>
        <family val="2"/>
      </rPr>
      <t xml:space="preserve"> </t>
    </r>
  </si>
  <si>
    <t>Arnhem</t>
  </si>
  <si>
    <t>Den Helder</t>
  </si>
  <si>
    <t>Kortemark</t>
  </si>
  <si>
    <t>Liter Propaan</t>
  </si>
  <si>
    <t>Opgave Opmetaal</t>
  </si>
  <si>
    <t>machines en diversen</t>
  </si>
  <si>
    <t>Diesel</t>
  </si>
  <si>
    <t>Liter Diesel</t>
  </si>
  <si>
    <t>Opgave via Materieel Beheer</t>
  </si>
  <si>
    <t>Benzine</t>
  </si>
  <si>
    <t>Liter benzine</t>
  </si>
  <si>
    <t>LPG</t>
  </si>
  <si>
    <t>Liter LPG</t>
  </si>
  <si>
    <t>Acetyleen</t>
  </si>
  <si>
    <t>Liter Acetyleen</t>
  </si>
  <si>
    <t>Schatting</t>
  </si>
  <si>
    <t>Geschat verbruik door OS</t>
  </si>
  <si>
    <t>Gasolie Kortemark</t>
  </si>
  <si>
    <t>Liter gasolie</t>
  </si>
  <si>
    <t>Metingen</t>
  </si>
  <si>
    <t>Business car travel</t>
  </si>
  <si>
    <t>Lease bedrijf 1</t>
  </si>
  <si>
    <t>Inbegrepen bij Eigen beheer auto's</t>
  </si>
  <si>
    <t/>
  </si>
  <si>
    <t>Opgave tankpas maatschappij</t>
  </si>
  <si>
    <t>Niet van toepassing</t>
  </si>
  <si>
    <t>Eigen beheer auto's</t>
  </si>
  <si>
    <t>Opgave via Materieel Beheer a.h.v. Grootboekkaartjes</t>
  </si>
  <si>
    <t>Overige</t>
  </si>
  <si>
    <t>Anders</t>
  </si>
  <si>
    <t>SUBTOTAAL SCOPE 1:</t>
  </si>
  <si>
    <t>Scope 2</t>
  </si>
  <si>
    <t>Business air travel</t>
  </si>
  <si>
    <t>boeking agent</t>
  </si>
  <si>
    <t>helicoptervluchten</t>
  </si>
  <si>
    <t>Liters</t>
  </si>
  <si>
    <t>Opgave Projectleider (Koert-Jan Sieders)</t>
  </si>
  <si>
    <t>vlucht &lt;700 km zakelijke vliegreizen</t>
  </si>
  <si>
    <t>Kilometers</t>
  </si>
  <si>
    <t>Opgave reisburo World Travel+Uniglobe</t>
  </si>
  <si>
    <t>vlucht 700-2500  km</t>
  </si>
  <si>
    <t xml:space="preserve">Kilometers </t>
  </si>
  <si>
    <t>vlucht &gt;2500 km</t>
  </si>
  <si>
    <t>Personal car business travel</t>
  </si>
  <si>
    <t>gedeclareerde kilometers voor zakelijke ritten</t>
  </si>
  <si>
    <r>
      <t xml:space="preserve"> Opgave </t>
    </r>
    <r>
      <rPr>
        <sz val="10"/>
        <rFont val="Arial"/>
        <family val="2"/>
      </rPr>
      <t>Loonadministratie</t>
    </r>
  </si>
  <si>
    <t>Electricity purchased</t>
  </si>
  <si>
    <t>Elektriciteit</t>
  </si>
  <si>
    <t>KWh</t>
  </si>
  <si>
    <r>
      <t xml:space="preserve">Kopieen van administratie (maand-/jaarafrekeningen </t>
    </r>
    <r>
      <rPr>
        <sz val="10"/>
        <rFont val="Arial"/>
        <family val="2"/>
      </rPr>
      <t>Bert Benjamins</t>
    </r>
  </si>
  <si>
    <t>Hoogezand</t>
  </si>
  <si>
    <t>Minus geschat gebruik derden</t>
  </si>
  <si>
    <t>Opgave via Opmetaal</t>
  </si>
  <si>
    <t>Warmte</t>
  </si>
  <si>
    <t>GJ</t>
  </si>
  <si>
    <t>Opgave Marinebedrijf</t>
  </si>
  <si>
    <t>Perslucht</t>
  </si>
  <si>
    <t>M3</t>
  </si>
  <si>
    <t>SUBTOTAAL SCOPE 2:</t>
  </si>
  <si>
    <t>Scope 3</t>
  </si>
  <si>
    <t>1. Purchased goods &amp; services</t>
  </si>
  <si>
    <t>Inkoop materiaal</t>
  </si>
  <si>
    <t>Verf</t>
  </si>
  <si>
    <t>Liter</t>
  </si>
  <si>
    <r>
      <t>Opgave via Materieelbeheer</t>
    </r>
    <r>
      <rPr>
        <sz val="10"/>
        <rFont val="Arial"/>
        <family val="2"/>
      </rPr>
      <t xml:space="preserve"> Jeroen Kroeze (zie tab bladen)</t>
    </r>
  </si>
  <si>
    <t>Straalmiddel</t>
  </si>
  <si>
    <t>kg</t>
  </si>
  <si>
    <t xml:space="preserve">Opgave </t>
  </si>
  <si>
    <t>Papier</t>
  </si>
  <si>
    <t>2. Capital goods</t>
  </si>
  <si>
    <t>Activa</t>
  </si>
  <si>
    <t>Auto's</t>
  </si>
  <si>
    <t xml:space="preserve"> </t>
  </si>
  <si>
    <t>3. Fuel- and energy-related activities</t>
  </si>
  <si>
    <t>Elektriciteitverbruik bij klanten</t>
  </si>
  <si>
    <t>kWh</t>
  </si>
  <si>
    <t>Brandstof opdrachtgever</t>
  </si>
  <si>
    <t>Equipement</t>
  </si>
  <si>
    <t>Liter diesel</t>
  </si>
  <si>
    <t>Tabblad</t>
  </si>
  <si>
    <t>4. Upstream transportation &amp; distribution</t>
  </si>
  <si>
    <t>Transport inkoop</t>
  </si>
  <si>
    <t>Vrachtwagenbewegingen</t>
  </si>
  <si>
    <t>Aantal / dag</t>
  </si>
  <si>
    <t>ntb</t>
  </si>
  <si>
    <t>Transport equipement Ambrosius</t>
  </si>
  <si>
    <t>Trekker met oplegger</t>
  </si>
  <si>
    <t>Ambrosius</t>
  </si>
  <si>
    <t>tonkm</t>
  </si>
  <si>
    <t>Transport equipement Lubbers</t>
  </si>
  <si>
    <t>Lubbers</t>
  </si>
  <si>
    <t>Transport equipement over zee</t>
  </si>
  <si>
    <t>Scheepvaart</t>
  </si>
  <si>
    <t>Liter Stookolie</t>
  </si>
  <si>
    <t>5. Waste generated in operations</t>
  </si>
  <si>
    <t>Afvalstromen (&gt; 10 kg/ liter)</t>
  </si>
  <si>
    <t>Bedrijfsafval</t>
  </si>
  <si>
    <t>Hoogeveen (Steenbergen)</t>
  </si>
  <si>
    <t>Restafval</t>
  </si>
  <si>
    <t>Hoogezand (Van Gansewinkel)</t>
  </si>
  <si>
    <t>Hoogeveen Cabine (Van Gansewinkel)</t>
  </si>
  <si>
    <t>Hoogeveen Outdoor (Van Ganswinkel)</t>
  </si>
  <si>
    <t>Bouw- en Sloopafval</t>
  </si>
  <si>
    <t>Afval olie</t>
  </si>
  <si>
    <t>Hoogeveen (Sita)</t>
  </si>
  <si>
    <t>Bitumen, Teer, Vet</t>
  </si>
  <si>
    <t>Lege Emballage</t>
  </si>
  <si>
    <t>Olie, water, slib</t>
  </si>
  <si>
    <t>Oliefilters</t>
  </si>
  <si>
    <t>Spuitbussen</t>
  </si>
  <si>
    <t>Verfafval / verfblikken</t>
  </si>
  <si>
    <t>Verf vast/pasteus</t>
  </si>
  <si>
    <t>Gevaarlijk afval</t>
  </si>
  <si>
    <t>Cobi-Neutra (Van Gansewinkel)</t>
  </si>
  <si>
    <t>Straalmiddelresten, grit reinigbaar</t>
  </si>
  <si>
    <t>Kolkenslib</t>
  </si>
  <si>
    <t>Papier en Karton</t>
  </si>
  <si>
    <t>Puin</t>
  </si>
  <si>
    <t>PU-schijven</t>
  </si>
  <si>
    <t>Straat- en veegvuil</t>
  </si>
  <si>
    <t>6. Business travel</t>
  </si>
  <si>
    <t>7. Employee commuting</t>
  </si>
  <si>
    <t>Woon- werkverkeer</t>
  </si>
  <si>
    <t>Auto, prive</t>
  </si>
  <si>
    <t>Helikopter, Den Helder</t>
  </si>
  <si>
    <t>Uren</t>
  </si>
  <si>
    <t>8. Upstream leased assets</t>
  </si>
  <si>
    <t>Elektriciteitverbruik</t>
  </si>
  <si>
    <t>Nvt</t>
  </si>
  <si>
    <t xml:space="preserve">kWh </t>
  </si>
  <si>
    <t>Gasverbruik</t>
  </si>
  <si>
    <t>m3 gas</t>
  </si>
  <si>
    <t>9. Downstream transportation &amp; distribution</t>
  </si>
  <si>
    <t>n.v.t.</t>
  </si>
  <si>
    <t>10. Processing of sold products</t>
  </si>
  <si>
    <t>11. Use of sold products</t>
  </si>
  <si>
    <t>12. End of life treatment of sold products</t>
  </si>
  <si>
    <t>13. Downstream leased assets</t>
  </si>
  <si>
    <t>Veendam</t>
  </si>
  <si>
    <t xml:space="preserve">Geschat verbruik derden </t>
  </si>
  <si>
    <t>Coevorden</t>
  </si>
  <si>
    <t>Nieuw Schoonebeek</t>
  </si>
  <si>
    <t>schatting o.b.v. Eerste twee maanden</t>
  </si>
  <si>
    <t>14. Franchises</t>
  </si>
  <si>
    <t>15. Investments</t>
  </si>
  <si>
    <t>SUBTOTAAL SCOPE 3:</t>
  </si>
  <si>
    <t>Subtotaal ton CO2 Scope 1+2</t>
  </si>
  <si>
    <t>Subtotaal ton CO2 Scope 3</t>
  </si>
  <si>
    <t xml:space="preserve">Totaal  ton CO2 </t>
  </si>
  <si>
    <t>Venko Groep</t>
  </si>
  <si>
    <t>Totaal Scope 1, kantoren en bedrijfsruimten, voertuigen</t>
  </si>
  <si>
    <t>Kantoren</t>
  </si>
  <si>
    <t>Totaal Scope 1, bouw- en productielocaties, voertuigen</t>
  </si>
  <si>
    <t>en voertuigen</t>
  </si>
  <si>
    <t xml:space="preserve">Ton CO2 </t>
  </si>
  <si>
    <t>Totaal Scope 2, kantoren en bedrijfsruimten</t>
  </si>
  <si>
    <t>Totaal Scope 2, bouw- en productielocaties</t>
  </si>
  <si>
    <t>Totaal Scope 3, materialen, woonwerk, leased assets</t>
  </si>
  <si>
    <t>Totaal Scope 3, bouw- en productielocaties</t>
  </si>
  <si>
    <t>Totaal Scope 1, 2 &amp; 3</t>
  </si>
  <si>
    <t>Personenvervoer</t>
  </si>
  <si>
    <t>Bron:</t>
  </si>
  <si>
    <t>Personenvervoer vliegtuig</t>
  </si>
  <si>
    <t>A</t>
  </si>
  <si>
    <t>&lt; 700 km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</si>
  <si>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reizigerskm</t>
    </r>
  </si>
  <si>
    <t>CO2-Prestatieladder. Generiek Handboek, Versie 2.2.</t>
  </si>
  <si>
    <t>700 - 2.500 km</t>
  </si>
  <si>
    <t>&gt; 2.500 km</t>
  </si>
  <si>
    <t>Personenvervoer conventionele personenauto</t>
  </si>
  <si>
    <t>B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</si>
  <si>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liter brandstof</t>
    </r>
  </si>
  <si>
    <t>‘CO2 -conversiefactoren ProRail Versie 2.2’.                 CO2-Prestatieladder. Generiek Handboek, Versie 2.2.</t>
  </si>
  <si>
    <t>C</t>
  </si>
  <si>
    <t>Benzine (Klasse &lt; 1,4 ltr)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</si>
  <si>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voertuigkm</t>
    </r>
  </si>
  <si>
    <t>Benzine (Klasse 1,4 - 2,0 ltr)</t>
  </si>
  <si>
    <t>Benzine (Klasse &gt; 2,0 ltr)</t>
  </si>
  <si>
    <t>Benzine (Klasse gemiddeld)</t>
  </si>
  <si>
    <t>Diesel (Klasse &lt; 1,7 ltr)</t>
  </si>
  <si>
    <t>Diesel (Klasse 1,7 -2,0 ltr)</t>
  </si>
  <si>
    <t>Diesel (Klasse &gt;2,0 ltr)</t>
  </si>
  <si>
    <t>Diesel (Klasse gemiddeld)</t>
  </si>
  <si>
    <t>LPG (Klasse gemiddeld)</t>
  </si>
  <si>
    <t>D</t>
  </si>
  <si>
    <t>Minibus (max. 9 personen) - Benzine</t>
  </si>
  <si>
    <t>Minibus (max. 9 personen) - Diesel</t>
  </si>
  <si>
    <t>Minibus (max. 9 personen) - LPG</t>
  </si>
  <si>
    <t>E</t>
  </si>
  <si>
    <t>Brandstoftype niet bekend</t>
  </si>
  <si>
    <t>Personenvervoer hybride auto</t>
  </si>
  <si>
    <t>F</t>
  </si>
  <si>
    <t>Middenklasse auto (Toyota Prius, Honda Civic IMA)</t>
  </si>
  <si>
    <t>‘CO2 -conversiefactoren ProRail Versie 2.2’.                   CO2-Prestatieladder. Generiek Handboek, Versie 2.2.</t>
  </si>
  <si>
    <t>Hogere klasse auto (Lexus GS450h, Lexus RX400h)</t>
  </si>
  <si>
    <t>Personenvervoer collectief</t>
  </si>
  <si>
    <t>G</t>
  </si>
  <si>
    <t>Touringcar</t>
  </si>
  <si>
    <t>Streekbus</t>
  </si>
  <si>
    <t>Stadsbus</t>
  </si>
  <si>
    <t>Metro / tram</t>
  </si>
  <si>
    <t>Stoptrein</t>
  </si>
  <si>
    <t>Intercity</t>
  </si>
  <si>
    <t>Stoptrein + Intercity</t>
  </si>
  <si>
    <t>Hoge snelheidstrein</t>
  </si>
  <si>
    <t>Goederenvervoer</t>
  </si>
  <si>
    <t>Goederenvervoer algemeen</t>
  </si>
  <si>
    <t>‘CO2 -conversiefactoren ProRail Versie 2.2’.                       CO2-Prestatieladder. Generiek Handboek, Versie 2.2.</t>
  </si>
  <si>
    <t>Stookolie</t>
  </si>
  <si>
    <t>Vervoer bulk goederen</t>
  </si>
  <si>
    <t>Vrachtauto &gt; 20 ton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</si>
  <si>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tonkm</t>
    </r>
  </si>
  <si>
    <t>Trein (elektrisch)</t>
  </si>
  <si>
    <t>Trein (diesel)</t>
  </si>
  <si>
    <t>Binnenvaart (350 ton)</t>
  </si>
  <si>
    <t>Binnenvaart (550 ton)</t>
  </si>
  <si>
    <t>Binnenvaart (1350 ton)</t>
  </si>
  <si>
    <t>Binnenvaart (5500 ton)</t>
  </si>
  <si>
    <t>Zeevaart (1800 ton)</t>
  </si>
  <si>
    <t>Zeevaart (8000 ton)</t>
  </si>
  <si>
    <t>Vervoer containers / non bulk goederen</t>
  </si>
  <si>
    <t>Bestelauto</t>
  </si>
  <si>
    <t>Vrachtauto 3,5 - 10 ton</t>
  </si>
  <si>
    <t>Vrachtauto 10 - 20 ton</t>
  </si>
  <si>
    <t>Binnenvaart (32 TEU)</t>
  </si>
  <si>
    <t>Binnenvaart (96 TEU)</t>
  </si>
  <si>
    <t>Binnenvaart (200 TEU)</t>
  </si>
  <si>
    <t>Binnenvaart (470 TEU)</t>
  </si>
  <si>
    <t>Binnenvaart (150 TEU)</t>
  </si>
  <si>
    <t>Binnenvaart (580 TEU)</t>
  </si>
  <si>
    <t>Elektriciteitsverbruik voor andere doeleinden dan vervoer</t>
  </si>
  <si>
    <t>Elektriciteit na 2010 (Grijze stroom)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</si>
  <si>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kiloWattuur</t>
    </r>
  </si>
  <si>
    <t>Overige energiedragers voor andere doeleinden dan vervoer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</si>
  <si>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kg brandstof</t>
    </r>
  </si>
  <si>
    <t>Vloeibare fossiele primaire brandstoffen</t>
  </si>
  <si>
    <t>Ruwe aardolie</t>
  </si>
  <si>
    <t>‘CO2 -conversiefactoren ProRail Versie 2.2’.                           CO2-Prestatieladder. Generiek Handboek, Versie 2.2.</t>
  </si>
  <si>
    <t>Orimulsion</t>
  </si>
  <si>
    <t>Aardgascondensaat</t>
  </si>
  <si>
    <t>Vloeibare fossiele secundaire brandstoffen</t>
  </si>
  <si>
    <t>Petroleum</t>
  </si>
  <si>
    <t>‘CO2 -conversiefactoren ProRail Versie 2.2’.                     CO2-Prestatieladder. Generiek Handboek, Versie 2.2.</t>
  </si>
  <si>
    <t>Leisteenolie</t>
  </si>
  <si>
    <t>Ethaan</t>
  </si>
  <si>
    <t>Nafta's</t>
  </si>
  <si>
    <t>Bitumen</t>
  </si>
  <si>
    <t>Smeeroliën</t>
  </si>
  <si>
    <t>Petroleumcokes</t>
  </si>
  <si>
    <t>Raffinaderij grondstoffen</t>
  </si>
  <si>
    <t>Raffinaderij gas</t>
  </si>
  <si>
    <t>Chemisch restgas</t>
  </si>
  <si>
    <t>Overige oliën</t>
  </si>
  <si>
    <t>Vaste fossiele primaire brandstoffen</t>
  </si>
  <si>
    <t>Anthraciet</t>
  </si>
  <si>
    <t>‘CO2 -conversiefactoren ProRail Versie 2.2’.                      CO2-Prestatieladder. Generiek Handboek, Versie 2.2.</t>
  </si>
  <si>
    <t>Cokeskolen</t>
  </si>
  <si>
    <t>Cokeskolen (cokeovens)</t>
  </si>
  <si>
    <t>Cokeskolen (basismetaal)</t>
  </si>
  <si>
    <t>(Overige bitumineuze) steenkool</t>
  </si>
  <si>
    <t>Sub-bitumineuze kool</t>
  </si>
  <si>
    <t>Bruinkool</t>
  </si>
  <si>
    <t>Bitumineuze leisteen</t>
  </si>
  <si>
    <t>Turf</t>
  </si>
  <si>
    <t>Vaste fossiele secundaire brandstoffen</t>
  </si>
  <si>
    <t>‘CO2 -conversiefactoren ProRail Versie 2.2’.                        CO2-Prestatieladder. Generiek Handboek, Versie 2.2.</t>
  </si>
  <si>
    <t>Steenkool- en bruinkoolbriketten</t>
  </si>
  <si>
    <t>Gasvormige fossiele brandstoffen</t>
  </si>
  <si>
    <t>Aardgas</t>
  </si>
  <si>
    <r>
      <t>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Nm3 brandstof</t>
    </r>
  </si>
  <si>
    <t>Methaan</t>
  </si>
  <si>
    <t>Stadswarmte</t>
  </si>
  <si>
    <r>
      <t>kg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/ GJ</t>
    </r>
  </si>
  <si>
    <t>Emissiefactor Nederlands aardgas</t>
  </si>
  <si>
    <t>Bovenstaande conversiefactoren vergeleken en geverifieerd - 23 januari 2015 - CB</t>
  </si>
  <si>
    <t>kg CO2/1000kg</t>
  </si>
  <si>
    <t>Opgave Holland Metaal Deventer (mail d.d. 08.03.2013 van P. Liese</t>
  </si>
  <si>
    <t>Kerosine</t>
  </si>
  <si>
    <r>
      <t>gr CO</t>
    </r>
    <r>
      <rPr>
        <sz val="10"/>
        <rFont val="Hoefler Text"/>
        <family val="2"/>
      </rPr>
      <t>₂</t>
    </r>
    <r>
      <rPr>
        <sz val="10"/>
        <rFont val="Arial"/>
        <family val="2"/>
      </rPr>
      <t xml:space="preserve"> /ltr</t>
    </r>
  </si>
  <si>
    <t>Hoogste waarde van door Helikopermaatschappij NHV opgegeven factoren</t>
  </si>
  <si>
    <t>Propaan</t>
  </si>
  <si>
    <t xml:space="preserve">gr CO2/ltr </t>
  </si>
  <si>
    <t>CE Delft 2011 (emissiefactoren.nl)</t>
  </si>
  <si>
    <t>Informatie</t>
  </si>
  <si>
    <r>
      <t>gr CO</t>
    </r>
    <r>
      <rPr>
        <sz val="10"/>
        <rFont val="Hoefler Text"/>
        <family val="2"/>
      </rPr>
      <t>₂</t>
    </r>
    <r>
      <rPr>
        <sz val="10"/>
        <rFont val="Arial"/>
        <family val="2"/>
      </rPr>
      <t xml:space="preserve"> / kg</t>
    </r>
  </si>
  <si>
    <t>CO2 tijdens verbranding + transport</t>
  </si>
  <si>
    <t>http://www.skao.nl/docs/6ea9ab1baa0efb9e19094440c317e21b/lca195/Visser&amp;Smit,%20Afvalverwerking.pdf</t>
  </si>
  <si>
    <t>CE Milieu Afval Scan Sita: Verwerking als restafval (bedrijfsafval), overig</t>
  </si>
  <si>
    <t>CE Milieu Afval Scan Sita: Verwerking als gemengd BSA, overig gemengd BSA</t>
  </si>
  <si>
    <t>Monofolie</t>
  </si>
  <si>
    <t>Papier en karton</t>
  </si>
  <si>
    <t>http://www.skao.nl/docs/e2c0be24560d78c5e599c2a9c9d0bbd2/lca516610/afval%20versie%201.0.pdf</t>
  </si>
  <si>
    <t>Schilder materiaal, Alkyd paint, white, 60% in H2O, at plant/RER U</t>
  </si>
  <si>
    <t>Glas</t>
  </si>
  <si>
    <t>Gasmotor/WKK</t>
  </si>
  <si>
    <t xml:space="preserve"> gr CO2 / Gj</t>
  </si>
  <si>
    <t>Deze emissiefactor is onzeker. Er dient rekening te worden gehouden met een range. Gebruik deze factor alleen als er geen specifiek gegevens zijn over de geleverde warmte.</t>
  </si>
  <si>
    <t>gr CO2/m3</t>
  </si>
  <si>
    <t>Conversiefactoren gecontroleerd d.d. 24 maart 2015 - HS</t>
  </si>
  <si>
    <t>Woon-werkverkeer</t>
  </si>
  <si>
    <t xml:space="preserve">Scope 3 </t>
  </si>
  <si>
    <t>Mark Klinkhamer</t>
  </si>
  <si>
    <t>Naam / omschrijving</t>
  </si>
  <si>
    <t>Scope</t>
  </si>
  <si>
    <t>hoeveelheid</t>
  </si>
  <si>
    <t>eenheid</t>
  </si>
  <si>
    <t>opmerking</t>
  </si>
  <si>
    <t>km</t>
  </si>
  <si>
    <t>totaal</t>
  </si>
  <si>
    <t>jaren</t>
  </si>
  <si>
    <t>Koert Jan Sieders</t>
  </si>
  <si>
    <t>Barney Brinkhof</t>
  </si>
  <si>
    <t>dagen jaar</t>
  </si>
  <si>
    <t>Kantoor</t>
  </si>
  <si>
    <t>kantoor RWS</t>
  </si>
  <si>
    <t>Gasverbruik offshore gebouw</t>
  </si>
  <si>
    <t>m3</t>
  </si>
  <si>
    <t>werkplekken</t>
  </si>
  <si>
    <t>RWS WP</t>
  </si>
  <si>
    <t>verhouding</t>
  </si>
  <si>
    <t>Totaal = 4654m3 - 2013</t>
  </si>
  <si>
    <t>Electra verbruik offshore gebouw</t>
  </si>
  <si>
    <t>m3 jaar</t>
  </si>
  <si>
    <t>kWh jaar</t>
  </si>
  <si>
    <t>Gemiddelde 2013-2014</t>
  </si>
  <si>
    <t>prints</t>
  </si>
  <si>
    <t>Papierverbruik A3</t>
  </si>
  <si>
    <t>Papierverbruik A4</t>
  </si>
  <si>
    <t>stuks</t>
  </si>
  <si>
    <t>jaar</t>
  </si>
  <si>
    <t>gewicht</t>
  </si>
  <si>
    <t>kg/jaar</t>
  </si>
  <si>
    <t>Totaal</t>
  </si>
  <si>
    <t>E.e. conform uitdraai kopieermachine</t>
  </si>
  <si>
    <r>
      <t xml:space="preserve">Onderhoud  vlotterbuizen en evt. bijzonderheden meetpalen </t>
    </r>
    <r>
      <rPr>
        <b/>
        <sz val="14"/>
        <rFont val="Arial"/>
        <family val="2"/>
      </rPr>
      <t>perceel 2: zeedeel</t>
    </r>
  </si>
  <si>
    <t>Locatie</t>
  </si>
  <si>
    <t>Sensor</t>
  </si>
  <si>
    <t xml:space="preserve">Type </t>
  </si>
  <si>
    <t>Frequentie verwijderen slib uit vlotterbuis</t>
  </si>
  <si>
    <t>Frequentie toevoer schoonmaken / jaar</t>
  </si>
  <si>
    <t>Opmerking</t>
  </si>
  <si>
    <t>Nautical: verwijderen slib, toevoeren reinigen 2 maal perjaar</t>
  </si>
  <si>
    <t>Nautical: onderwater constructie reinigen HD, inspectie en resultaat opoffering anodes</t>
  </si>
  <si>
    <t>Venko 1 maal per jaar inspectie opstelling</t>
  </si>
  <si>
    <t>VanGool hijsen david     constructie</t>
  </si>
  <si>
    <t>VanderVelden anodes / BO</t>
  </si>
  <si>
    <t>Looptijd in jaren</t>
  </si>
  <si>
    <t>1</t>
  </si>
  <si>
    <t xml:space="preserve"> Baalhoek - meetpaal</t>
  </si>
  <si>
    <t>Metrawatt</t>
  </si>
  <si>
    <t>Vlotterbuis</t>
  </si>
  <si>
    <t>Zeeland</t>
  </si>
  <si>
    <t>2</t>
  </si>
  <si>
    <t>Bath - meetpaal 1</t>
  </si>
  <si>
    <t>Stappenbaak</t>
  </si>
  <si>
    <t>3</t>
  </si>
  <si>
    <t>Bath - meetpaal 2</t>
  </si>
  <si>
    <t>Radar\stappenbaak</t>
  </si>
  <si>
    <t>4</t>
  </si>
  <si>
    <t>Borssele - meetpaal (gastlocatie)</t>
  </si>
  <si>
    <t>Najaar</t>
  </si>
  <si>
    <t>5</t>
  </si>
  <si>
    <t>Brouwershavense Gat 2 - meetpaal</t>
  </si>
  <si>
    <t>Voor- en najaar</t>
  </si>
  <si>
    <t>6</t>
  </si>
  <si>
    <t>Brouwershavense Gat 8 - meetpaal</t>
  </si>
  <si>
    <t>DNM</t>
  </si>
  <si>
    <t>7</t>
  </si>
  <si>
    <t>Cadzand - meetpaal</t>
  </si>
  <si>
    <t>8</t>
  </si>
  <si>
    <t>Dantziggat - meetpaal</t>
  </si>
  <si>
    <t>Meteo</t>
  </si>
  <si>
    <t>10</t>
  </si>
  <si>
    <t>Hansweert - meetpaal 1</t>
  </si>
  <si>
    <t>11</t>
  </si>
  <si>
    <t>Hansweert - meetpaal 2</t>
  </si>
  <si>
    <t>Radar \ DNM</t>
  </si>
  <si>
    <t>12</t>
  </si>
  <si>
    <t>Haringvliet 10 - meetpaal</t>
  </si>
  <si>
    <t>13</t>
  </si>
  <si>
    <t>Hoofdplaat - meetpaal 1</t>
  </si>
  <si>
    <t>14</t>
  </si>
  <si>
    <t>Hoofdplaat - meetpaal 2</t>
  </si>
  <si>
    <t>15</t>
  </si>
  <si>
    <t>Huibertgat - meetpaal</t>
  </si>
  <si>
    <t>IJgeul Stroommeetpaal - meetpaal</t>
  </si>
  <si>
    <t>Radar</t>
  </si>
  <si>
    <t>apart</t>
  </si>
  <si>
    <t>16</t>
  </si>
  <si>
    <t>Nes - meetpaal</t>
  </si>
  <si>
    <t>17</t>
  </si>
  <si>
    <t>Noorder Balgen - meetpaal</t>
  </si>
  <si>
    <t>18</t>
  </si>
  <si>
    <t>Oosterschelde 11 - meetpaal</t>
  </si>
  <si>
    <t>19</t>
  </si>
  <si>
    <t>Oosterschelde 14 - meetpaal</t>
  </si>
  <si>
    <t>20</t>
  </si>
  <si>
    <t>Oosterschelde 4 - meetpaal</t>
  </si>
  <si>
    <t>21</t>
  </si>
  <si>
    <t>Overloop van Hansweert - meetpaal (gastlocatie)</t>
  </si>
  <si>
    <t>22</t>
  </si>
  <si>
    <t>Prosperpolder - meetpaal (gastlocatie)</t>
  </si>
  <si>
    <t>23</t>
  </si>
  <si>
    <t>Schaar van de Noord - meetpaal (gastlocatie)</t>
  </si>
  <si>
    <t>24</t>
  </si>
  <si>
    <t>Terschelling Noordzee - meetpaal</t>
  </si>
  <si>
    <t>25</t>
  </si>
  <si>
    <t>Texel Noordzee - meetpaal</t>
  </si>
  <si>
    <t>26</t>
  </si>
  <si>
    <t>Uithuizerwad - meetpaal</t>
  </si>
  <si>
    <t>Radar \ stappenbaak</t>
  </si>
  <si>
    <t>27</t>
  </si>
  <si>
    <t>Vlakte van de Raan - meetpaal</t>
  </si>
  <si>
    <t>28</t>
  </si>
  <si>
    <t>Walsoorden - meetpaal (gastlocatie)</t>
  </si>
  <si>
    <t>29</t>
  </si>
  <si>
    <t>Wierumergronden - meetpaal</t>
  </si>
  <si>
    <t>30</t>
  </si>
  <si>
    <t>Wierumerwad - meetpaal</t>
  </si>
  <si>
    <t>Algemeen</t>
  </si>
  <si>
    <t>Verbruik</t>
  </si>
  <si>
    <t>Conversiefactor</t>
  </si>
  <si>
    <t>Totale CO2 uitstoot</t>
  </si>
  <si>
    <t>CO2 verbruik 3 jaar</t>
  </si>
  <si>
    <t>CO₂ / kg</t>
  </si>
  <si>
    <t>kg CO2</t>
  </si>
  <si>
    <t>CO2 begroting</t>
  </si>
  <si>
    <t>Scope 1 &amp; 2</t>
  </si>
  <si>
    <t>Combi</t>
  </si>
  <si>
    <t>Vlissingen</t>
  </si>
  <si>
    <t>Stellendam</t>
  </si>
  <si>
    <t>K13</t>
  </si>
  <si>
    <t>Q1</t>
  </si>
  <si>
    <t>LEG</t>
  </si>
  <si>
    <t>EPL</t>
  </si>
  <si>
    <t>Scheveningen</t>
  </si>
  <si>
    <t>Omschrijving: Venko 1 maal per jaar inspectie opstelling</t>
  </si>
  <si>
    <t xml:space="preserve">   -  Scope 1: brandstof verbruik naar opstap plaats. </t>
  </si>
  <si>
    <t xml:space="preserve">   - Scope 2: geen overige machines worden gebruikt, alleen inspectie</t>
  </si>
  <si>
    <t>kg CO2 / km</t>
  </si>
  <si>
    <t>kg CO2 / m3</t>
  </si>
  <si>
    <t>kg CO2 / kWh</t>
  </si>
  <si>
    <t>aantal</t>
  </si>
  <si>
    <t>Omschrijving</t>
  </si>
  <si>
    <t>Hoogeveen - Vlissingen</t>
  </si>
  <si>
    <t>Hoogeveen - Stellendam</t>
  </si>
  <si>
    <t>Hoogeveen - Den Helder</t>
  </si>
  <si>
    <t xml:space="preserve">   - Opgave Nautical volgt</t>
  </si>
  <si>
    <t xml:space="preserve">   - Scope 2: bood / helicopter naar platform in scope 3 meegenomen</t>
  </si>
  <si>
    <t>Locaties</t>
  </si>
  <si>
    <t>Onderhoudsfrequentie per maand (4 weken)</t>
  </si>
  <si>
    <t>G &amp; T netwerk - Nautical: locaties onderwater, constructie reiningen, HD en resultaat anode opoffering</t>
  </si>
  <si>
    <t>G &amp; T netwerk - Nautical: locaties boven water werkzaamheden</t>
  </si>
  <si>
    <t>Venko: 1 malig bezoek voor kwaliteitsmeting constructief</t>
  </si>
  <si>
    <t>Lomans: onderhoud instrumenten</t>
  </si>
  <si>
    <t>Loop</t>
  </si>
  <si>
    <t>Jan</t>
  </si>
  <si>
    <t>feb</t>
  </si>
  <si>
    <t>mrt</t>
  </si>
  <si>
    <t>apr</t>
  </si>
  <si>
    <t>mei</t>
  </si>
  <si>
    <t>jun</t>
  </si>
  <si>
    <t>jul</t>
  </si>
  <si>
    <t>aug</t>
  </si>
  <si>
    <t>sept</t>
  </si>
  <si>
    <t>okt</t>
  </si>
  <si>
    <t>nov</t>
  </si>
  <si>
    <t>dec</t>
  </si>
  <si>
    <t>Totaal p/jaar</t>
  </si>
  <si>
    <t>Totaal periode</t>
  </si>
  <si>
    <t>BAAL (Baalhoek)</t>
  </si>
  <si>
    <t>Baalhoek - meetpaal</t>
  </si>
  <si>
    <t>BG2 (Brouwershavense gat 2)</t>
  </si>
  <si>
    <t>BG8 (Brouwershavense gat 8)</t>
  </si>
  <si>
    <t>HA10 (Haringvliet 10)</t>
  </si>
  <si>
    <r>
      <t xml:space="preserve">HFPL (Hoofdplaat) </t>
    </r>
    <r>
      <rPr>
        <sz val="10"/>
        <color indexed="10"/>
        <rFont val="Arial"/>
        <family val="2"/>
      </rPr>
      <t>GE sensoren momenteel niet ingebruik</t>
    </r>
  </si>
  <si>
    <t>OS4 (Oosterschelde 04)</t>
  </si>
  <si>
    <t>OVHA (Overkoop van Hansweert)</t>
  </si>
  <si>
    <t>VR (Vlakte van de Raan)</t>
  </si>
  <si>
    <t>Onderhoud Stroommeetpaal (Ijmuiden)</t>
  </si>
  <si>
    <t>Onderhoudsmatrix</t>
  </si>
  <si>
    <t xml:space="preserve">Jan </t>
  </si>
  <si>
    <t>Feb</t>
  </si>
  <si>
    <t>Mrt</t>
  </si>
  <si>
    <t>Apr</t>
  </si>
  <si>
    <t>Mei</t>
  </si>
  <si>
    <t>Jun</t>
  </si>
  <si>
    <t>Jul</t>
  </si>
  <si>
    <t>Aug</t>
  </si>
  <si>
    <t>Sept</t>
  </si>
  <si>
    <t>Okt</t>
  </si>
  <si>
    <t>Nov</t>
  </si>
  <si>
    <t>Dec</t>
  </si>
  <si>
    <t>Vervangen</t>
  </si>
  <si>
    <t>Componenten</t>
  </si>
  <si>
    <t>Behuizing</t>
  </si>
  <si>
    <t>i,t</t>
  </si>
  <si>
    <t>&gt;20 jaar</t>
  </si>
  <si>
    <t>Zonnepanelen</t>
  </si>
  <si>
    <t>r,i</t>
  </si>
  <si>
    <t>20 jaar</t>
  </si>
  <si>
    <t>Laadregelaar</t>
  </si>
  <si>
    <t>i</t>
  </si>
  <si>
    <t xml:space="preserve">i </t>
  </si>
  <si>
    <t>Batterijen (8 accu’s elk)</t>
  </si>
  <si>
    <t>10 jaar</t>
  </si>
  <si>
    <t>Booster lader</t>
  </si>
  <si>
    <t>&gt;20 jaar?</t>
  </si>
  <si>
    <t>OSB</t>
  </si>
  <si>
    <t>LPI – Telemetrie</t>
  </si>
  <si>
    <t>?</t>
  </si>
  <si>
    <t>LPI - Antenne 1</t>
  </si>
  <si>
    <t>3 jaar</t>
  </si>
  <si>
    <t>LPI - Antenne 2</t>
  </si>
  <si>
    <t>Elcetronica algemeen</t>
  </si>
  <si>
    <t>ADCP 1 oost</t>
  </si>
  <si>
    <t>r,i,v</t>
  </si>
  <si>
    <t>1 jaar</t>
  </si>
  <si>
    <t>ADCP 2 west</t>
  </si>
  <si>
    <t>&gt; 10 jaar</t>
  </si>
  <si>
    <t>Stappenbaak meetomvormer</t>
  </si>
  <si>
    <t>Windmeter</t>
  </si>
  <si>
    <t>v</t>
  </si>
  <si>
    <t>Aanvaringsdetector ‘G’ opnemer</t>
  </si>
  <si>
    <t>Grenswaarde “X”schakelaar</t>
  </si>
  <si>
    <t>Grenswaarde “Y”schakelaar</t>
  </si>
  <si>
    <t>Aanvaringsdetectieschakelaar</t>
  </si>
  <si>
    <t>Lantaren (/radarreflector/kruis)</t>
  </si>
  <si>
    <t>D.M. Spreekinstallatie</t>
  </si>
  <si>
    <t>D.M. Zendontvanger</t>
  </si>
  <si>
    <t>D.M. Antenne</t>
  </si>
  <si>
    <t>5 jaar</t>
  </si>
  <si>
    <t>D.M. Radio voeding</t>
  </si>
  <si>
    <t xml:space="preserve"> &gt;20 jaar</t>
  </si>
  <si>
    <t>D.M. Interface unit</t>
  </si>
  <si>
    <t>Laagdikte meting, conservering Paal</t>
  </si>
  <si>
    <t>I,t</t>
  </si>
  <si>
    <t>-</t>
  </si>
  <si>
    <t>Paalconstruktieinspectie inc. Video-opnames</t>
  </si>
  <si>
    <t>Schoonspuiten/reinigen van de Paal</t>
  </si>
  <si>
    <t>r</t>
  </si>
  <si>
    <t>i = inspectie</t>
  </si>
  <si>
    <t>r = reinigen</t>
  </si>
  <si>
    <t>t = testen</t>
  </si>
  <si>
    <t>v = vervangen</t>
  </si>
  <si>
    <t>Zie document in mappenstructuur: \documenten\handleidingen\Handleiding electrotechnische installatie1.doc</t>
  </si>
  <si>
    <t>Zie document in mappenstructuur: \documenten\handleidingen\Plan van aanpak onderhoud Stroommeetpaal Ijmuiden 2003.wbk</t>
  </si>
  <si>
    <t>1)</t>
  </si>
  <si>
    <r>
      <rPr>
        <b/>
        <sz val="10"/>
        <rFont val="Verdana"/>
        <family val="2"/>
      </rPr>
      <t>Nautical</t>
    </r>
    <r>
      <rPr>
        <sz val="10"/>
        <rFont val="Verdana"/>
        <family val="2"/>
      </rPr>
      <t>; Inspectie, reinigen/ADCP1 Oost en 2 West</t>
    </r>
  </si>
  <si>
    <t>2)</t>
  </si>
  <si>
    <r>
      <rPr>
        <b/>
        <sz val="10"/>
        <rFont val="Verdana"/>
        <family val="2"/>
      </rPr>
      <t>Nautical</t>
    </r>
    <r>
      <rPr>
        <sz val="10"/>
        <rFont val="Verdana"/>
        <family val="2"/>
      </rPr>
      <t>; Inspectie, reinigen ADCP 2 West, vervangen ADCP 1 Oost en reinigen onderwater constructie</t>
    </r>
  </si>
  <si>
    <t>3)</t>
  </si>
  <si>
    <r>
      <rPr>
        <b/>
        <sz val="10"/>
        <rFont val="Arial"/>
        <family val="2"/>
      </rPr>
      <t>Nautical</t>
    </r>
    <r>
      <rPr>
        <sz val="10"/>
        <rFont val="Arial"/>
        <family val="2"/>
      </rPr>
      <t>; Inspectie, reinigen ADCP 1 Oost en vervangen ADCP 2 West</t>
    </r>
  </si>
  <si>
    <t>4)</t>
  </si>
  <si>
    <r>
      <t xml:space="preserve">Venko; </t>
    </r>
    <r>
      <rPr>
        <sz val="10"/>
        <rFont val="Arial"/>
        <family val="2"/>
      </rPr>
      <t>beheerder, onderhoud constructie, kwaliteitbeheer</t>
    </r>
  </si>
  <si>
    <t>5)</t>
  </si>
  <si>
    <r>
      <rPr>
        <b/>
        <sz val="10"/>
        <rFont val="Arial"/>
        <family val="2"/>
      </rPr>
      <t>Lomans</t>
    </r>
    <r>
      <rPr>
        <sz val="10"/>
        <rFont val="Arial"/>
        <family val="2"/>
      </rPr>
      <t>; Instrumenten / sensoren / storingen</t>
    </r>
  </si>
  <si>
    <t>Dagen</t>
  </si>
  <si>
    <t>Europlatform</t>
  </si>
  <si>
    <t>Werkelijk</t>
  </si>
  <si>
    <t>Beheerder</t>
  </si>
  <si>
    <t>Kok</t>
  </si>
  <si>
    <t>KNMI</t>
  </si>
  <si>
    <t>RWS</t>
  </si>
  <si>
    <t>Keuringscertificaten</t>
  </si>
  <si>
    <t>Onderaannemer</t>
  </si>
  <si>
    <t xml:space="preserve">Venko </t>
  </si>
  <si>
    <t xml:space="preserve">Extra </t>
  </si>
  <si>
    <t xml:space="preserve">Bezoek </t>
  </si>
  <si>
    <t>Venko</t>
  </si>
  <si>
    <r>
      <t>Dr</t>
    </r>
    <r>
      <rPr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  <scheme val="minor"/>
      </rPr>
      <t>ger</t>
    </r>
  </si>
  <si>
    <t>Offshore</t>
  </si>
  <si>
    <t>Lomans</t>
  </si>
  <si>
    <t>Nautical services</t>
  </si>
  <si>
    <t>Rexroth-Bosch</t>
  </si>
  <si>
    <t>Birkhoff</t>
  </si>
  <si>
    <t>Biardo</t>
  </si>
  <si>
    <t>Van Gool</t>
  </si>
  <si>
    <t>Middelveld</t>
  </si>
  <si>
    <t>Merrem de la Porte</t>
  </si>
  <si>
    <t>RWS"Rotterdam"</t>
  </si>
  <si>
    <t>Albatros</t>
  </si>
  <si>
    <t>Rib / MOB</t>
  </si>
  <si>
    <t>Helicopter</t>
  </si>
  <si>
    <t>uitgaven</t>
  </si>
  <si>
    <t>platform</t>
  </si>
  <si>
    <t>Schilders</t>
  </si>
  <si>
    <t>Boot</t>
  </si>
  <si>
    <t>Heliholland</t>
  </si>
  <si>
    <t>NHV loods</t>
  </si>
  <si>
    <t>divers</t>
  </si>
  <si>
    <t>Algemeen platform:</t>
  </si>
  <si>
    <t>Locatie plattegronden</t>
  </si>
  <si>
    <t>Revisie tekeningen pakket</t>
  </si>
  <si>
    <t>Ja</t>
  </si>
  <si>
    <t>Aankomst, verblijf en vertrek platform</t>
  </si>
  <si>
    <t>Transport</t>
  </si>
  <si>
    <t>Helikopter Heliholland</t>
  </si>
  <si>
    <t xml:space="preserve">Helikopter NHV </t>
  </si>
  <si>
    <t>Rib (Snelle boot)</t>
  </si>
  <si>
    <t>Werkschip transport</t>
  </si>
  <si>
    <t>Rederij Vrolijk scheveningen</t>
  </si>
  <si>
    <t>Werkschip duikwerk</t>
  </si>
  <si>
    <t>Nautical of derden</t>
  </si>
  <si>
    <t>Werkschip</t>
  </si>
  <si>
    <t>Rijksrederij</t>
  </si>
  <si>
    <t>Standby boot (albatros)</t>
  </si>
  <si>
    <t>Verzamelplaats, kade</t>
  </si>
  <si>
    <t>Walaccomodatie</t>
  </si>
  <si>
    <t>Inspectie beheerder</t>
  </si>
  <si>
    <t>Controle lijsten</t>
  </si>
  <si>
    <t>Administratie, platformjournaal / dagrapport</t>
  </si>
  <si>
    <t>wie,hoe en wat op locatie.</t>
  </si>
  <si>
    <t>Beheerdershandboek</t>
  </si>
  <si>
    <t>Incl. wijzigingen</t>
  </si>
  <si>
    <t>ja</t>
  </si>
  <si>
    <t>Kwaliteitsmetingen</t>
  </si>
  <si>
    <t>proceshandboek kwaliteitsmeting</t>
  </si>
  <si>
    <t>Noodprocedures</t>
  </si>
  <si>
    <t>RI&amp;E plan up to date</t>
  </si>
  <si>
    <t xml:space="preserve">Contactstatus </t>
  </si>
  <si>
    <t>Alarm en storingsmeldingen</t>
  </si>
  <si>
    <t>Meldpaneel - beeldscherm</t>
  </si>
  <si>
    <t>Algemeen storingsformulier platforms</t>
  </si>
  <si>
    <t>Huishoudelijke benodigdheden</t>
  </si>
  <si>
    <t>Sanitair</t>
  </si>
  <si>
    <t>Levensmiddelen</t>
  </si>
  <si>
    <t>Bunkeren diesel en water</t>
  </si>
  <si>
    <t>Door Rijksrederij</t>
  </si>
  <si>
    <t>Afval stromen</t>
  </si>
  <si>
    <t>huishoudelijk na verblijf</t>
  </si>
  <si>
    <t>Milieucontainer walaccommodatie</t>
  </si>
  <si>
    <t>Inventarisatie</t>
  </si>
  <si>
    <t>Opleidingen personeel</t>
  </si>
  <si>
    <t>Uitvoering kalibratie CIB</t>
  </si>
  <si>
    <t>Toezicht / bewaken</t>
  </si>
  <si>
    <t>Meetinstrumenten</t>
  </si>
  <si>
    <t>Hydrologische apparatuur</t>
  </si>
  <si>
    <t>Digitaal niveaumeter (Alleen EPL) hoogte water</t>
  </si>
  <si>
    <t>Radac Waveguide (Golfhoogte)</t>
  </si>
  <si>
    <t>Waverider boei (Golfhoogte)</t>
  </si>
  <si>
    <t>Directional Waverider (Golfrichting)</t>
  </si>
  <si>
    <t>Boei</t>
  </si>
  <si>
    <t>PT 2000 Watertemp</t>
  </si>
  <si>
    <t>Gedeeltelijk door KNMI</t>
  </si>
  <si>
    <t>Niveaumetingen</t>
  </si>
  <si>
    <t>Meteorologisch apparatuur</t>
  </si>
  <si>
    <t>Anemeter (windsnelheid)</t>
  </si>
  <si>
    <t>Windvaan (Windrichting)</t>
  </si>
  <si>
    <t>Inclusief verlichting</t>
  </si>
  <si>
    <t>Vaisala (Vochtsensor zee)</t>
  </si>
  <si>
    <t>Proscietific drukdoos (Luchtdruk)</t>
  </si>
  <si>
    <t>FD12P Scatterometer (zichtmeters)</t>
  </si>
  <si>
    <t>Toezicht / reinigen</t>
  </si>
  <si>
    <t>Strijken / uitwisselen windmast</t>
  </si>
  <si>
    <t>Contact met LVNL</t>
  </si>
  <si>
    <t>Windmeetmast</t>
  </si>
  <si>
    <t>Platform algemeen</t>
  </si>
  <si>
    <t>Helikopterdek</t>
  </si>
  <si>
    <t>Schoonmaken</t>
  </si>
  <si>
    <t>Helidek, netting</t>
  </si>
  <si>
    <t>Helipakken</t>
  </si>
  <si>
    <t>Helikist, crashkist</t>
  </si>
  <si>
    <t>Perimeterlights</t>
  </si>
  <si>
    <t>Floodlights</t>
  </si>
  <si>
    <t>Obstakelverlichting</t>
  </si>
  <si>
    <t>Conservering constructie / lasinspectie</t>
  </si>
  <si>
    <t>ploeg</t>
  </si>
  <si>
    <t>Aangroei onderwaterdelen toevoeren</t>
  </si>
  <si>
    <t>periodiek meting</t>
  </si>
  <si>
    <t>Ontgronding</t>
  </si>
  <si>
    <t>Afdeling mobiel meten</t>
  </si>
  <si>
    <t>Lasinspecties onderwater</t>
  </si>
  <si>
    <t>Scheepvaartverlichting</t>
  </si>
  <si>
    <t>Geen certificaat, wel keuring</t>
  </si>
  <si>
    <t>Dempingsinrichting</t>
  </si>
  <si>
    <t>uitwisselprogramma</t>
  </si>
  <si>
    <t>2 dempers + 2 reserve op wal</t>
  </si>
  <si>
    <t>Vervanging kevlarstroppen</t>
  </si>
  <si>
    <t>totaal contractperiode 1 x</t>
  </si>
  <si>
    <t>8 x en reserve onderdelen</t>
  </si>
  <si>
    <t>Vervanging stalen ophangstroppen</t>
  </si>
  <si>
    <t>Per jaar</t>
  </si>
  <si>
    <t>4 x en reserve onderdelen</t>
  </si>
  <si>
    <t>Veilgheid</t>
  </si>
  <si>
    <t>HB-P-ALG-2-5 versie 1.1</t>
  </si>
  <si>
    <t>Algemeen / noodprocedures</t>
  </si>
  <si>
    <t>Drenkelingen alarm</t>
  </si>
  <si>
    <t>Noodknop naast toegangsdeur</t>
  </si>
  <si>
    <t>Noodmarifoon</t>
  </si>
  <si>
    <t>Op reling achter MOB boot</t>
  </si>
  <si>
    <t>Portofoon</t>
  </si>
  <si>
    <t>Persoonlijke beschermingsmiddelen</t>
  </si>
  <si>
    <t>Reddings- veiligheidsmiddelen</t>
  </si>
  <si>
    <t>Aanwezig op platform</t>
  </si>
  <si>
    <t>Blokvesten</t>
  </si>
  <si>
    <t>Reddingsvesten(Airpocket)</t>
  </si>
  <si>
    <t>Overlevingspakken</t>
  </si>
  <si>
    <t xml:space="preserve">Ja </t>
  </si>
  <si>
    <t>Reddingsvlotten zgn Dinghy</t>
  </si>
  <si>
    <t>MOB boot</t>
  </si>
  <si>
    <t>Pyrotechnische middelen</t>
  </si>
  <si>
    <t>MOB boot noodpakket</t>
  </si>
  <si>
    <t>Klimmateriaal en lijnen</t>
  </si>
  <si>
    <t>Valstopper (EPL)</t>
  </si>
  <si>
    <t>Medicijnkist</t>
  </si>
  <si>
    <t>Paramedics rescuestretcher</t>
  </si>
  <si>
    <t>AED set</t>
  </si>
  <si>
    <t>Pakken</t>
  </si>
  <si>
    <t>Alarminstallatie</t>
  </si>
  <si>
    <t>Branddetectie en blusmiddelen</t>
  </si>
  <si>
    <t>Noodverlichting / uitgang</t>
  </si>
  <si>
    <t>Brandmeldinstallatie</t>
  </si>
  <si>
    <t>Rookmelders</t>
  </si>
  <si>
    <t>Blusmiddelen klein</t>
  </si>
  <si>
    <t>Blusgasinstallatie</t>
  </si>
  <si>
    <t>Twin agentunit</t>
  </si>
  <si>
    <t>Poeder bluswagen 50 kg</t>
  </si>
  <si>
    <t>Koolzuursneeuw bluswagen</t>
  </si>
  <si>
    <t>Adembescherming / perslucht</t>
  </si>
  <si>
    <t>Communicatie apparatuur</t>
  </si>
  <si>
    <t>Marifoon / portofoons / heliportofoon</t>
  </si>
  <si>
    <t>Telefoon (Vast en mobiel)</t>
  </si>
  <si>
    <t>Werktuigen</t>
  </si>
  <si>
    <t>Handgereedschap</t>
  </si>
  <si>
    <t>Hijswerktuigen en hijsmiddelen</t>
  </si>
  <si>
    <t>Davitkraan (EPL)</t>
  </si>
  <si>
    <t>Hydraulische kraan (EPL)</t>
  </si>
  <si>
    <t>MOB boot kraan (LEG)</t>
  </si>
  <si>
    <t>Dinghy lier (LEG)</t>
  </si>
  <si>
    <t>Elektrisch takel</t>
  </si>
  <si>
    <t>Mobiele elektrische takel</t>
  </si>
  <si>
    <t>Duwloopkat (EPL)</t>
  </si>
  <si>
    <t>Handlier</t>
  </si>
  <si>
    <t>4-punts big bag</t>
  </si>
  <si>
    <t>Hijsaccessoires (b.v. sluitingen)</t>
  </si>
  <si>
    <t>Platforminstallaties</t>
  </si>
  <si>
    <t>Brandstof en schoon water</t>
  </si>
  <si>
    <t>RWS rederij</t>
  </si>
  <si>
    <t>Elektrische installatie</t>
  </si>
  <si>
    <t>voorziening</t>
  </si>
  <si>
    <t xml:space="preserve">NEN 3140 </t>
  </si>
  <si>
    <t xml:space="preserve">Dieselgeneratorsets </t>
  </si>
  <si>
    <t>Inclusief leveren onderhoud mat.</t>
  </si>
  <si>
    <t>UPS installatie</t>
  </si>
  <si>
    <t>Accuset</t>
  </si>
  <si>
    <t>Algemeen afzuiging</t>
  </si>
  <si>
    <r>
      <t>Drinkwaterinstallatie / pomp en UV filter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 Legionella</t>
    </r>
  </si>
  <si>
    <t>Zoetwaterinstallatie</t>
  </si>
  <si>
    <t>Legionella testen</t>
  </si>
  <si>
    <t>Boiler / hydrofoor</t>
  </si>
  <si>
    <t>Kathodische bescherming</t>
  </si>
  <si>
    <t>Check anodes</t>
  </si>
  <si>
    <t>Reservedelen</t>
  </si>
  <si>
    <t>Elektrische installatie en Apparatuur</t>
  </si>
  <si>
    <t>Elektrisch installatie</t>
  </si>
  <si>
    <t>NEN 3140</t>
  </si>
  <si>
    <t>Elektrisch gereedschap</t>
  </si>
  <si>
    <t>Hogedruk reiniger</t>
  </si>
  <si>
    <t>Soldeerbouten</t>
  </si>
  <si>
    <t>Compressor</t>
  </si>
  <si>
    <t>Lasapparaat</t>
  </si>
  <si>
    <t>Boormachine</t>
  </si>
  <si>
    <t>Slijpmachine en slijpkoppen</t>
  </si>
  <si>
    <t>Laders</t>
  </si>
  <si>
    <t>Haspels</t>
  </si>
  <si>
    <t>Elektrische apparaten</t>
  </si>
  <si>
    <t>Radiatoren</t>
  </si>
  <si>
    <t>Radiatorkachels</t>
  </si>
  <si>
    <t>Keukenapparatuur</t>
  </si>
  <si>
    <t>Kookplaat / afzuiging</t>
  </si>
  <si>
    <t>Koffiezetapparaat</t>
  </si>
  <si>
    <t>Diepvries en koeling</t>
  </si>
  <si>
    <t>Stofzuiger</t>
  </si>
  <si>
    <t>Oven</t>
  </si>
  <si>
    <t>Wat nemen we mee aan dagen voor storingen</t>
  </si>
  <si>
    <t>manuren / beheerder / transport</t>
  </si>
  <si>
    <t>Beschikbaarheid ?</t>
  </si>
  <si>
    <t>Extra</t>
  </si>
  <si>
    <t xml:space="preserve">Uitgaven </t>
  </si>
  <si>
    <t>Boven water</t>
  </si>
  <si>
    <t>Lasinspecties</t>
  </si>
  <si>
    <t>Onderwater</t>
  </si>
  <si>
    <t xml:space="preserve">Davitkraan </t>
  </si>
  <si>
    <t xml:space="preserve">Duwloopkat </t>
  </si>
  <si>
    <t>Dieselgeneratorsets  HBR onderhoud (VINK)</t>
  </si>
  <si>
    <t>Alleen beheerder &gt; HBR</t>
  </si>
  <si>
    <t>Klimaatbeheersing / algemeen afzuiging</t>
  </si>
  <si>
    <t>Luchtbehandeling</t>
  </si>
  <si>
    <r>
      <t>Drinkwaterinstallatie / pomp /</t>
    </r>
    <r>
      <rPr>
        <sz val="11"/>
        <rFont val="Calibri"/>
        <family val="2"/>
        <scheme val="minor"/>
      </rPr>
      <t xml:space="preserve"> Legionella</t>
    </r>
  </si>
  <si>
    <t>Oliepomp (LEG)</t>
  </si>
  <si>
    <t>Oven / vaatwasser</t>
  </si>
  <si>
    <t xml:space="preserve">   - Scope 1: brandstof verbruik naar opstap plaats. </t>
  </si>
  <si>
    <t>Bijlage 3: Conversiefactoren</t>
  </si>
  <si>
    <t>VenderVelden</t>
  </si>
  <si>
    <t>Dräger Marine &amp; Offshore</t>
  </si>
  <si>
    <t>Hvh</t>
  </si>
  <si>
    <t>aantal p/jaar</t>
  </si>
  <si>
    <t>Hvd</t>
  </si>
  <si>
    <t>Hoogeveen-Rotterdam &lt;-&gt;</t>
  </si>
  <si>
    <t>Hoogeveen-Goes &lt;-&gt;</t>
  </si>
  <si>
    <t>Hoogeveen-Krimpen ad Lek</t>
  </si>
  <si>
    <t xml:space="preserve">Nautical </t>
  </si>
  <si>
    <t>4x per jaar naar onderaannemer t.b.v. diverse besprekingen</t>
  </si>
  <si>
    <t>12x per jaar naar onderaannemer t.b.v. diverse besprekingen</t>
  </si>
  <si>
    <t>2x per jaar naar onderaannemer t.b.v. diverse besprekingen</t>
  </si>
  <si>
    <t>1x per jaar naar onderaannemer t.b.v. diverse besprekingen</t>
  </si>
  <si>
    <t>Hoogeveen-Pernis &lt;-&gt;</t>
  </si>
  <si>
    <t>Hoogeveen-Beverwijk &lt;-&gt;</t>
  </si>
  <si>
    <t>Hoogeveen-Alteveer &lt;-&gt;</t>
  </si>
  <si>
    <t>Bezoek onderaannemers project manager</t>
  </si>
  <si>
    <t>Lichteiland Goeree</t>
  </si>
  <si>
    <t>Totaal 3 jaar</t>
  </si>
  <si>
    <t>afstand &lt;-&gt;</t>
  </si>
  <si>
    <t xml:space="preserve">   - Scope 2: bood / helicopter naar platform in scope 3 meegenomen (Nautical)</t>
  </si>
  <si>
    <t>Calculatie meetpalen algemeen</t>
  </si>
  <si>
    <t>Blad:</t>
  </si>
  <si>
    <t>Projecten:</t>
  </si>
  <si>
    <t>Algemeen:</t>
  </si>
  <si>
    <t>Extra werk meetpalen</t>
  </si>
  <si>
    <t xml:space="preserve">Ijmuiden Stroommeetpaal </t>
  </si>
  <si>
    <t>Totaal Scope 1</t>
  </si>
  <si>
    <t>Totaal Scope 2</t>
  </si>
  <si>
    <t>Totaal Scope 3</t>
  </si>
  <si>
    <t>Totaal: Algemeen + projecten:</t>
  </si>
  <si>
    <t>Totaal algemeen</t>
  </si>
  <si>
    <t>Totaal projecten</t>
  </si>
  <si>
    <t xml:space="preserve">   - Opgave Dreager volgt</t>
  </si>
  <si>
    <t xml:space="preserve">   - Rexroth-Bosch</t>
  </si>
  <si>
    <t xml:space="preserve">   - Birkhoff</t>
  </si>
  <si>
    <t xml:space="preserve">   - Van Gool</t>
  </si>
  <si>
    <t xml:space="preserve">   - Middelveld</t>
  </si>
  <si>
    <t xml:space="preserve">   - Merrem de la Porte</t>
  </si>
  <si>
    <t xml:space="preserve">   - Albatros</t>
  </si>
  <si>
    <t xml:space="preserve">   - Rib / MOB</t>
  </si>
  <si>
    <t xml:space="preserve">   - Helicopter - NHV loods</t>
  </si>
  <si>
    <t>naar opstapplaats</t>
  </si>
  <si>
    <t>Hoogeveen - Lelystad &lt;-&gt;</t>
  </si>
  <si>
    <t>Hoogeveen - Scheveningen &lt;-&gt;</t>
  </si>
  <si>
    <t>Beheerder in diesel auto</t>
  </si>
  <si>
    <t>Sneek - Scheveningen &lt;-&gt;</t>
  </si>
  <si>
    <t>Kok in diesel auto</t>
  </si>
  <si>
    <t xml:space="preserve">   - Biardo</t>
  </si>
  <si>
    <t>Afval</t>
  </si>
  <si>
    <t>liter</t>
  </si>
  <si>
    <t>CO₂ / ltr</t>
  </si>
  <si>
    <t xml:space="preserve">   -  Scope 1: Generatoren eigen  N.V.T. (gebruik platform)</t>
  </si>
  <si>
    <t xml:space="preserve">   -  Scope 1: Compressor eigen 4m3 (verbruik ca. 70 liter diesel / dag)</t>
  </si>
  <si>
    <t xml:space="preserve">   - Scope 2: electriciteit meegenomen bij aggregaat opdrachtgever, scope 3</t>
  </si>
  <si>
    <t>Project beheerder meegenomen in algemeen</t>
  </si>
  <si>
    <t>Forensen op project naar hoogeveen</t>
  </si>
  <si>
    <t>Project uitvoerende medewerkers Venko conservering</t>
  </si>
  <si>
    <t>Inschatting gemiddeld 2 pers / 15 x &lt;-&gt; / Diesel</t>
  </si>
  <si>
    <t xml:space="preserve">   - Scope 2: eventuele gedeclareerde kilomers meegenomen in scope 1</t>
  </si>
  <si>
    <t xml:space="preserve">   - Scope 2: Vliegtuig emissies N.V.T. </t>
  </si>
  <si>
    <t>CO2 verbruik 1 jaar</t>
  </si>
  <si>
    <t>dagen</t>
  </si>
  <si>
    <t>Gas/electra verbruik van opdrachtgever op platform (zie scope 3 aggregaat)</t>
  </si>
  <si>
    <t>Scope 3: diesel gebruik van opdrachtgever</t>
  </si>
  <si>
    <t xml:space="preserve">Straal grit 50 kg / m2 = 50 kg x 540 m2 = </t>
  </si>
  <si>
    <t>Verf 1 liter / m2 = 540 x 1 liter</t>
  </si>
  <si>
    <t xml:space="preserve">Transport vanaf Holland mineraal - Scheveningen 304 km &lt;-&gt; / ca. 27.000 kg </t>
  </si>
  <si>
    <t>CO₂ / ton km</t>
  </si>
  <si>
    <t xml:space="preserve">Transport vanaf Hoogeveen - Scheveningen 414 km &lt;-&gt; / ca. 10.000 kg  </t>
  </si>
  <si>
    <t xml:space="preserve">Transport vanaf Scheveningen - Holland mineraal 304 km &lt;-&gt; / ca. 27.000 kg </t>
  </si>
  <si>
    <t xml:space="preserve">Transport vanaf Scheveningen - Hoogveen 414 km &lt;-&gt; / ca. 10.000 kg  </t>
  </si>
  <si>
    <t>grit 50% van aangevoerde grit</t>
  </si>
  <si>
    <t>Opgevraagd holland mineraal</t>
  </si>
  <si>
    <t xml:space="preserve">    - Scope 1: Geen overige machines die emissie hebben worden gebruikt</t>
  </si>
  <si>
    <t>Verfafval / verfblikken / leeg verfblik is ca. 1 kg = 540 liter / 25 liter blik</t>
  </si>
  <si>
    <t>Huishoudelijk afval hotel platform (gem. 550 kilo per jaar p/p) = 550 / 365 = 1,507 kg/p/p dag</t>
  </si>
  <si>
    <t>kg p/p dag</t>
  </si>
  <si>
    <t>80 procent opdrachtgever 20 procent Venko</t>
  </si>
  <si>
    <t>Vrachtauto &gt; 20 ton. Uitgangspunt 3,1 kilometer / liter</t>
  </si>
  <si>
    <t>km / ltr</t>
  </si>
  <si>
    <t>70 procent opdrachtgever 30 procent Venko</t>
  </si>
  <si>
    <t xml:space="preserve">Aggregaat op platform  24 uur (Overnachtingen) (800 liter diesel per dag)  </t>
  </si>
  <si>
    <t xml:space="preserve">Aggregaat op platform  12 uur (dayvisite) (400 liter diesel per dag) </t>
  </si>
  <si>
    <t>Verbruiksartikelen conservering: 3 man 12 uur x 15 dagen = 1 uur per m2 = ca. 540 m2</t>
  </si>
  <si>
    <t>Scope 3: Ketenpartners:</t>
  </si>
  <si>
    <t xml:space="preserve">   - VanGool hijsen david constructie volgt</t>
  </si>
  <si>
    <t xml:space="preserve">  - VanderVelden anodes / BO volgt</t>
  </si>
  <si>
    <t>Barney werkbezoeken toevoegen</t>
  </si>
  <si>
    <t>Volgt</t>
  </si>
  <si>
    <t>Scope 1&amp;2 Dräger Marine &amp; Offshore</t>
  </si>
  <si>
    <t>Onderdeel algemeen</t>
  </si>
  <si>
    <t xml:space="preserve">Scope 1&amp;2 Nautical </t>
  </si>
  <si>
    <t>Scope 1&amp;2 Birkhoff</t>
  </si>
  <si>
    <t>Scope 1&amp;2 Van Gool</t>
  </si>
  <si>
    <t>Scope 1&amp;2 Middelveld</t>
  </si>
  <si>
    <t>Scope 1&amp;2 VenderVelden</t>
  </si>
  <si>
    <t>Scope 1 &amp; 2 Venko</t>
  </si>
  <si>
    <t>Inschatting gemiddeld 4 pers / 1 x &lt;-&gt; / Diesel</t>
  </si>
  <si>
    <t>Inschatting gemiddeld 2 pers / 5 x &lt;-&gt; / Diesel</t>
  </si>
  <si>
    <t>Verbruiksartikelen conservering: 4 man 12 uur x 15 dagen = 1 uur per m2 = ca. 720 m2</t>
  </si>
  <si>
    <t xml:space="preserve">Straal grit 50 kg / m2 = 50 kg x 720 m2 = </t>
  </si>
  <si>
    <t>Verf 1 liter / m2 = 720 x 1 liter</t>
  </si>
  <si>
    <t>Verfafval / verfblikken / leeg verfblik is ca. 1 kg = 720 liter / 25 liter blik</t>
  </si>
  <si>
    <t>CO2 Footprint</t>
  </si>
  <si>
    <t xml:space="preserve">   - Rib / MOB (Ron meijer - Jonker boat)</t>
  </si>
  <si>
    <t xml:space="preserve">       Standby boot voor Albatros (rederij vrolijk)  Brengen-halen boot Barendrecht &lt;-&gt; scheveningen  248 km</t>
  </si>
  <si>
    <t xml:space="preserve">       Verbruik standbyboat ca. 5 liter benzine per dag</t>
  </si>
  <si>
    <t>3 x  (5 dagen)</t>
  </si>
  <si>
    <t>Inschatting gemiddeld 3 pers / 3 x &lt;-&gt; / Diesel</t>
  </si>
  <si>
    <t xml:space="preserve">   - Helicopter - Heliholland  (  1,75 uur  vliegen retour /  verbruik 230 ltr per uur  )</t>
  </si>
  <si>
    <t>kg CO2 / ltr</t>
  </si>
  <si>
    <t xml:space="preserve">   - Helicopter - Heliholland     (  1,5 uur  vliegen retour  )</t>
  </si>
  <si>
    <t xml:space="preserve">   -  Scope 1: Generatoren eigen  N.V.T. (gebruik platform) wordt daarom scope 3</t>
  </si>
  <si>
    <t xml:space="preserve">   - Scope 2: boot / helicopter naar platform in scope 3 meegenomen</t>
  </si>
  <si>
    <t>Aggregaat op platform  24 uur (Overnachtingen) (800 liter diesel per dag)  (anders redeneren)</t>
  </si>
  <si>
    <t>Huishoudelijk afval hotel platform (gem. 550 kilo per jaar p/p) = 550 / 365 = 1,507 kg/p/p dag  --------  Bron</t>
  </si>
  <si>
    <t>Kolommen vervoer toevoegen naar confersie factor / bron / dus 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</si>
</sst>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&quot;€&quot;\ * #,##0.00_-;_-&quot;€&quot;\ * #,##0.00\-;_-&quot;€&quot;\ * &quot;-&quot;??_-;_-@_-"/>
    <numFmt numFmtId="165" formatCode="_(* #,##0_);_(* \(#,##0\);_(* &quot;-&quot;_);_(@_)"/>
    <numFmt numFmtId="166" formatCode="_(&quot;€&quot;\ * #,##0.00_);_(&quot;€&quot;\ * \(#,##0.00\);_(&quot;€&quot;\ * &quot;-&quot;??_);_(@_)"/>
    <numFmt numFmtId="167" formatCode="_(* #,##0.00_);_(* \(#,##0.00\);_(* &quot;-&quot;??_);_(@_)"/>
    <numFmt numFmtId="168" formatCode="0.0"/>
    <numFmt numFmtId="169" formatCode="#,##0.0"/>
    <numFmt numFmtId="170" formatCode="_(&quot;$&quot;* #,##0.00_);_(&quot;$&quot;* \(#,##0.00\);_(&quot;$&quot;* &quot;-&quot;??_);_(@_)"/>
    <numFmt numFmtId="171" formatCode="#,##0.0&quot; ton&quot;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"/>
      <name val="Arial"/>
      <family val="2"/>
    </font>
    <font>
      <b/>
      <sz val="10"/>
      <color indexed="63"/>
      <name val="Arial"/>
      <family val="2"/>
    </font>
    <font>
      <sz val="8"/>
      <name val="Helv"/>
    </font>
    <font>
      <b/>
      <sz val="14"/>
      <name val="Helv"/>
    </font>
    <font>
      <b/>
      <sz val="12"/>
      <name val="Helv"/>
    </font>
    <font>
      <vertAlign val="subscript"/>
      <sz val="10"/>
      <name val="Arial"/>
      <family val="2"/>
    </font>
    <font>
      <sz val="11"/>
      <color indexed="8"/>
      <name val="Calibri"/>
      <family val="2"/>
    </font>
    <font>
      <sz val="10"/>
      <name val="Hoefler Text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indexed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lightUp"/>
    </fill>
    <fill>
      <patternFill patternType="lightUp">
        <bgColor theme="7" tint="0.39997558519241921"/>
      </patternFill>
    </fill>
    <fill>
      <patternFill patternType="lightUp">
        <bgColor rgb="FF00B0F0"/>
      </patternFill>
    </fill>
    <fill>
      <patternFill patternType="lightUp">
        <bgColor theme="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22">
    <xf numFmtId="0" fontId="0" fillId="0" borderId="0"/>
    <xf numFmtId="0" fontId="18" fillId="0" borderId="0"/>
    <xf numFmtId="0" fontId="24" fillId="33" borderId="0" applyNumberFormat="0" applyBorder="0" applyAlignment="0" applyProtection="0"/>
    <xf numFmtId="0" fontId="1" fillId="10" borderId="0" applyNumberFormat="0" applyBorder="0" applyAlignment="0" applyProtection="0"/>
    <xf numFmtId="0" fontId="24" fillId="34" borderId="0" applyNumberFormat="0" applyBorder="0" applyAlignment="0" applyProtection="0"/>
    <xf numFmtId="0" fontId="1" fillId="14" borderId="0" applyNumberFormat="0" applyBorder="0" applyAlignment="0" applyProtection="0"/>
    <xf numFmtId="0" fontId="24" fillId="36" borderId="0" applyNumberFormat="0" applyBorder="0" applyAlignment="0" applyProtection="0"/>
    <xf numFmtId="0" fontId="1" fillId="18" borderId="0" applyNumberFormat="0" applyBorder="0" applyAlignment="0" applyProtection="0"/>
    <xf numFmtId="0" fontId="24" fillId="38" borderId="0" applyNumberFormat="0" applyBorder="0" applyAlignment="0" applyProtection="0"/>
    <xf numFmtId="0" fontId="1" fillId="22" borderId="0" applyNumberFormat="0" applyBorder="0" applyAlignment="0" applyProtection="0"/>
    <xf numFmtId="0" fontId="24" fillId="39" borderId="0" applyNumberFormat="0" applyBorder="0" applyAlignment="0" applyProtection="0"/>
    <xf numFmtId="0" fontId="1" fillId="26" borderId="0" applyNumberFormat="0" applyBorder="0" applyAlignment="0" applyProtection="0"/>
    <xf numFmtId="0" fontId="24" fillId="35" borderId="0" applyNumberFormat="0" applyBorder="0" applyAlignment="0" applyProtection="0"/>
    <xf numFmtId="0" fontId="1" fillId="30" borderId="0" applyNumberFormat="0" applyBorder="0" applyAlignment="0" applyProtection="0"/>
    <xf numFmtId="0" fontId="24" fillId="40" borderId="0" applyNumberFormat="0" applyBorder="0" applyAlignment="0" applyProtection="0"/>
    <xf numFmtId="0" fontId="1" fillId="11" borderId="0" applyNumberFormat="0" applyBorder="0" applyAlignment="0" applyProtection="0"/>
    <xf numFmtId="0" fontId="24" fillId="42" borderId="0" applyNumberFormat="0" applyBorder="0" applyAlignment="0" applyProtection="0"/>
    <xf numFmtId="0" fontId="1" fillId="15" borderId="0" applyNumberFormat="0" applyBorder="0" applyAlignment="0" applyProtection="0"/>
    <xf numFmtId="0" fontId="24" fillId="43" borderId="0" applyNumberFormat="0" applyBorder="0" applyAlignment="0" applyProtection="0"/>
    <xf numFmtId="0" fontId="1" fillId="19" borderId="0" applyNumberFormat="0" applyBorder="0" applyAlignment="0" applyProtection="0"/>
    <xf numFmtId="0" fontId="24" fillId="38" borderId="0" applyNumberFormat="0" applyBorder="0" applyAlignment="0" applyProtection="0"/>
    <xf numFmtId="0" fontId="1" fillId="23" borderId="0" applyNumberFormat="0" applyBorder="0" applyAlignment="0" applyProtection="0"/>
    <xf numFmtId="0" fontId="24" fillId="40" borderId="0" applyNumberFormat="0" applyBorder="0" applyAlignment="0" applyProtection="0"/>
    <xf numFmtId="0" fontId="1" fillId="27" borderId="0" applyNumberFormat="0" applyBorder="0" applyAlignment="0" applyProtection="0"/>
    <xf numFmtId="0" fontId="24" fillId="44" borderId="0" applyNumberFormat="0" applyBorder="0" applyAlignment="0" applyProtection="0"/>
    <xf numFmtId="0" fontId="1" fillId="31" borderId="0" applyNumberFormat="0" applyBorder="0" applyAlignment="0" applyProtection="0"/>
    <xf numFmtId="0" fontId="25" fillId="45" borderId="0" applyNumberFormat="0" applyBorder="0" applyAlignment="0" applyProtection="0"/>
    <xf numFmtId="0" fontId="17" fillId="12" borderId="0" applyNumberFormat="0" applyBorder="0" applyAlignment="0" applyProtection="0"/>
    <xf numFmtId="0" fontId="25" fillId="42" borderId="0" applyNumberFormat="0" applyBorder="0" applyAlignment="0" applyProtection="0"/>
    <xf numFmtId="0" fontId="17" fillId="16" borderId="0" applyNumberFormat="0" applyBorder="0" applyAlignment="0" applyProtection="0"/>
    <xf numFmtId="0" fontId="25" fillId="43" borderId="0" applyNumberFormat="0" applyBorder="0" applyAlignment="0" applyProtection="0"/>
    <xf numFmtId="0" fontId="17" fillId="20" borderId="0" applyNumberFormat="0" applyBorder="0" applyAlignment="0" applyProtection="0"/>
    <xf numFmtId="0" fontId="25" fillId="47" borderId="0" applyNumberFormat="0" applyBorder="0" applyAlignment="0" applyProtection="0"/>
    <xf numFmtId="0" fontId="17" fillId="24" borderId="0" applyNumberFormat="0" applyBorder="0" applyAlignment="0" applyProtection="0"/>
    <xf numFmtId="0" fontId="25" fillId="46" borderId="0" applyNumberFormat="0" applyBorder="0" applyAlignment="0" applyProtection="0"/>
    <xf numFmtId="0" fontId="17" fillId="28" borderId="0" applyNumberFormat="0" applyBorder="0" applyAlignment="0" applyProtection="0"/>
    <xf numFmtId="0" fontId="25" fillId="48" borderId="0" applyNumberFormat="0" applyBorder="0" applyAlignment="0" applyProtection="0"/>
    <xf numFmtId="0" fontId="17" fillId="32" borderId="0" applyNumberFormat="0" applyBorder="0" applyAlignment="0" applyProtection="0"/>
    <xf numFmtId="0" fontId="25" fillId="49" borderId="0" applyNumberFormat="0" applyBorder="0" applyAlignment="0" applyProtection="0"/>
    <xf numFmtId="0" fontId="17" fillId="9" borderId="0" applyNumberFormat="0" applyBorder="0" applyAlignment="0" applyProtection="0"/>
    <xf numFmtId="0" fontId="25" fillId="50" borderId="0" applyNumberFormat="0" applyBorder="0" applyAlignment="0" applyProtection="0"/>
    <xf numFmtId="0" fontId="17" fillId="13" borderId="0" applyNumberFormat="0" applyBorder="0" applyAlignment="0" applyProtection="0"/>
    <xf numFmtId="0" fontId="25" fillId="51" borderId="0" applyNumberFormat="0" applyBorder="0" applyAlignment="0" applyProtection="0"/>
    <xf numFmtId="0" fontId="17" fillId="17" borderId="0" applyNumberFormat="0" applyBorder="0" applyAlignment="0" applyProtection="0"/>
    <xf numFmtId="0" fontId="25" fillId="47" borderId="0" applyNumberFormat="0" applyBorder="0" applyAlignment="0" applyProtection="0"/>
    <xf numFmtId="0" fontId="17" fillId="21" borderId="0" applyNumberFormat="0" applyBorder="0" applyAlignment="0" applyProtection="0"/>
    <xf numFmtId="0" fontId="25" fillId="46" borderId="0" applyNumberFormat="0" applyBorder="0" applyAlignment="0" applyProtection="0"/>
    <xf numFmtId="0" fontId="17" fillId="25" borderId="0" applyNumberFormat="0" applyBorder="0" applyAlignment="0" applyProtection="0"/>
    <xf numFmtId="0" fontId="25" fillId="52" borderId="0" applyNumberFormat="0" applyBorder="0" applyAlignment="0" applyProtection="0"/>
    <xf numFmtId="0" fontId="17" fillId="29" borderId="0" applyNumberFormat="0" applyBorder="0" applyAlignment="0" applyProtection="0"/>
    <xf numFmtId="0" fontId="26" fillId="34" borderId="0" applyNumberFormat="0" applyBorder="0" applyAlignment="0" applyProtection="0"/>
    <xf numFmtId="0" fontId="11" fillId="6" borderId="4" applyNumberFormat="0" applyAlignment="0" applyProtection="0"/>
    <xf numFmtId="0" fontId="27" fillId="53" borderId="11" applyNumberFormat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7" fillId="53" borderId="11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6" fillId="2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2" fillId="35" borderId="10" applyNumberFormat="0" applyAlignment="0" applyProtection="0"/>
    <xf numFmtId="0" fontId="32" fillId="35" borderId="10" applyNumberFormat="0" applyAlignment="0" applyProtection="0"/>
    <xf numFmtId="0" fontId="9" fillId="5" borderId="4" applyNumberFormat="0" applyAlignment="0" applyProtection="0"/>
    <xf numFmtId="0" fontId="29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5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8" fillId="4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41" fillId="0" borderId="0"/>
    <xf numFmtId="0" fontId="42" fillId="0" borderId="0"/>
    <xf numFmtId="0" fontId="24" fillId="0" borderId="0"/>
    <xf numFmtId="0" fontId="24" fillId="37" borderId="15" applyNumberFormat="0" applyFont="0" applyAlignment="0" applyProtection="0"/>
    <xf numFmtId="0" fontId="18" fillId="37" borderId="15" applyNumberFormat="0" applyFont="0" applyAlignment="0" applyProtection="0"/>
    <xf numFmtId="0" fontId="1" fillId="8" borderId="8" applyNumberFormat="0" applyFont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34" fillId="41" borderId="16" applyNumberFormat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20" fillId="46" borderId="17" applyNumberFormat="0" applyProtection="0">
      <alignment horizontal="left" vertical="center" indent="1"/>
    </xf>
    <xf numFmtId="4" fontId="20" fillId="54" borderId="17" applyNumberFormat="0" applyProtection="0">
      <alignment horizontal="right" vertical="center"/>
    </xf>
    <xf numFmtId="4" fontId="20" fillId="0" borderId="17" applyNumberFormat="0" applyProtection="0">
      <alignment horizontal="right" vertical="center"/>
    </xf>
    <xf numFmtId="4" fontId="20" fillId="46" borderId="17" applyNumberFormat="0" applyProtection="0">
      <alignment horizontal="left" vertical="center" indent="1"/>
    </xf>
    <xf numFmtId="0" fontId="35" fillId="0" borderId="0">
      <alignment horizontal="right"/>
    </xf>
    <xf numFmtId="0" fontId="35" fillId="0" borderId="0">
      <alignment horizontal="left"/>
    </xf>
    <xf numFmtId="0" fontId="18" fillId="0" borderId="0"/>
    <xf numFmtId="0" fontId="1" fillId="0" borderId="0"/>
    <xf numFmtId="0" fontId="39" fillId="0" borderId="0"/>
    <xf numFmtId="0" fontId="2" fillId="0" borderId="0" applyNumberFormat="0" applyFill="0" applyBorder="0" applyAlignment="0" applyProtection="0"/>
    <xf numFmtId="0" fontId="36" fillId="0" borderId="0">
      <alignment horizontal="left" vertical="top"/>
    </xf>
    <xf numFmtId="0" fontId="37" fillId="0" borderId="0">
      <alignment horizontal="left"/>
    </xf>
    <xf numFmtId="0" fontId="16" fillId="0" borderId="9" applyNumberFormat="0" applyFill="0" applyAlignment="0" applyProtection="0"/>
    <xf numFmtId="0" fontId="34" fillId="41" borderId="16" applyNumberFormat="0" applyAlignment="0" applyProtection="0"/>
    <xf numFmtId="0" fontId="10" fillId="6" borderId="5" applyNumberFormat="0" applyAlignment="0" applyProtection="0"/>
    <xf numFmtId="166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700">
    <xf numFmtId="0" fontId="0" fillId="0" borderId="0" xfId="0"/>
    <xf numFmtId="0" fontId="18" fillId="0" borderId="0" xfId="1"/>
    <xf numFmtId="0" fontId="18" fillId="0" borderId="0" xfId="1" applyBorder="1" applyAlignment="1">
      <alignment vertical="top"/>
    </xf>
    <xf numFmtId="0" fontId="18" fillId="0" borderId="0" xfId="1" applyBorder="1" applyAlignment="1">
      <alignment horizontal="center" vertical="top"/>
    </xf>
    <xf numFmtId="0" fontId="19" fillId="56" borderId="21" xfId="1" applyFont="1" applyFill="1" applyBorder="1" applyAlignment="1">
      <alignment horizontal="center" vertical="top"/>
    </xf>
    <xf numFmtId="0" fontId="19" fillId="56" borderId="25" xfId="1" applyFont="1" applyFill="1" applyBorder="1" applyAlignment="1">
      <alignment horizontal="center" vertical="top"/>
    </xf>
    <xf numFmtId="0" fontId="19" fillId="56" borderId="26" xfId="1" applyFont="1" applyFill="1" applyBorder="1" applyAlignment="1">
      <alignment horizontal="center" vertical="top"/>
    </xf>
    <xf numFmtId="0" fontId="19" fillId="56" borderId="26" xfId="1" applyFont="1" applyFill="1" applyBorder="1" applyAlignment="1">
      <alignment horizontal="right" vertical="top"/>
    </xf>
    <xf numFmtId="0" fontId="19" fillId="56" borderId="18" xfId="1" applyFont="1" applyFill="1" applyBorder="1" applyAlignment="1">
      <alignment horizontal="center" vertical="top"/>
    </xf>
    <xf numFmtId="9" fontId="18" fillId="57" borderId="26" xfId="68" applyNumberFormat="1" applyFont="1" applyFill="1" applyBorder="1" applyAlignment="1" applyProtection="1">
      <alignment vertical="top"/>
    </xf>
    <xf numFmtId="0" fontId="18" fillId="57" borderId="27" xfId="1" applyFill="1" applyBorder="1" applyAlignment="1">
      <alignment horizontal="center" vertical="top"/>
    </xf>
    <xf numFmtId="0" fontId="18" fillId="57" borderId="0" xfId="1" applyFont="1" applyFill="1" applyBorder="1" applyAlignment="1">
      <alignment vertical="top"/>
    </xf>
    <xf numFmtId="0" fontId="18" fillId="0" borderId="27" xfId="1" applyBorder="1" applyAlignment="1">
      <alignment horizontal="center" vertical="center"/>
    </xf>
    <xf numFmtId="0" fontId="18" fillId="57" borderId="0" xfId="68" applyFont="1" applyFill="1" applyBorder="1" applyAlignment="1" applyProtection="1">
      <alignment vertical="top"/>
    </xf>
    <xf numFmtId="3" fontId="18" fillId="0" borderId="0" xfId="1" applyNumberFormat="1" applyAlignment="1">
      <alignment vertical="top"/>
    </xf>
    <xf numFmtId="0" fontId="18" fillId="57" borderId="19" xfId="68" applyFont="1" applyFill="1" applyBorder="1" applyAlignment="1" applyProtection="1">
      <alignment vertical="top"/>
    </xf>
    <xf numFmtId="0" fontId="18" fillId="57" borderId="21" xfId="68" applyFont="1" applyFill="1" applyBorder="1" applyAlignment="1" applyProtection="1">
      <alignment vertical="top"/>
    </xf>
    <xf numFmtId="0" fontId="18" fillId="0" borderId="18" xfId="1" applyBorder="1" applyAlignment="1">
      <alignment horizontal="center" vertical="center"/>
    </xf>
    <xf numFmtId="0" fontId="18" fillId="57" borderId="26" xfId="68" applyFont="1" applyFill="1" applyBorder="1" applyAlignment="1" applyProtection="1">
      <alignment vertical="top"/>
    </xf>
    <xf numFmtId="0" fontId="18" fillId="58" borderId="26" xfId="68" applyFont="1" applyFill="1" applyBorder="1" applyAlignment="1" applyProtection="1">
      <alignment vertical="top"/>
    </xf>
    <xf numFmtId="0" fontId="18" fillId="58" borderId="0" xfId="68" applyFont="1" applyFill="1" applyBorder="1" applyAlignment="1" applyProtection="1">
      <alignment vertical="top"/>
    </xf>
    <xf numFmtId="0" fontId="18" fillId="58" borderId="18" xfId="1" applyFill="1" applyBorder="1" applyAlignment="1">
      <alignment horizontal="center" vertical="top" wrapText="1"/>
    </xf>
    <xf numFmtId="9" fontId="18" fillId="58" borderId="28" xfId="68" applyNumberFormat="1" applyFont="1" applyFill="1" applyBorder="1" applyAlignment="1" applyProtection="1">
      <alignment vertical="top"/>
    </xf>
    <xf numFmtId="0" fontId="18" fillId="58" borderId="22" xfId="1" applyFont="1" applyFill="1" applyBorder="1" applyAlignment="1">
      <alignment vertical="top"/>
    </xf>
    <xf numFmtId="0" fontId="18" fillId="58" borderId="22" xfId="68" applyFont="1" applyFill="1" applyBorder="1" applyAlignment="1" applyProtection="1">
      <alignment vertical="top"/>
    </xf>
    <xf numFmtId="0" fontId="18" fillId="0" borderId="0" xfId="1" applyFont="1" applyAlignment="1">
      <alignment vertical="top"/>
    </xf>
    <xf numFmtId="169" fontId="18" fillId="0" borderId="0" xfId="1" applyNumberFormat="1" applyAlignment="1">
      <alignment vertical="top"/>
    </xf>
    <xf numFmtId="0" fontId="18" fillId="0" borderId="21" xfId="1" applyFont="1" applyBorder="1" applyAlignment="1">
      <alignment vertical="top"/>
    </xf>
    <xf numFmtId="0" fontId="18" fillId="0" borderId="52" xfId="1" applyBorder="1" applyAlignment="1">
      <alignment horizontal="center" vertical="center"/>
    </xf>
    <xf numFmtId="0" fontId="18" fillId="57" borderId="53" xfId="1" applyFill="1" applyBorder="1" applyAlignment="1">
      <alignment horizontal="center" vertical="top"/>
    </xf>
    <xf numFmtId="0" fontId="18" fillId="57" borderId="52" xfId="1" applyFill="1" applyBorder="1" applyAlignment="1">
      <alignment horizontal="center" vertical="top"/>
    </xf>
    <xf numFmtId="3" fontId="18" fillId="59" borderId="53" xfId="1" applyNumberFormat="1" applyFill="1" applyBorder="1" applyAlignment="1">
      <alignment horizontal="center" vertical="center"/>
    </xf>
    <xf numFmtId="3" fontId="18" fillId="59" borderId="27" xfId="1" applyNumberFormat="1" applyFill="1" applyBorder="1" applyAlignment="1">
      <alignment horizontal="center" vertical="center"/>
    </xf>
    <xf numFmtId="3" fontId="18" fillId="59" borderId="52" xfId="1" applyNumberFormat="1" applyFill="1" applyBorder="1" applyAlignment="1">
      <alignment horizontal="center" vertical="center"/>
    </xf>
    <xf numFmtId="3" fontId="18" fillId="59" borderId="53" xfId="1" applyNumberFormat="1" applyFill="1" applyBorder="1" applyAlignment="1">
      <alignment horizontal="center" vertical="center" wrapText="1"/>
    </xf>
    <xf numFmtId="0" fontId="18" fillId="58" borderId="53" xfId="1" applyFill="1" applyBorder="1" applyAlignment="1">
      <alignment horizontal="center" vertical="top" wrapText="1"/>
    </xf>
    <xf numFmtId="0" fontId="18" fillId="58" borderId="27" xfId="1" applyFill="1" applyBorder="1" applyAlignment="1">
      <alignment horizontal="center" vertical="top" wrapText="1"/>
    </xf>
    <xf numFmtId="0" fontId="18" fillId="58" borderId="52" xfId="1" applyFill="1" applyBorder="1" applyAlignment="1">
      <alignment horizontal="center" vertical="top" wrapText="1"/>
    </xf>
    <xf numFmtId="0" fontId="18" fillId="57" borderId="22" xfId="68" applyFont="1" applyFill="1" applyBorder="1" applyAlignment="1" applyProtection="1">
      <alignment vertical="top"/>
    </xf>
    <xf numFmtId="0" fontId="18" fillId="0" borderId="54" xfId="1" applyBorder="1" applyAlignment="1">
      <alignment horizontal="center" vertical="center"/>
    </xf>
    <xf numFmtId="3" fontId="18" fillId="59" borderId="54" xfId="1" applyNumberFormat="1" applyFill="1" applyBorder="1" applyAlignment="1">
      <alignment horizontal="center" vertical="center"/>
    </xf>
    <xf numFmtId="0" fontId="18" fillId="58" borderId="53" xfId="1" applyFill="1" applyBorder="1" applyAlignment="1">
      <alignment horizontal="center" vertical="center" wrapText="1"/>
    </xf>
    <xf numFmtId="0" fontId="18" fillId="57" borderId="54" xfId="1" applyFont="1" applyFill="1" applyBorder="1" applyAlignment="1">
      <alignment horizontal="center" vertical="center"/>
    </xf>
    <xf numFmtId="169" fontId="18" fillId="60" borderId="23" xfId="1" applyNumberFormat="1" applyFill="1" applyBorder="1" applyAlignment="1">
      <alignment vertical="top"/>
    </xf>
    <xf numFmtId="169" fontId="18" fillId="60" borderId="55" xfId="1" applyNumberFormat="1" applyFill="1" applyBorder="1" applyAlignment="1">
      <alignment vertical="top"/>
    </xf>
    <xf numFmtId="169" fontId="18" fillId="60" borderId="20" xfId="1" applyNumberFormat="1" applyFill="1" applyBorder="1" applyAlignment="1">
      <alignment vertical="top"/>
    </xf>
    <xf numFmtId="169" fontId="18" fillId="60" borderId="56" xfId="1" applyNumberFormat="1" applyFill="1" applyBorder="1" applyAlignment="1">
      <alignment vertical="top"/>
    </xf>
    <xf numFmtId="169" fontId="18" fillId="60" borderId="56" xfId="1" applyNumberFormat="1" applyFill="1" applyBorder="1" applyAlignment="1">
      <alignment horizontal="right" vertical="center"/>
    </xf>
    <xf numFmtId="0" fontId="19" fillId="56" borderId="57" xfId="1" applyFont="1" applyFill="1" applyBorder="1" applyAlignment="1">
      <alignment horizontal="center" vertical="top"/>
    </xf>
    <xf numFmtId="0" fontId="19" fillId="56" borderId="50" xfId="1" applyFont="1" applyFill="1" applyBorder="1" applyAlignment="1">
      <alignment horizontal="center" vertical="top"/>
    </xf>
    <xf numFmtId="9" fontId="18" fillId="61" borderId="58" xfId="99" applyFont="1" applyFill="1" applyBorder="1" applyAlignment="1">
      <alignment horizontal="center" vertical="center"/>
    </xf>
    <xf numFmtId="168" fontId="18" fillId="61" borderId="59" xfId="99" applyNumberFormat="1" applyFont="1" applyFill="1" applyBorder="1" applyAlignment="1">
      <alignment horizontal="center" vertical="center"/>
    </xf>
    <xf numFmtId="9" fontId="18" fillId="61" borderId="60" xfId="99" applyFont="1" applyFill="1" applyBorder="1" applyAlignment="1">
      <alignment horizontal="center" vertical="center"/>
    </xf>
    <xf numFmtId="168" fontId="18" fillId="61" borderId="61" xfId="99" applyNumberFormat="1" applyFont="1" applyFill="1" applyBorder="1" applyAlignment="1">
      <alignment horizontal="center" vertical="center"/>
    </xf>
    <xf numFmtId="9" fontId="18" fillId="61" borderId="62" xfId="99" applyFont="1" applyFill="1" applyBorder="1" applyAlignment="1">
      <alignment horizontal="center" vertical="center"/>
    </xf>
    <xf numFmtId="168" fontId="18" fillId="61" borderId="63" xfId="99" applyNumberFormat="1" applyFont="1" applyFill="1" applyBorder="1" applyAlignment="1">
      <alignment horizontal="center" vertical="center"/>
    </xf>
    <xf numFmtId="9" fontId="18" fillId="61" borderId="64" xfId="99" applyFont="1" applyFill="1" applyBorder="1" applyAlignment="1">
      <alignment horizontal="center" vertical="center"/>
    </xf>
    <xf numFmtId="168" fontId="18" fillId="61" borderId="65" xfId="99" applyNumberFormat="1" applyFont="1" applyFill="1" applyBorder="1" applyAlignment="1">
      <alignment horizontal="center" vertical="center"/>
    </xf>
    <xf numFmtId="9" fontId="18" fillId="61" borderId="62" xfId="99" applyFont="1" applyFill="1" applyBorder="1" applyAlignment="1">
      <alignment horizontal="center" vertical="center" wrapText="1"/>
    </xf>
    <xf numFmtId="168" fontId="18" fillId="61" borderId="63" xfId="99" applyNumberFormat="1" applyFont="1" applyFill="1" applyBorder="1" applyAlignment="1">
      <alignment horizontal="center" vertical="center" wrapText="1"/>
    </xf>
    <xf numFmtId="9" fontId="18" fillId="61" borderId="58" xfId="99" applyFont="1" applyFill="1" applyBorder="1" applyAlignment="1">
      <alignment horizontal="center" vertical="center" wrapText="1"/>
    </xf>
    <xf numFmtId="168" fontId="18" fillId="61" borderId="59" xfId="99" applyNumberFormat="1" applyFont="1" applyFill="1" applyBorder="1" applyAlignment="1">
      <alignment horizontal="center" vertical="center" wrapText="1"/>
    </xf>
    <xf numFmtId="9" fontId="18" fillId="61" borderId="57" xfId="99" applyFont="1" applyFill="1" applyBorder="1" applyAlignment="1">
      <alignment horizontal="center" vertical="center"/>
    </xf>
    <xf numFmtId="0" fontId="18" fillId="58" borderId="18" xfId="1" applyFont="1" applyFill="1" applyBorder="1" applyAlignment="1">
      <alignment horizontal="center" vertical="top" wrapText="1"/>
    </xf>
    <xf numFmtId="0" fontId="19" fillId="0" borderId="21" xfId="1" applyFont="1" applyFill="1" applyBorder="1" applyAlignment="1">
      <alignment horizontal="center" vertical="center"/>
    </xf>
    <xf numFmtId="0" fontId="18" fillId="0" borderId="25" xfId="1" applyFill="1" applyBorder="1" applyAlignment="1">
      <alignment horizontal="center" vertical="top"/>
    </xf>
    <xf numFmtId="0" fontId="18" fillId="0" borderId="25" xfId="68" applyFont="1" applyFill="1" applyBorder="1" applyAlignment="1" applyProtection="1">
      <alignment vertical="top"/>
    </xf>
    <xf numFmtId="0" fontId="18" fillId="0" borderId="25" xfId="1" applyFill="1" applyBorder="1" applyAlignment="1">
      <alignment horizontal="center" vertical="center" wrapText="1"/>
    </xf>
    <xf numFmtId="3" fontId="18" fillId="0" borderId="25" xfId="1" applyNumberFormat="1" applyFont="1" applyFill="1" applyBorder="1" applyAlignment="1">
      <alignment vertical="top"/>
    </xf>
    <xf numFmtId="3" fontId="19" fillId="0" borderId="51" xfId="1" applyNumberFormat="1" applyFont="1" applyFill="1" applyBorder="1" applyAlignment="1">
      <alignment horizontal="center" vertical="center"/>
    </xf>
    <xf numFmtId="168" fontId="19" fillId="0" borderId="18" xfId="99" applyNumberFormat="1" applyFont="1" applyFill="1" applyBorder="1" applyAlignment="1">
      <alignment horizontal="right" vertical="center"/>
    </xf>
    <xf numFmtId="9" fontId="18" fillId="0" borderId="57" xfId="99" applyFont="1" applyFill="1" applyBorder="1" applyAlignment="1">
      <alignment horizontal="center" vertical="center"/>
    </xf>
    <xf numFmtId="168" fontId="19" fillId="0" borderId="50" xfId="99" applyNumberFormat="1" applyFont="1" applyFill="1" applyBorder="1" applyAlignment="1">
      <alignment horizontal="right" vertical="center"/>
    </xf>
    <xf numFmtId="0" fontId="18" fillId="0" borderId="18" xfId="1" applyFill="1" applyBorder="1" applyAlignment="1">
      <alignment horizontal="center" vertical="center"/>
    </xf>
    <xf numFmtId="0" fontId="18" fillId="0" borderId="68" xfId="1" applyFont="1" applyBorder="1" applyAlignment="1">
      <alignment horizontal="left" vertical="top"/>
    </xf>
    <xf numFmtId="0" fontId="18" fillId="0" borderId="68" xfId="1" applyFont="1" applyBorder="1" applyAlignment="1">
      <alignment vertical="top"/>
    </xf>
    <xf numFmtId="0" fontId="18" fillId="0" borderId="68" xfId="1" applyBorder="1" applyAlignment="1">
      <alignment vertical="top"/>
    </xf>
    <xf numFmtId="0" fontId="18" fillId="0" borderId="68" xfId="1" applyBorder="1" applyAlignment="1">
      <alignment horizontal="left" vertical="top"/>
    </xf>
    <xf numFmtId="0" fontId="18" fillId="0" borderId="37" xfId="1" applyFont="1" applyBorder="1" applyAlignment="1">
      <alignment horizontal="left" vertical="top"/>
    </xf>
    <xf numFmtId="0" fontId="18" fillId="0" borderId="37" xfId="1" applyFont="1" applyBorder="1" applyAlignment="1">
      <alignment vertical="top"/>
    </xf>
    <xf numFmtId="0" fontId="18" fillId="0" borderId="37" xfId="1" applyBorder="1" applyAlignment="1">
      <alignment vertical="top"/>
    </xf>
    <xf numFmtId="0" fontId="18" fillId="0" borderId="37" xfId="1" applyBorder="1" applyAlignment="1">
      <alignment horizontal="left" vertical="top"/>
    </xf>
    <xf numFmtId="0" fontId="18" fillId="0" borderId="46" xfId="1" applyFont="1" applyBorder="1" applyAlignment="1">
      <alignment horizontal="left" vertical="top"/>
    </xf>
    <xf numFmtId="0" fontId="18" fillId="0" borderId="46" xfId="1" applyFont="1" applyBorder="1" applyAlignment="1">
      <alignment vertical="top"/>
    </xf>
    <xf numFmtId="0" fontId="18" fillId="0" borderId="46" xfId="1" applyBorder="1" applyAlignment="1">
      <alignment vertical="top"/>
    </xf>
    <xf numFmtId="0" fontId="18" fillId="0" borderId="46" xfId="1" applyBorder="1" applyAlignment="1">
      <alignment horizontal="left" vertical="top"/>
    </xf>
    <xf numFmtId="3" fontId="18" fillId="0" borderId="46" xfId="1" applyNumberFormat="1" applyBorder="1" applyAlignment="1">
      <alignment vertical="top"/>
    </xf>
    <xf numFmtId="0" fontId="18" fillId="0" borderId="46" xfId="1" applyBorder="1" applyAlignment="1">
      <alignment horizontal="center" vertical="top"/>
    </xf>
    <xf numFmtId="0" fontId="18" fillId="0" borderId="46" xfId="1" applyFont="1" applyFill="1" applyBorder="1" applyAlignment="1">
      <alignment horizontal="left" vertical="top"/>
    </xf>
    <xf numFmtId="0" fontId="18" fillId="0" borderId="34" xfId="1" applyFont="1" applyBorder="1" applyAlignment="1">
      <alignment horizontal="left" vertical="center"/>
    </xf>
    <xf numFmtId="0" fontId="18" fillId="0" borderId="35" xfId="1" applyFont="1" applyBorder="1" applyAlignment="1">
      <alignment horizontal="left" vertical="center"/>
    </xf>
    <xf numFmtId="0" fontId="18" fillId="0" borderId="37" xfId="1" applyFont="1" applyBorder="1" applyAlignment="1">
      <alignment horizontal="left" vertical="center"/>
    </xf>
    <xf numFmtId="168" fontId="18" fillId="62" borderId="59" xfId="99" applyNumberFormat="1" applyFont="1" applyFill="1" applyBorder="1" applyAlignment="1">
      <alignment horizontal="center" vertical="center"/>
    </xf>
    <xf numFmtId="169" fontId="18" fillId="0" borderId="31" xfId="1" applyNumberFormat="1" applyBorder="1" applyAlignment="1">
      <alignment vertical="top"/>
    </xf>
    <xf numFmtId="169" fontId="18" fillId="0" borderId="33" xfId="1" applyNumberFormat="1" applyBorder="1" applyAlignment="1">
      <alignment vertical="top"/>
    </xf>
    <xf numFmtId="0" fontId="18" fillId="0" borderId="69" xfId="1" applyBorder="1" applyAlignment="1">
      <alignment horizontal="center" vertical="top"/>
    </xf>
    <xf numFmtId="0" fontId="18" fillId="0" borderId="66" xfId="1" applyBorder="1" applyAlignment="1">
      <alignment horizontal="center" vertical="top"/>
    </xf>
    <xf numFmtId="0" fontId="18" fillId="0" borderId="66" xfId="1" applyFont="1" applyBorder="1" applyAlignment="1">
      <alignment horizontal="center" vertical="top"/>
    </xf>
    <xf numFmtId="0" fontId="18" fillId="0" borderId="70" xfId="1" applyBorder="1" applyAlignment="1">
      <alignment horizontal="center" vertical="top"/>
    </xf>
    <xf numFmtId="0" fontId="18" fillId="0" borderId="70" xfId="1" applyBorder="1" applyAlignment="1">
      <alignment vertical="top"/>
    </xf>
    <xf numFmtId="169" fontId="18" fillId="0" borderId="71" xfId="1" applyNumberFormat="1" applyBorder="1" applyAlignment="1">
      <alignment horizontal="center" vertical="top"/>
    </xf>
    <xf numFmtId="169" fontId="18" fillId="0" borderId="72" xfId="1" applyNumberFormat="1" applyBorder="1" applyAlignment="1">
      <alignment horizontal="center" vertical="top"/>
    </xf>
    <xf numFmtId="169" fontId="18" fillId="0" borderId="47" xfId="1" applyNumberFormat="1" applyBorder="1" applyAlignment="1">
      <alignment horizontal="center" vertical="top"/>
    </xf>
    <xf numFmtId="9" fontId="18" fillId="62" borderId="58" xfId="99" applyNumberFormat="1" applyFont="1" applyFill="1" applyBorder="1" applyAlignment="1">
      <alignment horizontal="center" vertical="center"/>
    </xf>
    <xf numFmtId="9" fontId="18" fillId="62" borderId="73" xfId="99" applyNumberFormat="1" applyFont="1" applyFill="1" applyBorder="1" applyAlignment="1">
      <alignment horizontal="center" vertical="center"/>
    </xf>
    <xf numFmtId="9" fontId="18" fillId="0" borderId="74" xfId="1" applyNumberFormat="1" applyBorder="1" applyAlignment="1">
      <alignment horizontal="center" vertical="top"/>
    </xf>
    <xf numFmtId="9" fontId="18" fillId="0" borderId="75" xfId="1" applyNumberFormat="1" applyBorder="1" applyAlignment="1">
      <alignment horizontal="center" vertical="top"/>
    </xf>
    <xf numFmtId="9" fontId="18" fillId="0" borderId="76" xfId="1" applyNumberFormat="1" applyBorder="1" applyAlignment="1">
      <alignment horizontal="center" vertical="top"/>
    </xf>
    <xf numFmtId="9" fontId="18" fillId="0" borderId="77" xfId="1" applyNumberFormat="1" applyBorder="1" applyAlignment="1">
      <alignment horizontal="center" vertical="top"/>
    </xf>
    <xf numFmtId="9" fontId="18" fillId="0" borderId="78" xfId="1" applyNumberFormat="1" applyBorder="1" applyAlignment="1">
      <alignment horizontal="center" vertical="top"/>
    </xf>
    <xf numFmtId="9" fontId="18" fillId="0" borderId="79" xfId="1" applyNumberFormat="1" applyBorder="1" applyAlignment="1">
      <alignment horizontal="center" vertical="top"/>
    </xf>
    <xf numFmtId="0" fontId="18" fillId="63" borderId="46" xfId="1" applyFont="1" applyFill="1" applyBorder="1" applyAlignment="1">
      <alignment horizontal="left" vertical="top"/>
    </xf>
    <xf numFmtId="0" fontId="18" fillId="63" borderId="46" xfId="1" applyFont="1" applyFill="1" applyBorder="1" applyAlignment="1">
      <alignment vertical="top"/>
    </xf>
    <xf numFmtId="0" fontId="18" fillId="63" borderId="46" xfId="1" applyFill="1" applyBorder="1" applyAlignment="1">
      <alignment vertical="top"/>
    </xf>
    <xf numFmtId="0" fontId="18" fillId="63" borderId="46" xfId="1" applyFill="1" applyBorder="1" applyAlignment="1">
      <alignment horizontal="left" vertical="top"/>
    </xf>
    <xf numFmtId="3" fontId="18" fillId="63" borderId="46" xfId="1" applyNumberFormat="1" applyFill="1" applyBorder="1" applyAlignment="1">
      <alignment vertical="top"/>
    </xf>
    <xf numFmtId="169" fontId="18" fillId="63" borderId="33" xfId="1" applyNumberFormat="1" applyFill="1" applyBorder="1" applyAlignment="1">
      <alignment vertical="top"/>
    </xf>
    <xf numFmtId="9" fontId="18" fillId="63" borderId="79" xfId="1" applyNumberFormat="1" applyFill="1" applyBorder="1" applyAlignment="1">
      <alignment horizontal="center" vertical="top"/>
    </xf>
    <xf numFmtId="169" fontId="18" fillId="63" borderId="47" xfId="1" applyNumberFormat="1" applyFill="1" applyBorder="1" applyAlignment="1">
      <alignment horizontal="center" vertical="top"/>
    </xf>
    <xf numFmtId="9" fontId="18" fillId="63" borderId="76" xfId="1" applyNumberFormat="1" applyFill="1" applyBorder="1" applyAlignment="1">
      <alignment horizontal="center" vertical="top"/>
    </xf>
    <xf numFmtId="0" fontId="18" fillId="63" borderId="70" xfId="1" applyFill="1" applyBorder="1" applyAlignment="1">
      <alignment vertical="top"/>
    </xf>
    <xf numFmtId="0" fontId="18" fillId="63" borderId="80" xfId="1" applyFont="1" applyFill="1" applyBorder="1" applyAlignment="1">
      <alignment horizontal="left" vertical="top"/>
    </xf>
    <xf numFmtId="0" fontId="18" fillId="63" borderId="80" xfId="1" applyFont="1" applyFill="1" applyBorder="1" applyAlignment="1">
      <alignment vertical="top"/>
    </xf>
    <xf numFmtId="0" fontId="18" fillId="63" borderId="80" xfId="1" applyFill="1" applyBorder="1" applyAlignment="1">
      <alignment vertical="top"/>
    </xf>
    <xf numFmtId="0" fontId="18" fillId="63" borderId="80" xfId="1" applyFill="1" applyBorder="1" applyAlignment="1">
      <alignment horizontal="left" vertical="top"/>
    </xf>
    <xf numFmtId="3" fontId="18" fillId="63" borderId="80" xfId="1" applyNumberFormat="1" applyFill="1" applyBorder="1" applyAlignment="1">
      <alignment vertical="top"/>
    </xf>
    <xf numFmtId="169" fontId="18" fillId="63" borderId="81" xfId="1" applyNumberFormat="1" applyFill="1" applyBorder="1" applyAlignment="1">
      <alignment vertical="top"/>
    </xf>
    <xf numFmtId="9" fontId="18" fillId="63" borderId="60" xfId="1" applyNumberFormat="1" applyFill="1" applyBorder="1" applyAlignment="1">
      <alignment horizontal="center" vertical="top"/>
    </xf>
    <xf numFmtId="169" fontId="18" fillId="63" borderId="61" xfId="1" applyNumberFormat="1" applyFill="1" applyBorder="1" applyAlignment="1">
      <alignment horizontal="center" vertical="top"/>
    </xf>
    <xf numFmtId="9" fontId="18" fillId="63" borderId="82" xfId="1" applyNumberFormat="1" applyFill="1" applyBorder="1" applyAlignment="1">
      <alignment horizontal="center" vertical="top"/>
    </xf>
    <xf numFmtId="0" fontId="18" fillId="63" borderId="55" xfId="1" applyFill="1" applyBorder="1" applyAlignment="1">
      <alignment vertical="top"/>
    </xf>
    <xf numFmtId="0" fontId="18" fillId="63" borderId="46" xfId="1" applyFill="1" applyBorder="1" applyAlignment="1">
      <alignment horizontal="center" vertical="top"/>
    </xf>
    <xf numFmtId="0" fontId="18" fillId="63" borderId="70" xfId="1" applyFill="1" applyBorder="1" applyAlignment="1">
      <alignment horizontal="center" vertical="top"/>
    </xf>
    <xf numFmtId="169" fontId="18" fillId="0" borderId="33" xfId="1" applyNumberFormat="1" applyFont="1" applyBorder="1" applyAlignment="1">
      <alignment vertical="top"/>
    </xf>
    <xf numFmtId="9" fontId="18" fillId="0" borderId="79" xfId="1" applyNumberFormat="1" applyFont="1" applyBorder="1" applyAlignment="1">
      <alignment horizontal="center" vertical="top"/>
    </xf>
    <xf numFmtId="169" fontId="18" fillId="0" borderId="47" xfId="1" applyNumberFormat="1" applyFont="1" applyBorder="1" applyAlignment="1">
      <alignment horizontal="center" vertical="top"/>
    </xf>
    <xf numFmtId="9" fontId="18" fillId="0" borderId="76" xfId="1" applyNumberFormat="1" applyFont="1" applyBorder="1" applyAlignment="1">
      <alignment horizontal="center" vertical="top"/>
    </xf>
    <xf numFmtId="3" fontId="18" fillId="64" borderId="46" xfId="1" applyNumberFormat="1" applyFill="1" applyBorder="1" applyAlignment="1">
      <alignment vertical="top"/>
    </xf>
    <xf numFmtId="0" fontId="18" fillId="58" borderId="27" xfId="1" applyFont="1" applyFill="1" applyBorder="1" applyAlignment="1">
      <alignment horizontal="center" vertical="top" wrapText="1"/>
    </xf>
    <xf numFmtId="0" fontId="18" fillId="62" borderId="46" xfId="1" applyFont="1" applyFill="1" applyBorder="1" applyAlignment="1">
      <alignment vertical="top"/>
    </xf>
    <xf numFmtId="0" fontId="18" fillId="0" borderId="27" xfId="1" applyBorder="1" applyAlignment="1">
      <alignment horizontal="center" vertical="top"/>
    </xf>
    <xf numFmtId="0" fontId="18" fillId="0" borderId="52" xfId="1" applyBorder="1" applyAlignment="1">
      <alignment horizontal="center" vertical="top"/>
    </xf>
    <xf numFmtId="0" fontId="43" fillId="0" borderId="46" xfId="1" applyFont="1" applyBorder="1" applyAlignment="1">
      <alignment vertical="top"/>
    </xf>
    <xf numFmtId="0" fontId="19" fillId="56" borderId="53" xfId="1" applyFont="1" applyFill="1" applyBorder="1" applyAlignment="1">
      <alignment horizontal="center" vertical="top"/>
    </xf>
    <xf numFmtId="0" fontId="18" fillId="0" borderId="85" xfId="1" applyFont="1" applyBorder="1" applyAlignment="1">
      <alignment horizontal="center" vertical="center"/>
    </xf>
    <xf numFmtId="0" fontId="18" fillId="0" borderId="86" xfId="1" applyBorder="1" applyAlignment="1">
      <alignment horizontal="center" vertical="center"/>
    </xf>
    <xf numFmtId="4" fontId="19" fillId="65" borderId="18" xfId="1" applyNumberFormat="1" applyFont="1" applyFill="1" applyBorder="1" applyAlignment="1">
      <alignment horizontal="right" vertical="top"/>
    </xf>
    <xf numFmtId="4" fontId="18" fillId="65" borderId="18" xfId="1" applyNumberFormat="1" applyFont="1" applyFill="1" applyBorder="1" applyAlignment="1">
      <alignment horizontal="right" vertical="top"/>
    </xf>
    <xf numFmtId="0" fontId="18" fillId="0" borderId="25" xfId="1" applyBorder="1" applyAlignment="1">
      <alignment vertical="top"/>
    </xf>
    <xf numFmtId="0" fontId="18" fillId="0" borderId="25" xfId="1" applyFont="1" applyBorder="1" applyAlignment="1">
      <alignment vertical="top"/>
    </xf>
    <xf numFmtId="169" fontId="19" fillId="65" borderId="18" xfId="1" applyNumberFormat="1" applyFont="1" applyFill="1" applyBorder="1" applyAlignment="1">
      <alignment horizontal="right" vertical="top"/>
    </xf>
    <xf numFmtId="0" fontId="18" fillId="65" borderId="27" xfId="1" applyFill="1" applyBorder="1" applyAlignment="1">
      <alignment horizontal="right" vertical="top"/>
    </xf>
    <xf numFmtId="0" fontId="18" fillId="65" borderId="52" xfId="1" applyFill="1" applyBorder="1" applyAlignment="1">
      <alignment horizontal="right" vertical="top"/>
    </xf>
    <xf numFmtId="4" fontId="19" fillId="65" borderId="27" xfId="1" applyNumberFormat="1" applyFont="1" applyFill="1" applyBorder="1" applyAlignment="1">
      <alignment horizontal="right" vertical="top"/>
    </xf>
    <xf numFmtId="171" fontId="18" fillId="0" borderId="56" xfId="1" applyNumberFormat="1" applyBorder="1" applyAlignment="1">
      <alignment vertical="top"/>
    </xf>
    <xf numFmtId="171" fontId="18" fillId="0" borderId="23" xfId="1" applyNumberFormat="1" applyBorder="1" applyAlignment="1">
      <alignment vertical="top"/>
    </xf>
    <xf numFmtId="0" fontId="19" fillId="0" borderId="28" xfId="1" applyFont="1" applyBorder="1" applyAlignment="1">
      <alignment vertical="top"/>
    </xf>
    <xf numFmtId="0" fontId="19" fillId="0" borderId="26" xfId="1" applyFont="1" applyBorder="1" applyAlignment="1">
      <alignment vertical="top"/>
    </xf>
    <xf numFmtId="0" fontId="19" fillId="0" borderId="56" xfId="1" applyFont="1" applyBorder="1" applyAlignment="1">
      <alignment vertical="top"/>
    </xf>
    <xf numFmtId="0" fontId="19" fillId="0" borderId="24" xfId="1" applyFont="1" applyBorder="1" applyAlignment="1">
      <alignment vertical="top"/>
    </xf>
    <xf numFmtId="169" fontId="19" fillId="0" borderId="19" xfId="1" applyNumberFormat="1" applyFont="1" applyBorder="1" applyAlignment="1">
      <alignment vertical="top"/>
    </xf>
    <xf numFmtId="0" fontId="19" fillId="0" borderId="20" xfId="1" applyFont="1" applyBorder="1" applyAlignment="1">
      <alignment vertical="top"/>
    </xf>
    <xf numFmtId="3" fontId="18" fillId="64" borderId="23" xfId="1" applyNumberFormat="1" applyFont="1" applyFill="1" applyBorder="1" applyAlignment="1">
      <alignment vertical="top" wrapText="1"/>
    </xf>
    <xf numFmtId="3" fontId="18" fillId="64" borderId="23" xfId="1" applyNumberFormat="1" applyFont="1" applyFill="1" applyBorder="1" applyAlignment="1">
      <alignment vertical="top"/>
    </xf>
    <xf numFmtId="3" fontId="18" fillId="64" borderId="56" xfId="1" applyNumberFormat="1" applyFont="1" applyFill="1" applyBorder="1" applyAlignment="1">
      <alignment horizontal="right" vertical="center" wrapText="1"/>
    </xf>
    <xf numFmtId="3" fontId="18" fillId="64" borderId="56" xfId="1" applyNumberFormat="1" applyFont="1" applyFill="1" applyBorder="1" applyAlignment="1">
      <alignment vertical="top" wrapText="1"/>
    </xf>
    <xf numFmtId="3" fontId="18" fillId="64" borderId="0" xfId="1" applyNumberFormat="1" applyFont="1" applyFill="1" applyBorder="1" applyAlignment="1">
      <alignment vertical="top"/>
    </xf>
    <xf numFmtId="3" fontId="18" fillId="64" borderId="26" xfId="1" applyNumberFormat="1" applyFont="1" applyFill="1" applyBorder="1" applyAlignment="1">
      <alignment vertical="top"/>
    </xf>
    <xf numFmtId="3" fontId="18" fillId="64" borderId="67" xfId="1" applyNumberFormat="1" applyFont="1" applyFill="1" applyBorder="1" applyAlignment="1">
      <alignment vertical="top"/>
    </xf>
    <xf numFmtId="3" fontId="18" fillId="64" borderId="46" xfId="1" applyNumberFormat="1" applyFont="1" applyFill="1" applyBorder="1" applyAlignment="1">
      <alignment vertical="top"/>
    </xf>
    <xf numFmtId="0" fontId="43" fillId="0" borderId="46" xfId="1" applyFont="1" applyBorder="1" applyAlignment="1">
      <alignment horizontal="left" vertical="top"/>
    </xf>
    <xf numFmtId="0" fontId="43" fillId="0" borderId="0" xfId="1" applyFont="1" applyAlignment="1">
      <alignment vertical="top"/>
    </xf>
    <xf numFmtId="0" fontId="19" fillId="58" borderId="22" xfId="1" applyFont="1" applyFill="1" applyBorder="1" applyAlignment="1">
      <alignment horizontal="center" vertical="center"/>
    </xf>
    <xf numFmtId="0" fontId="18" fillId="0" borderId="0" xfId="1" applyFont="1" applyBorder="1" applyAlignment="1">
      <alignment vertical="top"/>
    </xf>
    <xf numFmtId="3" fontId="18" fillId="59" borderId="53" xfId="1" applyNumberFormat="1" applyFont="1" applyFill="1" applyBorder="1" applyAlignment="1">
      <alignment horizontal="center" vertical="center" wrapText="1"/>
    </xf>
    <xf numFmtId="3" fontId="18" fillId="59" borderId="54" xfId="1" applyNumberFormat="1" applyFont="1" applyFill="1" applyBorder="1" applyAlignment="1">
      <alignment horizontal="center" vertical="center"/>
    </xf>
    <xf numFmtId="0" fontId="18" fillId="0" borderId="22" xfId="1" applyFont="1" applyBorder="1" applyAlignment="1">
      <alignment vertical="top"/>
    </xf>
    <xf numFmtId="0" fontId="18" fillId="0" borderId="19" xfId="1" applyFont="1" applyBorder="1" applyAlignment="1">
      <alignment vertical="top"/>
    </xf>
    <xf numFmtId="0" fontId="18" fillId="0" borderId="28" xfId="1" applyFont="1" applyBorder="1" applyAlignment="1">
      <alignment vertical="top"/>
    </xf>
    <xf numFmtId="0" fontId="18" fillId="0" borderId="26" xfId="1" applyFont="1" applyBorder="1" applyAlignment="1">
      <alignment vertical="top"/>
    </xf>
    <xf numFmtId="0" fontId="18" fillId="0" borderId="27" xfId="1" applyBorder="1" applyAlignment="1">
      <alignment horizontal="center" vertical="top" wrapText="1"/>
    </xf>
    <xf numFmtId="0" fontId="18" fillId="0" borderId="52" xfId="1" applyBorder="1" applyAlignment="1">
      <alignment horizontal="center" vertical="top" wrapText="1"/>
    </xf>
    <xf numFmtId="0" fontId="18" fillId="57" borderId="54" xfId="1" applyFont="1" applyFill="1" applyBorder="1" applyAlignment="1">
      <alignment horizontal="center" vertical="top"/>
    </xf>
    <xf numFmtId="9" fontId="43" fillId="0" borderId="27" xfId="1" applyNumberFormat="1" applyFont="1" applyBorder="1" applyAlignment="1">
      <alignment horizontal="center" vertical="top"/>
    </xf>
    <xf numFmtId="9" fontId="18" fillId="0" borderId="27" xfId="1" applyNumberFormat="1" applyBorder="1" applyAlignment="1">
      <alignment horizontal="center" vertical="top"/>
    </xf>
    <xf numFmtId="9" fontId="18" fillId="0" borderId="52" xfId="1" applyNumberFormat="1" applyBorder="1" applyAlignment="1">
      <alignment horizontal="center" vertical="top"/>
    </xf>
    <xf numFmtId="3" fontId="18" fillId="64" borderId="56" xfId="1" applyNumberFormat="1" applyFont="1" applyFill="1" applyBorder="1" applyAlignment="1">
      <alignment vertical="top"/>
    </xf>
    <xf numFmtId="3" fontId="18" fillId="64" borderId="20" xfId="1" applyNumberFormat="1" applyFont="1" applyFill="1" applyBorder="1" applyAlignment="1">
      <alignment vertical="top"/>
    </xf>
    <xf numFmtId="3" fontId="18" fillId="64" borderId="55" xfId="1" applyNumberFormat="1" applyFont="1" applyFill="1" applyBorder="1" applyAlignment="1">
      <alignment vertical="top"/>
    </xf>
    <xf numFmtId="0" fontId="43" fillId="57" borderId="56" xfId="68" applyFont="1" applyFill="1" applyBorder="1" applyAlignment="1" applyProtection="1">
      <alignment vertical="top"/>
    </xf>
    <xf numFmtId="0" fontId="43" fillId="57" borderId="23" xfId="68" applyFont="1" applyFill="1" applyBorder="1" applyAlignment="1" applyProtection="1">
      <alignment vertical="top"/>
    </xf>
    <xf numFmtId="0" fontId="43" fillId="57" borderId="20" xfId="68" applyFont="1" applyFill="1" applyBorder="1" applyAlignment="1" applyProtection="1">
      <alignment vertical="top"/>
    </xf>
    <xf numFmtId="3" fontId="18" fillId="64" borderId="51" xfId="1" applyNumberFormat="1" applyFont="1" applyFill="1" applyBorder="1" applyAlignment="1">
      <alignment vertical="top"/>
    </xf>
    <xf numFmtId="0" fontId="18" fillId="0" borderId="26" xfId="1" applyBorder="1" applyAlignment="1">
      <alignment vertical="top"/>
    </xf>
    <xf numFmtId="0" fontId="18" fillId="0" borderId="19" xfId="1" applyBorder="1" applyAlignment="1">
      <alignment vertical="top"/>
    </xf>
    <xf numFmtId="171" fontId="19" fillId="0" borderId="20" xfId="1" applyNumberFormat="1" applyFont="1" applyBorder="1" applyAlignment="1">
      <alignment vertical="top"/>
    </xf>
    <xf numFmtId="0" fontId="18" fillId="0" borderId="85" xfId="1" applyFont="1" applyBorder="1" applyAlignment="1">
      <alignment vertical="top"/>
    </xf>
    <xf numFmtId="0" fontId="18" fillId="0" borderId="44" xfId="1" applyBorder="1" applyAlignment="1">
      <alignment vertical="top"/>
    </xf>
    <xf numFmtId="0" fontId="18" fillId="0" borderId="44" xfId="1" applyFont="1" applyBorder="1" applyAlignment="1">
      <alignment vertical="top"/>
    </xf>
    <xf numFmtId="171" fontId="18" fillId="0" borderId="66" xfId="1" applyNumberFormat="1" applyBorder="1" applyAlignment="1">
      <alignment vertical="top"/>
    </xf>
    <xf numFmtId="0" fontId="18" fillId="0" borderId="70" xfId="1" applyFont="1" applyBorder="1" applyAlignment="1">
      <alignment horizontal="center" vertical="top"/>
    </xf>
    <xf numFmtId="0" fontId="18" fillId="0" borderId="19" xfId="1" applyFill="1" applyBorder="1" applyAlignment="1">
      <alignment horizontal="center" vertical="top"/>
    </xf>
    <xf numFmtId="0" fontId="18" fillId="0" borderId="19" xfId="68" applyFont="1" applyFill="1" applyBorder="1" applyAlignment="1" applyProtection="1">
      <alignment vertical="top"/>
    </xf>
    <xf numFmtId="0" fontId="18" fillId="0" borderId="19" xfId="1" applyFill="1" applyBorder="1" applyAlignment="1">
      <alignment horizontal="center" vertical="center" wrapText="1"/>
    </xf>
    <xf numFmtId="3" fontId="18" fillId="0" borderId="19" xfId="1" applyNumberFormat="1" applyFont="1" applyFill="1" applyBorder="1" applyAlignment="1">
      <alignment vertical="top"/>
    </xf>
    <xf numFmtId="3" fontId="19" fillId="0" borderId="20" xfId="1" applyNumberFormat="1" applyFont="1" applyFill="1" applyBorder="1" applyAlignment="1">
      <alignment horizontal="center" vertical="center"/>
    </xf>
    <xf numFmtId="168" fontId="19" fillId="0" borderId="52" xfId="99" applyNumberFormat="1" applyFont="1" applyFill="1" applyBorder="1" applyAlignment="1">
      <alignment horizontal="right" vertical="center"/>
    </xf>
    <xf numFmtId="9" fontId="18" fillId="0" borderId="64" xfId="99" applyFont="1" applyFill="1" applyBorder="1" applyAlignment="1">
      <alignment horizontal="center" vertical="center"/>
    </xf>
    <xf numFmtId="168" fontId="19" fillId="0" borderId="65" xfId="99" applyNumberFormat="1" applyFont="1" applyFill="1" applyBorder="1" applyAlignment="1">
      <alignment horizontal="right" vertical="center"/>
    </xf>
    <xf numFmtId="0" fontId="18" fillId="0" borderId="52" xfId="1" applyFill="1" applyBorder="1" applyAlignment="1">
      <alignment horizontal="center" vertical="center"/>
    </xf>
    <xf numFmtId="0" fontId="18" fillId="58" borderId="21" xfId="68" applyFont="1" applyFill="1" applyBorder="1" applyAlignment="1" applyProtection="1">
      <alignment horizontal="left" vertical="top"/>
    </xf>
    <xf numFmtId="0" fontId="18" fillId="58" borderId="25" xfId="1" applyFill="1" applyBorder="1" applyAlignment="1">
      <alignment vertical="center"/>
    </xf>
    <xf numFmtId="3" fontId="18" fillId="59" borderId="18" xfId="1" applyNumberFormat="1" applyFill="1" applyBorder="1" applyAlignment="1">
      <alignment horizontal="center" vertical="center"/>
    </xf>
    <xf numFmtId="169" fontId="18" fillId="60" borderId="51" xfId="1" applyNumberFormat="1" applyFill="1" applyBorder="1" applyAlignment="1">
      <alignment vertical="top"/>
    </xf>
    <xf numFmtId="168" fontId="18" fillId="61" borderId="50" xfId="99" applyNumberFormat="1" applyFont="1" applyFill="1" applyBorder="1" applyAlignment="1">
      <alignment horizontal="center" vertical="center"/>
    </xf>
    <xf numFmtId="0" fontId="18" fillId="58" borderId="21" xfId="68" applyFont="1" applyFill="1" applyBorder="1" applyAlignment="1" applyProtection="1">
      <alignment vertical="top"/>
    </xf>
    <xf numFmtId="0" fontId="18" fillId="58" borderId="51" xfId="68" applyFont="1" applyFill="1" applyBorder="1" applyAlignment="1" applyProtection="1">
      <alignment horizontal="left" vertical="top"/>
    </xf>
    <xf numFmtId="3" fontId="18" fillId="64" borderId="53" xfId="1" applyNumberFormat="1" applyFont="1" applyFill="1" applyBorder="1" applyAlignment="1">
      <alignment vertical="top"/>
    </xf>
    <xf numFmtId="3" fontId="18" fillId="64" borderId="27" xfId="1" applyNumberFormat="1" applyFont="1" applyFill="1" applyBorder="1" applyAlignment="1">
      <alignment vertical="top"/>
    </xf>
    <xf numFmtId="3" fontId="18" fillId="64" borderId="18" xfId="1" applyNumberFormat="1" applyFont="1" applyFill="1" applyBorder="1" applyAlignment="1">
      <alignment vertical="top"/>
    </xf>
    <xf numFmtId="0" fontId="18" fillId="58" borderId="52" xfId="68" applyFont="1" applyFill="1" applyBorder="1" applyAlignment="1" applyProtection="1">
      <alignment vertical="top"/>
    </xf>
    <xf numFmtId="0" fontId="18" fillId="58" borderId="24" xfId="1" applyFill="1" applyBorder="1" applyAlignment="1">
      <alignment vertical="center"/>
    </xf>
    <xf numFmtId="3" fontId="18" fillId="64" borderId="52" xfId="1" applyNumberFormat="1" applyFont="1" applyFill="1" applyBorder="1" applyAlignment="1">
      <alignment vertical="top"/>
    </xf>
    <xf numFmtId="169" fontId="18" fillId="60" borderId="52" xfId="1" applyNumberFormat="1" applyFill="1" applyBorder="1" applyAlignment="1">
      <alignment vertical="top"/>
    </xf>
    <xf numFmtId="9" fontId="18" fillId="0" borderId="53" xfId="1" applyNumberFormat="1" applyFont="1" applyBorder="1" applyAlignment="1">
      <alignment horizontal="center" vertical="top"/>
    </xf>
    <xf numFmtId="9" fontId="18" fillId="0" borderId="27" xfId="1" applyNumberFormat="1" applyFont="1" applyBorder="1" applyAlignment="1">
      <alignment horizontal="center" vertical="top"/>
    </xf>
    <xf numFmtId="9" fontId="18" fillId="0" borderId="87" xfId="1" applyNumberFormat="1" applyBorder="1" applyAlignment="1">
      <alignment horizontal="center" vertical="center"/>
    </xf>
    <xf numFmtId="0" fontId="18" fillId="0" borderId="18" xfId="1" applyBorder="1" applyAlignment="1">
      <alignment horizontal="center" vertical="top"/>
    </xf>
    <xf numFmtId="9" fontId="18" fillId="0" borderId="52" xfId="1" applyNumberFormat="1" applyFont="1" applyBorder="1" applyAlignment="1">
      <alignment horizontal="center" vertical="top"/>
    </xf>
    <xf numFmtId="9" fontId="18" fillId="0" borderId="53" xfId="1" applyNumberFormat="1" applyBorder="1" applyAlignment="1">
      <alignment horizontal="center" vertical="top"/>
    </xf>
    <xf numFmtId="9" fontId="18" fillId="0" borderId="70" xfId="1" applyNumberFormat="1" applyBorder="1" applyAlignment="1">
      <alignment horizontal="center" vertical="top"/>
    </xf>
    <xf numFmtId="9" fontId="18" fillId="0" borderId="70" xfId="1" applyNumberFormat="1" applyFont="1" applyBorder="1" applyAlignment="1">
      <alignment horizontal="center" vertical="top"/>
    </xf>
    <xf numFmtId="9" fontId="18" fillId="0" borderId="18" xfId="1" applyNumberFormat="1" applyFont="1" applyBorder="1" applyAlignment="1">
      <alignment horizontal="center" vertical="center"/>
    </xf>
    <xf numFmtId="0" fontId="18" fillId="0" borderId="0" xfId="1" applyBorder="1" applyAlignment="1">
      <alignment vertical="top" wrapText="1"/>
    </xf>
    <xf numFmtId="0" fontId="19" fillId="56" borderId="53" xfId="1" applyFont="1" applyFill="1" applyBorder="1" applyAlignment="1">
      <alignment horizontal="center" vertical="top" wrapText="1"/>
    </xf>
    <xf numFmtId="0" fontId="18" fillId="0" borderId="87" xfId="1" applyBorder="1" applyAlignment="1">
      <alignment horizontal="left" vertical="center" wrapText="1"/>
    </xf>
    <xf numFmtId="0" fontId="18" fillId="0" borderId="18" xfId="1" applyBorder="1" applyAlignment="1">
      <alignment vertical="top" wrapText="1"/>
    </xf>
    <xf numFmtId="0" fontId="18" fillId="0" borderId="53" xfId="1" applyFont="1" applyBorder="1" applyAlignment="1">
      <alignment horizontal="center" vertical="top" wrapText="1"/>
    </xf>
    <xf numFmtId="0" fontId="18" fillId="0" borderId="27" xfId="1" applyFont="1" applyBorder="1" applyAlignment="1">
      <alignment horizontal="center" vertical="top" wrapText="1"/>
    </xf>
    <xf numFmtId="0" fontId="18" fillId="0" borderId="18" xfId="1" applyFont="1" applyBorder="1" applyAlignment="1">
      <alignment horizontal="center" vertical="top" wrapText="1"/>
    </xf>
    <xf numFmtId="0" fontId="18" fillId="0" borderId="52" xfId="1" applyFont="1" applyBorder="1" applyAlignment="1">
      <alignment vertical="top" wrapText="1"/>
    </xf>
    <xf numFmtId="0" fontId="18" fillId="0" borderId="53" xfId="1" applyBorder="1" applyAlignment="1">
      <alignment vertical="top" wrapText="1"/>
    </xf>
    <xf numFmtId="0" fontId="18" fillId="0" borderId="27" xfId="1" applyBorder="1" applyAlignment="1">
      <alignment vertical="top" wrapText="1"/>
    </xf>
    <xf numFmtId="0" fontId="43" fillId="0" borderId="27" xfId="1" applyFont="1" applyBorder="1" applyAlignment="1">
      <alignment vertical="top" wrapText="1"/>
    </xf>
    <xf numFmtId="0" fontId="18" fillId="0" borderId="27" xfId="1" applyFont="1" applyBorder="1" applyAlignment="1">
      <alignment vertical="top" wrapText="1"/>
    </xf>
    <xf numFmtId="0" fontId="18" fillId="0" borderId="52" xfId="1" applyBorder="1" applyAlignment="1">
      <alignment vertical="top" wrapText="1"/>
    </xf>
    <xf numFmtId="0" fontId="18" fillId="0" borderId="54" xfId="1" applyFont="1" applyBorder="1" applyAlignment="1">
      <alignment vertical="center" wrapText="1"/>
    </xf>
    <xf numFmtId="9" fontId="18" fillId="0" borderId="54" xfId="1" applyNumberFormat="1" applyFont="1" applyBorder="1" applyAlignment="1">
      <alignment horizontal="center" vertical="center"/>
    </xf>
    <xf numFmtId="0" fontId="18" fillId="0" borderId="88" xfId="1" applyFont="1" applyBorder="1" applyAlignment="1">
      <alignment vertical="top" wrapText="1"/>
    </xf>
    <xf numFmtId="9" fontId="18" fillId="0" borderId="88" xfId="1" applyNumberFormat="1" applyFont="1" applyBorder="1" applyAlignment="1">
      <alignment horizontal="center" vertical="top"/>
    </xf>
    <xf numFmtId="0" fontId="18" fillId="57" borderId="51" xfId="68" applyFont="1" applyFill="1" applyBorder="1" applyAlignment="1" applyProtection="1">
      <alignment vertical="top"/>
    </xf>
    <xf numFmtId="0" fontId="18" fillId="0" borderId="25" xfId="1" applyFont="1" applyBorder="1" applyAlignment="1">
      <alignment vertical="top" wrapText="1"/>
    </xf>
    <xf numFmtId="9" fontId="18" fillId="0" borderId="51" xfId="1" applyNumberFormat="1" applyFont="1" applyBorder="1" applyAlignment="1">
      <alignment horizontal="center" vertical="top"/>
    </xf>
    <xf numFmtId="3" fontId="18" fillId="64" borderId="68" xfId="1" applyNumberFormat="1" applyFill="1" applyBorder="1" applyAlignment="1">
      <alignment vertical="top"/>
    </xf>
    <xf numFmtId="3" fontId="18" fillId="64" borderId="37" xfId="1" applyNumberFormat="1" applyFont="1" applyFill="1" applyBorder="1" applyAlignment="1">
      <alignment vertical="top"/>
    </xf>
    <xf numFmtId="3" fontId="18" fillId="64" borderId="37" xfId="1" applyNumberFormat="1" applyFill="1" applyBorder="1" applyAlignment="1">
      <alignment vertical="top"/>
    </xf>
    <xf numFmtId="3" fontId="18" fillId="0" borderId="46" xfId="1" applyNumberFormat="1" applyFill="1" applyBorder="1" applyAlignment="1">
      <alignment vertical="top"/>
    </xf>
    <xf numFmtId="0" fontId="0" fillId="0" borderId="0" xfId="0" applyFill="1" applyBorder="1"/>
    <xf numFmtId="0" fontId="18" fillId="66" borderId="46" xfId="1" applyFont="1" applyFill="1" applyBorder="1" applyAlignment="1">
      <alignment horizontal="left" vertical="top"/>
    </xf>
    <xf numFmtId="0" fontId="0" fillId="0" borderId="50" xfId="0" applyBorder="1"/>
    <xf numFmtId="0" fontId="0" fillId="0" borderId="90" xfId="0" applyBorder="1"/>
    <xf numFmtId="0" fontId="0" fillId="0" borderId="57" xfId="0" applyBorder="1"/>
    <xf numFmtId="0" fontId="18" fillId="0" borderId="0" xfId="107"/>
    <xf numFmtId="0" fontId="18" fillId="55" borderId="0" xfId="85" applyFont="1" applyFill="1" applyBorder="1" applyAlignment="1" applyProtection="1">
      <alignment vertical="center" wrapText="1"/>
      <protection locked="0"/>
    </xf>
    <xf numFmtId="0" fontId="22" fillId="55" borderId="18" xfId="85" applyFont="1" applyFill="1" applyBorder="1" applyAlignment="1" applyProtection="1">
      <alignment vertical="center" wrapText="1"/>
      <protection locked="0"/>
    </xf>
    <xf numFmtId="0" fontId="18" fillId="55" borderId="27" xfId="85" applyFont="1" applyFill="1" applyBorder="1" applyAlignment="1" applyProtection="1">
      <alignment vertical="center" wrapText="1"/>
      <protection locked="0"/>
    </xf>
    <xf numFmtId="0" fontId="18" fillId="55" borderId="29" xfId="85" applyFont="1" applyFill="1" applyBorder="1" applyAlignment="1" applyProtection="1">
      <alignment vertical="center" wrapText="1"/>
      <protection locked="0"/>
    </xf>
    <xf numFmtId="1" fontId="18" fillId="55" borderId="29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0" xfId="85" applyFont="1" applyFill="1" applyBorder="1" applyAlignment="1" applyProtection="1">
      <alignment vertical="center" wrapText="1"/>
      <protection locked="0"/>
    </xf>
    <xf numFmtId="1" fontId="18" fillId="55" borderId="30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1" xfId="85" applyFont="1" applyFill="1" applyBorder="1" applyAlignment="1" applyProtection="1">
      <alignment vertical="center" wrapText="1"/>
      <protection locked="0"/>
    </xf>
    <xf numFmtId="1" fontId="18" fillId="55" borderId="31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1" xfId="85" applyFont="1" applyFill="1" applyBorder="1" applyAlignment="1" applyProtection="1">
      <alignment horizontal="center" vertical="center" wrapText="1"/>
      <protection locked="0"/>
    </xf>
    <xf numFmtId="0" fontId="18" fillId="55" borderId="32" xfId="85" applyFont="1" applyFill="1" applyBorder="1" applyAlignment="1" applyProtection="1">
      <alignment horizontal="center" vertical="center" wrapText="1"/>
      <protection locked="0"/>
    </xf>
    <xf numFmtId="0" fontId="18" fillId="55" borderId="33" xfId="85" applyFont="1" applyFill="1" applyBorder="1" applyAlignment="1" applyProtection="1">
      <alignment vertical="center" wrapText="1"/>
      <protection locked="0"/>
    </xf>
    <xf numFmtId="1" fontId="18" fillId="55" borderId="33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3" xfId="85" applyFont="1" applyFill="1" applyBorder="1" applyAlignment="1" applyProtection="1">
      <alignment horizontal="center" vertical="center" wrapText="1"/>
      <protection locked="0"/>
    </xf>
    <xf numFmtId="1" fontId="18" fillId="55" borderId="0" xfId="85" applyNumberFormat="1" applyFont="1" applyFill="1" applyBorder="1" applyAlignment="1" applyProtection="1">
      <alignment horizontal="center" vertical="center" wrapText="1"/>
      <protection locked="0"/>
    </xf>
    <xf numFmtId="1" fontId="18" fillId="55" borderId="34" xfId="85" applyNumberFormat="1" applyFont="1" applyFill="1" applyBorder="1" applyAlignment="1" applyProtection="1">
      <alignment horizontal="center" vertical="center" wrapText="1"/>
      <protection locked="0"/>
    </xf>
    <xf numFmtId="1" fontId="18" fillId="55" borderId="35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19" xfId="85" applyFont="1" applyFill="1" applyBorder="1" applyAlignment="1" applyProtection="1">
      <alignment vertical="center" wrapText="1"/>
      <protection locked="0"/>
    </xf>
    <xf numFmtId="1" fontId="18" fillId="55" borderId="36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5" xfId="85" applyFont="1" applyFill="1" applyBorder="1" applyAlignment="1" applyProtection="1">
      <alignment vertical="center" wrapText="1"/>
      <protection locked="0"/>
    </xf>
    <xf numFmtId="0" fontId="18" fillId="55" borderId="37" xfId="85" applyFont="1" applyFill="1" applyBorder="1" applyAlignment="1" applyProtection="1">
      <alignment vertical="center" wrapText="1"/>
      <protection locked="0"/>
    </xf>
    <xf numFmtId="0" fontId="18" fillId="55" borderId="38" xfId="85" applyFont="1" applyFill="1" applyBorder="1" applyAlignment="1" applyProtection="1">
      <alignment vertical="center" wrapText="1"/>
      <protection locked="0"/>
    </xf>
    <xf numFmtId="1" fontId="18" fillId="55" borderId="39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40" xfId="85" applyFont="1" applyFill="1" applyBorder="1" applyAlignment="1" applyProtection="1">
      <alignment vertical="center" wrapText="1"/>
      <protection locked="0"/>
    </xf>
    <xf numFmtId="0" fontId="18" fillId="55" borderId="24" xfId="85" applyFont="1" applyFill="1" applyBorder="1" applyAlignment="1" applyProtection="1">
      <alignment horizontal="center" vertical="center" wrapText="1"/>
      <protection locked="0"/>
    </xf>
    <xf numFmtId="0" fontId="18" fillId="55" borderId="41" xfId="85" applyFont="1" applyFill="1" applyBorder="1" applyAlignment="1" applyProtection="1">
      <alignment vertical="center" wrapText="1"/>
      <protection locked="0"/>
    </xf>
    <xf numFmtId="1" fontId="18" fillId="55" borderId="38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6" xfId="107" applyFont="1" applyFill="1" applyBorder="1" applyAlignment="1" applyProtection="1">
      <alignment vertical="center" wrapText="1"/>
      <protection locked="0"/>
    </xf>
    <xf numFmtId="0" fontId="18" fillId="55" borderId="42" xfId="107" applyFont="1" applyFill="1" applyBorder="1" applyAlignment="1" applyProtection="1">
      <alignment vertical="center" wrapText="1"/>
      <protection locked="0"/>
    </xf>
    <xf numFmtId="1" fontId="18" fillId="55" borderId="43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42" xfId="85" applyFont="1" applyFill="1" applyBorder="1" applyAlignment="1" applyProtection="1">
      <alignment horizontal="center" vertical="center" wrapText="1"/>
      <protection locked="0"/>
    </xf>
    <xf numFmtId="0" fontId="18" fillId="55" borderId="34" xfId="85" applyFont="1" applyFill="1" applyBorder="1" applyAlignment="1" applyProtection="1">
      <alignment vertical="center" wrapText="1"/>
      <protection locked="0"/>
    </xf>
    <xf numFmtId="0" fontId="18" fillId="55" borderId="35" xfId="107" applyFont="1" applyFill="1" applyBorder="1" applyAlignment="1" applyProtection="1">
      <alignment vertical="center" wrapText="1"/>
      <protection locked="0"/>
    </xf>
    <xf numFmtId="1" fontId="18" fillId="55" borderId="44" xfId="85" applyNumberFormat="1" applyFont="1" applyFill="1" applyBorder="1" applyAlignment="1" applyProtection="1">
      <alignment horizontal="center" vertical="center" wrapText="1"/>
      <protection locked="0"/>
    </xf>
    <xf numFmtId="1" fontId="18" fillId="55" borderId="45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34" xfId="107" applyFont="1" applyFill="1" applyBorder="1" applyAlignment="1" applyProtection="1">
      <alignment vertical="center" wrapText="1"/>
      <protection locked="0"/>
    </xf>
    <xf numFmtId="1" fontId="18" fillId="55" borderId="0" xfId="107" applyNumberFormat="1" applyFont="1" applyFill="1" applyBorder="1" applyAlignment="1" applyProtection="1">
      <alignment horizontal="center" vertical="center" wrapText="1"/>
      <protection locked="0"/>
    </xf>
    <xf numFmtId="0" fontId="18" fillId="55" borderId="46" xfId="85" applyFont="1" applyFill="1" applyBorder="1" applyAlignment="1" applyProtection="1">
      <alignment vertical="center" wrapText="1"/>
      <protection locked="0"/>
    </xf>
    <xf numFmtId="0" fontId="18" fillId="55" borderId="47" xfId="85" applyFont="1" applyFill="1" applyBorder="1" applyAlignment="1" applyProtection="1">
      <alignment horizontal="center" vertical="center" wrapText="1"/>
      <protection locked="0"/>
    </xf>
    <xf numFmtId="0" fontId="18" fillId="55" borderId="48" xfId="85" applyFont="1" applyFill="1" applyBorder="1" applyAlignment="1" applyProtection="1">
      <alignment vertical="center" wrapText="1"/>
      <protection locked="0"/>
    </xf>
    <xf numFmtId="0" fontId="18" fillId="55" borderId="36" xfId="85" applyFont="1" applyFill="1" applyBorder="1" applyAlignment="1" applyProtection="1">
      <alignment vertical="center" wrapText="1"/>
      <protection locked="0"/>
    </xf>
    <xf numFmtId="1" fontId="18" fillId="55" borderId="19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0" xfId="85" applyFont="1" applyFill="1" applyBorder="1" applyAlignment="1" applyProtection="1">
      <alignment horizontal="center" vertical="center" wrapText="1"/>
      <protection locked="0"/>
    </xf>
    <xf numFmtId="0" fontId="18" fillId="55" borderId="21" xfId="85" applyFont="1" applyFill="1" applyBorder="1" applyAlignment="1" applyProtection="1">
      <alignment horizontal="center" vertical="center" wrapText="1"/>
      <protection locked="0"/>
    </xf>
    <xf numFmtId="0" fontId="18" fillId="55" borderId="49" xfId="85" applyFont="1" applyFill="1" applyBorder="1" applyAlignment="1" applyProtection="1">
      <alignment vertical="center" wrapText="1"/>
      <protection locked="0"/>
    </xf>
    <xf numFmtId="168" fontId="18" fillId="55" borderId="49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50" xfId="85" applyFont="1" applyFill="1" applyBorder="1" applyAlignment="1" applyProtection="1">
      <alignment horizontal="center" vertical="center" wrapText="1"/>
      <protection locked="0"/>
    </xf>
    <xf numFmtId="0" fontId="18" fillId="55" borderId="51" xfId="85" applyFont="1" applyFill="1" applyBorder="1" applyAlignment="1" applyProtection="1">
      <alignment vertical="center" wrapText="1"/>
      <protection locked="0"/>
    </xf>
    <xf numFmtId="1" fontId="18" fillId="0" borderId="29" xfId="85" applyNumberFormat="1" applyFont="1" applyFill="1" applyBorder="1" applyAlignment="1" applyProtection="1">
      <alignment horizontal="center" vertical="center" wrapText="1"/>
      <protection locked="0"/>
    </xf>
    <xf numFmtId="1" fontId="18" fillId="0" borderId="30" xfId="85" applyNumberFormat="1" applyFont="1" applyFill="1" applyBorder="1" applyAlignment="1" applyProtection="1">
      <alignment horizontal="center" vertical="center" wrapText="1"/>
      <protection locked="0"/>
    </xf>
    <xf numFmtId="1" fontId="18" fillId="0" borderId="31" xfId="85" applyNumberFormat="1" applyFont="1" applyFill="1" applyBorder="1" applyAlignment="1" applyProtection="1">
      <alignment horizontal="center" vertical="center" wrapText="1"/>
      <protection locked="0"/>
    </xf>
    <xf numFmtId="0" fontId="18" fillId="62" borderId="46" xfId="107" applyFont="1" applyFill="1" applyBorder="1" applyAlignment="1">
      <alignment vertical="top"/>
    </xf>
    <xf numFmtId="0" fontId="18" fillId="55" borderId="46" xfId="85" applyFont="1" applyFill="1" applyBorder="1" applyAlignment="1" applyProtection="1">
      <alignment horizontal="center" vertical="center" wrapText="1"/>
      <protection locked="0"/>
    </xf>
    <xf numFmtId="1" fontId="18" fillId="55" borderId="46" xfId="85" applyNumberFormat="1" applyFont="1" applyFill="1" applyBorder="1" applyAlignment="1" applyProtection="1">
      <alignment horizontal="center" vertical="center" wrapText="1"/>
      <protection locked="0"/>
    </xf>
    <xf numFmtId="0" fontId="18" fillId="55" borderId="87" xfId="85" applyFont="1" applyFill="1" applyBorder="1" applyAlignment="1" applyProtection="1">
      <alignment vertical="center" wrapText="1"/>
      <protection locked="0"/>
    </xf>
    <xf numFmtId="168" fontId="0" fillId="0" borderId="0" xfId="0" applyNumberFormat="1"/>
    <xf numFmtId="0" fontId="18" fillId="66" borderId="37" xfId="1" applyFont="1" applyFill="1" applyBorder="1" applyAlignment="1">
      <alignment horizontal="left" vertical="top"/>
    </xf>
    <xf numFmtId="0" fontId="18" fillId="66" borderId="37" xfId="1" applyFont="1" applyFill="1" applyBorder="1" applyAlignment="1">
      <alignment vertical="top"/>
    </xf>
    <xf numFmtId="0" fontId="18" fillId="66" borderId="37" xfId="1" applyFill="1" applyBorder="1" applyAlignment="1">
      <alignment vertical="top"/>
    </xf>
    <xf numFmtId="0" fontId="18" fillId="66" borderId="46" xfId="1" applyFont="1" applyFill="1" applyBorder="1" applyAlignment="1">
      <alignment vertical="top"/>
    </xf>
    <xf numFmtId="0" fontId="18" fillId="66" borderId="46" xfId="1" applyFill="1" applyBorder="1" applyAlignment="1">
      <alignment vertical="top"/>
    </xf>
    <xf numFmtId="0" fontId="18" fillId="66" borderId="46" xfId="1" applyFill="1" applyBorder="1" applyAlignment="1">
      <alignment horizontal="left" vertical="top"/>
    </xf>
    <xf numFmtId="0" fontId="18" fillId="67" borderId="46" xfId="1" applyFont="1" applyFill="1" applyBorder="1" applyAlignment="1">
      <alignment horizontal="left" vertical="top"/>
    </xf>
    <xf numFmtId="0" fontId="18" fillId="67" borderId="46" xfId="1" applyFill="1" applyBorder="1" applyAlignment="1">
      <alignment horizontal="left" vertical="top"/>
    </xf>
    <xf numFmtId="0" fontId="18" fillId="67" borderId="46" xfId="1" applyFont="1" applyFill="1" applyBorder="1" applyAlignment="1">
      <alignment vertical="top"/>
    </xf>
    <xf numFmtId="0" fontId="18" fillId="67" borderId="46" xfId="1" applyFill="1" applyBorder="1" applyAlignment="1">
      <alignment vertical="top"/>
    </xf>
    <xf numFmtId="0" fontId="0" fillId="0" borderId="0" xfId="0" applyAlignment="1">
      <alignment horizontal="center"/>
    </xf>
    <xf numFmtId="0" fontId="0" fillId="68" borderId="0" xfId="0" applyFill="1"/>
    <xf numFmtId="0" fontId="45" fillId="59" borderId="0" xfId="0" applyFont="1" applyFill="1"/>
    <xf numFmtId="0" fontId="45" fillId="59" borderId="0" xfId="0" applyFont="1" applyFill="1" applyAlignment="1">
      <alignment horizontal="center" wrapText="1"/>
    </xf>
    <xf numFmtId="0" fontId="47" fillId="0" borderId="0" xfId="0" applyFont="1" applyAlignment="1">
      <alignment horizontal="center"/>
    </xf>
    <xf numFmtId="0" fontId="47" fillId="0" borderId="0" xfId="0" applyFont="1"/>
    <xf numFmtId="0" fontId="47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43" fontId="48" fillId="0" borderId="0" xfId="120" applyFont="1" applyAlignment="1" applyProtection="1">
      <alignment horizontal="left" vertical="center"/>
      <protection locked="0"/>
    </xf>
    <xf numFmtId="0" fontId="47" fillId="0" borderId="0" xfId="0" applyFont="1" applyBorder="1" applyAlignment="1">
      <alignment horizontal="center" vertical="center"/>
    </xf>
    <xf numFmtId="43" fontId="48" fillId="0" borderId="0" xfId="120" applyFont="1" applyFill="1" applyAlignment="1" applyProtection="1">
      <alignment horizontal="left" vertical="center"/>
      <protection locked="0"/>
    </xf>
    <xf numFmtId="0" fontId="47" fillId="0" borderId="0" xfId="0" applyFont="1" applyFill="1" applyBorder="1" applyAlignment="1">
      <alignment horizontal="center" vertical="center"/>
    </xf>
    <xf numFmtId="0" fontId="48" fillId="0" borderId="0" xfId="0" applyFont="1"/>
    <xf numFmtId="0" fontId="19" fillId="0" borderId="0" xfId="0" applyFont="1"/>
    <xf numFmtId="0" fontId="0" fillId="0" borderId="49" xfId="0" applyBorder="1"/>
    <xf numFmtId="0" fontId="0" fillId="0" borderId="0" xfId="0" applyBorder="1"/>
    <xf numFmtId="0" fontId="0" fillId="0" borderId="23" xfId="0" applyBorder="1"/>
    <xf numFmtId="0" fontId="0" fillId="0" borderId="92" xfId="0" applyBorder="1"/>
    <xf numFmtId="0" fontId="0" fillId="0" borderId="93" xfId="0" applyBorder="1"/>
    <xf numFmtId="0" fontId="0" fillId="70" borderId="0" xfId="0" applyFill="1" applyBorder="1" applyAlignment="1">
      <alignment horizontal="center"/>
    </xf>
    <xf numFmtId="0" fontId="0" fillId="70" borderId="23" xfId="0" applyFill="1" applyBorder="1"/>
    <xf numFmtId="0" fontId="0" fillId="70" borderId="27" xfId="0" applyFill="1" applyBorder="1"/>
    <xf numFmtId="0" fontId="0" fillId="0" borderId="27" xfId="0" applyBorder="1"/>
    <xf numFmtId="0" fontId="0" fillId="0" borderId="94" xfId="0" applyBorder="1"/>
    <xf numFmtId="0" fontId="0" fillId="70" borderId="23" xfId="0" applyFill="1" applyBorder="1" applyAlignment="1">
      <alignment horizontal="center"/>
    </xf>
    <xf numFmtId="44" fontId="47" fillId="78" borderId="27" xfId="0" applyNumberFormat="1" applyFont="1" applyFill="1" applyBorder="1"/>
    <xf numFmtId="44" fontId="47" fillId="78" borderId="27" xfId="0" applyNumberFormat="1" applyFont="1" applyFill="1" applyBorder="1" applyAlignment="1">
      <alignment wrapText="1"/>
    </xf>
    <xf numFmtId="44" fontId="49" fillId="78" borderId="27" xfId="0" applyNumberFormat="1" applyFont="1" applyFill="1" applyBorder="1" applyAlignment="1">
      <alignment horizontal="left" vertical="top" wrapText="1"/>
    </xf>
    <xf numFmtId="44" fontId="47" fillId="64" borderId="27" xfId="0" applyNumberFormat="1" applyFont="1" applyFill="1" applyBorder="1"/>
    <xf numFmtId="0" fontId="47" fillId="78" borderId="94" xfId="0" applyFont="1" applyFill="1" applyBorder="1"/>
    <xf numFmtId="44" fontId="47" fillId="64" borderId="94" xfId="0" applyNumberFormat="1" applyFont="1" applyFill="1" applyBorder="1"/>
    <xf numFmtId="0" fontId="46" fillId="78" borderId="18" xfId="0" applyFont="1" applyFill="1" applyBorder="1" applyAlignment="1">
      <alignment wrapText="1"/>
    </xf>
    <xf numFmtId="0" fontId="46" fillId="64" borderId="18" xfId="0" applyFont="1" applyFill="1" applyBorder="1" applyAlignment="1">
      <alignment wrapText="1"/>
    </xf>
    <xf numFmtId="2" fontId="0" fillId="0" borderId="0" xfId="0" applyNumberFormat="1" applyBorder="1"/>
    <xf numFmtId="2" fontId="0" fillId="0" borderId="92" xfId="0" applyNumberFormat="1" applyBorder="1"/>
    <xf numFmtId="168" fontId="0" fillId="0" borderId="0" xfId="0" applyNumberFormat="1" applyBorder="1"/>
    <xf numFmtId="0" fontId="18" fillId="76" borderId="0" xfId="0" applyFont="1" applyFill="1" applyAlignment="1">
      <alignment wrapText="1"/>
    </xf>
    <xf numFmtId="0" fontId="18" fillId="79" borderId="0" xfId="0" applyFont="1" applyFill="1" applyAlignment="1">
      <alignment wrapText="1"/>
    </xf>
    <xf numFmtId="2" fontId="18" fillId="69" borderId="0" xfId="0" applyNumberFormat="1" applyFont="1" applyFill="1" applyAlignment="1">
      <alignment horizontal="center" wrapText="1"/>
    </xf>
    <xf numFmtId="0" fontId="18" fillId="0" borderId="0" xfId="0" applyFont="1"/>
    <xf numFmtId="0" fontId="0" fillId="75" borderId="0" xfId="0" applyFill="1"/>
    <xf numFmtId="0" fontId="0" fillId="80" borderId="0" xfId="0" applyFill="1"/>
    <xf numFmtId="0" fontId="18" fillId="75" borderId="0" xfId="0" applyFont="1" applyFill="1"/>
    <xf numFmtId="0" fontId="0" fillId="75" borderId="0" xfId="0" applyFill="1" applyAlignment="1">
      <alignment horizontal="center"/>
    </xf>
    <xf numFmtId="0" fontId="19" fillId="59" borderId="0" xfId="0" applyFont="1" applyFill="1" applyAlignment="1">
      <alignment horizontal="center" wrapText="1"/>
    </xf>
    <xf numFmtId="0" fontId="0" fillId="0" borderId="0" xfId="0" applyFill="1"/>
    <xf numFmtId="44" fontId="0" fillId="0" borderId="0" xfId="0" applyNumberFormat="1"/>
    <xf numFmtId="0" fontId="0" fillId="0" borderId="0" xfId="0" applyFill="1" applyAlignment="1">
      <alignment horizontal="center"/>
    </xf>
    <xf numFmtId="44" fontId="19" fillId="0" borderId="0" xfId="0" applyNumberFormat="1" applyFont="1"/>
    <xf numFmtId="0" fontId="19" fillId="0" borderId="0" xfId="0" applyFont="1" applyAlignment="1">
      <alignment horizontal="center"/>
    </xf>
    <xf numFmtId="0" fontId="18" fillId="74" borderId="0" xfId="0" applyFont="1" applyFill="1" applyBorder="1" applyAlignment="1">
      <alignment horizontal="justify" wrapText="1"/>
    </xf>
    <xf numFmtId="0" fontId="52" fillId="0" borderId="0" xfId="0" applyFont="1" applyFill="1" applyAlignment="1">
      <alignment horizontal="center"/>
    </xf>
    <xf numFmtId="44" fontId="18" fillId="0" borderId="0" xfId="0" applyNumberFormat="1" applyFont="1"/>
    <xf numFmtId="0" fontId="0" fillId="58" borderId="0" xfId="0" applyFill="1"/>
    <xf numFmtId="0" fontId="0" fillId="77" borderId="0" xfId="0" applyFill="1"/>
    <xf numFmtId="0" fontId="0" fillId="77" borderId="0" xfId="0" applyFill="1" applyAlignment="1">
      <alignment horizontal="center"/>
    </xf>
    <xf numFmtId="0" fontId="19" fillId="77" borderId="0" xfId="0" applyFont="1" applyFill="1"/>
    <xf numFmtId="0" fontId="19" fillId="77" borderId="0" xfId="0" applyFont="1" applyFill="1" applyAlignment="1">
      <alignment horizontal="center"/>
    </xf>
    <xf numFmtId="44" fontId="19" fillId="0" borderId="0" xfId="0" applyNumberFormat="1" applyFont="1" applyAlignment="1">
      <alignment horizontal="center"/>
    </xf>
    <xf numFmtId="0" fontId="0" fillId="0" borderId="79" xfId="0" applyBorder="1"/>
    <xf numFmtId="0" fontId="0" fillId="0" borderId="60" xfId="0" applyBorder="1"/>
    <xf numFmtId="0" fontId="53" fillId="0" borderId="0" xfId="0" applyFont="1"/>
    <xf numFmtId="0" fontId="53" fillId="0" borderId="0" xfId="0" applyFont="1" applyAlignment="1">
      <alignment horizontal="center"/>
    </xf>
    <xf numFmtId="0" fontId="54" fillId="0" borderId="0" xfId="0" applyFont="1"/>
    <xf numFmtId="0" fontId="54" fillId="0" borderId="18" xfId="0" applyFont="1" applyBorder="1" applyAlignment="1">
      <alignment vertical="top" wrapText="1"/>
    </xf>
    <xf numFmtId="0" fontId="53" fillId="0" borderId="51" xfId="0" applyFont="1" applyBorder="1"/>
    <xf numFmtId="0" fontId="54" fillId="0" borderId="51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94" xfId="0" applyFont="1" applyBorder="1" applyAlignment="1">
      <alignment vertical="top" wrapText="1"/>
    </xf>
    <xf numFmtId="0" fontId="54" fillId="0" borderId="93" xfId="0" applyFont="1" applyBorder="1"/>
    <xf numFmtId="0" fontId="54" fillId="0" borderId="93" xfId="0" applyFont="1" applyBorder="1" applyAlignment="1">
      <alignment horizontal="center"/>
    </xf>
    <xf numFmtId="0" fontId="53" fillId="0" borderId="93" xfId="0" applyFont="1" applyBorder="1" applyAlignment="1">
      <alignment horizontal="center"/>
    </xf>
    <xf numFmtId="0" fontId="53" fillId="0" borderId="94" xfId="0" applyFont="1" applyBorder="1" applyAlignment="1">
      <alignment vertical="top" wrapText="1"/>
    </xf>
    <xf numFmtId="0" fontId="53" fillId="0" borderId="93" xfId="0" applyFont="1" applyBorder="1" applyAlignment="1">
      <alignment vertical="top" wrapText="1"/>
    </xf>
    <xf numFmtId="0" fontId="54" fillId="0" borderId="92" xfId="0" applyFont="1" applyBorder="1" applyAlignment="1">
      <alignment horizontal="center"/>
    </xf>
    <xf numFmtId="0" fontId="53" fillId="0" borderId="94" xfId="0" applyFont="1" applyBorder="1" applyAlignment="1">
      <alignment horizontal="center"/>
    </xf>
    <xf numFmtId="0" fontId="53" fillId="0" borderId="93" xfId="0" applyFont="1" applyBorder="1" applyAlignment="1">
      <alignment horizontal="center" vertical="top"/>
    </xf>
    <xf numFmtId="0" fontId="54" fillId="0" borderId="93" xfId="0" applyFont="1" applyBorder="1" applyAlignment="1">
      <alignment vertical="top" wrapText="1"/>
    </xf>
    <xf numFmtId="0" fontId="53" fillId="0" borderId="94" xfId="0" applyFont="1" applyBorder="1"/>
    <xf numFmtId="0" fontId="53" fillId="0" borderId="93" xfId="0" applyFont="1" applyBorder="1"/>
    <xf numFmtId="0" fontId="0" fillId="0" borderId="38" xfId="0" applyBorder="1"/>
    <xf numFmtId="0" fontId="5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18" fillId="69" borderId="0" xfId="0" applyFont="1" applyFill="1"/>
    <xf numFmtId="44" fontId="0" fillId="69" borderId="0" xfId="0" applyNumberFormat="1" applyFill="1"/>
    <xf numFmtId="0" fontId="0" fillId="0" borderId="0" xfId="0" applyNumberFormat="1" applyAlignment="1">
      <alignment horizontal="center"/>
    </xf>
    <xf numFmtId="0" fontId="55" fillId="0" borderId="0" xfId="0" applyFont="1"/>
    <xf numFmtId="44" fontId="0" fillId="0" borderId="0" xfId="0" applyNumberFormat="1" applyAlignment="1">
      <alignment horizontal="center"/>
    </xf>
    <xf numFmtId="0" fontId="0" fillId="69" borderId="0" xfId="0" applyNumberFormat="1" applyFill="1" applyAlignment="1">
      <alignment horizontal="center"/>
    </xf>
    <xf numFmtId="0" fontId="57" fillId="0" borderId="0" xfId="0" applyFont="1"/>
    <xf numFmtId="44" fontId="0" fillId="81" borderId="0" xfId="0" applyNumberFormat="1" applyFill="1" applyBorder="1" applyAlignment="1">
      <alignment horizontal="center"/>
    </xf>
    <xf numFmtId="0" fontId="0" fillId="81" borderId="0" xfId="0" applyNumberFormat="1" applyFill="1" applyBorder="1" applyAlignment="1">
      <alignment horizontal="center"/>
    </xf>
    <xf numFmtId="0" fontId="0" fillId="0" borderId="0" xfId="0" applyNumberFormat="1"/>
    <xf numFmtId="0" fontId="58" fillId="0" borderId="0" xfId="0" applyFont="1"/>
    <xf numFmtId="43" fontId="0" fillId="0" borderId="0" xfId="120" applyFont="1"/>
    <xf numFmtId="44" fontId="0" fillId="0" borderId="0" xfId="120" applyNumberFormat="1" applyFont="1" applyAlignment="1">
      <alignment horizontal="center"/>
    </xf>
    <xf numFmtId="0" fontId="0" fillId="0" borderId="0" xfId="120" applyNumberFormat="1" applyFont="1" applyAlignment="1">
      <alignment horizontal="center"/>
    </xf>
    <xf numFmtId="0" fontId="16" fillId="69" borderId="0" xfId="0" applyFont="1" applyFill="1"/>
    <xf numFmtId="0" fontId="0" fillId="0" borderId="38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95" xfId="0" applyNumberFormat="1" applyBorder="1" applyAlignment="1">
      <alignment horizontal="center"/>
    </xf>
    <xf numFmtId="0" fontId="0" fillId="69" borderId="38" xfId="0" applyNumberFormat="1" applyFill="1" applyBorder="1" applyAlignment="1">
      <alignment horizontal="center"/>
    </xf>
    <xf numFmtId="44" fontId="0" fillId="0" borderId="0" xfId="0" applyNumberFormat="1" applyBorder="1"/>
    <xf numFmtId="44" fontId="0" fillId="0" borderId="0" xfId="0" applyNumberFormat="1" applyBorder="1" applyAlignment="1">
      <alignment horizontal="center"/>
    </xf>
    <xf numFmtId="44" fontId="0" fillId="0" borderId="96" xfId="0" applyNumberFormat="1" applyBorder="1" applyAlignment="1">
      <alignment horizontal="center"/>
    </xf>
    <xf numFmtId="0" fontId="0" fillId="69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9" fillId="0" borderId="0" xfId="0" applyFont="1"/>
    <xf numFmtId="0" fontId="0" fillId="0" borderId="0" xfId="0" applyFont="1"/>
    <xf numFmtId="43" fontId="0" fillId="0" borderId="0" xfId="0" applyNumberFormat="1" applyAlignment="1">
      <alignment horizontal="center"/>
    </xf>
    <xf numFmtId="0" fontId="57" fillId="0" borderId="0" xfId="0" applyFont="1" applyFill="1"/>
    <xf numFmtId="43" fontId="0" fillId="81" borderId="0" xfId="0" applyNumberFormat="1" applyFill="1" applyBorder="1" applyAlignment="1">
      <alignment horizontal="center"/>
    </xf>
    <xf numFmtId="43" fontId="0" fillId="0" borderId="0" xfId="0" applyNumberFormat="1"/>
    <xf numFmtId="43" fontId="0" fillId="0" borderId="0" xfId="120" applyNumberFormat="1" applyFont="1" applyAlignment="1">
      <alignment horizontal="center"/>
    </xf>
    <xf numFmtId="0" fontId="0" fillId="62" borderId="0" xfId="0" applyFill="1"/>
    <xf numFmtId="0" fontId="0" fillId="0" borderId="97" xfId="0" applyBorder="1"/>
    <xf numFmtId="0" fontId="0" fillId="70" borderId="23" xfId="0" applyFill="1" applyBorder="1" applyAlignment="1">
      <alignment horizontal="center"/>
    </xf>
    <xf numFmtId="0" fontId="0" fillId="0" borderId="77" xfId="0" applyBorder="1"/>
    <xf numFmtId="168" fontId="0" fillId="0" borderId="68" xfId="0" applyNumberFormat="1" applyBorder="1"/>
    <xf numFmtId="0" fontId="0" fillId="0" borderId="71" xfId="0" applyBorder="1"/>
    <xf numFmtId="0" fontId="0" fillId="0" borderId="46" xfId="0" applyBorder="1"/>
    <xf numFmtId="0" fontId="0" fillId="0" borderId="47" xfId="0" applyBorder="1"/>
    <xf numFmtId="0" fontId="0" fillId="0" borderId="80" xfId="0" applyBorder="1"/>
    <xf numFmtId="0" fontId="0" fillId="0" borderId="61" xfId="0" applyBorder="1"/>
    <xf numFmtId="168" fontId="0" fillId="0" borderId="90" xfId="0" applyNumberFormat="1" applyBorder="1"/>
    <xf numFmtId="0" fontId="0" fillId="0" borderId="0" xfId="0" applyAlignment="1">
      <alignment textRotation="90"/>
    </xf>
    <xf numFmtId="2" fontId="0" fillId="0" borderId="0" xfId="0" applyNumberFormat="1"/>
    <xf numFmtId="0" fontId="0" fillId="78" borderId="0" xfId="0" applyFill="1" applyAlignment="1">
      <alignment horizontal="center"/>
    </xf>
    <xf numFmtId="44" fontId="0" fillId="78" borderId="0" xfId="0" applyNumberFormat="1" applyFill="1" applyAlignment="1">
      <alignment horizontal="center"/>
    </xf>
    <xf numFmtId="44" fontId="0" fillId="78" borderId="0" xfId="0" applyNumberFormat="1" applyFill="1" applyBorder="1" applyAlignment="1">
      <alignment horizontal="center"/>
    </xf>
    <xf numFmtId="0" fontId="0" fillId="78" borderId="0" xfId="0" applyNumberFormat="1" applyFill="1" applyAlignment="1">
      <alignment horizontal="center"/>
    </xf>
    <xf numFmtId="44" fontId="0" fillId="78" borderId="0" xfId="120" applyNumberFormat="1" applyFont="1" applyFill="1" applyAlignment="1">
      <alignment horizontal="center"/>
    </xf>
    <xf numFmtId="0" fontId="0" fillId="78" borderId="38" xfId="0" applyNumberFormat="1" applyFill="1" applyBorder="1" applyAlignment="1">
      <alignment horizontal="center"/>
    </xf>
    <xf numFmtId="0" fontId="0" fillId="78" borderId="0" xfId="0" applyFill="1" applyBorder="1" applyAlignment="1">
      <alignment horizontal="center"/>
    </xf>
    <xf numFmtId="44" fontId="0" fillId="82" borderId="0" xfId="0" applyNumberFormat="1" applyFill="1" applyBorder="1" applyAlignment="1">
      <alignment horizontal="center"/>
    </xf>
    <xf numFmtId="44" fontId="0" fillId="78" borderId="0" xfId="0" applyNumberFormat="1" applyFill="1"/>
    <xf numFmtId="0" fontId="0" fillId="78" borderId="0" xfId="0" applyNumberFormat="1" applyFill="1" applyBorder="1" applyAlignment="1">
      <alignment horizontal="center"/>
    </xf>
    <xf numFmtId="0" fontId="0" fillId="78" borderId="0" xfId="0" applyFill="1"/>
    <xf numFmtId="0" fontId="0" fillId="82" borderId="0" xfId="0" applyNumberFormat="1" applyFill="1" applyBorder="1" applyAlignment="1">
      <alignment horizontal="center"/>
    </xf>
    <xf numFmtId="0" fontId="0" fillId="78" borderId="0" xfId="0" applyNumberFormat="1" applyFill="1"/>
    <xf numFmtId="0" fontId="0" fillId="78" borderId="0" xfId="120" applyNumberFormat="1" applyFont="1" applyFill="1" applyAlignment="1">
      <alignment horizontal="center"/>
    </xf>
    <xf numFmtId="0" fontId="0" fillId="78" borderId="95" xfId="0" applyNumberFormat="1" applyFill="1" applyBorder="1" applyAlignment="1">
      <alignment horizontal="center"/>
    </xf>
    <xf numFmtId="44" fontId="0" fillId="78" borderId="96" xfId="0" applyNumberFormat="1" applyFill="1" applyBorder="1" applyAlignment="1">
      <alignment horizontal="center"/>
    </xf>
    <xf numFmtId="0" fontId="0" fillId="78" borderId="96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9" xfId="0" applyBorder="1" applyAlignment="1">
      <alignment horizontal="center"/>
    </xf>
    <xf numFmtId="44" fontId="0" fillId="0" borderId="22" xfId="0" applyNumberFormat="1" applyBorder="1" applyAlignment="1">
      <alignment horizontal="center"/>
    </xf>
    <xf numFmtId="44" fontId="0" fillId="0" borderId="23" xfId="0" applyNumberFormat="1" applyBorder="1" applyAlignment="1">
      <alignment horizontal="center"/>
    </xf>
    <xf numFmtId="44" fontId="0" fillId="0" borderId="91" xfId="0" applyNumberFormat="1" applyBorder="1" applyAlignment="1">
      <alignment horizontal="center"/>
    </xf>
    <xf numFmtId="44" fontId="0" fillId="0" borderId="9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78" borderId="26" xfId="0" applyFill="1" applyBorder="1" applyAlignment="1">
      <alignment horizontal="center"/>
    </xf>
    <xf numFmtId="0" fontId="0" fillId="78" borderId="26" xfId="0" applyNumberFormat="1" applyFill="1" applyBorder="1" applyAlignment="1">
      <alignment horizontal="center"/>
    </xf>
    <xf numFmtId="0" fontId="0" fillId="0" borderId="56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2" xfId="0" applyNumberFormat="1" applyBorder="1" applyAlignment="1">
      <alignment horizontal="center"/>
    </xf>
    <xf numFmtId="0" fontId="0" fillId="78" borderId="92" xfId="0" applyFill="1" applyBorder="1" applyAlignment="1">
      <alignment horizontal="center"/>
    </xf>
    <xf numFmtId="0" fontId="0" fillId="78" borderId="92" xfId="0" applyNumberFormat="1" applyFill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66" borderId="23" xfId="0" applyFill="1" applyBorder="1" applyAlignment="1">
      <alignment horizontal="center"/>
    </xf>
    <xf numFmtId="0" fontId="0" fillId="66" borderId="22" xfId="0" applyFill="1" applyBorder="1" applyAlignment="1">
      <alignment horizontal="center"/>
    </xf>
    <xf numFmtId="0" fontId="0" fillId="0" borderId="91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81" borderId="22" xfId="0" applyNumberFormat="1" applyFill="1" applyBorder="1" applyAlignment="1">
      <alignment horizontal="center"/>
    </xf>
    <xf numFmtId="0" fontId="0" fillId="81" borderId="23" xfId="0" applyNumberFormat="1" applyFill="1" applyBorder="1" applyAlignment="1">
      <alignment horizontal="center"/>
    </xf>
    <xf numFmtId="0" fontId="0" fillId="0" borderId="22" xfId="120" applyNumberFormat="1" applyFont="1" applyBorder="1" applyAlignment="1">
      <alignment horizontal="center"/>
    </xf>
    <xf numFmtId="0" fontId="0" fillId="0" borderId="23" xfId="120" applyNumberFormat="1" applyFont="1" applyBorder="1" applyAlignment="1">
      <alignment horizontal="center"/>
    </xf>
    <xf numFmtId="0" fontId="0" fillId="0" borderId="99" xfId="0" applyNumberFormat="1" applyBorder="1" applyAlignment="1">
      <alignment horizontal="center"/>
    </xf>
    <xf numFmtId="0" fontId="0" fillId="66" borderId="100" xfId="0" applyFill="1" applyBorder="1" applyAlignment="1">
      <alignment horizontal="center"/>
    </xf>
    <xf numFmtId="0" fontId="0" fillId="66" borderId="100" xfId="0" applyNumberFormat="1" applyFill="1" applyBorder="1" applyAlignment="1">
      <alignment horizontal="center"/>
    </xf>
    <xf numFmtId="0" fontId="0" fillId="66" borderId="23" xfId="0" applyNumberFormat="1" applyFill="1" applyBorder="1" applyAlignment="1">
      <alignment horizontal="center"/>
    </xf>
    <xf numFmtId="0" fontId="0" fillId="70" borderId="23" xfId="0" applyFill="1" applyBorder="1" applyAlignment="1">
      <alignment horizontal="center"/>
    </xf>
    <xf numFmtId="0" fontId="6" fillId="2" borderId="0" xfId="121"/>
    <xf numFmtId="0" fontId="0" fillId="0" borderId="100" xfId="0" applyBorder="1" applyAlignment="1">
      <alignment horizontal="center"/>
    </xf>
    <xf numFmtId="0" fontId="0" fillId="0" borderId="100" xfId="0" applyNumberFormat="1" applyBorder="1" applyAlignment="1">
      <alignment horizontal="center"/>
    </xf>
    <xf numFmtId="0" fontId="46" fillId="78" borderId="21" xfId="0" applyFont="1" applyFill="1" applyBorder="1" applyAlignment="1">
      <alignment wrapText="1"/>
    </xf>
    <xf numFmtId="0" fontId="0" fillId="0" borderId="101" xfId="0" applyBorder="1"/>
    <xf numFmtId="0" fontId="0" fillId="0" borderId="102" xfId="0" applyBorder="1"/>
    <xf numFmtId="0" fontId="0" fillId="0" borderId="102" xfId="0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Border="1"/>
    <xf numFmtId="0" fontId="0" fillId="0" borderId="105" xfId="0" applyBorder="1"/>
    <xf numFmtId="0" fontId="0" fillId="0" borderId="105" xfId="0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1" fontId="0" fillId="0" borderId="105" xfId="0" applyNumberFormat="1" applyBorder="1" applyAlignment="1">
      <alignment horizontal="center"/>
    </xf>
    <xf numFmtId="0" fontId="0" fillId="0" borderId="107" xfId="0" applyBorder="1"/>
    <xf numFmtId="0" fontId="0" fillId="0" borderId="108" xfId="0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9" xfId="0" applyNumberFormat="1" applyBorder="1" applyAlignment="1">
      <alignment horizontal="center"/>
    </xf>
    <xf numFmtId="0" fontId="0" fillId="0" borderId="110" xfId="0" applyBorder="1"/>
    <xf numFmtId="168" fontId="0" fillId="0" borderId="111" xfId="0" applyNumberFormat="1" applyBorder="1"/>
    <xf numFmtId="0" fontId="0" fillId="0" borderId="112" xfId="0" applyBorder="1"/>
    <xf numFmtId="0" fontId="0" fillId="0" borderId="111" xfId="0" applyBorder="1"/>
    <xf numFmtId="2" fontId="0" fillId="0" borderId="111" xfId="0" applyNumberFormat="1" applyBorder="1"/>
    <xf numFmtId="168" fontId="0" fillId="0" borderId="113" xfId="0" applyNumberFormat="1" applyBorder="1"/>
    <xf numFmtId="0" fontId="0" fillId="0" borderId="114" xfId="0" applyBorder="1"/>
    <xf numFmtId="168" fontId="0" fillId="0" borderId="105" xfId="0" applyNumberFormat="1" applyBorder="1"/>
    <xf numFmtId="0" fontId="0" fillId="0" borderId="106" xfId="0" applyBorder="1"/>
    <xf numFmtId="2" fontId="0" fillId="0" borderId="105" xfId="0" applyNumberFormat="1" applyBorder="1"/>
    <xf numFmtId="168" fontId="0" fillId="0" borderId="104" xfId="0" applyNumberFormat="1" applyBorder="1"/>
    <xf numFmtId="0" fontId="0" fillId="0" borderId="105" xfId="0" applyFill="1" applyBorder="1"/>
    <xf numFmtId="168" fontId="0" fillId="0" borderId="106" xfId="0" applyNumberFormat="1" applyBorder="1"/>
    <xf numFmtId="0" fontId="0" fillId="0" borderId="115" xfId="0" applyBorder="1"/>
    <xf numFmtId="0" fontId="0" fillId="0" borderId="116" xfId="0" applyBorder="1"/>
    <xf numFmtId="0" fontId="0" fillId="0" borderId="108" xfId="0" applyBorder="1"/>
    <xf numFmtId="168" fontId="0" fillId="0" borderId="108" xfId="0" applyNumberFormat="1" applyBorder="1"/>
    <xf numFmtId="0" fontId="0" fillId="0" borderId="109" xfId="0" applyBorder="1"/>
    <xf numFmtId="2" fontId="0" fillId="0" borderId="108" xfId="0" applyNumberFormat="1" applyBorder="1"/>
    <xf numFmtId="168" fontId="0" fillId="0" borderId="107" xfId="0" applyNumberFormat="1" applyBorder="1"/>
    <xf numFmtId="0" fontId="0" fillId="79" borderId="26" xfId="0" applyFill="1" applyBorder="1" applyAlignment="1">
      <alignment horizontal="center"/>
    </xf>
    <xf numFmtId="0" fontId="0" fillId="79" borderId="0" xfId="0" applyFill="1" applyBorder="1" applyAlignment="1">
      <alignment horizontal="center"/>
    </xf>
    <xf numFmtId="0" fontId="0" fillId="79" borderId="92" xfId="0" applyFill="1" applyBorder="1" applyAlignment="1">
      <alignment horizontal="center"/>
    </xf>
    <xf numFmtId="44" fontId="0" fillId="79" borderId="0" xfId="0" applyNumberFormat="1" applyFill="1" applyAlignment="1">
      <alignment horizontal="center"/>
    </xf>
    <xf numFmtId="44" fontId="0" fillId="79" borderId="0" xfId="0" applyNumberFormat="1" applyFill="1" applyBorder="1" applyAlignment="1">
      <alignment horizontal="center"/>
    </xf>
    <xf numFmtId="0" fontId="0" fillId="79" borderId="0" xfId="0" applyFill="1" applyAlignment="1">
      <alignment horizontal="center"/>
    </xf>
    <xf numFmtId="0" fontId="0" fillId="79" borderId="0" xfId="0" applyNumberFormat="1" applyFill="1" applyAlignment="1">
      <alignment horizontal="center"/>
    </xf>
    <xf numFmtId="44" fontId="0" fillId="79" borderId="0" xfId="120" applyNumberFormat="1" applyFont="1" applyFill="1" applyAlignment="1">
      <alignment horizontal="center"/>
    </xf>
    <xf numFmtId="0" fontId="0" fillId="79" borderId="38" xfId="0" applyNumberFormat="1" applyFill="1" applyBorder="1" applyAlignment="1">
      <alignment horizontal="center"/>
    </xf>
    <xf numFmtId="44" fontId="0" fillId="83" borderId="0" xfId="0" applyNumberFormat="1" applyFill="1" applyBorder="1" applyAlignment="1">
      <alignment horizontal="center"/>
    </xf>
    <xf numFmtId="44" fontId="0" fillId="79" borderId="0" xfId="0" applyNumberFormat="1" applyFill="1"/>
    <xf numFmtId="0" fontId="0" fillId="79" borderId="0" xfId="0" applyNumberFormat="1" applyFill="1" applyBorder="1" applyAlignment="1">
      <alignment horizontal="center"/>
    </xf>
    <xf numFmtId="0" fontId="6" fillId="2" borderId="26" xfId="121" applyNumberFormat="1" applyBorder="1" applyAlignment="1">
      <alignment horizontal="center"/>
    </xf>
    <xf numFmtId="0" fontId="6" fillId="2" borderId="0" xfId="121" applyNumberFormat="1" applyBorder="1" applyAlignment="1">
      <alignment horizontal="center"/>
    </xf>
    <xf numFmtId="0" fontId="6" fillId="2" borderId="92" xfId="121" applyNumberFormat="1" applyBorder="1" applyAlignment="1">
      <alignment horizontal="center"/>
    </xf>
    <xf numFmtId="0" fontId="6" fillId="2" borderId="0" xfId="121" applyNumberFormat="1" applyAlignment="1">
      <alignment horizontal="center"/>
    </xf>
    <xf numFmtId="0" fontId="6" fillId="2" borderId="38" xfId="121" applyNumberFormat="1" applyBorder="1" applyAlignment="1">
      <alignment horizontal="center"/>
    </xf>
    <xf numFmtId="44" fontId="6" fillId="2" borderId="0" xfId="121" applyNumberFormat="1" applyBorder="1" applyAlignment="1">
      <alignment horizontal="center"/>
    </xf>
    <xf numFmtId="0" fontId="0" fillId="62" borderId="26" xfId="0" applyNumberFormat="1" applyFill="1" applyBorder="1" applyAlignment="1">
      <alignment horizontal="center"/>
    </xf>
    <xf numFmtId="0" fontId="0" fillId="62" borderId="0" xfId="0" applyNumberFormat="1" applyFill="1" applyBorder="1" applyAlignment="1">
      <alignment horizontal="center"/>
    </xf>
    <xf numFmtId="0" fontId="0" fillId="62" borderId="92" xfId="0" applyNumberFormat="1" applyFill="1" applyBorder="1" applyAlignment="1">
      <alignment horizontal="center"/>
    </xf>
    <xf numFmtId="0" fontId="0" fillId="62" borderId="0" xfId="0" applyNumberFormat="1" applyFill="1" applyAlignment="1">
      <alignment horizontal="center"/>
    </xf>
    <xf numFmtId="0" fontId="0" fillId="84" borderId="0" xfId="0" applyNumberFormat="1" applyFill="1" applyBorder="1" applyAlignment="1">
      <alignment horizontal="center"/>
    </xf>
    <xf numFmtId="0" fontId="0" fillId="62" borderId="0" xfId="120" applyNumberFormat="1" applyFont="1" applyFill="1" applyAlignment="1">
      <alignment horizontal="center"/>
    </xf>
    <xf numFmtId="0" fontId="0" fillId="62" borderId="95" xfId="0" applyNumberFormat="1" applyFill="1" applyBorder="1" applyAlignment="1">
      <alignment horizontal="center"/>
    </xf>
    <xf numFmtId="44" fontId="0" fillId="62" borderId="96" xfId="0" applyNumberFormat="1" applyFill="1" applyBorder="1" applyAlignment="1">
      <alignment horizontal="center"/>
    </xf>
    <xf numFmtId="0" fontId="0" fillId="62" borderId="96" xfId="0" applyNumberFormat="1" applyFill="1" applyBorder="1" applyAlignment="1">
      <alignment horizontal="center"/>
    </xf>
    <xf numFmtId="0" fontId="0" fillId="79" borderId="26" xfId="0" applyNumberFormat="1" applyFill="1" applyBorder="1" applyAlignment="1">
      <alignment horizontal="center"/>
    </xf>
    <xf numFmtId="0" fontId="0" fillId="79" borderId="92" xfId="0" applyNumberFormat="1" applyFill="1" applyBorder="1" applyAlignment="1">
      <alignment horizontal="center"/>
    </xf>
    <xf numFmtId="0" fontId="0" fillId="79" borderId="0" xfId="0" applyFill="1"/>
    <xf numFmtId="0" fontId="0" fillId="79" borderId="0" xfId="120" applyNumberFormat="1" applyFont="1" applyFill="1" applyAlignment="1">
      <alignment horizontal="center"/>
    </xf>
    <xf numFmtId="0" fontId="0" fillId="83" borderId="0" xfId="0" applyNumberFormat="1" applyFill="1" applyBorder="1" applyAlignment="1">
      <alignment horizontal="center"/>
    </xf>
    <xf numFmtId="0" fontId="0" fillId="67" borderId="105" xfId="0" applyFill="1" applyBorder="1" applyAlignment="1">
      <alignment horizontal="center"/>
    </xf>
    <xf numFmtId="0" fontId="0" fillId="67" borderId="114" xfId="0" applyFill="1" applyBorder="1"/>
    <xf numFmtId="0" fontId="0" fillId="67" borderId="0" xfId="0" applyFill="1"/>
    <xf numFmtId="2" fontId="43" fillId="58" borderId="21" xfId="68" applyNumberFormat="1" applyFont="1" applyFill="1" applyBorder="1" applyAlignment="1" applyProtection="1">
      <alignment horizontal="left" vertical="top"/>
    </xf>
    <xf numFmtId="2" fontId="43" fillId="58" borderId="51" xfId="68" applyNumberFormat="1" applyFont="1" applyFill="1" applyBorder="1" applyAlignment="1" applyProtection="1">
      <alignment horizontal="left" vertical="top"/>
    </xf>
    <xf numFmtId="0" fontId="18" fillId="58" borderId="53" xfId="1" applyFill="1" applyBorder="1" applyAlignment="1">
      <alignment horizontal="center" vertical="top"/>
    </xf>
    <xf numFmtId="0" fontId="18" fillId="58" borderId="27" xfId="1" applyFill="1" applyBorder="1" applyAlignment="1">
      <alignment horizontal="center" vertical="top"/>
    </xf>
    <xf numFmtId="0" fontId="19" fillId="0" borderId="62" xfId="1" applyFont="1" applyBorder="1" applyAlignment="1">
      <alignment horizontal="center" vertical="center"/>
    </xf>
    <xf numFmtId="0" fontId="19" fillId="0" borderId="58" xfId="1" applyFont="1" applyBorder="1" applyAlignment="1">
      <alignment horizontal="center" vertical="center"/>
    </xf>
    <xf numFmtId="0" fontId="19" fillId="0" borderId="64" xfId="1" applyFont="1" applyBorder="1" applyAlignment="1">
      <alignment horizontal="center" vertical="center"/>
    </xf>
    <xf numFmtId="0" fontId="18" fillId="0" borderId="34" xfId="1" applyFont="1" applyBorder="1" applyAlignment="1">
      <alignment horizontal="left" vertical="top"/>
    </xf>
    <xf numFmtId="0" fontId="18" fillId="0" borderId="35" xfId="1" applyFont="1" applyBorder="1" applyAlignment="1">
      <alignment horizontal="left" vertical="top"/>
    </xf>
    <xf numFmtId="0" fontId="18" fillId="0" borderId="37" xfId="1" applyFont="1" applyBorder="1" applyAlignment="1">
      <alignment horizontal="left" vertical="top"/>
    </xf>
    <xf numFmtId="0" fontId="18" fillId="57" borderId="53" xfId="1" applyFill="1" applyBorder="1" applyAlignment="1">
      <alignment horizontal="center" vertical="center" wrapText="1"/>
    </xf>
    <xf numFmtId="0" fontId="18" fillId="57" borderId="27" xfId="1" applyFill="1" applyBorder="1" applyAlignment="1">
      <alignment horizontal="center" vertical="center" wrapText="1"/>
    </xf>
    <xf numFmtId="0" fontId="18" fillId="58" borderId="52" xfId="1" applyFill="1" applyBorder="1" applyAlignment="1">
      <alignment horizontal="center" vertical="top"/>
    </xf>
    <xf numFmtId="0" fontId="19" fillId="57" borderId="53" xfId="1" applyFont="1" applyFill="1" applyBorder="1" applyAlignment="1">
      <alignment horizontal="center" vertical="center"/>
    </xf>
    <xf numFmtId="0" fontId="19" fillId="57" borderId="27" xfId="1" applyFont="1" applyFill="1" applyBorder="1" applyAlignment="1">
      <alignment horizontal="center" vertical="center"/>
    </xf>
    <xf numFmtId="0" fontId="19" fillId="57" borderId="52" xfId="1" applyFont="1" applyFill="1" applyBorder="1" applyAlignment="1">
      <alignment horizontal="center" vertical="center"/>
    </xf>
    <xf numFmtId="0" fontId="18" fillId="57" borderId="53" xfId="1" applyFill="1" applyBorder="1" applyAlignment="1">
      <alignment horizontal="center" vertical="top"/>
    </xf>
    <xf numFmtId="0" fontId="18" fillId="57" borderId="27" xfId="1" applyFill="1" applyBorder="1" applyAlignment="1">
      <alignment horizontal="center" vertical="top"/>
    </xf>
    <xf numFmtId="0" fontId="18" fillId="57" borderId="52" xfId="1" applyFill="1" applyBorder="1" applyAlignment="1">
      <alignment horizontal="center" vertical="top"/>
    </xf>
    <xf numFmtId="0" fontId="18" fillId="58" borderId="28" xfId="1" applyFill="1" applyBorder="1" applyAlignment="1">
      <alignment horizontal="center" vertical="top"/>
    </xf>
    <xf numFmtId="0" fontId="18" fillId="58" borderId="22" xfId="1" applyFill="1" applyBorder="1" applyAlignment="1">
      <alignment horizontal="center" vertical="top"/>
    </xf>
    <xf numFmtId="0" fontId="19" fillId="58" borderId="28" xfId="1" applyFont="1" applyFill="1" applyBorder="1" applyAlignment="1">
      <alignment horizontal="center" vertical="center"/>
    </xf>
    <xf numFmtId="0" fontId="19" fillId="58" borderId="22" xfId="1" applyFont="1" applyFill="1" applyBorder="1" applyAlignment="1">
      <alignment horizontal="center" vertical="center"/>
    </xf>
    <xf numFmtId="0" fontId="18" fillId="57" borderId="86" xfId="68" applyFont="1" applyFill="1" applyBorder="1" applyAlignment="1" applyProtection="1">
      <alignment horizontal="left" vertical="top"/>
    </xf>
    <xf numFmtId="0" fontId="18" fillId="57" borderId="55" xfId="68" applyFont="1" applyFill="1" applyBorder="1" applyAlignment="1" applyProtection="1">
      <alignment horizontal="left" vertical="top"/>
    </xf>
    <xf numFmtId="9" fontId="18" fillId="0" borderId="53" xfId="1" applyNumberFormat="1" applyFont="1" applyBorder="1" applyAlignment="1">
      <alignment horizontal="center" vertical="center"/>
    </xf>
    <xf numFmtId="0" fontId="18" fillId="0" borderId="27" xfId="1" applyFont="1" applyBorder="1" applyAlignment="1">
      <alignment horizontal="center" vertical="center"/>
    </xf>
    <xf numFmtId="0" fontId="18" fillId="0" borderId="52" xfId="1" applyFont="1" applyBorder="1" applyAlignment="1">
      <alignment horizontal="center" vertical="center"/>
    </xf>
    <xf numFmtId="0" fontId="18" fillId="0" borderId="53" xfId="1" applyFont="1" applyBorder="1" applyAlignment="1">
      <alignment horizontal="left" vertical="center" wrapText="1"/>
    </xf>
    <xf numFmtId="0" fontId="18" fillId="0" borderId="27" xfId="1" applyFont="1" applyBorder="1" applyAlignment="1">
      <alignment horizontal="left" vertical="center" wrapText="1"/>
    </xf>
    <xf numFmtId="0" fontId="18" fillId="0" borderId="52" xfId="1" applyFont="1" applyBorder="1" applyAlignment="1">
      <alignment horizontal="left" vertical="center" wrapText="1"/>
    </xf>
    <xf numFmtId="0" fontId="18" fillId="0" borderId="21" xfId="1" applyFont="1" applyBorder="1" applyAlignment="1">
      <alignment vertical="top"/>
    </xf>
    <xf numFmtId="0" fontId="18" fillId="0" borderId="25" xfId="1" applyBorder="1" applyAlignment="1">
      <alignment vertical="top"/>
    </xf>
    <xf numFmtId="0" fontId="18" fillId="0" borderId="28" xfId="1" applyBorder="1" applyAlignment="1">
      <alignment horizontal="center" vertical="center"/>
    </xf>
    <xf numFmtId="0" fontId="18" fillId="0" borderId="22" xfId="1" applyBorder="1" applyAlignment="1">
      <alignment horizontal="center" vertical="center"/>
    </xf>
    <xf numFmtId="0" fontId="18" fillId="0" borderId="53" xfId="1" applyBorder="1" applyAlignment="1">
      <alignment horizontal="center" vertical="center"/>
    </xf>
    <xf numFmtId="0" fontId="18" fillId="0" borderId="27" xfId="1" applyBorder="1" applyAlignment="1">
      <alignment horizontal="center" vertical="center"/>
    </xf>
    <xf numFmtId="0" fontId="18" fillId="0" borderId="52" xfId="1" applyBorder="1" applyAlignment="1">
      <alignment horizontal="center" vertical="center"/>
    </xf>
    <xf numFmtId="0" fontId="18" fillId="0" borderId="53" xfId="1" applyFont="1" applyBorder="1" applyAlignment="1">
      <alignment vertical="center" wrapText="1"/>
    </xf>
    <xf numFmtId="0" fontId="18" fillId="0" borderId="27" xfId="1" applyFont="1" applyBorder="1" applyAlignment="1">
      <alignment vertical="center" wrapText="1"/>
    </xf>
    <xf numFmtId="0" fontId="18" fillId="0" borderId="52" xfId="1" applyFont="1" applyBorder="1" applyAlignment="1">
      <alignment vertical="center" wrapText="1"/>
    </xf>
    <xf numFmtId="0" fontId="19" fillId="0" borderId="21" xfId="1" applyFont="1" applyBorder="1" applyAlignment="1">
      <alignment vertical="top"/>
    </xf>
    <xf numFmtId="0" fontId="19" fillId="0" borderId="25" xfId="1" applyFont="1" applyBorder="1" applyAlignment="1">
      <alignment vertical="top"/>
    </xf>
    <xf numFmtId="3" fontId="18" fillId="59" borderId="53" xfId="1" applyNumberFormat="1" applyFill="1" applyBorder="1" applyAlignment="1">
      <alignment horizontal="center" vertical="center"/>
    </xf>
    <xf numFmtId="3" fontId="18" fillId="59" borderId="27" xfId="1" applyNumberFormat="1" applyFill="1" applyBorder="1" applyAlignment="1">
      <alignment horizontal="center" vertical="center"/>
    </xf>
    <xf numFmtId="0" fontId="18" fillId="0" borderId="53" xfId="1" applyFont="1" applyBorder="1" applyAlignment="1">
      <alignment horizontal="center" vertical="top" wrapText="1"/>
    </xf>
    <xf numFmtId="0" fontId="18" fillId="0" borderId="27" xfId="1" applyFont="1" applyBorder="1" applyAlignment="1">
      <alignment horizontal="center" vertical="top" wrapText="1"/>
    </xf>
    <xf numFmtId="0" fontId="18" fillId="0" borderId="52" xfId="1" applyFont="1" applyBorder="1" applyAlignment="1">
      <alignment horizontal="center" vertical="top" wrapText="1"/>
    </xf>
    <xf numFmtId="9" fontId="18" fillId="0" borderId="53" xfId="1" applyNumberFormat="1" applyFont="1" applyBorder="1" applyAlignment="1">
      <alignment horizontal="center" vertical="center" wrapText="1"/>
    </xf>
    <xf numFmtId="0" fontId="18" fillId="0" borderId="27" xfId="1" applyBorder="1" applyAlignment="1">
      <alignment horizontal="center" vertical="center" wrapText="1"/>
    </xf>
    <xf numFmtId="0" fontId="18" fillId="0" borderId="52" xfId="1" applyBorder="1" applyAlignment="1">
      <alignment horizontal="center" vertical="center" wrapText="1"/>
    </xf>
    <xf numFmtId="9" fontId="18" fillId="0" borderId="27" xfId="1" applyNumberFormat="1" applyFont="1" applyBorder="1" applyAlignment="1">
      <alignment horizontal="center" vertical="center"/>
    </xf>
    <xf numFmtId="0" fontId="18" fillId="0" borderId="34" xfId="1" applyFont="1" applyBorder="1" applyAlignment="1">
      <alignment horizontal="left" vertical="center"/>
    </xf>
    <xf numFmtId="0" fontId="18" fillId="0" borderId="35" xfId="1" applyFont="1" applyBorder="1" applyAlignment="1">
      <alignment horizontal="left" vertical="center"/>
    </xf>
    <xf numFmtId="0" fontId="18" fillId="0" borderId="37" xfId="1" applyFont="1" applyBorder="1" applyAlignment="1">
      <alignment horizontal="left" vertical="center"/>
    </xf>
    <xf numFmtId="0" fontId="18" fillId="57" borderId="53" xfId="1" applyFont="1" applyFill="1" applyBorder="1" applyAlignment="1">
      <alignment horizontal="center" vertical="center"/>
    </xf>
    <xf numFmtId="0" fontId="18" fillId="57" borderId="27" xfId="1" applyFill="1" applyBorder="1" applyAlignment="1">
      <alignment horizontal="center" vertical="center"/>
    </xf>
    <xf numFmtId="0" fontId="18" fillId="0" borderId="27" xfId="1" applyFont="1" applyBorder="1" applyAlignment="1">
      <alignment horizontal="center" vertical="center" wrapText="1"/>
    </xf>
    <xf numFmtId="0" fontId="43" fillId="55" borderId="0" xfId="85" applyFont="1" applyFill="1" applyBorder="1" applyAlignment="1" applyProtection="1">
      <alignment horizontal="center" vertical="center" wrapText="1"/>
      <protection locked="0"/>
    </xf>
    <xf numFmtId="0" fontId="18" fillId="55" borderId="87" xfId="85" applyFont="1" applyFill="1" applyBorder="1" applyAlignment="1" applyProtection="1">
      <alignment horizontal="center" vertical="center" wrapText="1"/>
      <protection locked="0"/>
    </xf>
    <xf numFmtId="0" fontId="18" fillId="55" borderId="27" xfId="85" applyFont="1" applyFill="1" applyBorder="1" applyAlignment="1" applyProtection="1">
      <alignment horizontal="center" vertical="center" wrapText="1"/>
      <protection locked="0"/>
    </xf>
    <xf numFmtId="0" fontId="18" fillId="55" borderId="88" xfId="85" applyFont="1" applyFill="1" applyBorder="1" applyAlignment="1" applyProtection="1">
      <alignment horizontal="center" vertical="center" wrapText="1"/>
      <protection locked="0"/>
    </xf>
    <xf numFmtId="0" fontId="18" fillId="55" borderId="52" xfId="85" applyFont="1" applyFill="1" applyBorder="1" applyAlignment="1" applyProtection="1">
      <alignment horizontal="center" vertical="center" wrapText="1"/>
      <protection locked="0"/>
    </xf>
    <xf numFmtId="0" fontId="18" fillId="55" borderId="83" xfId="85" applyFont="1" applyFill="1" applyBorder="1" applyAlignment="1" applyProtection="1">
      <alignment horizontal="center" vertical="center" wrapText="1"/>
      <protection locked="0"/>
    </xf>
    <xf numFmtId="0" fontId="18" fillId="55" borderId="58" xfId="85" applyFont="1" applyFill="1" applyBorder="1" applyAlignment="1" applyProtection="1">
      <alignment horizontal="center" vertical="center" wrapText="1"/>
      <protection locked="0"/>
    </xf>
    <xf numFmtId="0" fontId="18" fillId="55" borderId="64" xfId="85" applyFont="1" applyFill="1" applyBorder="1" applyAlignment="1" applyProtection="1">
      <alignment horizontal="center" vertical="center" wrapText="1"/>
      <protection locked="0"/>
    </xf>
    <xf numFmtId="0" fontId="18" fillId="55" borderId="78" xfId="85" applyFont="1" applyFill="1" applyBorder="1" applyAlignment="1" applyProtection="1">
      <alignment horizontal="center" vertical="center" wrapText="1"/>
      <protection locked="0"/>
    </xf>
    <xf numFmtId="0" fontId="18" fillId="55" borderId="30" xfId="85" applyFont="1" applyFill="1" applyBorder="1" applyAlignment="1" applyProtection="1">
      <alignment horizontal="center" vertical="center" wrapText="1"/>
      <protection locked="0"/>
    </xf>
    <xf numFmtId="0" fontId="18" fillId="55" borderId="39" xfId="85" applyFont="1" applyFill="1" applyBorder="1" applyAlignment="1" applyProtection="1">
      <alignment horizontal="center" vertical="center" wrapText="1"/>
      <protection locked="0"/>
    </xf>
    <xf numFmtId="0" fontId="18" fillId="55" borderId="29" xfId="85" applyFont="1" applyFill="1" applyBorder="1" applyAlignment="1" applyProtection="1">
      <alignment horizontal="center" vertical="center" wrapText="1"/>
      <protection locked="0"/>
    </xf>
    <xf numFmtId="0" fontId="18" fillId="55" borderId="31" xfId="85" applyFont="1" applyFill="1" applyBorder="1" applyAlignment="1" applyProtection="1">
      <alignment horizontal="center" vertical="center" wrapText="1"/>
      <protection locked="0"/>
    </xf>
    <xf numFmtId="0" fontId="22" fillId="55" borderId="28" xfId="85" applyFont="1" applyFill="1" applyBorder="1" applyAlignment="1" applyProtection="1">
      <alignment horizontal="center" vertical="center" wrapText="1"/>
      <protection locked="0"/>
    </xf>
    <xf numFmtId="0" fontId="22" fillId="55" borderId="26" xfId="85" applyFont="1" applyFill="1" applyBorder="1" applyAlignment="1" applyProtection="1">
      <alignment horizontal="center" vertical="center" wrapText="1"/>
      <protection locked="0"/>
    </xf>
    <xf numFmtId="0" fontId="18" fillId="55" borderId="32" xfId="85" applyFont="1" applyFill="1" applyBorder="1" applyAlignment="1" applyProtection="1">
      <alignment horizontal="left" vertical="center" wrapText="1"/>
      <protection locked="0"/>
    </xf>
    <xf numFmtId="0" fontId="18" fillId="55" borderId="45" xfId="85" applyFont="1" applyFill="1" applyBorder="1" applyAlignment="1" applyProtection="1">
      <alignment horizontal="left" vertical="center" wrapText="1"/>
      <protection locked="0"/>
    </xf>
    <xf numFmtId="0" fontId="18" fillId="55" borderId="84" xfId="85" applyFont="1" applyFill="1" applyBorder="1" applyAlignment="1" applyProtection="1">
      <alignment horizontal="center" vertical="center" wrapText="1"/>
      <protection locked="0"/>
    </xf>
    <xf numFmtId="0" fontId="18" fillId="55" borderId="59" xfId="85" applyFont="1" applyFill="1" applyBorder="1" applyAlignment="1" applyProtection="1">
      <alignment horizontal="center" vertical="center" wrapText="1"/>
      <protection locked="0"/>
    </xf>
    <xf numFmtId="0" fontId="18" fillId="55" borderId="65" xfId="85" applyFont="1" applyFill="1" applyBorder="1" applyAlignment="1" applyProtection="1">
      <alignment horizontal="center" vertical="center" wrapText="1"/>
      <protection locked="0"/>
    </xf>
    <xf numFmtId="0" fontId="18" fillId="55" borderId="0" xfId="85" applyFont="1" applyFill="1" applyBorder="1" applyAlignment="1" applyProtection="1">
      <alignment horizontal="center" vertical="center" wrapText="1"/>
      <protection locked="0"/>
    </xf>
    <xf numFmtId="0" fontId="22" fillId="55" borderId="21" xfId="85" applyFont="1" applyFill="1" applyBorder="1" applyAlignment="1" applyProtection="1">
      <alignment horizontal="center" vertical="center" wrapText="1"/>
      <protection locked="0"/>
    </xf>
    <xf numFmtId="0" fontId="22" fillId="55" borderId="25" xfId="85" applyFont="1" applyFill="1" applyBorder="1" applyAlignment="1" applyProtection="1">
      <alignment horizontal="center" vertical="center" wrapText="1"/>
      <protection locked="0"/>
    </xf>
    <xf numFmtId="0" fontId="23" fillId="55" borderId="28" xfId="85" applyFont="1" applyFill="1" applyBorder="1" applyAlignment="1" applyProtection="1">
      <alignment horizontal="center" vertical="center" wrapText="1"/>
      <protection locked="0"/>
    </xf>
    <xf numFmtId="0" fontId="23" fillId="55" borderId="26" xfId="85" applyFont="1" applyFill="1" applyBorder="1" applyAlignment="1" applyProtection="1">
      <alignment horizontal="center" vertical="center" wrapText="1"/>
      <protection locked="0"/>
    </xf>
    <xf numFmtId="0" fontId="23" fillId="55" borderId="56" xfId="85" applyFont="1" applyFill="1" applyBorder="1" applyAlignment="1" applyProtection="1">
      <alignment horizontal="center" vertical="center" wrapText="1"/>
      <protection locked="0"/>
    </xf>
    <xf numFmtId="0" fontId="23" fillId="55" borderId="24" xfId="85" applyFont="1" applyFill="1" applyBorder="1" applyAlignment="1" applyProtection="1">
      <alignment horizontal="center" vertical="center" wrapText="1"/>
      <protection locked="0"/>
    </xf>
    <xf numFmtId="0" fontId="23" fillId="55" borderId="19" xfId="85" applyFont="1" applyFill="1" applyBorder="1" applyAlignment="1" applyProtection="1">
      <alignment horizontal="center" vertical="center" wrapText="1"/>
      <protection locked="0"/>
    </xf>
    <xf numFmtId="0" fontId="23" fillId="55" borderId="20" xfId="85" applyFont="1" applyFill="1" applyBorder="1" applyAlignment="1" applyProtection="1">
      <alignment horizontal="center" vertical="center" wrapText="1"/>
      <protection locked="0"/>
    </xf>
    <xf numFmtId="0" fontId="22" fillId="55" borderId="24" xfId="85" applyFont="1" applyFill="1" applyBorder="1" applyAlignment="1" applyProtection="1">
      <alignment horizontal="center" vertical="center" wrapText="1"/>
      <protection locked="0"/>
    </xf>
    <xf numFmtId="0" fontId="22" fillId="55" borderId="19" xfId="85" applyFont="1" applyFill="1" applyBorder="1" applyAlignment="1" applyProtection="1">
      <alignment horizontal="center" vertical="center" wrapText="1"/>
      <protection locked="0"/>
    </xf>
    <xf numFmtId="0" fontId="18" fillId="55" borderId="89" xfId="85" applyFont="1" applyFill="1" applyBorder="1" applyAlignment="1" applyProtection="1">
      <alignment horizontal="left" vertical="center" wrapText="1"/>
      <protection locked="0"/>
    </xf>
    <xf numFmtId="0" fontId="18" fillId="55" borderId="43" xfId="85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17" fillId="71" borderId="0" xfId="0" applyFont="1" applyFill="1" applyAlignment="1">
      <alignment horizontal="center"/>
    </xf>
    <xf numFmtId="0" fontId="0" fillId="0" borderId="49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9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70" borderId="22" xfId="0" applyFill="1" applyBorder="1" applyAlignment="1">
      <alignment horizontal="center"/>
    </xf>
    <xf numFmtId="0" fontId="0" fillId="70" borderId="23" xfId="0" applyFill="1" applyBorder="1" applyAlignment="1">
      <alignment horizontal="center"/>
    </xf>
    <xf numFmtId="0" fontId="51" fillId="72" borderId="28" xfId="0" applyFont="1" applyFill="1" applyBorder="1" applyAlignment="1">
      <alignment horizontal="center" vertical="center"/>
    </xf>
    <xf numFmtId="0" fontId="51" fillId="72" borderId="26" xfId="0" applyFont="1" applyFill="1" applyBorder="1" applyAlignment="1">
      <alignment horizontal="center" vertical="center"/>
    </xf>
    <xf numFmtId="0" fontId="51" fillId="72" borderId="91" xfId="0" applyFont="1" applyFill="1" applyBorder="1" applyAlignment="1">
      <alignment horizontal="center" vertical="center"/>
    </xf>
    <xf numFmtId="0" fontId="51" fillId="72" borderId="92" xfId="0" applyFont="1" applyFill="1" applyBorder="1" applyAlignment="1">
      <alignment horizontal="center" vertical="center"/>
    </xf>
    <xf numFmtId="0" fontId="44" fillId="73" borderId="26" xfId="0" applyFont="1" applyFill="1" applyBorder="1" applyAlignment="1">
      <alignment horizontal="center" vertical="center"/>
    </xf>
    <xf numFmtId="0" fontId="44" fillId="73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0" fillId="6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0" borderId="0" xfId="0" applyAlignment="1"/>
  </cellXfs>
  <cellStyles count="122">
    <cellStyle name="20% - Accent1 2" xfId="3"/>
    <cellStyle name="20% - Accent1 3" xfId="2"/>
    <cellStyle name="20% - Accent2 2" xfId="5"/>
    <cellStyle name="20% - Accent2 3" xfId="4"/>
    <cellStyle name="20% - Accent3 2" xfId="7"/>
    <cellStyle name="20% - Accent3 3" xfId="6"/>
    <cellStyle name="20% - Accent4 2" xfId="9"/>
    <cellStyle name="20% - Accent4 3" xfId="8"/>
    <cellStyle name="20% - Accent5 2" xfId="11"/>
    <cellStyle name="20% - Accent5 3" xfId="10"/>
    <cellStyle name="20% - Accent6 2" xfId="13"/>
    <cellStyle name="20% - Accent6 3" xfId="12"/>
    <cellStyle name="40% - Accent1 2" xfId="15"/>
    <cellStyle name="40% - Accent1 3" xfId="14"/>
    <cellStyle name="40% - Accent2 2" xfId="17"/>
    <cellStyle name="40% - Accent2 3" xfId="16"/>
    <cellStyle name="40% - Accent3 2" xfId="19"/>
    <cellStyle name="40% - Accent3 3" xfId="18"/>
    <cellStyle name="40% - Accent4 2" xfId="21"/>
    <cellStyle name="40% - Accent4 3" xfId="20"/>
    <cellStyle name="40% - Accent5 2" xfId="23"/>
    <cellStyle name="40% - Accent5 3" xfId="22"/>
    <cellStyle name="40% - Accent6 2" xfId="25"/>
    <cellStyle name="40% - Accent6 3" xfId="24"/>
    <cellStyle name="60% - Accent1 2" xfId="27"/>
    <cellStyle name="60% - Accent1 3" xfId="26"/>
    <cellStyle name="60% - Accent2 2" xfId="29"/>
    <cellStyle name="60% - Accent2 3" xfId="28"/>
    <cellStyle name="60% - Accent3 2" xfId="31"/>
    <cellStyle name="60% - Accent3 3" xfId="30"/>
    <cellStyle name="60% - Accent4 2" xfId="33"/>
    <cellStyle name="60% - Accent4 3" xfId="32"/>
    <cellStyle name="60% - Accent5 2" xfId="35"/>
    <cellStyle name="60% - Accent5 3" xfId="34"/>
    <cellStyle name="60% - Accent6 2" xfId="37"/>
    <cellStyle name="60% - Accent6 3" xfId="36"/>
    <cellStyle name="Accent1 2" xfId="39"/>
    <cellStyle name="Accent1 3" xfId="38"/>
    <cellStyle name="Accent2 2" xfId="41"/>
    <cellStyle name="Accent2 3" xfId="40"/>
    <cellStyle name="Accent3 2" xfId="43"/>
    <cellStyle name="Accent3 3" xfId="42"/>
    <cellStyle name="Accent4 2" xfId="45"/>
    <cellStyle name="Accent4 3" xfId="44"/>
    <cellStyle name="Accent5 2" xfId="47"/>
    <cellStyle name="Accent5 3" xfId="46"/>
    <cellStyle name="Accent6 2" xfId="49"/>
    <cellStyle name="Accent6 3" xfId="48"/>
    <cellStyle name="Bad" xfId="50"/>
    <cellStyle name="Berekening 2" xfId="51"/>
    <cellStyle name="Check Cell" xfId="52"/>
    <cellStyle name="Comma 2" xfId="53"/>
    <cellStyle name="Comma_hfc-pfc(1)" xfId="54"/>
    <cellStyle name="Controlecel 2" xfId="56"/>
    <cellStyle name="Controlecel 3" xfId="55"/>
    <cellStyle name="Euro" xfId="57"/>
    <cellStyle name="Euro 2" xfId="58"/>
    <cellStyle name="Euro 3" xfId="59"/>
    <cellStyle name="Euro 3 2" xfId="60"/>
    <cellStyle name="Explanatory Text" xfId="61"/>
    <cellStyle name="Gekoppelde cel 2" xfId="62"/>
    <cellStyle name="Goed" xfId="121" builtinId="26"/>
    <cellStyle name="Goed 2" xfId="63"/>
    <cellStyle name="Heading 1" xfId="64"/>
    <cellStyle name="Heading 2" xfId="65"/>
    <cellStyle name="Heading 3" xfId="66"/>
    <cellStyle name="Heading 4" xfId="67"/>
    <cellStyle name="Hyperlink" xfId="68" builtinId="8"/>
    <cellStyle name="Input" xfId="69"/>
    <cellStyle name="Invoer 2" xfId="71"/>
    <cellStyle name="Invoer 3" xfId="70"/>
    <cellStyle name="Komma" xfId="120" builtinId="3"/>
    <cellStyle name="Kop 1 2" xfId="73"/>
    <cellStyle name="Kop 1 3" xfId="72"/>
    <cellStyle name="Kop 2 2" xfId="75"/>
    <cellStyle name="Kop 2 3" xfId="74"/>
    <cellStyle name="Kop 3 2" xfId="77"/>
    <cellStyle name="Kop 3 3" xfId="76"/>
    <cellStyle name="Kop 4 2" xfId="79"/>
    <cellStyle name="Kop 4 3" xfId="78"/>
    <cellStyle name="Milliers [0]_Annex_comb_guideline_version4-2" xfId="80"/>
    <cellStyle name="Milliers_Annex_comb_guideline_version4-2" xfId="81"/>
    <cellStyle name="Monétaire [0]_Annex comb guideline 4-7" xfId="82"/>
    <cellStyle name="Monétaire_Annex_comb_guideline_version4-2" xfId="83"/>
    <cellStyle name="Neutraal 2" xfId="84"/>
    <cellStyle name="Normal 2" xfId="85"/>
    <cellStyle name="Normal 3" xfId="86"/>
    <cellStyle name="Normal 4" xfId="87"/>
    <cellStyle name="Normal 5" xfId="88"/>
    <cellStyle name="Normal 6" xfId="89"/>
    <cellStyle name="Normal_FinalVersionTool" xfId="90"/>
    <cellStyle name="Note" xfId="91"/>
    <cellStyle name="Notitie 2" xfId="93"/>
    <cellStyle name="Notitie 3" xfId="92"/>
    <cellStyle name="Ongeldig 2" xfId="95"/>
    <cellStyle name="Ongeldig 3" xfId="94"/>
    <cellStyle name="Output" xfId="96"/>
    <cellStyle name="Percent 2" xfId="97"/>
    <cellStyle name="Percent 4" xfId="98"/>
    <cellStyle name="Procent 2" xfId="100"/>
    <cellStyle name="Procent 3" xfId="99"/>
    <cellStyle name="SAPBEXchaText" xfId="101"/>
    <cellStyle name="SAPBEXformats" xfId="102"/>
    <cellStyle name="SAPBEXstdData" xfId="103"/>
    <cellStyle name="SAPBEXstdItem" xfId="104"/>
    <cellStyle name="Source Hed" xfId="105"/>
    <cellStyle name="Source Text" xfId="106"/>
    <cellStyle name="Standaard" xfId="0" builtinId="0"/>
    <cellStyle name="Standaard 2" xfId="107"/>
    <cellStyle name="Standaard 3" xfId="108"/>
    <cellStyle name="Standaard 4" xfId="109"/>
    <cellStyle name="Standaard 5" xfId="1"/>
    <cellStyle name="Titel 2" xfId="110"/>
    <cellStyle name="Title-1" xfId="111"/>
    <cellStyle name="Title-2" xfId="112"/>
    <cellStyle name="Totaal 2" xfId="113"/>
    <cellStyle name="Uitvoer 2" xfId="115"/>
    <cellStyle name="Uitvoer 3" xfId="114"/>
    <cellStyle name="Valuta 2" xfId="116"/>
    <cellStyle name="Verklarende tekst 2" xfId="118"/>
    <cellStyle name="Verklarende tekst 3" xfId="117"/>
    <cellStyle name="Waarschuwingstekst 2" xfId="119"/>
  </cellStyles>
  <dxfs count="9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1</xdr:row>
      <xdr:rowOff>0</xdr:rowOff>
    </xdr:from>
    <xdr:to>
      <xdr:col>14</xdr:col>
      <xdr:colOff>376555</xdr:colOff>
      <xdr:row>4</xdr:row>
      <xdr:rowOff>123190</xdr:rowOff>
    </xdr:to>
    <xdr:pic>
      <xdr:nvPicPr>
        <xdr:cNvPr id="2" name="Afbeelding 1" descr="Log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190500"/>
          <a:ext cx="2357755" cy="694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671195</xdr:colOff>
      <xdr:row>0</xdr:row>
      <xdr:rowOff>163830</xdr:rowOff>
    </xdr:from>
    <xdr:to>
      <xdr:col>19</xdr:col>
      <xdr:colOff>403225</xdr:colOff>
      <xdr:row>4</xdr:row>
      <xdr:rowOff>87630</xdr:rowOff>
    </xdr:to>
    <xdr:pic>
      <xdr:nvPicPr>
        <xdr:cNvPr id="3" name="Afbeelding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7620" y="163830"/>
          <a:ext cx="2618105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P101"/>
  <sheetViews>
    <sheetView zoomScale="70" zoomScaleNormal="70" workbookViewId="0">
      <selection activeCell="G41" sqref="G41:I42"/>
    </sheetView>
  </sheetViews>
  <sheetFormatPr defaultRowHeight="15"/>
  <cols>
    <col min="1" max="1" width="10.140625" bestFit="1" customWidth="1"/>
    <col min="2" max="2" width="37.5703125" bestFit="1" customWidth="1"/>
    <col min="3" max="3" width="28.85546875" bestFit="1" customWidth="1"/>
    <col min="4" max="4" width="31.28515625" bestFit="1" customWidth="1"/>
    <col min="5" max="5" width="33.140625" bestFit="1" customWidth="1"/>
    <col min="6" max="6" width="47.5703125" bestFit="1" customWidth="1"/>
    <col min="7" max="7" width="14.7109375" bestFit="1" customWidth="1"/>
    <col min="8" max="8" width="21.85546875" bestFit="1" customWidth="1"/>
    <col min="9" max="9" width="13.42578125" bestFit="1" customWidth="1"/>
    <col min="10" max="10" width="9.85546875" bestFit="1" customWidth="1"/>
    <col min="11" max="11" width="13.7109375" bestFit="1" customWidth="1"/>
    <col min="12" max="12" width="10.28515625" bestFit="1" customWidth="1"/>
    <col min="13" max="13" width="9.28515625" bestFit="1" customWidth="1"/>
    <col min="14" max="14" width="8.85546875" bestFit="1" customWidth="1"/>
    <col min="15" max="15" width="58.28515625" bestFit="1" customWidth="1"/>
    <col min="16" max="16" width="16" bestFit="1" customWidth="1"/>
  </cols>
  <sheetData>
    <row r="2" spans="1:16" ht="15.75" thickBot="1"/>
    <row r="3" spans="1:16" ht="15.75" thickBot="1">
      <c r="A3" s="604" t="s">
        <v>0</v>
      </c>
      <c r="B3" s="4" t="s">
        <v>1</v>
      </c>
      <c r="C3" s="5" t="s">
        <v>2</v>
      </c>
      <c r="D3" s="5" t="s">
        <v>3</v>
      </c>
      <c r="E3" s="6"/>
      <c r="F3" s="6" t="s">
        <v>4</v>
      </c>
      <c r="G3" s="7" t="s">
        <v>5</v>
      </c>
      <c r="H3" s="6" t="s">
        <v>6</v>
      </c>
      <c r="I3" s="8" t="s">
        <v>7</v>
      </c>
      <c r="J3" s="48" t="s">
        <v>8</v>
      </c>
      <c r="K3" s="49" t="s">
        <v>9</v>
      </c>
      <c r="L3" s="48" t="s">
        <v>10</v>
      </c>
      <c r="M3" s="49" t="s">
        <v>9</v>
      </c>
      <c r="N3" s="8" t="s">
        <v>11</v>
      </c>
      <c r="O3" s="234" t="s">
        <v>12</v>
      </c>
      <c r="P3" s="143" t="s">
        <v>13</v>
      </c>
    </row>
    <row r="4" spans="1:16">
      <c r="A4" s="605"/>
      <c r="B4" s="29" t="s">
        <v>14</v>
      </c>
      <c r="C4" s="607" t="s">
        <v>15</v>
      </c>
      <c r="D4" s="9" t="s">
        <v>16</v>
      </c>
      <c r="E4" s="9"/>
      <c r="F4" s="646" t="s">
        <v>17</v>
      </c>
      <c r="G4" s="167">
        <v>25794.5</v>
      </c>
      <c r="H4" s="634">
        <v>1825</v>
      </c>
      <c r="I4" s="43">
        <v>47.074962499999998</v>
      </c>
      <c r="J4" s="50">
        <v>0.38767954408885613</v>
      </c>
      <c r="K4" s="51">
        <v>18.25</v>
      </c>
      <c r="L4" s="50">
        <v>0.61232045591114392</v>
      </c>
      <c r="M4" s="51">
        <v>28.824962500000002</v>
      </c>
      <c r="N4" s="624" t="s">
        <v>18</v>
      </c>
      <c r="O4" s="619" t="s">
        <v>19</v>
      </c>
      <c r="P4" s="616">
        <v>0.99</v>
      </c>
    </row>
    <row r="5" spans="1:16">
      <c r="A5" s="605"/>
      <c r="B5" s="10"/>
      <c r="C5" s="608"/>
      <c r="D5" s="11" t="s">
        <v>20</v>
      </c>
      <c r="E5" s="11"/>
      <c r="F5" s="647"/>
      <c r="G5" s="166">
        <v>56605</v>
      </c>
      <c r="H5" s="635"/>
      <c r="I5" s="43">
        <v>103.304125</v>
      </c>
      <c r="J5" s="50">
        <v>1.7666283897182229E-2</v>
      </c>
      <c r="K5" s="51">
        <v>1.8250000000000002</v>
      </c>
      <c r="L5" s="50">
        <v>0.98233371610281772</v>
      </c>
      <c r="M5" s="51">
        <v>101.479125</v>
      </c>
      <c r="N5" s="625"/>
      <c r="O5" s="620"/>
      <c r="P5" s="642"/>
    </row>
    <row r="6" spans="1:16">
      <c r="A6" s="605"/>
      <c r="B6" s="10"/>
      <c r="C6" s="608"/>
      <c r="D6" s="13" t="s">
        <v>21</v>
      </c>
      <c r="E6" s="13"/>
      <c r="F6" s="647"/>
      <c r="G6" s="166">
        <v>1032.5</v>
      </c>
      <c r="H6" s="635"/>
      <c r="I6" s="43">
        <v>1.8843125000000001</v>
      </c>
      <c r="J6" s="50">
        <v>1</v>
      </c>
      <c r="K6" s="51">
        <v>1.8843125000000001</v>
      </c>
      <c r="L6" s="50">
        <v>0</v>
      </c>
      <c r="M6" s="51">
        <v>0</v>
      </c>
      <c r="N6" s="625"/>
      <c r="O6" s="620"/>
      <c r="P6" s="642"/>
    </row>
    <row r="7" spans="1:16">
      <c r="A7" s="605"/>
      <c r="B7" s="10"/>
      <c r="C7" s="608"/>
      <c r="D7" s="38" t="s">
        <v>22</v>
      </c>
      <c r="E7" s="13"/>
      <c r="F7" s="647"/>
      <c r="G7" s="166">
        <v>44974</v>
      </c>
      <c r="H7" s="635"/>
      <c r="I7" s="43">
        <v>82.077550000000002</v>
      </c>
      <c r="J7" s="50">
        <v>3.5140491685759667E-2</v>
      </c>
      <c r="K7" s="51">
        <v>2.8842454633625234</v>
      </c>
      <c r="L7" s="50">
        <v>0.96485950831424039</v>
      </c>
      <c r="M7" s="51">
        <v>79.193304536637484</v>
      </c>
      <c r="N7" s="625"/>
      <c r="O7" s="620"/>
      <c r="P7" s="642"/>
    </row>
    <row r="8" spans="1:16" ht="15.75" thickBot="1">
      <c r="A8" s="605"/>
      <c r="B8" s="10"/>
      <c r="C8" s="10"/>
      <c r="D8" s="614" t="s">
        <v>23</v>
      </c>
      <c r="E8" s="615"/>
      <c r="F8" s="42" t="s">
        <v>24</v>
      </c>
      <c r="G8" s="168">
        <v>28850</v>
      </c>
      <c r="H8" s="175">
        <v>1530</v>
      </c>
      <c r="I8" s="44">
        <v>44.140500000000003</v>
      </c>
      <c r="J8" s="52">
        <v>5.9808612440191387E-2</v>
      </c>
      <c r="K8" s="53">
        <v>2.639982057416268</v>
      </c>
      <c r="L8" s="52">
        <v>0.94019138755980858</v>
      </c>
      <c r="M8" s="53">
        <v>41.500517942583734</v>
      </c>
      <c r="N8" s="39" t="s">
        <v>18</v>
      </c>
      <c r="O8" s="246" t="s">
        <v>25</v>
      </c>
      <c r="P8" s="247">
        <v>0.99</v>
      </c>
    </row>
    <row r="9" spans="1:16">
      <c r="A9" s="605"/>
      <c r="B9" s="10"/>
      <c r="C9" s="601" t="s">
        <v>26</v>
      </c>
      <c r="D9" s="13" t="s">
        <v>27</v>
      </c>
      <c r="E9" s="13"/>
      <c r="F9" s="10" t="s">
        <v>28</v>
      </c>
      <c r="G9" s="163">
        <v>40170.017094017101</v>
      </c>
      <c r="H9" s="32">
        <v>3135</v>
      </c>
      <c r="I9" s="43">
        <v>125.93300358974362</v>
      </c>
      <c r="J9" s="50">
        <v>0</v>
      </c>
      <c r="K9" s="51">
        <v>0</v>
      </c>
      <c r="L9" s="50">
        <v>1</v>
      </c>
      <c r="M9" s="51">
        <v>125.93300358974362</v>
      </c>
      <c r="N9" s="624" t="s">
        <v>18</v>
      </c>
      <c r="O9" s="629" t="s">
        <v>29</v>
      </c>
      <c r="P9" s="616">
        <v>0.9</v>
      </c>
    </row>
    <row r="10" spans="1:16">
      <c r="A10" s="605"/>
      <c r="B10" s="10"/>
      <c r="C10" s="602"/>
      <c r="D10" s="13" t="s">
        <v>30</v>
      </c>
      <c r="E10" s="13"/>
      <c r="F10" s="10" t="s">
        <v>31</v>
      </c>
      <c r="G10" s="163">
        <v>2916.0638297872342</v>
      </c>
      <c r="H10" s="32">
        <v>2780</v>
      </c>
      <c r="I10" s="43">
        <v>8.1066574468085122</v>
      </c>
      <c r="J10" s="50">
        <v>0</v>
      </c>
      <c r="K10" s="51">
        <v>0</v>
      </c>
      <c r="L10" s="50">
        <v>1</v>
      </c>
      <c r="M10" s="51">
        <v>8.1066574468085122</v>
      </c>
      <c r="N10" s="625"/>
      <c r="O10" s="630"/>
      <c r="P10" s="617"/>
    </row>
    <row r="11" spans="1:16">
      <c r="A11" s="605"/>
      <c r="B11" s="10"/>
      <c r="C11" s="602"/>
      <c r="D11" s="13" t="s">
        <v>32</v>
      </c>
      <c r="E11" s="13"/>
      <c r="F11" s="10" t="s">
        <v>33</v>
      </c>
      <c r="G11" s="163">
        <v>10650.904761904761</v>
      </c>
      <c r="H11" s="32">
        <v>1860</v>
      </c>
      <c r="I11" s="43">
        <v>19.810682857142854</v>
      </c>
      <c r="J11" s="50">
        <v>0</v>
      </c>
      <c r="K11" s="51">
        <v>0</v>
      </c>
      <c r="L11" s="50">
        <v>1</v>
      </c>
      <c r="M11" s="51">
        <v>19.810682857142854</v>
      </c>
      <c r="N11" s="625"/>
      <c r="O11" s="630"/>
      <c r="P11" s="617"/>
    </row>
    <row r="12" spans="1:16">
      <c r="A12" s="605"/>
      <c r="B12" s="10"/>
      <c r="C12" s="602"/>
      <c r="D12" s="13" t="s">
        <v>34</v>
      </c>
      <c r="E12" s="13"/>
      <c r="F12" s="10" t="s">
        <v>35</v>
      </c>
      <c r="G12" s="163">
        <v>40</v>
      </c>
      <c r="H12" s="32">
        <v>564</v>
      </c>
      <c r="I12" s="43">
        <v>2.256E-2</v>
      </c>
      <c r="J12" s="50">
        <v>0</v>
      </c>
      <c r="K12" s="51">
        <v>0</v>
      </c>
      <c r="L12" s="50">
        <v>0</v>
      </c>
      <c r="M12" s="51">
        <v>0</v>
      </c>
      <c r="N12" s="144" t="s">
        <v>36</v>
      </c>
      <c r="O12" s="248" t="s">
        <v>37</v>
      </c>
      <c r="P12" s="249">
        <v>0.5</v>
      </c>
    </row>
    <row r="13" spans="1:16" ht="15.75" thickBot="1">
      <c r="A13" s="605"/>
      <c r="B13" s="10"/>
      <c r="C13" s="602"/>
      <c r="D13" s="614" t="s">
        <v>38</v>
      </c>
      <c r="E13" s="615"/>
      <c r="F13" s="182" t="s">
        <v>39</v>
      </c>
      <c r="G13" s="188">
        <v>18911</v>
      </c>
      <c r="H13" s="40">
        <v>3185</v>
      </c>
      <c r="I13" s="44">
        <v>60.231535000000001</v>
      </c>
      <c r="J13" s="52">
        <v>0</v>
      </c>
      <c r="K13" s="53">
        <v>0</v>
      </c>
      <c r="L13" s="52">
        <v>1</v>
      </c>
      <c r="M13" s="53">
        <v>60.231535000000001</v>
      </c>
      <c r="N13" s="145" t="s">
        <v>40</v>
      </c>
      <c r="O13" s="235" t="s">
        <v>19</v>
      </c>
      <c r="P13" s="226">
        <v>0.99</v>
      </c>
    </row>
    <row r="14" spans="1:16">
      <c r="A14" s="605"/>
      <c r="B14" s="607" t="s">
        <v>41</v>
      </c>
      <c r="C14" s="607" t="s">
        <v>42</v>
      </c>
      <c r="D14" s="18" t="s">
        <v>27</v>
      </c>
      <c r="E14" s="189" t="s">
        <v>43</v>
      </c>
      <c r="F14" s="29" t="s">
        <v>28</v>
      </c>
      <c r="G14" s="186">
        <v>0</v>
      </c>
      <c r="H14" s="31">
        <v>3135</v>
      </c>
      <c r="I14" s="46">
        <v>0</v>
      </c>
      <c r="J14" s="54"/>
      <c r="K14" s="55"/>
      <c r="L14" s="54" t="s">
        <v>44</v>
      </c>
      <c r="M14" s="55"/>
      <c r="N14" s="626" t="s">
        <v>18</v>
      </c>
      <c r="O14" s="629" t="s">
        <v>45</v>
      </c>
      <c r="P14" s="616">
        <v>0.99</v>
      </c>
    </row>
    <row r="15" spans="1:16">
      <c r="A15" s="605"/>
      <c r="B15" s="608"/>
      <c r="C15" s="608"/>
      <c r="D15" s="13" t="s">
        <v>30</v>
      </c>
      <c r="E15" s="190" t="s">
        <v>43</v>
      </c>
      <c r="F15" s="10" t="s">
        <v>31</v>
      </c>
      <c r="G15" s="163">
        <v>0</v>
      </c>
      <c r="H15" s="32">
        <v>2780</v>
      </c>
      <c r="I15" s="43">
        <v>0</v>
      </c>
      <c r="J15" s="50"/>
      <c r="K15" s="51"/>
      <c r="L15" s="50" t="s">
        <v>44</v>
      </c>
      <c r="M15" s="51"/>
      <c r="N15" s="627"/>
      <c r="O15" s="630"/>
      <c r="P15" s="617"/>
    </row>
    <row r="16" spans="1:16" ht="15.75" thickBot="1">
      <c r="A16" s="605"/>
      <c r="B16" s="608"/>
      <c r="C16" s="609"/>
      <c r="D16" s="15" t="s">
        <v>32</v>
      </c>
      <c r="E16" s="191" t="s">
        <v>46</v>
      </c>
      <c r="F16" s="30" t="s">
        <v>33</v>
      </c>
      <c r="G16" s="187">
        <v>0</v>
      </c>
      <c r="H16" s="33">
        <v>1860</v>
      </c>
      <c r="I16" s="45">
        <v>0</v>
      </c>
      <c r="J16" s="56"/>
      <c r="K16" s="57"/>
      <c r="L16" s="56" t="s">
        <v>44</v>
      </c>
      <c r="M16" s="57"/>
      <c r="N16" s="628"/>
      <c r="O16" s="631"/>
      <c r="P16" s="618"/>
    </row>
    <row r="17" spans="1:16">
      <c r="A17" s="605"/>
      <c r="B17" s="608"/>
      <c r="C17" s="607" t="s">
        <v>47</v>
      </c>
      <c r="D17" s="18" t="s">
        <v>27</v>
      </c>
      <c r="E17" s="18"/>
      <c r="F17" s="29" t="s">
        <v>28</v>
      </c>
      <c r="G17" s="186">
        <v>125521.62649572648</v>
      </c>
      <c r="H17" s="31">
        <v>3135</v>
      </c>
      <c r="I17" s="46">
        <v>393.51029906410253</v>
      </c>
      <c r="J17" s="54">
        <v>0.17799999999999999</v>
      </c>
      <c r="K17" s="55">
        <v>70.044833233410245</v>
      </c>
      <c r="L17" s="50">
        <v>0.82200000000000006</v>
      </c>
      <c r="M17" s="55">
        <v>323.46546583069232</v>
      </c>
      <c r="N17" s="626" t="s">
        <v>18</v>
      </c>
      <c r="O17" s="619" t="s">
        <v>48</v>
      </c>
      <c r="P17" s="616">
        <v>0.99</v>
      </c>
    </row>
    <row r="18" spans="1:16">
      <c r="A18" s="605"/>
      <c r="B18" s="608"/>
      <c r="C18" s="608"/>
      <c r="D18" s="13" t="s">
        <v>30</v>
      </c>
      <c r="E18" s="13"/>
      <c r="F18" s="10" t="s">
        <v>31</v>
      </c>
      <c r="G18" s="163">
        <v>8938.2658865248213</v>
      </c>
      <c r="H18" s="32">
        <v>2780</v>
      </c>
      <c r="I18" s="43">
        <v>24.848379164539001</v>
      </c>
      <c r="J18" s="50">
        <v>1</v>
      </c>
      <c r="K18" s="51">
        <v>24.848379164539001</v>
      </c>
      <c r="L18" s="50">
        <v>0</v>
      </c>
      <c r="M18" s="51">
        <v>0</v>
      </c>
      <c r="N18" s="627"/>
      <c r="O18" s="620"/>
      <c r="P18" s="617"/>
    </row>
    <row r="19" spans="1:16" ht="15.75" thickBot="1">
      <c r="A19" s="605"/>
      <c r="B19" s="608"/>
      <c r="C19" s="609"/>
      <c r="D19" s="13" t="s">
        <v>32</v>
      </c>
      <c r="E19" s="13"/>
      <c r="F19" s="30" t="s">
        <v>33</v>
      </c>
      <c r="G19" s="187">
        <v>0</v>
      </c>
      <c r="H19" s="33">
        <v>1860</v>
      </c>
      <c r="I19" s="45">
        <v>0</v>
      </c>
      <c r="J19" s="56">
        <v>0</v>
      </c>
      <c r="K19" s="57">
        <v>0</v>
      </c>
      <c r="L19" s="50" t="s">
        <v>44</v>
      </c>
      <c r="M19" s="57">
        <v>0</v>
      </c>
      <c r="N19" s="628"/>
      <c r="O19" s="620"/>
      <c r="P19" s="617"/>
    </row>
    <row r="20" spans="1:16" ht="15.75" thickBot="1">
      <c r="A20" s="606"/>
      <c r="B20" s="609"/>
      <c r="C20" s="10" t="s">
        <v>49</v>
      </c>
      <c r="D20" s="16" t="s">
        <v>49</v>
      </c>
      <c r="E20" s="250"/>
      <c r="F20" s="10"/>
      <c r="G20" s="192">
        <v>0</v>
      </c>
      <c r="H20" s="32"/>
      <c r="I20" s="45">
        <v>0</v>
      </c>
      <c r="J20" s="50"/>
      <c r="K20" s="51"/>
      <c r="L20" s="62" t="s">
        <v>44</v>
      </c>
      <c r="M20" s="51"/>
      <c r="N20" s="12" t="s">
        <v>50</v>
      </c>
      <c r="O20" s="621"/>
      <c r="P20" s="618"/>
    </row>
    <row r="21" spans="1:16" ht="15.75" thickBot="1">
      <c r="A21" s="64"/>
      <c r="B21" s="65"/>
      <c r="C21" s="65"/>
      <c r="D21" s="66"/>
      <c r="E21" s="66"/>
      <c r="F21" s="67"/>
      <c r="G21" s="68"/>
      <c r="H21" s="69" t="s">
        <v>51</v>
      </c>
      <c r="I21" s="70">
        <v>910.94456712233659</v>
      </c>
      <c r="J21" s="71"/>
      <c r="K21" s="72">
        <v>122.37675241872803</v>
      </c>
      <c r="L21" s="71"/>
      <c r="M21" s="72">
        <v>788.54525470360863</v>
      </c>
      <c r="N21" s="73"/>
      <c r="O21" s="236"/>
      <c r="P21" s="227"/>
    </row>
    <row r="22" spans="1:16">
      <c r="A22" s="612" t="s">
        <v>52</v>
      </c>
      <c r="B22" s="593" t="s">
        <v>53</v>
      </c>
      <c r="C22" s="593" t="s">
        <v>54</v>
      </c>
      <c r="D22" s="19" t="s">
        <v>55</v>
      </c>
      <c r="E22" s="19"/>
      <c r="F22" s="35" t="s">
        <v>56</v>
      </c>
      <c r="G22" s="165">
        <v>5198.0599999999995</v>
      </c>
      <c r="H22" s="174">
        <v>2990</v>
      </c>
      <c r="I22" s="43">
        <v>15.542199399999998</v>
      </c>
      <c r="J22" s="58">
        <v>0</v>
      </c>
      <c r="K22" s="59">
        <v>0</v>
      </c>
      <c r="L22" s="54">
        <v>1</v>
      </c>
      <c r="M22" s="59">
        <v>15.542199399999998</v>
      </c>
      <c r="N22" s="626" t="s">
        <v>18</v>
      </c>
      <c r="O22" s="237" t="s">
        <v>57</v>
      </c>
      <c r="P22" s="224">
        <v>0.95</v>
      </c>
    </row>
    <row r="23" spans="1:16">
      <c r="A23" s="613"/>
      <c r="B23" s="594"/>
      <c r="C23" s="594"/>
      <c r="D23" s="20" t="s">
        <v>58</v>
      </c>
      <c r="E23" s="20"/>
      <c r="F23" s="138" t="s">
        <v>59</v>
      </c>
      <c r="G23" s="162">
        <v>19982</v>
      </c>
      <c r="H23" s="32">
        <v>270</v>
      </c>
      <c r="I23" s="43">
        <v>5.3951399999999996</v>
      </c>
      <c r="J23" s="60">
        <v>0.4</v>
      </c>
      <c r="K23" s="61">
        <v>2.1580559999999998</v>
      </c>
      <c r="L23" s="50">
        <v>0.6</v>
      </c>
      <c r="M23" s="61">
        <v>3.2370839999999999</v>
      </c>
      <c r="N23" s="627"/>
      <c r="O23" s="238" t="s">
        <v>60</v>
      </c>
      <c r="P23" s="225">
        <v>0.95</v>
      </c>
    </row>
    <row r="24" spans="1:16">
      <c r="A24" s="613"/>
      <c r="B24" s="594"/>
      <c r="C24" s="594"/>
      <c r="D24" s="20" t="s">
        <v>61</v>
      </c>
      <c r="E24" s="20"/>
      <c r="F24" s="36" t="s">
        <v>62</v>
      </c>
      <c r="G24" s="163">
        <v>15188</v>
      </c>
      <c r="H24" s="32">
        <v>200</v>
      </c>
      <c r="I24" s="43">
        <v>3.0375999999999999</v>
      </c>
      <c r="J24" s="60">
        <v>0.5</v>
      </c>
      <c r="K24" s="61">
        <v>1.5187999999999999</v>
      </c>
      <c r="L24" s="50">
        <v>0.5</v>
      </c>
      <c r="M24" s="61">
        <v>1.5187999999999999</v>
      </c>
      <c r="N24" s="627"/>
      <c r="O24" s="180"/>
      <c r="P24" s="184">
        <v>0.95</v>
      </c>
    </row>
    <row r="25" spans="1:16" ht="15.75" thickBot="1">
      <c r="A25" s="613"/>
      <c r="B25" s="603"/>
      <c r="C25" s="603"/>
      <c r="D25" s="20" t="s">
        <v>63</v>
      </c>
      <c r="E25" s="20"/>
      <c r="F25" s="37" t="s">
        <v>62</v>
      </c>
      <c r="G25" s="163">
        <v>0</v>
      </c>
      <c r="H25" s="32">
        <v>135</v>
      </c>
      <c r="I25" s="45">
        <v>0</v>
      </c>
      <c r="J25" s="60"/>
      <c r="K25" s="61"/>
      <c r="L25" s="56" t="s">
        <v>44</v>
      </c>
      <c r="M25" s="61"/>
      <c r="N25" s="628"/>
      <c r="O25" s="181"/>
      <c r="P25" s="185">
        <v>0.95</v>
      </c>
    </row>
    <row r="26" spans="1:16" ht="26.25" thickBot="1">
      <c r="A26" s="613"/>
      <c r="B26" s="21" t="s">
        <v>64</v>
      </c>
      <c r="C26" s="63" t="s">
        <v>65</v>
      </c>
      <c r="D26" s="591"/>
      <c r="E26" s="592"/>
      <c r="F26" s="41" t="s">
        <v>59</v>
      </c>
      <c r="G26" s="164">
        <v>376851.99999999994</v>
      </c>
      <c r="H26" s="34">
        <v>210</v>
      </c>
      <c r="I26" s="47">
        <v>79.138919999999985</v>
      </c>
      <c r="J26" s="58">
        <v>0.2</v>
      </c>
      <c r="K26" s="59">
        <v>15.827783999999998</v>
      </c>
      <c r="L26" s="50">
        <v>0.8</v>
      </c>
      <c r="M26" s="59">
        <v>63.311135999999991</v>
      </c>
      <c r="N26" s="17" t="s">
        <v>50</v>
      </c>
      <c r="O26" s="239" t="s">
        <v>66</v>
      </c>
      <c r="P26" s="232">
        <v>0.9</v>
      </c>
    </row>
    <row r="27" spans="1:16">
      <c r="A27" s="613"/>
      <c r="B27" s="593" t="s">
        <v>67</v>
      </c>
      <c r="C27" s="610" t="s">
        <v>68</v>
      </c>
      <c r="D27" s="22" t="s">
        <v>16</v>
      </c>
      <c r="E27" s="593"/>
      <c r="F27" s="610" t="s">
        <v>69</v>
      </c>
      <c r="G27" s="217">
        <v>188222</v>
      </c>
      <c r="H27" s="174">
        <v>455</v>
      </c>
      <c r="I27" s="46">
        <v>85.641009999999994</v>
      </c>
      <c r="J27" s="54">
        <v>0.35757531430057454</v>
      </c>
      <c r="K27" s="55">
        <v>30.623111067768644</v>
      </c>
      <c r="L27" s="54">
        <v>0.64242468569942546</v>
      </c>
      <c r="M27" s="55">
        <v>55.017898932231347</v>
      </c>
      <c r="N27" s="626" t="s">
        <v>18</v>
      </c>
      <c r="O27" s="636" t="s">
        <v>70</v>
      </c>
      <c r="P27" s="639">
        <v>0.99</v>
      </c>
    </row>
    <row r="28" spans="1:16">
      <c r="A28" s="613"/>
      <c r="B28" s="594"/>
      <c r="C28" s="611"/>
      <c r="D28" s="23" t="s">
        <v>71</v>
      </c>
      <c r="E28" s="594" t="s">
        <v>72</v>
      </c>
      <c r="F28" s="611"/>
      <c r="G28" s="218">
        <v>208085</v>
      </c>
      <c r="H28" s="32">
        <v>455</v>
      </c>
      <c r="I28" s="43">
        <v>94.678674999999998</v>
      </c>
      <c r="J28" s="50">
        <v>2.2670477632086052E-2</v>
      </c>
      <c r="K28" s="51">
        <v>2.1464107838230446</v>
      </c>
      <c r="L28" s="50">
        <v>0.97732952236791393</v>
      </c>
      <c r="M28" s="51">
        <v>92.532264216176955</v>
      </c>
      <c r="N28" s="627"/>
      <c r="O28" s="637"/>
      <c r="P28" s="648"/>
    </row>
    <row r="29" spans="1:16">
      <c r="A29" s="613"/>
      <c r="B29" s="594"/>
      <c r="C29" s="611"/>
      <c r="D29" s="24" t="s">
        <v>21</v>
      </c>
      <c r="E29" s="594"/>
      <c r="F29" s="611"/>
      <c r="G29" s="218">
        <v>4825.5</v>
      </c>
      <c r="H29" s="32">
        <v>455</v>
      </c>
      <c r="I29" s="43">
        <v>2.1956025000000001</v>
      </c>
      <c r="J29" s="50">
        <v>1</v>
      </c>
      <c r="K29" s="51">
        <v>2.1956025000000001</v>
      </c>
      <c r="L29" s="50">
        <v>0</v>
      </c>
      <c r="M29" s="51">
        <v>0</v>
      </c>
      <c r="N29" s="627"/>
      <c r="O29" s="637"/>
      <c r="P29" s="648"/>
    </row>
    <row r="30" spans="1:16">
      <c r="A30" s="613"/>
      <c r="B30" s="594"/>
      <c r="C30" s="611"/>
      <c r="D30" s="24" t="s">
        <v>22</v>
      </c>
      <c r="E30" s="594"/>
      <c r="F30" s="611"/>
      <c r="G30" s="218">
        <v>546664</v>
      </c>
      <c r="H30" s="32">
        <v>455</v>
      </c>
      <c r="I30" s="43">
        <v>248.73212000000001</v>
      </c>
      <c r="J30" s="50">
        <v>3.327741422746483E-2</v>
      </c>
      <c r="K30" s="51">
        <v>8.2771617889154889</v>
      </c>
      <c r="L30" s="50">
        <v>0.96672258577253523</v>
      </c>
      <c r="M30" s="51">
        <v>240.45495821108454</v>
      </c>
      <c r="N30" s="627"/>
      <c r="O30" s="637"/>
      <c r="P30" s="648"/>
    </row>
    <row r="31" spans="1:16" ht="15.75" thickBot="1">
      <c r="A31" s="613"/>
      <c r="B31" s="594"/>
      <c r="C31" s="611"/>
      <c r="D31" s="220" t="s">
        <v>23</v>
      </c>
      <c r="E31" s="594"/>
      <c r="F31" s="221"/>
      <c r="G31" s="222">
        <v>499340</v>
      </c>
      <c r="H31" s="32">
        <v>455</v>
      </c>
      <c r="I31" s="223">
        <v>227.19970000000001</v>
      </c>
      <c r="J31" s="56">
        <v>1.7542874785976929E-2</v>
      </c>
      <c r="K31" s="57">
        <v>3.9857358885115226</v>
      </c>
      <c r="L31" s="56">
        <v>0.98245712521402306</v>
      </c>
      <c r="M31" s="57">
        <v>223.21396411148848</v>
      </c>
      <c r="N31" s="28" t="s">
        <v>40</v>
      </c>
      <c r="O31" s="240" t="s">
        <v>73</v>
      </c>
      <c r="P31" s="228">
        <v>0.99</v>
      </c>
    </row>
    <row r="32" spans="1:16" ht="15.75" thickBot="1">
      <c r="A32" s="172"/>
      <c r="B32" s="24"/>
      <c r="C32" s="210" t="s">
        <v>74</v>
      </c>
      <c r="D32" s="215" t="s">
        <v>22</v>
      </c>
      <c r="E32" s="216"/>
      <c r="F32" s="211" t="s">
        <v>75</v>
      </c>
      <c r="G32" s="219">
        <v>3366</v>
      </c>
      <c r="H32" s="212">
        <v>56.7</v>
      </c>
      <c r="I32" s="213">
        <v>190.85220000000001</v>
      </c>
      <c r="J32" s="62">
        <v>0</v>
      </c>
      <c r="K32" s="214">
        <v>0</v>
      </c>
      <c r="L32" s="62">
        <v>1</v>
      </c>
      <c r="M32" s="214">
        <v>190.85220000000001</v>
      </c>
      <c r="N32" s="17" t="s">
        <v>40</v>
      </c>
      <c r="O32" s="251" t="s">
        <v>76</v>
      </c>
      <c r="P32" s="252">
        <v>0.99</v>
      </c>
    </row>
    <row r="33" spans="1:16" ht="15.75" thickBot="1">
      <c r="A33" s="172"/>
      <c r="B33" s="24"/>
      <c r="C33" s="210" t="s">
        <v>77</v>
      </c>
      <c r="D33" s="215" t="s">
        <v>22</v>
      </c>
      <c r="E33" s="216"/>
      <c r="F33" s="211" t="s">
        <v>78</v>
      </c>
      <c r="G33" s="219">
        <v>691087</v>
      </c>
      <c r="H33" s="212">
        <v>70.205479452054789</v>
      </c>
      <c r="I33" s="213">
        <v>48.518094178082194</v>
      </c>
      <c r="J33" s="62">
        <v>0</v>
      </c>
      <c r="K33" s="214">
        <v>0</v>
      </c>
      <c r="L33" s="62">
        <v>1</v>
      </c>
      <c r="M33" s="214">
        <v>48.518094178082194</v>
      </c>
      <c r="N33" s="17" t="s">
        <v>40</v>
      </c>
      <c r="O33" s="251" t="s">
        <v>76</v>
      </c>
      <c r="P33" s="252">
        <v>0.99</v>
      </c>
    </row>
    <row r="34" spans="1:16" ht="15.75" thickBot="1">
      <c r="A34" s="64"/>
      <c r="B34" s="65"/>
      <c r="C34" s="201"/>
      <c r="D34" s="202"/>
      <c r="E34" s="202"/>
      <c r="F34" s="203"/>
      <c r="G34" s="204"/>
      <c r="H34" s="205" t="s">
        <v>79</v>
      </c>
      <c r="I34" s="206">
        <v>1000.9312610780821</v>
      </c>
      <c r="J34" s="207"/>
      <c r="K34" s="208">
        <v>66.732662029018698</v>
      </c>
      <c r="L34" s="207"/>
      <c r="M34" s="208">
        <v>934.19859904906355</v>
      </c>
      <c r="N34" s="209"/>
      <c r="O34" s="233"/>
      <c r="P34" s="3"/>
    </row>
    <row r="35" spans="1:16">
      <c r="A35" s="595" t="s">
        <v>80</v>
      </c>
      <c r="B35" s="74" t="s">
        <v>81</v>
      </c>
      <c r="C35" s="74" t="s">
        <v>82</v>
      </c>
      <c r="D35" s="75" t="s">
        <v>83</v>
      </c>
      <c r="E35" s="76"/>
      <c r="F35" s="77" t="s">
        <v>84</v>
      </c>
      <c r="G35" s="253">
        <v>150000</v>
      </c>
      <c r="H35" s="32">
        <v>2730</v>
      </c>
      <c r="I35" s="93">
        <v>409.5</v>
      </c>
      <c r="J35" s="108">
        <v>0</v>
      </c>
      <c r="K35" s="100">
        <v>0</v>
      </c>
      <c r="L35" s="105">
        <v>1</v>
      </c>
      <c r="M35" s="100">
        <v>409.5</v>
      </c>
      <c r="N35" s="95" t="s">
        <v>36</v>
      </c>
      <c r="O35" s="636" t="s">
        <v>85</v>
      </c>
      <c r="P35" s="639">
        <v>0.6</v>
      </c>
    </row>
    <row r="36" spans="1:16">
      <c r="A36" s="596"/>
      <c r="B36" s="78"/>
      <c r="C36" s="78"/>
      <c r="D36" s="79" t="s">
        <v>86</v>
      </c>
      <c r="E36" s="80"/>
      <c r="F36" s="81" t="s">
        <v>87</v>
      </c>
      <c r="G36" s="254">
        <v>1080825</v>
      </c>
      <c r="H36" s="32">
        <v>17.5</v>
      </c>
      <c r="I36" s="93">
        <v>18.914437499999998</v>
      </c>
      <c r="J36" s="109">
        <v>0</v>
      </c>
      <c r="K36" s="101">
        <v>0</v>
      </c>
      <c r="L36" s="106">
        <v>1</v>
      </c>
      <c r="M36" s="101">
        <v>18.914437499999998</v>
      </c>
      <c r="N36" s="96" t="s">
        <v>88</v>
      </c>
      <c r="O36" s="637"/>
      <c r="P36" s="640"/>
    </row>
    <row r="37" spans="1:16">
      <c r="A37" s="596"/>
      <c r="B37" s="319"/>
      <c r="C37" s="319"/>
      <c r="D37" s="320" t="s">
        <v>89</v>
      </c>
      <c r="E37" s="321"/>
      <c r="F37" s="319" t="s">
        <v>87</v>
      </c>
      <c r="G37" s="255">
        <v>1000</v>
      </c>
      <c r="H37" s="32">
        <v>1300</v>
      </c>
      <c r="I37" s="93">
        <v>1.3</v>
      </c>
      <c r="J37" s="109">
        <v>1</v>
      </c>
      <c r="K37" s="101">
        <v>1.3</v>
      </c>
      <c r="L37" s="106">
        <v>0</v>
      </c>
      <c r="M37" s="101">
        <v>0</v>
      </c>
      <c r="N37" s="97" t="s">
        <v>36</v>
      </c>
      <c r="O37" s="637"/>
      <c r="P37" s="640"/>
    </row>
    <row r="38" spans="1:16">
      <c r="A38" s="596"/>
      <c r="B38" s="258" t="s">
        <v>90</v>
      </c>
      <c r="C38" s="258" t="s">
        <v>91</v>
      </c>
      <c r="D38" s="322" t="s">
        <v>92</v>
      </c>
      <c r="E38" s="323"/>
      <c r="F38" s="324"/>
      <c r="G38" s="137"/>
      <c r="H38" s="32"/>
      <c r="I38" s="93" t="s">
        <v>93</v>
      </c>
      <c r="J38" s="110"/>
      <c r="K38" s="102" t="s">
        <v>93</v>
      </c>
      <c r="L38" s="107" t="s">
        <v>93</v>
      </c>
      <c r="M38" s="102" t="s">
        <v>93</v>
      </c>
      <c r="N38" s="98"/>
      <c r="O38" s="637"/>
      <c r="P38" s="640"/>
    </row>
    <row r="39" spans="1:16">
      <c r="A39" s="596"/>
      <c r="B39" s="325" t="s">
        <v>94</v>
      </c>
      <c r="C39" s="326" t="s">
        <v>95</v>
      </c>
      <c r="D39" s="327"/>
      <c r="E39" s="328"/>
      <c r="F39" s="326" t="s">
        <v>96</v>
      </c>
      <c r="G39" s="137">
        <v>13500</v>
      </c>
      <c r="H39" s="32">
        <v>455</v>
      </c>
      <c r="I39" s="93">
        <v>6.1425000000000001</v>
      </c>
      <c r="J39" s="109">
        <v>0.05</v>
      </c>
      <c r="K39" s="101">
        <v>0.30712500000000004</v>
      </c>
      <c r="L39" s="106">
        <v>0.95</v>
      </c>
      <c r="M39" s="101">
        <v>5.835375</v>
      </c>
      <c r="N39" s="97" t="s">
        <v>36</v>
      </c>
      <c r="O39" s="637"/>
      <c r="P39" s="640"/>
    </row>
    <row r="40" spans="1:16">
      <c r="A40" s="596"/>
      <c r="B40" s="325"/>
      <c r="C40" s="326" t="s">
        <v>97</v>
      </c>
      <c r="D40" s="327" t="s">
        <v>98</v>
      </c>
      <c r="E40" s="328"/>
      <c r="F40" s="326" t="s">
        <v>99</v>
      </c>
      <c r="G40" s="137">
        <v>436093</v>
      </c>
      <c r="H40" s="32">
        <v>3135</v>
      </c>
      <c r="I40" s="93">
        <v>1367.1515549999999</v>
      </c>
      <c r="J40" s="110">
        <v>0</v>
      </c>
      <c r="K40" s="102">
        <v>0</v>
      </c>
      <c r="L40" s="107">
        <v>1</v>
      </c>
      <c r="M40" s="102">
        <v>1367.1515549999999</v>
      </c>
      <c r="N40" s="98" t="s">
        <v>100</v>
      </c>
      <c r="O40" s="637"/>
      <c r="P40" s="640"/>
    </row>
    <row r="41" spans="1:16">
      <c r="A41" s="596"/>
      <c r="B41" s="325" t="s">
        <v>101</v>
      </c>
      <c r="C41" s="325" t="s">
        <v>102</v>
      </c>
      <c r="D41" s="327" t="s">
        <v>103</v>
      </c>
      <c r="E41" s="328"/>
      <c r="F41" s="325" t="s">
        <v>104</v>
      </c>
      <c r="G41" s="137" t="s">
        <v>105</v>
      </c>
      <c r="H41" s="32"/>
      <c r="I41" s="94"/>
      <c r="J41" s="110"/>
      <c r="K41" s="102">
        <v>0</v>
      </c>
      <c r="L41" s="107" t="s">
        <v>44</v>
      </c>
      <c r="M41" s="102" t="s">
        <v>44</v>
      </c>
      <c r="N41" s="98"/>
      <c r="O41" s="637"/>
      <c r="P41" s="640"/>
    </row>
    <row r="42" spans="1:16">
      <c r="A42" s="596"/>
      <c r="B42" s="325"/>
      <c r="C42" s="325" t="s">
        <v>106</v>
      </c>
      <c r="D42" s="327" t="s">
        <v>107</v>
      </c>
      <c r="E42" s="328" t="s">
        <v>108</v>
      </c>
      <c r="F42" s="326" t="s">
        <v>109</v>
      </c>
      <c r="G42" s="137">
        <v>541383.83466666704</v>
      </c>
      <c r="H42" s="32">
        <v>95</v>
      </c>
      <c r="I42" s="94">
        <v>51.431464293333335</v>
      </c>
      <c r="J42" s="110">
        <v>0</v>
      </c>
      <c r="K42" s="102">
        <v>0</v>
      </c>
      <c r="L42" s="107">
        <v>1</v>
      </c>
      <c r="M42" s="102">
        <v>51.431464293333335</v>
      </c>
      <c r="N42" s="98" t="s">
        <v>100</v>
      </c>
      <c r="O42" s="637"/>
      <c r="P42" s="640"/>
    </row>
    <row r="43" spans="1:16">
      <c r="A43" s="596"/>
      <c r="B43" s="325"/>
      <c r="C43" s="325" t="s">
        <v>110</v>
      </c>
      <c r="D43" s="327" t="s">
        <v>107</v>
      </c>
      <c r="E43" s="328" t="s">
        <v>111</v>
      </c>
      <c r="F43" s="326" t="s">
        <v>28</v>
      </c>
      <c r="G43" s="137">
        <v>2094.516129032258</v>
      </c>
      <c r="H43" s="32">
        <v>3135</v>
      </c>
      <c r="I43" s="94">
        <v>6.5663080645161287</v>
      </c>
      <c r="J43" s="110">
        <v>0</v>
      </c>
      <c r="K43" s="102">
        <v>0</v>
      </c>
      <c r="L43" s="107">
        <v>1</v>
      </c>
      <c r="M43" s="102">
        <v>6.5663080645161287</v>
      </c>
      <c r="N43" s="98" t="s">
        <v>100</v>
      </c>
      <c r="O43" s="637"/>
      <c r="P43" s="640"/>
    </row>
    <row r="44" spans="1:16">
      <c r="A44" s="596"/>
      <c r="B44" s="325"/>
      <c r="C44" s="325" t="s">
        <v>112</v>
      </c>
      <c r="D44" s="327" t="s">
        <v>113</v>
      </c>
      <c r="E44" s="328"/>
      <c r="F44" s="325" t="s">
        <v>114</v>
      </c>
      <c r="G44" s="137">
        <v>1660</v>
      </c>
      <c r="H44" s="32">
        <v>3185</v>
      </c>
      <c r="I44" s="94">
        <v>5.2870999999999997</v>
      </c>
      <c r="J44" s="110">
        <v>0</v>
      </c>
      <c r="K44" s="102">
        <v>0</v>
      </c>
      <c r="L44" s="107">
        <v>1</v>
      </c>
      <c r="M44" s="102">
        <v>5.2870999999999997</v>
      </c>
      <c r="N44" s="98" t="s">
        <v>100</v>
      </c>
      <c r="O44" s="637"/>
      <c r="P44" s="640"/>
    </row>
    <row r="45" spans="1:16">
      <c r="A45" s="596"/>
      <c r="B45" s="88" t="s">
        <v>115</v>
      </c>
      <c r="C45" s="598" t="s">
        <v>116</v>
      </c>
      <c r="D45" s="139" t="s">
        <v>117</v>
      </c>
      <c r="E45" s="83" t="s">
        <v>118</v>
      </c>
      <c r="F45" s="643" t="s">
        <v>87</v>
      </c>
      <c r="G45" s="137">
        <v>45380</v>
      </c>
      <c r="H45" s="32">
        <v>1142.17</v>
      </c>
      <c r="I45" s="94">
        <v>51.831674599999999</v>
      </c>
      <c r="J45" s="110">
        <v>0.1</v>
      </c>
      <c r="K45" s="102">
        <v>5.1831674599999999</v>
      </c>
      <c r="L45" s="107">
        <v>0.9</v>
      </c>
      <c r="M45" s="102">
        <v>46.64850714</v>
      </c>
      <c r="N45" s="97" t="s">
        <v>100</v>
      </c>
      <c r="O45" s="637"/>
      <c r="P45" s="640"/>
    </row>
    <row r="46" spans="1:16">
      <c r="A46" s="596"/>
      <c r="B46" s="88"/>
      <c r="C46" s="599"/>
      <c r="D46" s="139" t="s">
        <v>119</v>
      </c>
      <c r="E46" s="83" t="s">
        <v>120</v>
      </c>
      <c r="F46" s="644"/>
      <c r="G46" s="137">
        <v>0</v>
      </c>
      <c r="H46" s="32">
        <v>610</v>
      </c>
      <c r="I46" s="94">
        <v>0</v>
      </c>
      <c r="J46" s="110"/>
      <c r="K46" s="102">
        <v>0</v>
      </c>
      <c r="L46" s="107" t="s">
        <v>44</v>
      </c>
      <c r="M46" s="102" t="s">
        <v>44</v>
      </c>
      <c r="N46" s="97" t="s">
        <v>88</v>
      </c>
      <c r="O46" s="637"/>
      <c r="P46" s="640"/>
    </row>
    <row r="47" spans="1:16">
      <c r="A47" s="596"/>
      <c r="B47" s="88"/>
      <c r="C47" s="599"/>
      <c r="D47" s="139" t="s">
        <v>119</v>
      </c>
      <c r="E47" s="83" t="s">
        <v>121</v>
      </c>
      <c r="F47" s="644"/>
      <c r="G47" s="137"/>
      <c r="H47" s="32">
        <v>0</v>
      </c>
      <c r="I47" s="94">
        <v>0</v>
      </c>
      <c r="J47" s="110"/>
      <c r="K47" s="102">
        <v>0</v>
      </c>
      <c r="L47" s="107" t="s">
        <v>44</v>
      </c>
      <c r="M47" s="102" t="s">
        <v>44</v>
      </c>
      <c r="N47" s="97" t="s">
        <v>88</v>
      </c>
      <c r="O47" s="637"/>
      <c r="P47" s="640"/>
    </row>
    <row r="48" spans="1:16">
      <c r="A48" s="596"/>
      <c r="B48" s="88"/>
      <c r="C48" s="599"/>
      <c r="D48" s="139" t="s">
        <v>119</v>
      </c>
      <c r="E48" s="83" t="s">
        <v>122</v>
      </c>
      <c r="F48" s="644"/>
      <c r="G48" s="137"/>
      <c r="H48" s="32">
        <v>0</v>
      </c>
      <c r="I48" s="94">
        <v>0</v>
      </c>
      <c r="J48" s="110"/>
      <c r="K48" s="102">
        <v>0</v>
      </c>
      <c r="L48" s="107" t="s">
        <v>44</v>
      </c>
      <c r="M48" s="102" t="s">
        <v>44</v>
      </c>
      <c r="N48" s="97" t="s">
        <v>88</v>
      </c>
      <c r="O48" s="637"/>
      <c r="P48" s="640"/>
    </row>
    <row r="49" spans="1:16">
      <c r="A49" s="596"/>
      <c r="B49" s="88"/>
      <c r="C49" s="599"/>
      <c r="D49" s="139" t="s">
        <v>123</v>
      </c>
      <c r="E49" s="83" t="s">
        <v>120</v>
      </c>
      <c r="F49" s="644"/>
      <c r="G49" s="137">
        <v>19050</v>
      </c>
      <c r="H49" s="32">
        <v>1700</v>
      </c>
      <c r="I49" s="94">
        <v>32.384999999999998</v>
      </c>
      <c r="J49" s="110">
        <v>0.05</v>
      </c>
      <c r="K49" s="102">
        <v>1.6192500000000001</v>
      </c>
      <c r="L49" s="107">
        <v>0.95</v>
      </c>
      <c r="M49" s="102">
        <v>30.765749999999997</v>
      </c>
      <c r="N49" s="97" t="s">
        <v>88</v>
      </c>
      <c r="O49" s="637"/>
      <c r="P49" s="640"/>
    </row>
    <row r="50" spans="1:16">
      <c r="A50" s="596"/>
      <c r="B50" s="88"/>
      <c r="C50" s="599"/>
      <c r="D50" s="139" t="s">
        <v>124</v>
      </c>
      <c r="E50" s="83" t="s">
        <v>125</v>
      </c>
      <c r="F50" s="644"/>
      <c r="G50" s="137">
        <v>1275</v>
      </c>
      <c r="H50" s="32">
        <v>610</v>
      </c>
      <c r="I50" s="94">
        <v>0.77775000000000005</v>
      </c>
      <c r="J50" s="110">
        <v>0</v>
      </c>
      <c r="K50" s="102">
        <v>0</v>
      </c>
      <c r="L50" s="107">
        <v>1</v>
      </c>
      <c r="M50" s="102">
        <v>0.77775000000000005</v>
      </c>
      <c r="N50" s="97"/>
      <c r="O50" s="637"/>
      <c r="P50" s="640"/>
    </row>
    <row r="51" spans="1:16">
      <c r="A51" s="596"/>
      <c r="B51" s="88"/>
      <c r="C51" s="599"/>
      <c r="D51" s="139" t="s">
        <v>126</v>
      </c>
      <c r="E51" s="83" t="s">
        <v>125</v>
      </c>
      <c r="F51" s="644"/>
      <c r="G51" s="137">
        <v>10</v>
      </c>
      <c r="H51" s="32">
        <v>610</v>
      </c>
      <c r="I51" s="94">
        <v>6.1000000000000004E-3</v>
      </c>
      <c r="J51" s="110">
        <v>0</v>
      </c>
      <c r="K51" s="102">
        <v>0</v>
      </c>
      <c r="L51" s="107">
        <v>1</v>
      </c>
      <c r="M51" s="102">
        <v>6.1000000000000004E-3</v>
      </c>
      <c r="N51" s="97"/>
      <c r="O51" s="637"/>
      <c r="P51" s="640"/>
    </row>
    <row r="52" spans="1:16">
      <c r="A52" s="596"/>
      <c r="B52" s="88"/>
      <c r="C52" s="599"/>
      <c r="D52" s="139" t="s">
        <v>127</v>
      </c>
      <c r="E52" s="83" t="s">
        <v>125</v>
      </c>
      <c r="F52" s="644"/>
      <c r="G52" s="137">
        <v>2060.5</v>
      </c>
      <c r="H52" s="32">
        <v>1208</v>
      </c>
      <c r="I52" s="94">
        <v>2.4890840000000001</v>
      </c>
      <c r="J52" s="110">
        <v>0</v>
      </c>
      <c r="K52" s="102">
        <v>0</v>
      </c>
      <c r="L52" s="107">
        <v>1</v>
      </c>
      <c r="M52" s="102">
        <v>2.4890840000000001</v>
      </c>
      <c r="N52" s="97" t="s">
        <v>88</v>
      </c>
      <c r="O52" s="637"/>
      <c r="P52" s="640"/>
    </row>
    <row r="53" spans="1:16">
      <c r="A53" s="596"/>
      <c r="B53" s="88"/>
      <c r="C53" s="599"/>
      <c r="D53" s="139" t="s">
        <v>128</v>
      </c>
      <c r="E53" s="83" t="s">
        <v>125</v>
      </c>
      <c r="F53" s="644"/>
      <c r="G53" s="137">
        <v>1275</v>
      </c>
      <c r="H53" s="32">
        <v>610</v>
      </c>
      <c r="I53" s="94">
        <v>0.77775000000000005</v>
      </c>
      <c r="J53" s="110">
        <v>0</v>
      </c>
      <c r="K53" s="102">
        <v>0</v>
      </c>
      <c r="L53" s="107">
        <v>1</v>
      </c>
      <c r="M53" s="102">
        <v>0.77775000000000005</v>
      </c>
      <c r="N53" s="97"/>
      <c r="O53" s="637"/>
      <c r="P53" s="640"/>
    </row>
    <row r="54" spans="1:16">
      <c r="A54" s="596"/>
      <c r="B54" s="88"/>
      <c r="C54" s="599"/>
      <c r="D54" s="139" t="s">
        <v>129</v>
      </c>
      <c r="E54" s="83" t="s">
        <v>125</v>
      </c>
      <c r="F54" s="644"/>
      <c r="G54" s="137">
        <v>30</v>
      </c>
      <c r="H54" s="32">
        <v>610</v>
      </c>
      <c r="I54" s="94">
        <v>1.83E-2</v>
      </c>
      <c r="J54" s="110">
        <v>0</v>
      </c>
      <c r="K54" s="102">
        <v>0</v>
      </c>
      <c r="L54" s="107">
        <v>1</v>
      </c>
      <c r="M54" s="102">
        <v>1.83E-2</v>
      </c>
      <c r="N54" s="97"/>
      <c r="O54" s="637"/>
      <c r="P54" s="640"/>
    </row>
    <row r="55" spans="1:16">
      <c r="A55" s="596"/>
      <c r="B55" s="88"/>
      <c r="C55" s="599"/>
      <c r="D55" s="139" t="s">
        <v>130</v>
      </c>
      <c r="E55" s="83" t="s">
        <v>125</v>
      </c>
      <c r="F55" s="644"/>
      <c r="G55" s="137">
        <v>11.5</v>
      </c>
      <c r="H55" s="32">
        <v>610</v>
      </c>
      <c r="I55" s="94">
        <v>7.0150000000000004E-3</v>
      </c>
      <c r="J55" s="110">
        <v>0</v>
      </c>
      <c r="K55" s="102">
        <v>0</v>
      </c>
      <c r="L55" s="107">
        <v>1</v>
      </c>
      <c r="M55" s="102">
        <v>7.0150000000000004E-3</v>
      </c>
      <c r="N55" s="97"/>
      <c r="O55" s="637"/>
      <c r="P55" s="640"/>
    </row>
    <row r="56" spans="1:16">
      <c r="A56" s="596"/>
      <c r="B56" s="88"/>
      <c r="C56" s="599"/>
      <c r="D56" s="139" t="s">
        <v>131</v>
      </c>
      <c r="E56" s="83" t="s">
        <v>125</v>
      </c>
      <c r="F56" s="644"/>
      <c r="G56" s="137">
        <v>3508</v>
      </c>
      <c r="H56" s="32">
        <v>2730</v>
      </c>
      <c r="I56" s="94">
        <v>9.5768400000000007</v>
      </c>
      <c r="J56" s="110">
        <v>0</v>
      </c>
      <c r="K56" s="102">
        <v>0</v>
      </c>
      <c r="L56" s="107">
        <v>1</v>
      </c>
      <c r="M56" s="102">
        <v>9.5768400000000007</v>
      </c>
      <c r="N56" s="97" t="s">
        <v>88</v>
      </c>
      <c r="O56" s="637"/>
      <c r="P56" s="640"/>
    </row>
    <row r="57" spans="1:16">
      <c r="A57" s="596"/>
      <c r="B57" s="88"/>
      <c r="C57" s="599"/>
      <c r="D57" s="139" t="s">
        <v>132</v>
      </c>
      <c r="E57" s="83" t="s">
        <v>125</v>
      </c>
      <c r="F57" s="644"/>
      <c r="G57" s="137">
        <v>12772</v>
      </c>
      <c r="H57" s="32">
        <v>2730</v>
      </c>
      <c r="I57" s="94">
        <v>34.867559999999997</v>
      </c>
      <c r="J57" s="110">
        <v>0</v>
      </c>
      <c r="K57" s="102">
        <v>0</v>
      </c>
      <c r="L57" s="107">
        <v>1</v>
      </c>
      <c r="M57" s="102">
        <v>34.867559999999997</v>
      </c>
      <c r="N57" s="97" t="s">
        <v>88</v>
      </c>
      <c r="O57" s="637"/>
      <c r="P57" s="640"/>
    </row>
    <row r="58" spans="1:16">
      <c r="A58" s="596"/>
      <c r="B58" s="88"/>
      <c r="C58" s="599"/>
      <c r="D58" s="139" t="s">
        <v>133</v>
      </c>
      <c r="E58" s="83" t="s">
        <v>134</v>
      </c>
      <c r="F58" s="644"/>
      <c r="G58" s="137"/>
      <c r="H58" s="32"/>
      <c r="I58" s="94">
        <v>0</v>
      </c>
      <c r="J58" s="110"/>
      <c r="K58" s="102">
        <v>0</v>
      </c>
      <c r="L58" s="107" t="s">
        <v>44</v>
      </c>
      <c r="M58" s="102" t="s">
        <v>44</v>
      </c>
      <c r="N58" s="97" t="s">
        <v>88</v>
      </c>
      <c r="O58" s="637"/>
      <c r="P58" s="640"/>
    </row>
    <row r="59" spans="1:16">
      <c r="A59" s="596"/>
      <c r="B59" s="88"/>
      <c r="C59" s="599"/>
      <c r="D59" s="139" t="s">
        <v>133</v>
      </c>
      <c r="E59" s="83" t="s">
        <v>121</v>
      </c>
      <c r="F59" s="644"/>
      <c r="G59" s="137"/>
      <c r="H59" s="32"/>
      <c r="I59" s="94">
        <v>0</v>
      </c>
      <c r="J59" s="110"/>
      <c r="K59" s="102">
        <v>0</v>
      </c>
      <c r="L59" s="107" t="s">
        <v>44</v>
      </c>
      <c r="M59" s="102" t="s">
        <v>44</v>
      </c>
      <c r="N59" s="97" t="s">
        <v>88</v>
      </c>
      <c r="O59" s="637"/>
      <c r="P59" s="640"/>
    </row>
    <row r="60" spans="1:16">
      <c r="A60" s="596"/>
      <c r="B60" s="88"/>
      <c r="C60" s="599"/>
      <c r="D60" s="139" t="s">
        <v>133</v>
      </c>
      <c r="E60" s="83" t="s">
        <v>122</v>
      </c>
      <c r="F60" s="644"/>
      <c r="G60" s="137"/>
      <c r="H60" s="32"/>
      <c r="I60" s="94">
        <v>0</v>
      </c>
      <c r="J60" s="110"/>
      <c r="K60" s="102">
        <v>0</v>
      </c>
      <c r="L60" s="107" t="s">
        <v>44</v>
      </c>
      <c r="M60" s="102" t="s">
        <v>44</v>
      </c>
      <c r="N60" s="97" t="s">
        <v>88</v>
      </c>
      <c r="O60" s="637"/>
      <c r="P60" s="640"/>
    </row>
    <row r="61" spans="1:16">
      <c r="A61" s="596"/>
      <c r="B61" s="88"/>
      <c r="C61" s="599"/>
      <c r="D61" s="139" t="s">
        <v>135</v>
      </c>
      <c r="E61" s="83" t="s">
        <v>125</v>
      </c>
      <c r="F61" s="644"/>
      <c r="G61" s="137">
        <v>75811</v>
      </c>
      <c r="H61" s="32">
        <v>610</v>
      </c>
      <c r="I61" s="94">
        <v>46.244709999999998</v>
      </c>
      <c r="J61" s="110">
        <v>0</v>
      </c>
      <c r="K61" s="102">
        <v>0</v>
      </c>
      <c r="L61" s="107">
        <v>1</v>
      </c>
      <c r="M61" s="102">
        <v>46.244709999999998</v>
      </c>
      <c r="N61" s="97" t="s">
        <v>88</v>
      </c>
      <c r="O61" s="637"/>
      <c r="P61" s="640"/>
    </row>
    <row r="62" spans="1:16">
      <c r="A62" s="596"/>
      <c r="B62" s="88"/>
      <c r="C62" s="599"/>
      <c r="D62" s="139" t="s">
        <v>136</v>
      </c>
      <c r="E62" s="83" t="s">
        <v>120</v>
      </c>
      <c r="F62" s="644"/>
      <c r="G62" s="137">
        <v>3380</v>
      </c>
      <c r="H62" s="32">
        <v>1700</v>
      </c>
      <c r="I62" s="94">
        <v>5.7460000000000004</v>
      </c>
      <c r="J62" s="110">
        <v>0</v>
      </c>
      <c r="K62" s="102">
        <v>0</v>
      </c>
      <c r="L62" s="107">
        <v>1</v>
      </c>
      <c r="M62" s="102">
        <v>5.7460000000000004</v>
      </c>
      <c r="N62" s="97" t="s">
        <v>88</v>
      </c>
      <c r="O62" s="637"/>
      <c r="P62" s="640"/>
    </row>
    <row r="63" spans="1:16">
      <c r="A63" s="596"/>
      <c r="B63" s="88"/>
      <c r="C63" s="599"/>
      <c r="D63" s="139" t="s">
        <v>137</v>
      </c>
      <c r="E63" s="83" t="s">
        <v>120</v>
      </c>
      <c r="F63" s="644"/>
      <c r="G63" s="137">
        <v>847</v>
      </c>
      <c r="H63" s="32">
        <v>1208</v>
      </c>
      <c r="I63" s="94">
        <v>1.0231760000000001</v>
      </c>
      <c r="J63" s="110">
        <v>0.5</v>
      </c>
      <c r="K63" s="102">
        <v>0.51158800000000004</v>
      </c>
      <c r="L63" s="107">
        <v>0.5</v>
      </c>
      <c r="M63" s="102">
        <v>0.51158800000000004</v>
      </c>
      <c r="N63" s="97" t="s">
        <v>88</v>
      </c>
      <c r="O63" s="637"/>
      <c r="P63" s="640"/>
    </row>
    <row r="64" spans="1:16">
      <c r="A64" s="596"/>
      <c r="B64" s="88"/>
      <c r="C64" s="599"/>
      <c r="D64" s="139" t="s">
        <v>138</v>
      </c>
      <c r="E64" s="83" t="s">
        <v>120</v>
      </c>
      <c r="F64" s="644"/>
      <c r="G64" s="137">
        <v>2660</v>
      </c>
      <c r="H64" s="32">
        <v>610</v>
      </c>
      <c r="I64" s="94">
        <v>1.6226</v>
      </c>
      <c r="J64" s="110">
        <v>0</v>
      </c>
      <c r="K64" s="102">
        <v>0</v>
      </c>
      <c r="L64" s="107">
        <v>1</v>
      </c>
      <c r="M64" s="102">
        <v>1.6226</v>
      </c>
      <c r="N64" s="97" t="s">
        <v>88</v>
      </c>
      <c r="O64" s="637"/>
      <c r="P64" s="640"/>
    </row>
    <row r="65" spans="1:16">
      <c r="A65" s="596"/>
      <c r="B65" s="88"/>
      <c r="C65" s="599"/>
      <c r="D65" s="139" t="s">
        <v>139</v>
      </c>
      <c r="E65" s="83" t="s">
        <v>120</v>
      </c>
      <c r="F65" s="644"/>
      <c r="G65" s="137">
        <v>11000</v>
      </c>
      <c r="H65" s="32">
        <v>610</v>
      </c>
      <c r="I65" s="94">
        <v>6.71</v>
      </c>
      <c r="J65" s="110">
        <v>0</v>
      </c>
      <c r="K65" s="102">
        <v>0</v>
      </c>
      <c r="L65" s="107">
        <v>1</v>
      </c>
      <c r="M65" s="102">
        <v>6.71</v>
      </c>
      <c r="N65" s="97" t="s">
        <v>88</v>
      </c>
      <c r="O65" s="637"/>
      <c r="P65" s="640"/>
    </row>
    <row r="66" spans="1:16" ht="15.75" thickBot="1">
      <c r="A66" s="596"/>
      <c r="B66" s="88"/>
      <c r="C66" s="600"/>
      <c r="D66" s="139" t="s">
        <v>140</v>
      </c>
      <c r="E66" s="83" t="s">
        <v>120</v>
      </c>
      <c r="F66" s="645"/>
      <c r="G66" s="137">
        <v>8570</v>
      </c>
      <c r="H66" s="32">
        <v>610</v>
      </c>
      <c r="I66" s="94">
        <v>5.2276999999999996</v>
      </c>
      <c r="J66" s="110">
        <v>0</v>
      </c>
      <c r="K66" s="102">
        <v>0</v>
      </c>
      <c r="L66" s="107">
        <v>1</v>
      </c>
      <c r="M66" s="102">
        <v>5.2276999999999996</v>
      </c>
      <c r="N66" s="97" t="s">
        <v>88</v>
      </c>
      <c r="O66" s="638"/>
      <c r="P66" s="641"/>
    </row>
    <row r="67" spans="1:16">
      <c r="A67" s="596"/>
      <c r="B67" s="111" t="s">
        <v>141</v>
      </c>
      <c r="C67" s="111" t="s">
        <v>52</v>
      </c>
      <c r="D67" s="112"/>
      <c r="E67" s="113"/>
      <c r="F67" s="114"/>
      <c r="G67" s="115"/>
      <c r="H67" s="131"/>
      <c r="I67" s="116"/>
      <c r="J67" s="117"/>
      <c r="K67" s="118"/>
      <c r="L67" s="119" t="s">
        <v>44</v>
      </c>
      <c r="M67" s="118"/>
      <c r="N67" s="132"/>
      <c r="O67" s="241"/>
      <c r="P67" s="229">
        <v>0.8</v>
      </c>
    </row>
    <row r="68" spans="1:16">
      <c r="A68" s="596"/>
      <c r="B68" s="258" t="s">
        <v>142</v>
      </c>
      <c r="C68" s="82" t="s">
        <v>143</v>
      </c>
      <c r="D68" s="83" t="s">
        <v>144</v>
      </c>
      <c r="E68" s="84"/>
      <c r="F68" s="85" t="s">
        <v>59</v>
      </c>
      <c r="G68" s="137">
        <v>215282.31578947383</v>
      </c>
      <c r="H68" s="32">
        <v>210</v>
      </c>
      <c r="I68" s="94">
        <v>45.209286315789505</v>
      </c>
      <c r="J68" s="103">
        <v>1</v>
      </c>
      <c r="K68" s="92">
        <v>45.209286315789505</v>
      </c>
      <c r="L68" s="104">
        <v>0</v>
      </c>
      <c r="M68" s="92">
        <v>0</v>
      </c>
      <c r="N68" s="200" t="s">
        <v>88</v>
      </c>
      <c r="O68" s="242"/>
      <c r="P68" s="184">
        <v>0.8</v>
      </c>
    </row>
    <row r="69" spans="1:16">
      <c r="A69" s="596"/>
      <c r="B69" s="170"/>
      <c r="C69" s="171"/>
      <c r="D69" s="83" t="s">
        <v>145</v>
      </c>
      <c r="E69" s="142"/>
      <c r="F69" s="82" t="s">
        <v>146</v>
      </c>
      <c r="G69" s="169">
        <v>219.37500000000003</v>
      </c>
      <c r="H69" s="32">
        <v>1061450</v>
      </c>
      <c r="I69" s="133">
        <v>232.85559375000003</v>
      </c>
      <c r="J69" s="134">
        <v>0</v>
      </c>
      <c r="K69" s="135">
        <v>0</v>
      </c>
      <c r="L69" s="136">
        <v>1</v>
      </c>
      <c r="M69" s="135">
        <v>232.85559375000003</v>
      </c>
      <c r="N69" s="200" t="s">
        <v>36</v>
      </c>
      <c r="O69" s="243"/>
      <c r="P69" s="183">
        <v>0.8</v>
      </c>
    </row>
    <row r="70" spans="1:16">
      <c r="A70" s="596"/>
      <c r="B70" s="82" t="s">
        <v>147</v>
      </c>
      <c r="C70" s="82" t="s">
        <v>148</v>
      </c>
      <c r="D70" s="142" t="s">
        <v>149</v>
      </c>
      <c r="E70" s="84"/>
      <c r="F70" s="91" t="s">
        <v>150</v>
      </c>
      <c r="G70" s="86"/>
      <c r="H70" s="87"/>
      <c r="I70" s="94"/>
      <c r="J70" s="110"/>
      <c r="K70" s="102">
        <v>0</v>
      </c>
      <c r="L70" s="107" t="s">
        <v>44</v>
      </c>
      <c r="M70" s="102" t="s">
        <v>44</v>
      </c>
      <c r="N70" s="98"/>
      <c r="O70" s="242" t="s">
        <v>93</v>
      </c>
      <c r="P70" s="140" t="s">
        <v>93</v>
      </c>
    </row>
    <row r="71" spans="1:16">
      <c r="A71" s="596"/>
      <c r="B71" s="82"/>
      <c r="C71" s="82" t="s">
        <v>151</v>
      </c>
      <c r="D71" s="142" t="s">
        <v>149</v>
      </c>
      <c r="E71" s="84" t="s">
        <v>93</v>
      </c>
      <c r="F71" s="91" t="s">
        <v>152</v>
      </c>
      <c r="G71" s="256" t="s">
        <v>93</v>
      </c>
      <c r="H71" s="87" t="s">
        <v>93</v>
      </c>
      <c r="I71" s="94" t="s">
        <v>93</v>
      </c>
      <c r="J71" s="110" t="s">
        <v>93</v>
      </c>
      <c r="K71" s="102" t="s">
        <v>93</v>
      </c>
      <c r="L71" s="107" t="s">
        <v>93</v>
      </c>
      <c r="M71" s="102" t="s">
        <v>93</v>
      </c>
      <c r="N71" s="98" t="s">
        <v>93</v>
      </c>
      <c r="O71" s="242"/>
      <c r="P71" s="140"/>
    </row>
    <row r="72" spans="1:16">
      <c r="A72" s="596"/>
      <c r="B72" s="111" t="s">
        <v>153</v>
      </c>
      <c r="C72" s="114" t="s">
        <v>154</v>
      </c>
      <c r="D72" s="112"/>
      <c r="E72" s="113"/>
      <c r="F72" s="114"/>
      <c r="G72" s="115"/>
      <c r="H72" s="113"/>
      <c r="I72" s="116"/>
      <c r="J72" s="117"/>
      <c r="K72" s="118">
        <v>0</v>
      </c>
      <c r="L72" s="119" t="s">
        <v>44</v>
      </c>
      <c r="M72" s="118" t="s">
        <v>44</v>
      </c>
      <c r="N72" s="120"/>
      <c r="O72" s="242"/>
      <c r="P72" s="140"/>
    </row>
    <row r="73" spans="1:16">
      <c r="A73" s="596"/>
      <c r="B73" s="111" t="s">
        <v>155</v>
      </c>
      <c r="C73" s="111" t="s">
        <v>154</v>
      </c>
      <c r="D73" s="112"/>
      <c r="E73" s="113"/>
      <c r="F73" s="114"/>
      <c r="G73" s="115"/>
      <c r="H73" s="113"/>
      <c r="I73" s="116"/>
      <c r="J73" s="117"/>
      <c r="K73" s="118">
        <v>0</v>
      </c>
      <c r="L73" s="119" t="s">
        <v>44</v>
      </c>
      <c r="M73" s="118" t="s">
        <v>44</v>
      </c>
      <c r="N73" s="120"/>
      <c r="O73" s="242"/>
      <c r="P73" s="140"/>
    </row>
    <row r="74" spans="1:16">
      <c r="A74" s="596"/>
      <c r="B74" s="111" t="s">
        <v>156</v>
      </c>
      <c r="C74" s="114" t="s">
        <v>154</v>
      </c>
      <c r="D74" s="112"/>
      <c r="E74" s="113"/>
      <c r="F74" s="114"/>
      <c r="G74" s="115"/>
      <c r="H74" s="113"/>
      <c r="I74" s="116"/>
      <c r="J74" s="117"/>
      <c r="K74" s="118">
        <v>0</v>
      </c>
      <c r="L74" s="119" t="s">
        <v>44</v>
      </c>
      <c r="M74" s="118" t="s">
        <v>44</v>
      </c>
      <c r="N74" s="120"/>
      <c r="O74" s="242"/>
      <c r="P74" s="140"/>
    </row>
    <row r="75" spans="1:16">
      <c r="A75" s="596"/>
      <c r="B75" s="111" t="s">
        <v>157</v>
      </c>
      <c r="C75" s="114" t="s">
        <v>154</v>
      </c>
      <c r="D75" s="112"/>
      <c r="E75" s="113"/>
      <c r="F75" s="114"/>
      <c r="G75" s="115"/>
      <c r="H75" s="113"/>
      <c r="I75" s="116"/>
      <c r="J75" s="117"/>
      <c r="K75" s="118">
        <v>0</v>
      </c>
      <c r="L75" s="119" t="s">
        <v>44</v>
      </c>
      <c r="M75" s="118" t="s">
        <v>44</v>
      </c>
      <c r="N75" s="120"/>
      <c r="O75" s="242"/>
      <c r="P75" s="140"/>
    </row>
    <row r="76" spans="1:16">
      <c r="A76" s="596"/>
      <c r="B76" s="82" t="s">
        <v>158</v>
      </c>
      <c r="C76" s="82" t="s">
        <v>148</v>
      </c>
      <c r="D76" s="83" t="s">
        <v>159</v>
      </c>
      <c r="E76" s="84"/>
      <c r="F76" s="89" t="s">
        <v>69</v>
      </c>
      <c r="G76" s="137">
        <v>1210</v>
      </c>
      <c r="H76" s="32">
        <v>615</v>
      </c>
      <c r="I76" s="94">
        <v>0.74414999999999998</v>
      </c>
      <c r="J76" s="110">
        <v>1</v>
      </c>
      <c r="K76" s="102">
        <v>0.74414999999999998</v>
      </c>
      <c r="L76" s="107">
        <v>0</v>
      </c>
      <c r="M76" s="102">
        <v>0</v>
      </c>
      <c r="N76" s="1"/>
      <c r="O76" s="242"/>
      <c r="P76" s="140"/>
    </row>
    <row r="77" spans="1:16">
      <c r="A77" s="596"/>
      <c r="B77" s="82"/>
      <c r="C77" s="82"/>
      <c r="D77" s="83" t="s">
        <v>71</v>
      </c>
      <c r="E77" s="84" t="s">
        <v>160</v>
      </c>
      <c r="F77" s="90"/>
      <c r="G77" s="137">
        <v>85500</v>
      </c>
      <c r="H77" s="32"/>
      <c r="I77" s="94">
        <v>52.582500000000003</v>
      </c>
      <c r="J77" s="110">
        <v>1</v>
      </c>
      <c r="K77" s="102">
        <v>52.582500000000003</v>
      </c>
      <c r="L77" s="107">
        <v>0</v>
      </c>
      <c r="M77" s="102">
        <v>0</v>
      </c>
      <c r="N77" s="1"/>
      <c r="O77" s="242"/>
      <c r="P77" s="230">
        <v>0.8</v>
      </c>
    </row>
    <row r="78" spans="1:16">
      <c r="A78" s="596"/>
      <c r="B78" s="82"/>
      <c r="C78" s="82"/>
      <c r="D78" s="83" t="s">
        <v>161</v>
      </c>
      <c r="E78" s="84"/>
      <c r="F78" s="90"/>
      <c r="G78" s="137">
        <v>0</v>
      </c>
      <c r="H78" s="32"/>
      <c r="I78" s="94">
        <v>0</v>
      </c>
      <c r="J78" s="110"/>
      <c r="K78" s="102">
        <v>0</v>
      </c>
      <c r="L78" s="107" t="s">
        <v>44</v>
      </c>
      <c r="M78" s="102" t="s">
        <v>44</v>
      </c>
      <c r="N78" s="1"/>
      <c r="O78" s="242"/>
      <c r="P78" s="230">
        <v>0.8</v>
      </c>
    </row>
    <row r="79" spans="1:16">
      <c r="A79" s="596"/>
      <c r="B79" s="82"/>
      <c r="C79" s="82"/>
      <c r="D79" s="83" t="s">
        <v>162</v>
      </c>
      <c r="E79" s="84"/>
      <c r="F79" s="91"/>
      <c r="G79" s="137">
        <v>0</v>
      </c>
      <c r="H79" s="32"/>
      <c r="I79" s="94">
        <v>0</v>
      </c>
      <c r="J79" s="110"/>
      <c r="K79" s="102">
        <v>0</v>
      </c>
      <c r="L79" s="107" t="s">
        <v>44</v>
      </c>
      <c r="M79" s="102" t="s">
        <v>44</v>
      </c>
      <c r="N79" s="1"/>
      <c r="O79" s="242"/>
      <c r="P79" s="98"/>
    </row>
    <row r="80" spans="1:16">
      <c r="A80" s="596"/>
      <c r="B80" s="82"/>
      <c r="C80" s="82" t="s">
        <v>151</v>
      </c>
      <c r="D80" s="83" t="s">
        <v>159</v>
      </c>
      <c r="E80" s="84" t="s">
        <v>163</v>
      </c>
      <c r="F80" s="89" t="s">
        <v>152</v>
      </c>
      <c r="G80" s="137">
        <v>200</v>
      </c>
      <c r="H80" s="32">
        <v>1825</v>
      </c>
      <c r="I80" s="94">
        <v>0.36499999999999999</v>
      </c>
      <c r="J80" s="110">
        <v>1</v>
      </c>
      <c r="K80" s="102">
        <v>0.36499999999999999</v>
      </c>
      <c r="L80" s="107">
        <v>0</v>
      </c>
      <c r="M80" s="102">
        <v>0</v>
      </c>
      <c r="N80" s="1"/>
      <c r="O80" s="242"/>
      <c r="P80" s="98"/>
    </row>
    <row r="81" spans="1:16">
      <c r="A81" s="596"/>
      <c r="B81" s="82"/>
      <c r="C81" s="82"/>
      <c r="D81" s="83" t="s">
        <v>71</v>
      </c>
      <c r="E81" s="83"/>
      <c r="F81" s="90"/>
      <c r="G81" s="169">
        <v>20000</v>
      </c>
      <c r="H81" s="32"/>
      <c r="I81" s="133">
        <v>36.5</v>
      </c>
      <c r="J81" s="134">
        <v>1</v>
      </c>
      <c r="K81" s="135">
        <v>36.5</v>
      </c>
      <c r="L81" s="136">
        <v>0</v>
      </c>
      <c r="M81" s="135">
        <v>0</v>
      </c>
      <c r="N81" s="25"/>
      <c r="O81" s="244"/>
      <c r="P81" s="98"/>
    </row>
    <row r="82" spans="1:16">
      <c r="A82" s="596"/>
      <c r="B82" s="82"/>
      <c r="C82" s="82"/>
      <c r="D82" s="83" t="s">
        <v>161</v>
      </c>
      <c r="E82" s="84"/>
      <c r="F82" s="90"/>
      <c r="G82" s="137">
        <v>0</v>
      </c>
      <c r="H82" s="32"/>
      <c r="I82" s="94">
        <v>0</v>
      </c>
      <c r="J82" s="110"/>
      <c r="K82" s="102">
        <v>0</v>
      </c>
      <c r="L82" s="107" t="s">
        <v>44</v>
      </c>
      <c r="M82" s="102" t="s">
        <v>44</v>
      </c>
      <c r="N82" s="99"/>
      <c r="O82" s="242"/>
      <c r="P82" s="231">
        <v>0.8</v>
      </c>
    </row>
    <row r="83" spans="1:16">
      <c r="A83" s="596"/>
      <c r="B83" s="82"/>
      <c r="C83" s="82"/>
      <c r="D83" s="83" t="s">
        <v>162</v>
      </c>
      <c r="E83" s="84"/>
      <c r="F83" s="91"/>
      <c r="G83" s="137">
        <v>0</v>
      </c>
      <c r="H83" s="32"/>
      <c r="I83" s="94">
        <v>0</v>
      </c>
      <c r="J83" s="110"/>
      <c r="K83" s="102">
        <v>0</v>
      </c>
      <c r="L83" s="107" t="s">
        <v>44</v>
      </c>
      <c r="M83" s="102" t="s">
        <v>44</v>
      </c>
      <c r="N83" s="99"/>
      <c r="O83" s="242"/>
      <c r="P83" s="140"/>
    </row>
    <row r="84" spans="1:16">
      <c r="A84" s="596"/>
      <c r="B84" s="111" t="s">
        <v>164</v>
      </c>
      <c r="C84" s="111" t="s">
        <v>154</v>
      </c>
      <c r="D84" s="112"/>
      <c r="E84" s="113"/>
      <c r="F84" s="114"/>
      <c r="G84" s="115"/>
      <c r="H84" s="113"/>
      <c r="I84" s="116"/>
      <c r="J84" s="117"/>
      <c r="K84" s="118">
        <v>0</v>
      </c>
      <c r="L84" s="119" t="s">
        <v>44</v>
      </c>
      <c r="M84" s="118" t="s">
        <v>44</v>
      </c>
      <c r="N84" s="120"/>
      <c r="O84" s="242"/>
      <c r="P84" s="140"/>
    </row>
    <row r="85" spans="1:16" ht="15.75" thickBot="1">
      <c r="A85" s="597"/>
      <c r="B85" s="121" t="s">
        <v>165</v>
      </c>
      <c r="C85" s="121" t="s">
        <v>154</v>
      </c>
      <c r="D85" s="122"/>
      <c r="E85" s="123"/>
      <c r="F85" s="124"/>
      <c r="G85" s="125"/>
      <c r="H85" s="123"/>
      <c r="I85" s="126"/>
      <c r="J85" s="127"/>
      <c r="K85" s="128">
        <v>0</v>
      </c>
      <c r="L85" s="129" t="s">
        <v>44</v>
      </c>
      <c r="M85" s="128" t="s">
        <v>44</v>
      </c>
      <c r="N85" s="130"/>
      <c r="O85" s="242"/>
      <c r="P85" s="140"/>
    </row>
    <row r="86" spans="1:16" ht="15.75" thickBot="1">
      <c r="A86" s="64"/>
      <c r="B86" s="65"/>
      <c r="C86" s="65"/>
      <c r="D86" s="66"/>
      <c r="E86" s="66"/>
      <c r="F86" s="67"/>
      <c r="G86" s="68"/>
      <c r="H86" s="69" t="s">
        <v>166</v>
      </c>
      <c r="I86" s="70">
        <v>2433.8611545236386</v>
      </c>
      <c r="J86" s="71"/>
      <c r="K86" s="70">
        <v>144.32206677578949</v>
      </c>
      <c r="L86" s="71"/>
      <c r="M86" s="72">
        <v>2289.539087747849</v>
      </c>
      <c r="N86" s="73"/>
      <c r="O86" s="245"/>
      <c r="P86" s="141"/>
    </row>
    <row r="87" spans="1:16" ht="15.75" thickBot="1">
      <c r="A87" s="1"/>
      <c r="B87" s="1"/>
      <c r="C87" s="1"/>
      <c r="D87" s="25"/>
      <c r="E87" s="25"/>
      <c r="F87" s="1"/>
      <c r="G87" s="14"/>
      <c r="H87" s="1"/>
      <c r="I87" s="26"/>
      <c r="J87" s="1"/>
      <c r="K87" s="1"/>
      <c r="L87" s="1"/>
      <c r="M87" s="1"/>
      <c r="N87" s="1"/>
      <c r="O87" s="233"/>
      <c r="P87" s="3"/>
    </row>
    <row r="88" spans="1:16" ht="15.75" thickBot="1">
      <c r="A88" s="1"/>
      <c r="B88" s="1"/>
      <c r="C88" s="1"/>
      <c r="D88" s="25"/>
      <c r="E88" s="25"/>
      <c r="F88" s="1"/>
      <c r="G88" s="632" t="s">
        <v>167</v>
      </c>
      <c r="H88" s="633"/>
      <c r="I88" s="150">
        <v>1911.8758282004187</v>
      </c>
      <c r="J88" s="148"/>
      <c r="K88" s="150">
        <v>189.10941444774673</v>
      </c>
      <c r="L88" s="148"/>
      <c r="M88" s="150">
        <v>1722.7438537526723</v>
      </c>
      <c r="N88" s="1"/>
      <c r="O88" s="233"/>
      <c r="P88" s="3"/>
    </row>
    <row r="89" spans="1:16" ht="15.75" thickBot="1">
      <c r="A89" s="1"/>
      <c r="B89" s="1"/>
      <c r="C89" s="1"/>
      <c r="D89" s="25"/>
      <c r="E89" s="25"/>
      <c r="F89" s="1"/>
      <c r="G89" s="1"/>
      <c r="H89" s="1"/>
      <c r="I89" s="153"/>
      <c r="J89" s="1"/>
      <c r="K89" s="151"/>
      <c r="L89" s="1"/>
      <c r="M89" s="151"/>
      <c r="N89" s="1"/>
      <c r="O89" s="233"/>
      <c r="P89" s="3"/>
    </row>
    <row r="90" spans="1:16" ht="15.75" thickBot="1">
      <c r="A90" s="1"/>
      <c r="B90" s="1"/>
      <c r="C90" s="1"/>
      <c r="D90" s="25"/>
      <c r="E90" s="25"/>
      <c r="F90" s="1"/>
      <c r="G90" s="622" t="s">
        <v>168</v>
      </c>
      <c r="H90" s="623"/>
      <c r="I90" s="146">
        <v>2433.8611545236386</v>
      </c>
      <c r="J90" s="148"/>
      <c r="K90" s="147">
        <v>144.32206677578949</v>
      </c>
      <c r="L90" s="148"/>
      <c r="M90" s="147">
        <v>2289.539087747849</v>
      </c>
      <c r="N90" s="1"/>
      <c r="O90" s="233"/>
      <c r="P90" s="3"/>
    </row>
    <row r="91" spans="1:16" ht="15.75" thickBot="1">
      <c r="A91" s="1"/>
      <c r="B91" s="1"/>
      <c r="C91" s="1"/>
      <c r="D91" s="25"/>
      <c r="E91" s="25"/>
      <c r="F91" s="1"/>
      <c r="G91" s="1"/>
      <c r="H91" s="1"/>
      <c r="I91" s="153"/>
      <c r="J91" s="1"/>
      <c r="K91" s="151"/>
      <c r="L91" s="1"/>
      <c r="M91" s="151"/>
      <c r="N91" s="1"/>
      <c r="O91" s="1"/>
      <c r="P91" s="1"/>
    </row>
    <row r="92" spans="1:16" ht="15.75" thickBot="1">
      <c r="A92" s="1"/>
      <c r="B92" s="1"/>
      <c r="C92" s="1"/>
      <c r="D92" s="25"/>
      <c r="E92" s="25"/>
      <c r="F92" s="1"/>
      <c r="G92" s="27" t="s">
        <v>169</v>
      </c>
      <c r="H92" s="149"/>
      <c r="I92" s="146">
        <v>4345.7369827240573</v>
      </c>
      <c r="J92" s="149"/>
      <c r="K92" s="147">
        <v>333.43148122353625</v>
      </c>
      <c r="L92" s="149"/>
      <c r="M92" s="147">
        <v>4012.2829415005212</v>
      </c>
      <c r="N92" s="1"/>
      <c r="O92" s="1"/>
      <c r="P92" s="1"/>
    </row>
    <row r="93" spans="1:16" ht="15.75" thickBot="1">
      <c r="A93" s="1"/>
      <c r="B93" s="1"/>
      <c r="C93" s="1"/>
      <c r="D93" s="1"/>
      <c r="E93" s="1"/>
      <c r="F93" s="1"/>
      <c r="G93" s="1"/>
      <c r="H93" s="1"/>
      <c r="I93" s="152" t="s">
        <v>170</v>
      </c>
      <c r="J93" s="1"/>
      <c r="K93" s="152" t="s">
        <v>8</v>
      </c>
      <c r="L93" s="1"/>
      <c r="M93" s="152" t="s">
        <v>10</v>
      </c>
      <c r="N93" s="1"/>
      <c r="O93" s="1"/>
      <c r="P93" s="1"/>
    </row>
    <row r="94" spans="1:16" ht="15.75" thickBot="1">
      <c r="A94" s="1"/>
      <c r="B94" s="1"/>
      <c r="C94" s="1"/>
      <c r="D94" s="25"/>
      <c r="E94" s="2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25"/>
      <c r="E95" s="25"/>
      <c r="F95" s="178" t="s">
        <v>171</v>
      </c>
      <c r="G95" s="193"/>
      <c r="H95" s="179"/>
      <c r="I95" s="154">
        <v>122.37675241872803</v>
      </c>
      <c r="J95" s="1"/>
      <c r="K95" s="156" t="s">
        <v>172</v>
      </c>
      <c r="L95" s="157"/>
      <c r="M95" s="158"/>
      <c r="N95" s="1"/>
      <c r="O95" s="1"/>
      <c r="P95" s="1"/>
    </row>
    <row r="96" spans="1:16" ht="15.75" thickBot="1">
      <c r="A96" s="1"/>
      <c r="B96" s="1"/>
      <c r="C96" s="1"/>
      <c r="D96" s="25"/>
      <c r="E96" s="25"/>
      <c r="F96" s="176" t="s">
        <v>173</v>
      </c>
      <c r="G96" s="2"/>
      <c r="H96" s="173"/>
      <c r="I96" s="155">
        <v>788.54525470360863</v>
      </c>
      <c r="J96" s="1"/>
      <c r="K96" s="159" t="s">
        <v>174</v>
      </c>
      <c r="L96" s="160">
        <v>189.10941444774673</v>
      </c>
      <c r="M96" s="161" t="s">
        <v>175</v>
      </c>
      <c r="N96" s="1"/>
      <c r="O96" s="1"/>
      <c r="P96" s="1"/>
    </row>
    <row r="97" spans="1:16">
      <c r="A97" s="1"/>
      <c r="B97" s="1"/>
      <c r="C97" s="1"/>
      <c r="D97" s="1"/>
      <c r="E97" s="1"/>
      <c r="F97" s="176" t="s">
        <v>176</v>
      </c>
      <c r="G97" s="2"/>
      <c r="H97" s="173"/>
      <c r="I97" s="155">
        <v>66.732662029018698</v>
      </c>
      <c r="J97" s="1"/>
      <c r="K97" s="1"/>
      <c r="L97" s="1"/>
      <c r="M97" s="1"/>
      <c r="N97" s="1"/>
      <c r="O97" s="1"/>
      <c r="P97" s="1"/>
    </row>
    <row r="98" spans="1:16">
      <c r="F98" s="176" t="s">
        <v>177</v>
      </c>
      <c r="G98" s="2"/>
      <c r="H98" s="173"/>
      <c r="I98" s="155">
        <v>934.19859904906355</v>
      </c>
    </row>
    <row r="99" spans="1:16">
      <c r="F99" s="176" t="s">
        <v>178</v>
      </c>
      <c r="G99" s="2"/>
      <c r="H99" s="173"/>
      <c r="I99" s="155">
        <v>144.32206677578949</v>
      </c>
    </row>
    <row r="100" spans="1:16">
      <c r="F100" s="196" t="s">
        <v>179</v>
      </c>
      <c r="G100" s="197"/>
      <c r="H100" s="198"/>
      <c r="I100" s="199">
        <v>2289.539087747849</v>
      </c>
    </row>
    <row r="101" spans="1:16" ht="15.75" thickBot="1">
      <c r="F101" s="159" t="s">
        <v>180</v>
      </c>
      <c r="G101" s="177"/>
      <c r="H101" s="194"/>
      <c r="I101" s="195">
        <v>4345.7369827240573</v>
      </c>
    </row>
  </sheetData>
  <mergeCells count="41">
    <mergeCell ref="P35:P66"/>
    <mergeCell ref="O4:O7"/>
    <mergeCell ref="P4:P7"/>
    <mergeCell ref="O9:O11"/>
    <mergeCell ref="F45:F66"/>
    <mergeCell ref="F4:F7"/>
    <mergeCell ref="P27:P30"/>
    <mergeCell ref="F27:F30"/>
    <mergeCell ref="G90:H90"/>
    <mergeCell ref="N4:N7"/>
    <mergeCell ref="N14:N16"/>
    <mergeCell ref="N17:N19"/>
    <mergeCell ref="O14:O16"/>
    <mergeCell ref="N22:N25"/>
    <mergeCell ref="G88:H88"/>
    <mergeCell ref="N9:N11"/>
    <mergeCell ref="H4:H7"/>
    <mergeCell ref="N27:N30"/>
    <mergeCell ref="O27:O30"/>
    <mergeCell ref="O35:O66"/>
    <mergeCell ref="D13:E13"/>
    <mergeCell ref="P9:P11"/>
    <mergeCell ref="P14:P16"/>
    <mergeCell ref="P17:P20"/>
    <mergeCell ref="O17:O20"/>
    <mergeCell ref="D26:E26"/>
    <mergeCell ref="E27:E31"/>
    <mergeCell ref="A35:A85"/>
    <mergeCell ref="C45:C66"/>
    <mergeCell ref="C9:C13"/>
    <mergeCell ref="B22:B25"/>
    <mergeCell ref="C22:C25"/>
    <mergeCell ref="A3:A20"/>
    <mergeCell ref="C14:C16"/>
    <mergeCell ref="B27:B31"/>
    <mergeCell ref="C27:C31"/>
    <mergeCell ref="A22:A31"/>
    <mergeCell ref="C17:C19"/>
    <mergeCell ref="C4:C7"/>
    <mergeCell ref="B14:B20"/>
    <mergeCell ref="D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1"/>
  <sheetViews>
    <sheetView topLeftCell="A106" workbookViewId="0">
      <selection activeCell="C130" sqref="C130"/>
    </sheetView>
  </sheetViews>
  <sheetFormatPr defaultRowHeight="15"/>
  <cols>
    <col min="1" max="1" width="2.42578125" bestFit="1" customWidth="1"/>
    <col min="2" max="2" width="29.28515625" bestFit="1" customWidth="1"/>
    <col min="3" max="3" width="6" bestFit="1" customWidth="1"/>
    <col min="4" max="4" width="18.140625" bestFit="1" customWidth="1"/>
    <col min="5" max="5" width="98.140625" bestFit="1" customWidth="1"/>
    <col min="6" max="6" width="42.5703125" customWidth="1"/>
  </cols>
  <sheetData>
    <row r="1" spans="1:5">
      <c r="A1" s="672" t="s">
        <v>814</v>
      </c>
      <c r="B1" s="673"/>
      <c r="C1" s="673"/>
      <c r="D1" s="674"/>
      <c r="E1" s="262" t="str">
        <f>B151</f>
        <v>Conversiefactoren gecontroleerd d.d. 24 maart 2015 - HS</v>
      </c>
    </row>
    <row r="2" spans="1:5" ht="15.75" thickBot="1">
      <c r="A2" s="675"/>
      <c r="B2" s="676"/>
      <c r="C2" s="676"/>
      <c r="D2" s="677"/>
      <c r="E2" s="262"/>
    </row>
    <row r="3" spans="1:5" ht="18.75" thickBot="1">
      <c r="A3" s="670" t="s">
        <v>181</v>
      </c>
      <c r="B3" s="671"/>
      <c r="C3" s="671"/>
      <c r="D3" s="671"/>
      <c r="E3" s="264" t="s">
        <v>182</v>
      </c>
    </row>
    <row r="4" spans="1:5">
      <c r="A4" s="680" t="s">
        <v>183</v>
      </c>
      <c r="B4" s="681"/>
      <c r="C4" s="681"/>
      <c r="D4" s="681"/>
      <c r="E4" s="265"/>
    </row>
    <row r="5" spans="1:5">
      <c r="A5" s="654" t="s">
        <v>184</v>
      </c>
      <c r="B5" s="266" t="s">
        <v>185</v>
      </c>
      <c r="C5" s="311">
        <v>270</v>
      </c>
      <c r="D5" s="660" t="s">
        <v>186</v>
      </c>
      <c r="E5" s="650" t="s">
        <v>187</v>
      </c>
    </row>
    <row r="6" spans="1:5">
      <c r="A6" s="655"/>
      <c r="B6" s="268" t="s">
        <v>188</v>
      </c>
      <c r="C6" s="312">
        <v>200</v>
      </c>
      <c r="D6" s="658"/>
      <c r="E6" s="651"/>
    </row>
    <row r="7" spans="1:5">
      <c r="A7" s="657"/>
      <c r="B7" s="270" t="s">
        <v>189</v>
      </c>
      <c r="C7" s="313">
        <v>135</v>
      </c>
      <c r="D7" s="661"/>
      <c r="E7" s="652"/>
    </row>
    <row r="8" spans="1:5">
      <c r="A8" s="664" t="s">
        <v>190</v>
      </c>
      <c r="B8" s="665"/>
      <c r="C8" s="665"/>
      <c r="D8" s="665"/>
      <c r="E8" s="265"/>
    </row>
    <row r="9" spans="1:5">
      <c r="A9" s="654" t="s">
        <v>191</v>
      </c>
      <c r="B9" s="266" t="s">
        <v>30</v>
      </c>
      <c r="C9" s="267">
        <v>2780</v>
      </c>
      <c r="D9" s="660" t="s">
        <v>192</v>
      </c>
      <c r="E9" s="650" t="s">
        <v>193</v>
      </c>
    </row>
    <row r="10" spans="1:5">
      <c r="A10" s="655"/>
      <c r="B10" s="268" t="s">
        <v>27</v>
      </c>
      <c r="C10" s="269">
        <v>3135</v>
      </c>
      <c r="D10" s="658"/>
      <c r="E10" s="651"/>
    </row>
    <row r="11" spans="1:5">
      <c r="A11" s="657"/>
      <c r="B11" s="270" t="s">
        <v>32</v>
      </c>
      <c r="C11" s="271">
        <v>1860</v>
      </c>
      <c r="D11" s="661"/>
      <c r="E11" s="651"/>
    </row>
    <row r="12" spans="1:5">
      <c r="A12" s="654" t="s">
        <v>194</v>
      </c>
      <c r="B12" s="266" t="s">
        <v>195</v>
      </c>
      <c r="C12" s="267">
        <v>185</v>
      </c>
      <c r="D12" s="660" t="s">
        <v>196</v>
      </c>
      <c r="E12" s="651"/>
    </row>
    <row r="13" spans="1:5">
      <c r="A13" s="655"/>
      <c r="B13" s="268" t="s">
        <v>197</v>
      </c>
      <c r="C13" s="269">
        <v>220</v>
      </c>
      <c r="D13" s="658"/>
      <c r="E13" s="651"/>
    </row>
    <row r="14" spans="1:5">
      <c r="A14" s="655"/>
      <c r="B14" s="268" t="s">
        <v>198</v>
      </c>
      <c r="C14" s="269">
        <v>305</v>
      </c>
      <c r="D14" s="658"/>
      <c r="E14" s="651"/>
    </row>
    <row r="15" spans="1:5">
      <c r="A15" s="655"/>
      <c r="B15" s="268" t="s">
        <v>199</v>
      </c>
      <c r="C15" s="269">
        <v>215</v>
      </c>
      <c r="D15" s="658"/>
      <c r="E15" s="651"/>
    </row>
    <row r="16" spans="1:5">
      <c r="A16" s="655"/>
      <c r="B16" s="268" t="s">
        <v>200</v>
      </c>
      <c r="C16" s="269">
        <v>155</v>
      </c>
      <c r="D16" s="658" t="s">
        <v>196</v>
      </c>
      <c r="E16" s="651"/>
    </row>
    <row r="17" spans="1:5">
      <c r="A17" s="655"/>
      <c r="B17" s="268" t="s">
        <v>201</v>
      </c>
      <c r="C17" s="269">
        <v>195</v>
      </c>
      <c r="D17" s="658"/>
      <c r="E17" s="651"/>
    </row>
    <row r="18" spans="1:5">
      <c r="A18" s="655"/>
      <c r="B18" s="268" t="s">
        <v>202</v>
      </c>
      <c r="C18" s="269">
        <v>265</v>
      </c>
      <c r="D18" s="658"/>
      <c r="E18" s="651"/>
    </row>
    <row r="19" spans="1:5">
      <c r="A19" s="655"/>
      <c r="B19" s="268" t="s">
        <v>203</v>
      </c>
      <c r="C19" s="269">
        <v>205</v>
      </c>
      <c r="D19" s="658"/>
      <c r="E19" s="651"/>
    </row>
    <row r="20" spans="1:5" ht="15.75">
      <c r="A20" s="657"/>
      <c r="B20" s="270" t="s">
        <v>204</v>
      </c>
      <c r="C20" s="271">
        <v>175</v>
      </c>
      <c r="D20" s="272" t="s">
        <v>196</v>
      </c>
      <c r="E20" s="651"/>
    </row>
    <row r="21" spans="1:5" ht="25.5">
      <c r="A21" s="654" t="s">
        <v>205</v>
      </c>
      <c r="B21" s="266" t="s">
        <v>206</v>
      </c>
      <c r="C21" s="267">
        <v>255</v>
      </c>
      <c r="D21" s="660" t="s">
        <v>196</v>
      </c>
      <c r="E21" s="651"/>
    </row>
    <row r="22" spans="1:5" ht="25.5">
      <c r="A22" s="655"/>
      <c r="B22" s="268" t="s">
        <v>207</v>
      </c>
      <c r="C22" s="269">
        <v>215</v>
      </c>
      <c r="D22" s="658"/>
      <c r="E22" s="651"/>
    </row>
    <row r="23" spans="1:5">
      <c r="A23" s="657"/>
      <c r="B23" s="270" t="s">
        <v>208</v>
      </c>
      <c r="C23" s="271">
        <v>200</v>
      </c>
      <c r="D23" s="661"/>
      <c r="E23" s="651"/>
    </row>
    <row r="24" spans="1:5" ht="15.75">
      <c r="A24" s="273" t="s">
        <v>209</v>
      </c>
      <c r="B24" s="274" t="s">
        <v>210</v>
      </c>
      <c r="C24" s="275">
        <v>210</v>
      </c>
      <c r="D24" s="276" t="s">
        <v>196</v>
      </c>
      <c r="E24" s="652"/>
    </row>
    <row r="25" spans="1:5">
      <c r="A25" s="664" t="s">
        <v>211</v>
      </c>
      <c r="B25" s="665"/>
      <c r="C25" s="665"/>
      <c r="D25" s="665"/>
      <c r="E25" s="265"/>
    </row>
    <row r="26" spans="1:5" ht="25.5">
      <c r="A26" s="654" t="s">
        <v>212</v>
      </c>
      <c r="B26" s="263" t="s">
        <v>213</v>
      </c>
      <c r="C26" s="277">
        <v>125</v>
      </c>
      <c r="D26" s="669" t="s">
        <v>196</v>
      </c>
      <c r="E26" s="650" t="s">
        <v>214</v>
      </c>
    </row>
    <row r="27" spans="1:5" ht="25.5">
      <c r="A27" s="657"/>
      <c r="B27" s="263" t="s">
        <v>215</v>
      </c>
      <c r="C27" s="277">
        <v>225</v>
      </c>
      <c r="D27" s="669"/>
      <c r="E27" s="652"/>
    </row>
    <row r="28" spans="1:5">
      <c r="A28" s="664" t="s">
        <v>216</v>
      </c>
      <c r="B28" s="665"/>
      <c r="C28" s="665"/>
      <c r="D28" s="665"/>
      <c r="E28" s="265"/>
    </row>
    <row r="29" spans="1:5">
      <c r="A29" s="654" t="s">
        <v>217</v>
      </c>
      <c r="B29" s="263" t="s">
        <v>218</v>
      </c>
      <c r="C29" s="278">
        <v>45</v>
      </c>
      <c r="D29" s="666" t="s">
        <v>196</v>
      </c>
      <c r="E29" s="650" t="s">
        <v>193</v>
      </c>
    </row>
    <row r="30" spans="1:5">
      <c r="A30" s="655"/>
      <c r="B30" s="263" t="s">
        <v>219</v>
      </c>
      <c r="C30" s="279">
        <v>95</v>
      </c>
      <c r="D30" s="667"/>
      <c r="E30" s="651"/>
    </row>
    <row r="31" spans="1:5">
      <c r="A31" s="655"/>
      <c r="B31" s="263" t="s">
        <v>220</v>
      </c>
      <c r="C31" s="279">
        <v>120</v>
      </c>
      <c r="D31" s="667"/>
      <c r="E31" s="651"/>
    </row>
    <row r="32" spans="1:5">
      <c r="A32" s="655"/>
      <c r="B32" s="263" t="s">
        <v>221</v>
      </c>
      <c r="C32" s="279">
        <v>100</v>
      </c>
      <c r="D32" s="667"/>
      <c r="E32" s="651"/>
    </row>
    <row r="33" spans="1:5">
      <c r="A33" s="655"/>
      <c r="B33" s="263" t="s">
        <v>222</v>
      </c>
      <c r="C33" s="279">
        <v>100</v>
      </c>
      <c r="D33" s="667"/>
      <c r="E33" s="651"/>
    </row>
    <row r="34" spans="1:5">
      <c r="A34" s="655"/>
      <c r="B34" s="263" t="s">
        <v>223</v>
      </c>
      <c r="C34" s="279">
        <v>55</v>
      </c>
      <c r="D34" s="667"/>
      <c r="E34" s="651"/>
    </row>
    <row r="35" spans="1:5">
      <c r="A35" s="655"/>
      <c r="B35" s="263" t="s">
        <v>224</v>
      </c>
      <c r="C35" s="279">
        <v>65</v>
      </c>
      <c r="D35" s="667"/>
      <c r="E35" s="651"/>
    </row>
    <row r="36" spans="1:5" ht="15.75" thickBot="1">
      <c r="A36" s="656"/>
      <c r="B36" s="280" t="s">
        <v>225</v>
      </c>
      <c r="C36" s="281">
        <v>60</v>
      </c>
      <c r="D36" s="668"/>
      <c r="E36" s="652"/>
    </row>
    <row r="37" spans="1:5" ht="18">
      <c r="A37" s="662" t="s">
        <v>226</v>
      </c>
      <c r="B37" s="663"/>
      <c r="C37" s="663"/>
      <c r="D37" s="663"/>
      <c r="E37" s="265"/>
    </row>
    <row r="38" spans="1:5">
      <c r="A38" s="664" t="s">
        <v>227</v>
      </c>
      <c r="B38" s="665"/>
      <c r="C38" s="665"/>
      <c r="D38" s="665"/>
      <c r="E38" s="265"/>
    </row>
    <row r="39" spans="1:5">
      <c r="A39" s="655" t="s">
        <v>184</v>
      </c>
      <c r="B39" s="282" t="s">
        <v>30</v>
      </c>
      <c r="C39" s="277">
        <v>2780</v>
      </c>
      <c r="D39" s="658" t="s">
        <v>192</v>
      </c>
      <c r="E39" s="650" t="s">
        <v>228</v>
      </c>
    </row>
    <row r="40" spans="1:5">
      <c r="A40" s="655"/>
      <c r="B40" s="282" t="s">
        <v>27</v>
      </c>
      <c r="C40" s="277">
        <v>3135</v>
      </c>
      <c r="D40" s="658"/>
      <c r="E40" s="651"/>
    </row>
    <row r="41" spans="1:5">
      <c r="A41" s="655"/>
      <c r="B41" s="282" t="s">
        <v>32</v>
      </c>
      <c r="C41" s="277">
        <v>1860</v>
      </c>
      <c r="D41" s="658"/>
      <c r="E41" s="651"/>
    </row>
    <row r="42" spans="1:5">
      <c r="A42" s="657"/>
      <c r="B42" s="283" t="s">
        <v>229</v>
      </c>
      <c r="C42" s="277">
        <v>3185</v>
      </c>
      <c r="D42" s="661"/>
      <c r="E42" s="652"/>
    </row>
    <row r="43" spans="1:5">
      <c r="A43" s="664" t="s">
        <v>230</v>
      </c>
      <c r="B43" s="665"/>
      <c r="C43" s="665"/>
      <c r="D43" s="665"/>
      <c r="E43" s="265"/>
    </row>
    <row r="44" spans="1:5">
      <c r="A44" s="655" t="s">
        <v>191</v>
      </c>
      <c r="B44" s="263" t="s">
        <v>231</v>
      </c>
      <c r="C44" s="269">
        <v>110</v>
      </c>
      <c r="D44" s="658" t="s">
        <v>232</v>
      </c>
      <c r="E44" s="650" t="s">
        <v>187</v>
      </c>
    </row>
    <row r="45" spans="1:5">
      <c r="A45" s="655"/>
      <c r="B45" s="263" t="s">
        <v>107</v>
      </c>
      <c r="C45" s="269">
        <v>80</v>
      </c>
      <c r="D45" s="658"/>
      <c r="E45" s="651"/>
    </row>
    <row r="46" spans="1:5">
      <c r="A46" s="655"/>
      <c r="B46" s="263" t="s">
        <v>233</v>
      </c>
      <c r="C46" s="269">
        <v>25</v>
      </c>
      <c r="D46" s="658"/>
      <c r="E46" s="651"/>
    </row>
    <row r="47" spans="1:5">
      <c r="A47" s="655"/>
      <c r="B47" s="263" t="s">
        <v>234</v>
      </c>
      <c r="C47" s="269">
        <v>30</v>
      </c>
      <c r="D47" s="658"/>
      <c r="E47" s="651"/>
    </row>
    <row r="48" spans="1:5">
      <c r="A48" s="655"/>
      <c r="B48" s="263" t="s">
        <v>235</v>
      </c>
      <c r="C48" s="269">
        <v>70</v>
      </c>
      <c r="D48" s="658"/>
      <c r="E48" s="651"/>
    </row>
    <row r="49" spans="1:5">
      <c r="A49" s="655"/>
      <c r="B49" s="263" t="s">
        <v>236</v>
      </c>
      <c r="C49" s="269">
        <v>70</v>
      </c>
      <c r="D49" s="658"/>
      <c r="E49" s="651"/>
    </row>
    <row r="50" spans="1:5">
      <c r="A50" s="655"/>
      <c r="B50" s="263" t="s">
        <v>237</v>
      </c>
      <c r="C50" s="269">
        <v>60</v>
      </c>
      <c r="D50" s="658"/>
      <c r="E50" s="651"/>
    </row>
    <row r="51" spans="1:5">
      <c r="A51" s="655"/>
      <c r="B51" s="263" t="s">
        <v>238</v>
      </c>
      <c r="C51" s="269">
        <v>30</v>
      </c>
      <c r="D51" s="658"/>
      <c r="E51" s="651"/>
    </row>
    <row r="52" spans="1:5">
      <c r="A52" s="655"/>
      <c r="B52" s="263" t="s">
        <v>239</v>
      </c>
      <c r="C52" s="269">
        <v>75</v>
      </c>
      <c r="D52" s="658"/>
      <c r="E52" s="651"/>
    </row>
    <row r="53" spans="1:5">
      <c r="A53" s="657"/>
      <c r="B53" s="263" t="s">
        <v>240</v>
      </c>
      <c r="C53" s="271">
        <v>30</v>
      </c>
      <c r="D53" s="661"/>
      <c r="E53" s="652"/>
    </row>
    <row r="54" spans="1:5">
      <c r="A54" s="664" t="s">
        <v>241</v>
      </c>
      <c r="B54" s="665"/>
      <c r="C54" s="665"/>
      <c r="D54" s="665"/>
      <c r="E54" s="265"/>
    </row>
    <row r="55" spans="1:5">
      <c r="A55" s="654" t="s">
        <v>191</v>
      </c>
      <c r="B55" s="284" t="s">
        <v>242</v>
      </c>
      <c r="C55" s="267">
        <v>630</v>
      </c>
      <c r="D55" s="660" t="s">
        <v>232</v>
      </c>
      <c r="E55" s="650" t="s">
        <v>228</v>
      </c>
    </row>
    <row r="56" spans="1:5">
      <c r="A56" s="655"/>
      <c r="B56" s="263" t="s">
        <v>243</v>
      </c>
      <c r="C56" s="269">
        <v>480</v>
      </c>
      <c r="D56" s="658"/>
      <c r="E56" s="651"/>
    </row>
    <row r="57" spans="1:5">
      <c r="A57" s="655"/>
      <c r="B57" s="263" t="s">
        <v>244</v>
      </c>
      <c r="C57" s="269">
        <v>300</v>
      </c>
      <c r="D57" s="658"/>
      <c r="E57" s="651"/>
    </row>
    <row r="58" spans="1:5">
      <c r="A58" s="655"/>
      <c r="B58" s="263" t="s">
        <v>231</v>
      </c>
      <c r="C58" s="269">
        <v>130</v>
      </c>
      <c r="D58" s="658"/>
      <c r="E58" s="651"/>
    </row>
    <row r="59" spans="1:5">
      <c r="A59" s="655"/>
      <c r="B59" s="263" t="s">
        <v>107</v>
      </c>
      <c r="C59" s="269">
        <v>95</v>
      </c>
      <c r="D59" s="658"/>
      <c r="E59" s="651"/>
    </row>
    <row r="60" spans="1:5">
      <c r="A60" s="655"/>
      <c r="B60" s="263" t="s">
        <v>233</v>
      </c>
      <c r="C60" s="269">
        <v>20</v>
      </c>
      <c r="D60" s="658"/>
      <c r="E60" s="651"/>
    </row>
    <row r="61" spans="1:5">
      <c r="A61" s="655"/>
      <c r="B61" s="263" t="s">
        <v>234</v>
      </c>
      <c r="C61" s="269">
        <v>25</v>
      </c>
      <c r="D61" s="658"/>
      <c r="E61" s="651"/>
    </row>
    <row r="62" spans="1:5">
      <c r="A62" s="655"/>
      <c r="B62" s="263" t="s">
        <v>245</v>
      </c>
      <c r="C62" s="269">
        <v>65</v>
      </c>
      <c r="D62" s="658"/>
      <c r="E62" s="651"/>
    </row>
    <row r="63" spans="1:5">
      <c r="A63" s="655"/>
      <c r="B63" s="263" t="s">
        <v>246</v>
      </c>
      <c r="C63" s="269">
        <v>75</v>
      </c>
      <c r="D63" s="658"/>
      <c r="E63" s="651"/>
    </row>
    <row r="64" spans="1:5">
      <c r="A64" s="655"/>
      <c r="B64" s="263" t="s">
        <v>247</v>
      </c>
      <c r="C64" s="269">
        <v>60</v>
      </c>
      <c r="D64" s="658"/>
      <c r="E64" s="651"/>
    </row>
    <row r="65" spans="1:5">
      <c r="A65" s="655"/>
      <c r="B65" s="263" t="s">
        <v>248</v>
      </c>
      <c r="C65" s="269">
        <v>50</v>
      </c>
      <c r="D65" s="658"/>
      <c r="E65" s="651"/>
    </row>
    <row r="66" spans="1:5">
      <c r="A66" s="655"/>
      <c r="B66" s="263" t="s">
        <v>249</v>
      </c>
      <c r="C66" s="269">
        <v>85</v>
      </c>
      <c r="D66" s="658"/>
      <c r="E66" s="651"/>
    </row>
    <row r="67" spans="1:5" ht="15.75" thickBot="1">
      <c r="A67" s="656"/>
      <c r="B67" s="280" t="s">
        <v>250</v>
      </c>
      <c r="C67" s="285">
        <v>45</v>
      </c>
      <c r="D67" s="659"/>
      <c r="E67" s="652"/>
    </row>
    <row r="68" spans="1:5" ht="18.75" thickBot="1">
      <c r="A68" s="678" t="s">
        <v>251</v>
      </c>
      <c r="B68" s="679"/>
      <c r="C68" s="679"/>
      <c r="D68" s="679"/>
      <c r="E68" s="265"/>
    </row>
    <row r="69" spans="1:5" ht="26.25" thickBot="1">
      <c r="A69" s="287"/>
      <c r="B69" s="280" t="s">
        <v>252</v>
      </c>
      <c r="C69" s="304">
        <v>455</v>
      </c>
      <c r="D69" s="286" t="s">
        <v>253</v>
      </c>
      <c r="E69" s="317" t="s">
        <v>214</v>
      </c>
    </row>
    <row r="70" spans="1:5" ht="18.75" thickBot="1">
      <c r="A70" s="670" t="s">
        <v>254</v>
      </c>
      <c r="B70" s="671"/>
      <c r="C70" s="671"/>
      <c r="D70" s="671"/>
      <c r="E70" s="265"/>
    </row>
    <row r="71" spans="1:5">
      <c r="A71" s="654" t="s">
        <v>184</v>
      </c>
      <c r="B71" s="288" t="s">
        <v>30</v>
      </c>
      <c r="C71" s="289">
        <v>2780</v>
      </c>
      <c r="D71" s="660" t="s">
        <v>255</v>
      </c>
      <c r="E71" s="650" t="s">
        <v>228</v>
      </c>
    </row>
    <row r="72" spans="1:5">
      <c r="A72" s="655"/>
      <c r="B72" s="282" t="s">
        <v>27</v>
      </c>
      <c r="C72" s="277">
        <v>3135</v>
      </c>
      <c r="D72" s="658"/>
      <c r="E72" s="651"/>
    </row>
    <row r="73" spans="1:5">
      <c r="A73" s="655"/>
      <c r="B73" s="282" t="s">
        <v>32</v>
      </c>
      <c r="C73" s="277">
        <v>1860</v>
      </c>
      <c r="D73" s="658"/>
      <c r="E73" s="651"/>
    </row>
    <row r="74" spans="1:5" ht="15.75" thickBot="1">
      <c r="A74" s="655"/>
      <c r="B74" s="290" t="s">
        <v>229</v>
      </c>
      <c r="C74" s="277">
        <v>3185</v>
      </c>
      <c r="D74" s="658"/>
      <c r="E74" s="652"/>
    </row>
    <row r="75" spans="1:5" ht="25.5">
      <c r="A75" s="654" t="s">
        <v>191</v>
      </c>
      <c r="B75" s="291" t="s">
        <v>256</v>
      </c>
      <c r="C75" s="292"/>
      <c r="D75" s="293"/>
      <c r="E75" s="265"/>
    </row>
    <row r="76" spans="1:5">
      <c r="A76" s="655"/>
      <c r="B76" s="294" t="s">
        <v>257</v>
      </c>
      <c r="C76" s="289">
        <v>3735</v>
      </c>
      <c r="D76" s="660" t="s">
        <v>255</v>
      </c>
      <c r="E76" s="650" t="s">
        <v>258</v>
      </c>
    </row>
    <row r="77" spans="1:5">
      <c r="A77" s="655"/>
      <c r="B77" s="295" t="s">
        <v>259</v>
      </c>
      <c r="C77" s="277">
        <v>2610</v>
      </c>
      <c r="D77" s="658"/>
      <c r="E77" s="651"/>
    </row>
    <row r="78" spans="1:5">
      <c r="A78" s="655"/>
      <c r="B78" s="283" t="s">
        <v>260</v>
      </c>
      <c r="C78" s="296">
        <v>3400</v>
      </c>
      <c r="D78" s="661"/>
      <c r="E78" s="652"/>
    </row>
    <row r="79" spans="1:5" ht="25.5">
      <c r="A79" s="655"/>
      <c r="B79" s="274" t="s">
        <v>261</v>
      </c>
      <c r="C79" s="297"/>
      <c r="D79" s="276"/>
      <c r="E79" s="265"/>
    </row>
    <row r="80" spans="1:5">
      <c r="A80" s="655"/>
      <c r="B80" s="298" t="s">
        <v>262</v>
      </c>
      <c r="C80" s="277">
        <v>3710</v>
      </c>
      <c r="D80" s="658" t="s">
        <v>255</v>
      </c>
      <c r="E80" s="650" t="s">
        <v>263</v>
      </c>
    </row>
    <row r="81" spans="1:5">
      <c r="A81" s="655"/>
      <c r="B81" s="282" t="s">
        <v>264</v>
      </c>
      <c r="C81" s="277">
        <v>3150</v>
      </c>
      <c r="D81" s="658"/>
      <c r="E81" s="651"/>
    </row>
    <row r="82" spans="1:5">
      <c r="A82" s="655"/>
      <c r="B82" s="295" t="s">
        <v>265</v>
      </c>
      <c r="C82" s="299">
        <v>3425</v>
      </c>
      <c r="D82" s="658"/>
      <c r="E82" s="651"/>
    </row>
    <row r="83" spans="1:5">
      <c r="A83" s="655"/>
      <c r="B83" s="295" t="s">
        <v>266</v>
      </c>
      <c r="C83" s="299">
        <v>3850</v>
      </c>
      <c r="D83" s="658"/>
      <c r="E83" s="651"/>
    </row>
    <row r="84" spans="1:5">
      <c r="A84" s="655"/>
      <c r="B84" s="295" t="s">
        <v>267</v>
      </c>
      <c r="C84" s="299">
        <v>3975</v>
      </c>
      <c r="D84" s="658"/>
      <c r="E84" s="651"/>
    </row>
    <row r="85" spans="1:5">
      <c r="A85" s="655"/>
      <c r="B85" s="282" t="s">
        <v>268</v>
      </c>
      <c r="C85" s="277">
        <v>3620</v>
      </c>
      <c r="D85" s="658"/>
      <c r="E85" s="651"/>
    </row>
    <row r="86" spans="1:5">
      <c r="A86" s="655"/>
      <c r="B86" s="282" t="s">
        <v>269</v>
      </c>
      <c r="C86" s="277">
        <v>4050</v>
      </c>
      <c r="D86" s="658"/>
      <c r="E86" s="651"/>
    </row>
    <row r="87" spans="1:5">
      <c r="A87" s="655"/>
      <c r="B87" s="282" t="s">
        <v>270</v>
      </c>
      <c r="C87" s="277">
        <v>3920</v>
      </c>
      <c r="D87" s="658"/>
      <c r="E87" s="651"/>
    </row>
    <row r="88" spans="1:5">
      <c r="A88" s="655"/>
      <c r="B88" s="282" t="s">
        <v>271</v>
      </c>
      <c r="C88" s="277">
        <v>3655</v>
      </c>
      <c r="D88" s="658"/>
      <c r="E88" s="651"/>
    </row>
    <row r="89" spans="1:5">
      <c r="A89" s="655"/>
      <c r="B89" s="282" t="s">
        <v>272</v>
      </c>
      <c r="C89" s="277">
        <v>3655</v>
      </c>
      <c r="D89" s="658"/>
      <c r="E89" s="651"/>
    </row>
    <row r="90" spans="1:5">
      <c r="A90" s="655"/>
      <c r="B90" s="283" t="s">
        <v>273</v>
      </c>
      <c r="C90" s="296">
        <v>3515</v>
      </c>
      <c r="D90" s="661"/>
      <c r="E90" s="652"/>
    </row>
    <row r="91" spans="1:5" ht="25.5">
      <c r="A91" s="655"/>
      <c r="B91" s="274" t="s">
        <v>274</v>
      </c>
      <c r="C91" s="297"/>
      <c r="D91" s="276"/>
      <c r="E91" s="265"/>
    </row>
    <row r="92" spans="1:5">
      <c r="A92" s="655"/>
      <c r="B92" s="294" t="s">
        <v>275</v>
      </c>
      <c r="C92" s="277">
        <v>2720</v>
      </c>
      <c r="D92" s="658" t="s">
        <v>255</v>
      </c>
      <c r="E92" s="650" t="s">
        <v>276</v>
      </c>
    </row>
    <row r="93" spans="1:5">
      <c r="A93" s="655"/>
      <c r="B93" s="282" t="s">
        <v>277</v>
      </c>
      <c r="C93" s="277">
        <v>2810</v>
      </c>
      <c r="D93" s="658"/>
      <c r="E93" s="651"/>
    </row>
    <row r="94" spans="1:5">
      <c r="A94" s="655"/>
      <c r="B94" s="282" t="s">
        <v>278</v>
      </c>
      <c r="C94" s="277">
        <v>2850</v>
      </c>
      <c r="D94" s="658"/>
      <c r="E94" s="651"/>
    </row>
    <row r="95" spans="1:5">
      <c r="A95" s="655"/>
      <c r="B95" s="282" t="s">
        <v>279</v>
      </c>
      <c r="C95" s="277">
        <v>2690</v>
      </c>
      <c r="D95" s="658"/>
      <c r="E95" s="651"/>
    </row>
    <row r="96" spans="1:5">
      <c r="A96" s="655"/>
      <c r="B96" s="282" t="s">
        <v>280</v>
      </c>
      <c r="C96" s="277">
        <v>2420</v>
      </c>
      <c r="D96" s="658"/>
      <c r="E96" s="651"/>
    </row>
    <row r="97" spans="1:5">
      <c r="A97" s="655"/>
      <c r="B97" s="282" t="s">
        <v>281</v>
      </c>
      <c r="C97" s="277">
        <v>2070</v>
      </c>
      <c r="D97" s="658"/>
      <c r="E97" s="651"/>
    </row>
    <row r="98" spans="1:5">
      <c r="A98" s="655"/>
      <c r="B98" s="282" t="s">
        <v>282</v>
      </c>
      <c r="C98" s="277">
        <v>2105</v>
      </c>
      <c r="D98" s="658"/>
      <c r="E98" s="651"/>
    </row>
    <row r="99" spans="1:5">
      <c r="A99" s="655"/>
      <c r="B99" s="282" t="s">
        <v>283</v>
      </c>
      <c r="C99" s="277">
        <v>1040</v>
      </c>
      <c r="D99" s="658"/>
      <c r="E99" s="651"/>
    </row>
    <row r="100" spans="1:5">
      <c r="A100" s="655"/>
      <c r="B100" s="283" t="s">
        <v>284</v>
      </c>
      <c r="C100" s="277">
        <v>1190</v>
      </c>
      <c r="D100" s="658"/>
      <c r="E100" s="652"/>
    </row>
    <row r="101" spans="1:5" ht="25.5">
      <c r="A101" s="655"/>
      <c r="B101" s="274" t="s">
        <v>285</v>
      </c>
      <c r="C101" s="297"/>
      <c r="D101" s="276"/>
      <c r="E101" s="650" t="s">
        <v>286</v>
      </c>
    </row>
    <row r="102" spans="1:5" ht="15.75">
      <c r="A102" s="657"/>
      <c r="B102" s="300" t="s">
        <v>287</v>
      </c>
      <c r="C102" s="297">
        <v>2315</v>
      </c>
      <c r="D102" s="301" t="s">
        <v>255</v>
      </c>
      <c r="E102" s="652"/>
    </row>
    <row r="103" spans="1:5">
      <c r="A103" s="654" t="s">
        <v>194</v>
      </c>
      <c r="B103" s="270" t="s">
        <v>288</v>
      </c>
      <c r="C103" s="296"/>
      <c r="D103" s="270"/>
      <c r="E103" s="302"/>
    </row>
    <row r="104" spans="1:5">
      <c r="A104" s="655"/>
      <c r="B104" s="294" t="s">
        <v>289</v>
      </c>
      <c r="C104" s="277">
        <v>1825</v>
      </c>
      <c r="D104" s="658" t="s">
        <v>290</v>
      </c>
      <c r="E104" s="650" t="s">
        <v>286</v>
      </c>
    </row>
    <row r="105" spans="1:5" ht="15.75" thickBot="1">
      <c r="A105" s="656"/>
      <c r="B105" s="303" t="s">
        <v>291</v>
      </c>
      <c r="C105" s="304">
        <v>2000</v>
      </c>
      <c r="D105" s="659"/>
      <c r="E105" s="653"/>
    </row>
    <row r="106" spans="1:5" ht="15.75" thickBot="1">
      <c r="A106" s="262"/>
      <c r="B106" s="262"/>
      <c r="C106" s="262"/>
      <c r="D106" s="262"/>
      <c r="E106" s="262"/>
    </row>
    <row r="107" spans="1:5" ht="16.5" thickBot="1">
      <c r="A107" s="306"/>
      <c r="B107" s="307" t="s">
        <v>292</v>
      </c>
      <c r="C107" s="308">
        <v>56.7</v>
      </c>
      <c r="D107" s="309" t="s">
        <v>293</v>
      </c>
      <c r="E107" s="310" t="s">
        <v>294</v>
      </c>
    </row>
    <row r="110" spans="1:5">
      <c r="A110" s="649" t="s">
        <v>295</v>
      </c>
      <c r="B110" s="649"/>
      <c r="C110" s="649"/>
      <c r="D110" s="649"/>
      <c r="E110" s="649"/>
    </row>
    <row r="114" spans="2:7">
      <c r="B114" s="300" t="s">
        <v>86</v>
      </c>
      <c r="C114" s="315">
        <v>17.5</v>
      </c>
      <c r="D114" s="315" t="s">
        <v>296</v>
      </c>
      <c r="E114" s="300" t="s">
        <v>297</v>
      </c>
      <c r="F114" s="300"/>
      <c r="G114" s="262"/>
    </row>
    <row r="115" spans="2:7">
      <c r="B115" s="300"/>
      <c r="C115" s="316"/>
      <c r="D115" s="315"/>
      <c r="E115" s="300"/>
      <c r="F115" s="300"/>
      <c r="G115" s="262"/>
    </row>
    <row r="116" spans="2:7">
      <c r="B116" s="300" t="s">
        <v>298</v>
      </c>
      <c r="C116" s="315">
        <v>2990</v>
      </c>
      <c r="D116" s="315" t="s">
        <v>299</v>
      </c>
      <c r="E116" s="300" t="s">
        <v>300</v>
      </c>
      <c r="F116" s="300"/>
      <c r="G116" s="262"/>
    </row>
    <row r="117" spans="2:7">
      <c r="B117" s="300"/>
      <c r="C117" s="316"/>
      <c r="D117" s="315"/>
      <c r="E117" s="300"/>
      <c r="F117" s="300"/>
      <c r="G117" s="262"/>
    </row>
    <row r="118" spans="2:7">
      <c r="B118" s="300" t="s">
        <v>301</v>
      </c>
      <c r="C118" s="316">
        <v>1530</v>
      </c>
      <c r="D118" s="315" t="s">
        <v>302</v>
      </c>
      <c r="E118" s="300" t="s">
        <v>303</v>
      </c>
      <c r="F118" s="300"/>
      <c r="G118" s="262"/>
    </row>
    <row r="119" spans="2:7">
      <c r="B119" s="300"/>
      <c r="C119" s="316"/>
      <c r="D119" s="315"/>
      <c r="E119" s="300"/>
      <c r="F119" s="300"/>
      <c r="G119" s="262"/>
    </row>
    <row r="120" spans="2:7">
      <c r="B120" s="300"/>
      <c r="C120" s="316"/>
      <c r="D120" s="315"/>
      <c r="E120" s="300"/>
      <c r="F120" s="300" t="s">
        <v>304</v>
      </c>
      <c r="G120" s="262" t="s">
        <v>11</v>
      </c>
    </row>
    <row r="121" spans="2:7" ht="38.25">
      <c r="B121" s="314" t="s">
        <v>117</v>
      </c>
      <c r="C121" s="316">
        <v>1142.17</v>
      </c>
      <c r="D121" s="315" t="s">
        <v>305</v>
      </c>
      <c r="E121" s="300" t="s">
        <v>306</v>
      </c>
      <c r="F121" s="300" t="s">
        <v>307</v>
      </c>
      <c r="G121" s="262"/>
    </row>
    <row r="122" spans="2:7" ht="25.5">
      <c r="B122" s="314" t="s">
        <v>119</v>
      </c>
      <c r="C122" s="316">
        <v>610</v>
      </c>
      <c r="D122" s="315" t="s">
        <v>305</v>
      </c>
      <c r="E122" s="300" t="s">
        <v>119</v>
      </c>
      <c r="F122" s="300" t="s">
        <v>308</v>
      </c>
      <c r="G122" s="262"/>
    </row>
    <row r="123" spans="2:7" ht="25.5">
      <c r="B123" s="314" t="s">
        <v>123</v>
      </c>
      <c r="C123" s="316">
        <v>1700</v>
      </c>
      <c r="D123" s="315" t="s">
        <v>305</v>
      </c>
      <c r="E123" s="300" t="s">
        <v>309</v>
      </c>
      <c r="F123" s="300" t="s">
        <v>309</v>
      </c>
      <c r="G123" s="262"/>
    </row>
    <row r="124" spans="2:7">
      <c r="B124" s="314" t="s">
        <v>124</v>
      </c>
      <c r="C124" s="316"/>
      <c r="D124" s="300"/>
      <c r="E124" s="300" t="s">
        <v>310</v>
      </c>
      <c r="F124" s="300"/>
      <c r="G124" s="262"/>
    </row>
    <row r="125" spans="2:7">
      <c r="B125" s="314" t="s">
        <v>126</v>
      </c>
      <c r="C125" s="316"/>
      <c r="D125" s="300"/>
      <c r="E125" s="300"/>
      <c r="F125" s="300"/>
      <c r="G125" s="262"/>
    </row>
    <row r="126" spans="2:7" ht="38.25">
      <c r="B126" s="314" t="s">
        <v>127</v>
      </c>
      <c r="C126" s="316">
        <v>1208</v>
      </c>
      <c r="D126" s="315" t="s">
        <v>305</v>
      </c>
      <c r="E126" s="300" t="s">
        <v>311</v>
      </c>
      <c r="F126" s="300" t="s">
        <v>312</v>
      </c>
      <c r="G126" s="262"/>
    </row>
    <row r="127" spans="2:7">
      <c r="B127" s="314" t="s">
        <v>128</v>
      </c>
      <c r="C127" s="316"/>
      <c r="D127" s="315"/>
      <c r="E127" s="300"/>
      <c r="F127" s="300"/>
      <c r="G127" s="262"/>
    </row>
    <row r="128" spans="2:7">
      <c r="B128" s="314" t="s">
        <v>129</v>
      </c>
      <c r="C128" s="316"/>
      <c r="D128" s="315"/>
      <c r="E128" s="300"/>
      <c r="F128" s="300"/>
      <c r="G128" s="262"/>
    </row>
    <row r="129" spans="2:19">
      <c r="B129" s="314" t="s">
        <v>130</v>
      </c>
      <c r="C129" s="316"/>
      <c r="D129" s="315"/>
      <c r="E129" s="300"/>
      <c r="F129" s="300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</row>
    <row r="130" spans="2:19">
      <c r="B130" s="314" t="s">
        <v>131</v>
      </c>
      <c r="C130" s="316">
        <v>2730</v>
      </c>
      <c r="D130" s="315" t="s">
        <v>305</v>
      </c>
      <c r="E130" s="300" t="s">
        <v>313</v>
      </c>
      <c r="F130" s="300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</row>
    <row r="131" spans="2:19">
      <c r="B131" s="314" t="s">
        <v>132</v>
      </c>
      <c r="C131" s="316"/>
      <c r="D131" s="315"/>
      <c r="E131" s="300"/>
      <c r="F131" s="300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</row>
    <row r="132" spans="2:19">
      <c r="B132" s="314" t="s">
        <v>133</v>
      </c>
      <c r="C132" s="316"/>
      <c r="D132" s="315"/>
      <c r="E132" s="300"/>
      <c r="F132" s="300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</row>
    <row r="133" spans="2:19">
      <c r="B133" s="314" t="s">
        <v>133</v>
      </c>
      <c r="C133" s="316"/>
      <c r="D133" s="315"/>
      <c r="E133" s="300"/>
      <c r="F133" s="300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</row>
    <row r="134" spans="2:19">
      <c r="B134" s="314" t="s">
        <v>133</v>
      </c>
      <c r="C134" s="316"/>
      <c r="D134" s="315"/>
      <c r="E134" s="300"/>
      <c r="F134" s="300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</row>
    <row r="135" spans="2:19">
      <c r="B135" s="314" t="s">
        <v>135</v>
      </c>
      <c r="C135" s="316"/>
      <c r="D135" s="315"/>
      <c r="E135" s="300"/>
      <c r="F135" s="300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</row>
    <row r="136" spans="2:19">
      <c r="B136" s="314" t="s">
        <v>136</v>
      </c>
      <c r="C136" s="316"/>
      <c r="D136" s="300"/>
      <c r="E136" s="300"/>
      <c r="F136" s="300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</row>
    <row r="137" spans="2:19">
      <c r="B137" s="314" t="s">
        <v>137</v>
      </c>
      <c r="C137" s="316">
        <v>1208</v>
      </c>
      <c r="D137" s="315" t="s">
        <v>305</v>
      </c>
      <c r="E137" s="300" t="s">
        <v>312</v>
      </c>
      <c r="F137" s="300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</row>
    <row r="138" spans="2:19">
      <c r="B138" s="314" t="s">
        <v>138</v>
      </c>
      <c r="C138" s="316"/>
      <c r="D138" s="315"/>
      <c r="E138" s="300"/>
      <c r="F138" s="300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</row>
    <row r="139" spans="2:19">
      <c r="B139" s="314" t="s">
        <v>139</v>
      </c>
      <c r="C139" s="316"/>
      <c r="D139" s="315"/>
      <c r="E139" s="300"/>
      <c r="F139" s="300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</row>
    <row r="140" spans="2:19">
      <c r="B140" s="314" t="s">
        <v>140</v>
      </c>
      <c r="C140" s="316"/>
      <c r="D140" s="315"/>
      <c r="E140" s="300"/>
      <c r="F140" s="300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</row>
    <row r="141" spans="2:19">
      <c r="B141" s="314" t="s">
        <v>314</v>
      </c>
      <c r="C141" s="316">
        <v>2100</v>
      </c>
      <c r="D141" s="315" t="s">
        <v>305</v>
      </c>
      <c r="E141" s="300"/>
      <c r="F141" s="300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</row>
    <row r="142" spans="2:19">
      <c r="B142" s="262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</row>
    <row r="144" spans="2:19" ht="25.5">
      <c r="B144" s="263" t="s">
        <v>315</v>
      </c>
      <c r="C144" s="277">
        <v>70300</v>
      </c>
      <c r="D144" s="305" t="s">
        <v>316</v>
      </c>
      <c r="E144" s="263" t="s">
        <v>317</v>
      </c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</row>
    <row r="145" spans="2:4">
      <c r="B145" s="263" t="s">
        <v>77</v>
      </c>
      <c r="C145" s="277">
        <v>70.205479452054789</v>
      </c>
      <c r="D145" s="305" t="s">
        <v>318</v>
      </c>
    </row>
    <row r="151" spans="2:4" ht="25.5">
      <c r="B151" s="263" t="s">
        <v>319</v>
      </c>
      <c r="C151" s="262"/>
      <c r="D151" s="262"/>
    </row>
  </sheetData>
  <mergeCells count="53">
    <mergeCell ref="A1:D2"/>
    <mergeCell ref="A68:D68"/>
    <mergeCell ref="A3:D3"/>
    <mergeCell ref="D12:D15"/>
    <mergeCell ref="D16:D19"/>
    <mergeCell ref="A12:A20"/>
    <mergeCell ref="A4:D4"/>
    <mergeCell ref="A25:D25"/>
    <mergeCell ref="A5:A7"/>
    <mergeCell ref="D5:D7"/>
    <mergeCell ref="A9:A11"/>
    <mergeCell ref="D9:D11"/>
    <mergeCell ref="D55:D67"/>
    <mergeCell ref="A38:D38"/>
    <mergeCell ref="D44:D53"/>
    <mergeCell ref="D39:D42"/>
    <mergeCell ref="A44:A53"/>
    <mergeCell ref="A39:A42"/>
    <mergeCell ref="A70:D70"/>
    <mergeCell ref="A71:A74"/>
    <mergeCell ref="A55:A67"/>
    <mergeCell ref="A54:D54"/>
    <mergeCell ref="A43:D43"/>
    <mergeCell ref="D71:D74"/>
    <mergeCell ref="A37:D37"/>
    <mergeCell ref="A28:D28"/>
    <mergeCell ref="A29:A36"/>
    <mergeCell ref="A8:D8"/>
    <mergeCell ref="D29:D36"/>
    <mergeCell ref="D21:D23"/>
    <mergeCell ref="A21:A23"/>
    <mergeCell ref="D26:D27"/>
    <mergeCell ref="A26:A27"/>
    <mergeCell ref="E5:E7"/>
    <mergeCell ref="E9:E24"/>
    <mergeCell ref="E26:E27"/>
    <mergeCell ref="E44:E53"/>
    <mergeCell ref="E39:E42"/>
    <mergeCell ref="E29:E36"/>
    <mergeCell ref="A110:E110"/>
    <mergeCell ref="E76:E78"/>
    <mergeCell ref="E71:E74"/>
    <mergeCell ref="E55:E67"/>
    <mergeCell ref="E104:E105"/>
    <mergeCell ref="E101:E102"/>
    <mergeCell ref="E92:E100"/>
    <mergeCell ref="E80:E90"/>
    <mergeCell ref="A103:A105"/>
    <mergeCell ref="A75:A102"/>
    <mergeCell ref="D104:D105"/>
    <mergeCell ref="D76:D78"/>
    <mergeCell ref="D80:D90"/>
    <mergeCell ref="D92:D100"/>
  </mergeCells>
  <pageMargins left="0.7" right="0.7" top="0.75" bottom="0.75" header="0.3" footer="0.3"/>
  <pageSetup paperSize="9" scale="4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84"/>
  <sheetViews>
    <sheetView topLeftCell="C28" workbookViewId="0">
      <selection activeCell="G19" sqref="G19"/>
    </sheetView>
  </sheetViews>
  <sheetFormatPr defaultRowHeight="15"/>
  <cols>
    <col min="1" max="1" width="8.140625" bestFit="1" customWidth="1"/>
    <col min="2" max="2" width="34.140625" bestFit="1" customWidth="1"/>
    <col min="3" max="3" width="29.85546875" bestFit="1" customWidth="1"/>
    <col min="4" max="4" width="10.140625" bestFit="1" customWidth="1"/>
    <col min="5" max="5" width="12.5703125" bestFit="1" customWidth="1"/>
    <col min="6" max="6" width="12.28515625" bestFit="1" customWidth="1"/>
    <col min="7" max="7" width="11.140625" bestFit="1" customWidth="1"/>
    <col min="8" max="8" width="8.42578125" bestFit="1" customWidth="1"/>
    <col min="9" max="9" width="5.5703125" bestFit="1" customWidth="1"/>
    <col min="10" max="10" width="12.5703125" bestFit="1" customWidth="1"/>
    <col min="11" max="11" width="8.42578125" bestFit="1" customWidth="1"/>
    <col min="12" max="12" width="21.5703125" bestFit="1" customWidth="1"/>
    <col min="13" max="13" width="8.42578125" bestFit="1" customWidth="1"/>
    <col min="14" max="14" width="8" bestFit="1" customWidth="1"/>
    <col min="15" max="15" width="7.140625" bestFit="1" customWidth="1"/>
    <col min="16" max="16" width="5.5703125" bestFit="1" customWidth="1"/>
    <col min="17" max="17" width="9" bestFit="1" customWidth="1"/>
    <col min="18" max="18" width="35.140625" bestFit="1" customWidth="1"/>
    <col min="19" max="19" width="8.140625" bestFit="1" customWidth="1"/>
    <col min="20" max="20" width="17.85546875" bestFit="1" customWidth="1"/>
    <col min="21" max="21" width="5" bestFit="1" customWidth="1"/>
    <col min="22" max="22" width="15.140625" customWidth="1"/>
    <col min="23" max="23" width="12.7109375" bestFit="1" customWidth="1"/>
    <col min="24" max="24" width="18.28515625" bestFit="1" customWidth="1"/>
    <col min="25" max="25" width="7" bestFit="1" customWidth="1"/>
  </cols>
  <sheetData>
    <row r="6" spans="1:25">
      <c r="B6" t="s">
        <v>839</v>
      </c>
    </row>
    <row r="7" spans="1:25" ht="15.75" thickBot="1">
      <c r="S7" s="683" t="s">
        <v>444</v>
      </c>
      <c r="T7" s="683"/>
      <c r="U7" s="683"/>
      <c r="V7" s="683"/>
      <c r="W7" s="683"/>
      <c r="X7" s="683"/>
      <c r="Y7" s="683"/>
    </row>
    <row r="8" spans="1:25" ht="15.75" thickBot="1">
      <c r="A8" s="261" t="s">
        <v>324</v>
      </c>
      <c r="B8" s="260" t="s">
        <v>2</v>
      </c>
      <c r="C8" s="260" t="s">
        <v>323</v>
      </c>
      <c r="D8" s="260" t="s">
        <v>343</v>
      </c>
      <c r="E8" s="260" t="s">
        <v>338</v>
      </c>
      <c r="F8" s="260" t="s">
        <v>339</v>
      </c>
      <c r="G8" s="260" t="s">
        <v>340</v>
      </c>
      <c r="H8" s="260" t="s">
        <v>326</v>
      </c>
      <c r="I8" s="260" t="s">
        <v>330</v>
      </c>
      <c r="J8" s="260" t="s">
        <v>329</v>
      </c>
      <c r="K8" s="260" t="s">
        <v>326</v>
      </c>
      <c r="L8" s="259" t="s">
        <v>327</v>
      </c>
      <c r="S8" s="352"/>
      <c r="T8" s="350" t="s">
        <v>441</v>
      </c>
      <c r="U8" s="355"/>
      <c r="V8" s="350" t="s">
        <v>442</v>
      </c>
      <c r="W8" s="355"/>
      <c r="X8" s="350" t="s">
        <v>443</v>
      </c>
      <c r="Y8" s="351"/>
    </row>
    <row r="9" spans="1:25">
      <c r="A9" t="s">
        <v>0</v>
      </c>
      <c r="B9" t="s">
        <v>336</v>
      </c>
      <c r="C9" t="s">
        <v>335</v>
      </c>
      <c r="D9">
        <v>4654</v>
      </c>
      <c r="E9">
        <v>24</v>
      </c>
      <c r="F9">
        <v>3</v>
      </c>
      <c r="G9">
        <f>D9/E9*F9</f>
        <v>581.75</v>
      </c>
      <c r="H9" t="s">
        <v>337</v>
      </c>
      <c r="I9">
        <v>3</v>
      </c>
      <c r="J9">
        <f>I9*G9</f>
        <v>1745.25</v>
      </c>
      <c r="K9" t="s">
        <v>337</v>
      </c>
      <c r="L9" t="s">
        <v>341</v>
      </c>
      <c r="S9" s="353" t="str">
        <f>A9</f>
        <v>Scope 1</v>
      </c>
      <c r="T9" s="366">
        <f>J9</f>
        <v>1745.25</v>
      </c>
      <c r="U9" s="347" t="str">
        <f>K9</f>
        <v>m3</v>
      </c>
      <c r="V9" s="346">
        <v>1.825</v>
      </c>
      <c r="W9" s="347" t="s">
        <v>461</v>
      </c>
      <c r="X9" s="364">
        <f>T9*V9</f>
        <v>3185.0812499999997</v>
      </c>
      <c r="Y9" s="347" t="s">
        <v>446</v>
      </c>
    </row>
    <row r="10" spans="1:25" ht="15.75" thickBot="1">
      <c r="S10" s="353"/>
      <c r="T10" s="366"/>
      <c r="U10" s="347"/>
      <c r="V10" s="346"/>
      <c r="W10" s="347"/>
      <c r="X10" s="364"/>
      <c r="Y10" s="347"/>
    </row>
    <row r="11" spans="1:25" ht="15.75" thickBot="1">
      <c r="A11" s="261" t="s">
        <v>324</v>
      </c>
      <c r="B11" s="260" t="s">
        <v>2</v>
      </c>
      <c r="C11" s="260" t="s">
        <v>323</v>
      </c>
      <c r="D11" s="260" t="s">
        <v>344</v>
      </c>
      <c r="E11" s="260" t="s">
        <v>338</v>
      </c>
      <c r="F11" s="260" t="s">
        <v>339</v>
      </c>
      <c r="G11" s="260" t="s">
        <v>340</v>
      </c>
      <c r="H11" s="260" t="s">
        <v>326</v>
      </c>
      <c r="I11" s="260" t="s">
        <v>330</v>
      </c>
      <c r="J11" s="260" t="s">
        <v>329</v>
      </c>
      <c r="K11" s="260" t="s">
        <v>326</v>
      </c>
      <c r="L11" s="259" t="s">
        <v>327</v>
      </c>
      <c r="S11" s="353"/>
      <c r="T11" s="366"/>
      <c r="U11" s="347"/>
      <c r="V11" s="346"/>
      <c r="W11" s="347"/>
      <c r="X11" s="364"/>
      <c r="Y11" s="347"/>
    </row>
    <row r="12" spans="1:25">
      <c r="A12" t="s">
        <v>52</v>
      </c>
      <c r="B12" t="s">
        <v>342</v>
      </c>
      <c r="C12" t="s">
        <v>335</v>
      </c>
      <c r="D12">
        <f>(15129+12573)/2/9*12</f>
        <v>18468</v>
      </c>
      <c r="E12">
        <v>24</v>
      </c>
      <c r="F12">
        <v>3</v>
      </c>
      <c r="G12">
        <f>D12/E12*F12</f>
        <v>2308.5</v>
      </c>
      <c r="H12" s="257" t="s">
        <v>96</v>
      </c>
      <c r="I12">
        <v>3</v>
      </c>
      <c r="J12">
        <f>G12*I12</f>
        <v>6925.5</v>
      </c>
      <c r="K12" t="str">
        <f>H12</f>
        <v>kWh</v>
      </c>
      <c r="L12" s="257" t="s">
        <v>345</v>
      </c>
      <c r="S12" s="353" t="str">
        <f>A12</f>
        <v>Scope 2</v>
      </c>
      <c r="T12" s="366">
        <f>J12</f>
        <v>6925.5</v>
      </c>
      <c r="U12" s="347" t="str">
        <f>K12</f>
        <v>kWh</v>
      </c>
      <c r="V12" s="346">
        <v>0.45500000000000002</v>
      </c>
      <c r="W12" s="347" t="s">
        <v>462</v>
      </c>
      <c r="X12" s="364">
        <f>V12*T12</f>
        <v>3151.1025</v>
      </c>
      <c r="Y12" s="347" t="s">
        <v>446</v>
      </c>
    </row>
    <row r="13" spans="1:25">
      <c r="S13" s="353"/>
      <c r="T13" s="366"/>
      <c r="U13" s="347"/>
      <c r="V13" s="346"/>
      <c r="W13" s="347"/>
      <c r="X13" s="364"/>
      <c r="Y13" s="347"/>
    </row>
    <row r="14" spans="1:25" ht="15.75" thickBot="1">
      <c r="S14" s="353"/>
      <c r="T14" s="366"/>
      <c r="U14" s="347"/>
      <c r="V14" s="346"/>
      <c r="W14" s="347"/>
      <c r="X14" s="364"/>
      <c r="Y14" s="347"/>
    </row>
    <row r="15" spans="1:25" ht="15.75" thickBot="1">
      <c r="A15" s="261" t="s">
        <v>324</v>
      </c>
      <c r="B15" s="260" t="s">
        <v>2</v>
      </c>
      <c r="C15" s="260" t="s">
        <v>323</v>
      </c>
      <c r="D15" s="260" t="s">
        <v>333</v>
      </c>
      <c r="E15" s="260" t="s">
        <v>325</v>
      </c>
      <c r="F15" s="260" t="s">
        <v>326</v>
      </c>
      <c r="G15" s="260" t="s">
        <v>329</v>
      </c>
      <c r="H15" s="260"/>
      <c r="I15" s="260" t="s">
        <v>330</v>
      </c>
      <c r="J15" s="260" t="s">
        <v>329</v>
      </c>
      <c r="K15" s="260" t="s">
        <v>326</v>
      </c>
      <c r="L15" s="259" t="s">
        <v>327</v>
      </c>
      <c r="S15" s="353"/>
      <c r="T15" s="366"/>
      <c r="U15" s="347"/>
      <c r="V15" s="346"/>
      <c r="W15" s="347"/>
      <c r="X15" s="364"/>
      <c r="Y15" s="347"/>
    </row>
    <row r="16" spans="1:25">
      <c r="A16" t="s">
        <v>321</v>
      </c>
      <c r="B16" t="s">
        <v>320</v>
      </c>
      <c r="C16" t="s">
        <v>322</v>
      </c>
      <c r="D16">
        <v>230</v>
      </c>
      <c r="E16">
        <v>66</v>
      </c>
      <c r="F16" t="s">
        <v>328</v>
      </c>
      <c r="G16">
        <f>E16*D16</f>
        <v>15180</v>
      </c>
      <c r="H16" t="s">
        <v>328</v>
      </c>
      <c r="I16">
        <v>3</v>
      </c>
      <c r="J16">
        <f>I16*G16</f>
        <v>45540</v>
      </c>
      <c r="K16" t="s">
        <v>328</v>
      </c>
      <c r="L16" t="s">
        <v>334</v>
      </c>
      <c r="S16" s="353" t="str">
        <f>A16</f>
        <v xml:space="preserve">Scope 3 </v>
      </c>
      <c r="T16" s="366">
        <f t="shared" ref="T16:U18" si="0">J16</f>
        <v>45540</v>
      </c>
      <c r="U16" s="347" t="str">
        <f t="shared" si="0"/>
        <v>km</v>
      </c>
      <c r="V16" s="346">
        <v>0.20499999999999999</v>
      </c>
      <c r="W16" s="347" t="s">
        <v>460</v>
      </c>
      <c r="X16" s="364">
        <f>V16*T16</f>
        <v>9335.6999999999989</v>
      </c>
      <c r="Y16" s="347" t="s">
        <v>446</v>
      </c>
    </row>
    <row r="17" spans="1:25">
      <c r="A17" t="s">
        <v>321</v>
      </c>
      <c r="B17" t="s">
        <v>320</v>
      </c>
      <c r="C17" t="s">
        <v>331</v>
      </c>
      <c r="D17">
        <v>230</v>
      </c>
      <c r="E17">
        <v>10.199999999999999</v>
      </c>
      <c r="F17" t="s">
        <v>328</v>
      </c>
      <c r="G17">
        <f>E17*D17</f>
        <v>2346</v>
      </c>
      <c r="H17" t="s">
        <v>328</v>
      </c>
      <c r="I17">
        <v>3</v>
      </c>
      <c r="J17">
        <f>I17*G17</f>
        <v>7038</v>
      </c>
      <c r="K17" t="s">
        <v>328</v>
      </c>
      <c r="L17" t="s">
        <v>334</v>
      </c>
      <c r="S17" s="353" t="str">
        <f>A17</f>
        <v xml:space="preserve">Scope 3 </v>
      </c>
      <c r="T17" s="366">
        <f t="shared" si="0"/>
        <v>7038</v>
      </c>
      <c r="U17" s="347" t="str">
        <f t="shared" si="0"/>
        <v>km</v>
      </c>
      <c r="V17" s="346">
        <v>0.20499999999999999</v>
      </c>
      <c r="W17" s="347" t="s">
        <v>460</v>
      </c>
      <c r="X17" s="364">
        <f>V17*T17</f>
        <v>1442.79</v>
      </c>
      <c r="Y17" s="347" t="s">
        <v>446</v>
      </c>
    </row>
    <row r="18" spans="1:25">
      <c r="A18" t="s">
        <v>321</v>
      </c>
      <c r="B18" t="s">
        <v>320</v>
      </c>
      <c r="C18" t="s">
        <v>332</v>
      </c>
      <c r="D18">
        <f>D17/2</f>
        <v>115</v>
      </c>
      <c r="E18">
        <v>8.4</v>
      </c>
      <c r="F18" t="s">
        <v>328</v>
      </c>
      <c r="G18">
        <f>E18*D18</f>
        <v>966</v>
      </c>
      <c r="H18" t="s">
        <v>328</v>
      </c>
      <c r="I18">
        <v>3</v>
      </c>
      <c r="J18">
        <f>I18*G18</f>
        <v>2898</v>
      </c>
      <c r="K18" t="s">
        <v>328</v>
      </c>
      <c r="L18" t="s">
        <v>334</v>
      </c>
      <c r="S18" s="353" t="str">
        <f>A18</f>
        <v xml:space="preserve">Scope 3 </v>
      </c>
      <c r="T18" s="366">
        <f t="shared" si="0"/>
        <v>2898</v>
      </c>
      <c r="U18" s="347" t="str">
        <f t="shared" si="0"/>
        <v>km</v>
      </c>
      <c r="V18" s="346">
        <v>0.20499999999999999</v>
      </c>
      <c r="W18" s="347" t="s">
        <v>460</v>
      </c>
      <c r="X18" s="364">
        <f>V18*T18</f>
        <v>594.08999999999992</v>
      </c>
      <c r="Y18" s="347" t="s">
        <v>446</v>
      </c>
    </row>
    <row r="19" spans="1:25">
      <c r="S19" s="353"/>
      <c r="T19" s="366"/>
      <c r="U19" s="347"/>
      <c r="V19" s="346"/>
      <c r="W19" s="347"/>
      <c r="X19" s="364"/>
      <c r="Y19" s="347"/>
    </row>
    <row r="20" spans="1:25" ht="15.75" thickBot="1">
      <c r="S20" s="353"/>
      <c r="T20" s="366"/>
      <c r="U20" s="347"/>
      <c r="V20" s="346"/>
      <c r="W20" s="347"/>
      <c r="X20" s="364"/>
      <c r="Y20" s="347"/>
    </row>
    <row r="21" spans="1:25" ht="15.75" thickBot="1">
      <c r="A21" s="261" t="s">
        <v>324</v>
      </c>
      <c r="B21" s="260" t="s">
        <v>2</v>
      </c>
      <c r="C21" s="260" t="s">
        <v>323</v>
      </c>
      <c r="D21" s="260" t="s">
        <v>346</v>
      </c>
      <c r="E21" s="260" t="s">
        <v>326</v>
      </c>
      <c r="F21" s="260" t="s">
        <v>325</v>
      </c>
      <c r="G21" s="260" t="s">
        <v>326</v>
      </c>
      <c r="H21" s="260" t="s">
        <v>329</v>
      </c>
      <c r="I21" s="260" t="s">
        <v>330</v>
      </c>
      <c r="J21" s="260" t="s">
        <v>338</v>
      </c>
      <c r="K21" s="260" t="s">
        <v>339</v>
      </c>
      <c r="L21" s="260" t="s">
        <v>329</v>
      </c>
      <c r="M21" s="260" t="s">
        <v>326</v>
      </c>
      <c r="N21" s="260" t="s">
        <v>351</v>
      </c>
      <c r="O21" s="260" t="s">
        <v>352</v>
      </c>
      <c r="P21" s="260" t="s">
        <v>330</v>
      </c>
      <c r="Q21" s="260" t="s">
        <v>353</v>
      </c>
      <c r="R21" s="345" t="s">
        <v>327</v>
      </c>
      <c r="S21" s="353"/>
      <c r="T21" s="366"/>
      <c r="U21" s="347"/>
      <c r="V21" s="346"/>
      <c r="W21" s="347"/>
      <c r="X21" s="364"/>
      <c r="Y21" s="347"/>
    </row>
    <row r="22" spans="1:25">
      <c r="A22" t="s">
        <v>321</v>
      </c>
      <c r="B22" t="s">
        <v>348</v>
      </c>
      <c r="C22" s="257" t="s">
        <v>335</v>
      </c>
      <c r="D22">
        <f>254525-7707</f>
        <v>246818</v>
      </c>
      <c r="E22" t="s">
        <v>349</v>
      </c>
      <c r="F22">
        <v>2.5</v>
      </c>
      <c r="G22" t="s">
        <v>350</v>
      </c>
      <c r="H22">
        <f>D22/2.5</f>
        <v>98727.2</v>
      </c>
      <c r="I22" t="s">
        <v>349</v>
      </c>
      <c r="J22">
        <v>15</v>
      </c>
      <c r="K22">
        <v>3</v>
      </c>
      <c r="L22">
        <f>H22/J22*K22</f>
        <v>19745.440000000002</v>
      </c>
      <c r="M22" t="s">
        <v>349</v>
      </c>
      <c r="N22" s="318">
        <f>L22/16*80/1000</f>
        <v>98.727200000000011</v>
      </c>
      <c r="O22" t="s">
        <v>87</v>
      </c>
      <c r="P22">
        <v>3</v>
      </c>
      <c r="Q22">
        <f>P22*N22</f>
        <v>296.1816</v>
      </c>
      <c r="R22" t="s">
        <v>354</v>
      </c>
      <c r="S22" s="353" t="str">
        <f>A22</f>
        <v xml:space="preserve">Scope 3 </v>
      </c>
      <c r="T22" s="366">
        <f>Q22</f>
        <v>296.1816</v>
      </c>
      <c r="U22" s="347" t="str">
        <f>O22</f>
        <v>kg</v>
      </c>
      <c r="V22" s="346">
        <v>1.208</v>
      </c>
      <c r="W22" s="347" t="s">
        <v>445</v>
      </c>
      <c r="X22" s="364">
        <f>V22*T22</f>
        <v>357.78737280000001</v>
      </c>
      <c r="Y22" s="347" t="s">
        <v>446</v>
      </c>
    </row>
    <row r="23" spans="1:25">
      <c r="A23" t="s">
        <v>321</v>
      </c>
      <c r="B23" t="s">
        <v>347</v>
      </c>
      <c r="C23" s="257" t="s">
        <v>335</v>
      </c>
      <c r="D23">
        <v>7707</v>
      </c>
      <c r="E23" t="s">
        <v>349</v>
      </c>
      <c r="F23">
        <v>2.5</v>
      </c>
      <c r="G23" t="s">
        <v>350</v>
      </c>
      <c r="H23">
        <f>D23/F23</f>
        <v>3082.8</v>
      </c>
      <c r="I23" t="s">
        <v>349</v>
      </c>
      <c r="J23">
        <v>15</v>
      </c>
      <c r="K23">
        <v>3</v>
      </c>
      <c r="L23">
        <f>H23/J23*K23</f>
        <v>616.56000000000006</v>
      </c>
      <c r="M23" t="s">
        <v>349</v>
      </c>
      <c r="N23" s="318">
        <f>L23/8*80/1000</f>
        <v>6.1656000000000004</v>
      </c>
      <c r="O23" t="s">
        <v>87</v>
      </c>
      <c r="P23">
        <v>3</v>
      </c>
      <c r="Q23">
        <f>P23*N23</f>
        <v>18.4968</v>
      </c>
      <c r="R23" t="s">
        <v>354</v>
      </c>
      <c r="S23" s="353" t="str">
        <f>A23</f>
        <v xml:space="preserve">Scope 3 </v>
      </c>
      <c r="T23" s="366">
        <f>Q23</f>
        <v>18.4968</v>
      </c>
      <c r="U23" s="347" t="str">
        <f>O23</f>
        <v>kg</v>
      </c>
      <c r="V23" s="346">
        <v>0.20499999999999999</v>
      </c>
      <c r="W23" s="347" t="s">
        <v>462</v>
      </c>
      <c r="X23" s="364">
        <f>V23*T23</f>
        <v>3.7918439999999998</v>
      </c>
      <c r="Y23" s="347" t="s">
        <v>446</v>
      </c>
    </row>
    <row r="24" spans="1:25">
      <c r="S24" s="353"/>
      <c r="T24" s="366"/>
      <c r="U24" s="347"/>
      <c r="V24" s="346"/>
      <c r="W24" s="347"/>
      <c r="X24" s="364"/>
      <c r="Y24" s="347"/>
    </row>
    <row r="25" spans="1:25">
      <c r="S25" s="353"/>
      <c r="T25" s="366"/>
      <c r="U25" s="347"/>
      <c r="V25" s="346"/>
      <c r="W25" s="347"/>
      <c r="X25" s="364"/>
      <c r="Y25" s="347"/>
    </row>
    <row r="26" spans="1:25">
      <c r="S26" s="353"/>
      <c r="T26" s="366"/>
      <c r="U26" s="347"/>
      <c r="V26" s="346"/>
      <c r="W26" s="347"/>
      <c r="X26" s="364"/>
      <c r="Y26" s="347"/>
    </row>
    <row r="27" spans="1:25" ht="15.75" thickBot="1">
      <c r="A27" t="s">
        <v>831</v>
      </c>
      <c r="S27" s="353"/>
      <c r="T27" s="366"/>
      <c r="U27" s="347"/>
      <c r="V27" s="346"/>
      <c r="W27" s="347"/>
      <c r="X27" s="364"/>
      <c r="Y27" s="347"/>
    </row>
    <row r="28" spans="1:25" ht="15.75" thickBot="1">
      <c r="A28" s="261" t="s">
        <v>324</v>
      </c>
      <c r="B28" s="260" t="s">
        <v>2</v>
      </c>
      <c r="C28" s="260" t="s">
        <v>323</v>
      </c>
      <c r="D28" s="260" t="s">
        <v>817</v>
      </c>
      <c r="E28" s="260" t="s">
        <v>326</v>
      </c>
      <c r="F28" s="260" t="s">
        <v>818</v>
      </c>
      <c r="G28" s="260" t="s">
        <v>819</v>
      </c>
      <c r="H28" s="260" t="s">
        <v>328</v>
      </c>
      <c r="I28" s="260" t="s">
        <v>330</v>
      </c>
      <c r="J28" s="260" t="s">
        <v>353</v>
      </c>
      <c r="K28" s="260" t="s">
        <v>4</v>
      </c>
      <c r="L28" s="684" t="s">
        <v>327</v>
      </c>
      <c r="M28" s="685"/>
      <c r="N28" s="685"/>
      <c r="O28" s="685"/>
      <c r="P28" s="685"/>
      <c r="Q28" s="686"/>
      <c r="S28" s="353"/>
      <c r="T28" s="366"/>
      <c r="U28" s="347"/>
      <c r="V28" s="346"/>
      <c r="W28" s="347"/>
      <c r="X28" s="364"/>
      <c r="Y28" s="347"/>
    </row>
    <row r="29" spans="1:25">
      <c r="A29" t="s">
        <v>0</v>
      </c>
      <c r="B29" t="s">
        <v>816</v>
      </c>
      <c r="C29" t="s">
        <v>820</v>
      </c>
      <c r="D29">
        <f>206*2</f>
        <v>412</v>
      </c>
      <c r="E29" t="s">
        <v>328</v>
      </c>
      <c r="F29">
        <v>4</v>
      </c>
      <c r="G29">
        <f>F29*D29</f>
        <v>1648</v>
      </c>
      <c r="H29" t="s">
        <v>328</v>
      </c>
      <c r="I29">
        <v>3</v>
      </c>
      <c r="J29">
        <f>I29*D29*F29</f>
        <v>4944</v>
      </c>
      <c r="K29" t="s">
        <v>328</v>
      </c>
      <c r="L29" s="687" t="s">
        <v>824</v>
      </c>
      <c r="M29" s="687"/>
      <c r="N29" s="687"/>
      <c r="O29" s="687"/>
      <c r="P29" s="687"/>
      <c r="Q29" s="687"/>
      <c r="S29" s="353" t="str">
        <f>A29</f>
        <v>Scope 1</v>
      </c>
      <c r="T29" s="366">
        <f t="shared" ref="T29:T34" si="1">J29</f>
        <v>4944</v>
      </c>
      <c r="U29" s="347" t="str">
        <f t="shared" ref="U29:U33" si="2">K29</f>
        <v>km</v>
      </c>
      <c r="V29" s="346">
        <v>0.20499999999999999</v>
      </c>
      <c r="W29" s="347" t="s">
        <v>460</v>
      </c>
      <c r="X29" s="364">
        <f t="shared" ref="X29:X30" si="3">V29*T29</f>
        <v>1013.52</v>
      </c>
      <c r="Y29" s="347" t="s">
        <v>446</v>
      </c>
    </row>
    <row r="30" spans="1:25">
      <c r="A30" t="s">
        <v>0</v>
      </c>
      <c r="B30" t="s">
        <v>823</v>
      </c>
      <c r="C30" t="s">
        <v>821</v>
      </c>
      <c r="D30">
        <f>285*2</f>
        <v>570</v>
      </c>
      <c r="E30" t="s">
        <v>328</v>
      </c>
      <c r="F30">
        <v>12</v>
      </c>
      <c r="G30">
        <f>F30*D30</f>
        <v>6840</v>
      </c>
      <c r="H30" t="s">
        <v>328</v>
      </c>
      <c r="I30">
        <v>3</v>
      </c>
      <c r="J30">
        <f>I30*D30*F30</f>
        <v>20520</v>
      </c>
      <c r="K30" t="s">
        <v>328</v>
      </c>
      <c r="L30" s="682" t="s">
        <v>825</v>
      </c>
      <c r="M30" s="682"/>
      <c r="N30" s="682"/>
      <c r="O30" s="682"/>
      <c r="P30" s="682"/>
      <c r="Q30" s="682"/>
      <c r="S30" s="353" t="str">
        <f t="shared" ref="S30:S33" si="4">A30</f>
        <v>Scope 1</v>
      </c>
      <c r="T30" s="366">
        <f t="shared" si="1"/>
        <v>20520</v>
      </c>
      <c r="U30" s="347" t="str">
        <f t="shared" si="2"/>
        <v>km</v>
      </c>
      <c r="V30" s="346">
        <v>0.20499999999999999</v>
      </c>
      <c r="W30" s="347" t="s">
        <v>460</v>
      </c>
      <c r="X30" s="364">
        <f t="shared" si="3"/>
        <v>4206.5999999999995</v>
      </c>
      <c r="Y30" s="347" t="s">
        <v>446</v>
      </c>
    </row>
    <row r="31" spans="1:25">
      <c r="A31" t="s">
        <v>0</v>
      </c>
      <c r="B31" t="s">
        <v>596</v>
      </c>
      <c r="C31" t="s">
        <v>828</v>
      </c>
      <c r="D31">
        <f>208*2</f>
        <v>416</v>
      </c>
      <c r="E31" t="s">
        <v>328</v>
      </c>
      <c r="F31">
        <v>2</v>
      </c>
      <c r="G31">
        <f t="shared" ref="G31:G34" si="5">F31*D31</f>
        <v>832</v>
      </c>
      <c r="H31" t="s">
        <v>328</v>
      </c>
      <c r="I31">
        <v>3</v>
      </c>
      <c r="J31">
        <f t="shared" ref="J31:J34" si="6">I31*D31*F31</f>
        <v>2496</v>
      </c>
      <c r="K31" t="s">
        <v>328</v>
      </c>
      <c r="L31" s="682" t="s">
        <v>826</v>
      </c>
      <c r="M31" s="682"/>
      <c r="N31" s="682"/>
      <c r="O31" s="682"/>
      <c r="P31" s="682"/>
      <c r="Q31" s="682"/>
      <c r="S31" s="353" t="str">
        <f t="shared" si="4"/>
        <v>Scope 1</v>
      </c>
      <c r="T31" s="366">
        <f t="shared" si="1"/>
        <v>2496</v>
      </c>
      <c r="U31" s="347" t="str">
        <f t="shared" si="2"/>
        <v>km</v>
      </c>
      <c r="V31" s="346">
        <v>0.20499999999999999</v>
      </c>
      <c r="W31" s="347" t="s">
        <v>460</v>
      </c>
      <c r="X31" s="364">
        <f>V31*T31</f>
        <v>511.67999999999995</v>
      </c>
      <c r="Y31" s="347" t="s">
        <v>446</v>
      </c>
    </row>
    <row r="32" spans="1:25">
      <c r="A32" t="s">
        <v>0</v>
      </c>
      <c r="B32" t="s">
        <v>598</v>
      </c>
      <c r="C32" t="s">
        <v>829</v>
      </c>
      <c r="D32">
        <f>184*2</f>
        <v>368</v>
      </c>
      <c r="E32" t="s">
        <v>328</v>
      </c>
      <c r="F32">
        <v>2</v>
      </c>
      <c r="G32">
        <f t="shared" si="5"/>
        <v>736</v>
      </c>
      <c r="H32" t="s">
        <v>328</v>
      </c>
      <c r="I32">
        <v>3</v>
      </c>
      <c r="J32">
        <f t="shared" si="6"/>
        <v>2208</v>
      </c>
      <c r="K32" t="s">
        <v>328</v>
      </c>
      <c r="L32" s="682" t="s">
        <v>826</v>
      </c>
      <c r="M32" s="682"/>
      <c r="N32" s="682"/>
      <c r="O32" s="682"/>
      <c r="P32" s="682"/>
      <c r="Q32" s="682"/>
      <c r="S32" s="353" t="str">
        <f t="shared" si="4"/>
        <v>Scope 1</v>
      </c>
      <c r="T32" s="366">
        <f t="shared" si="1"/>
        <v>2208</v>
      </c>
      <c r="U32" s="347" t="str">
        <f t="shared" si="2"/>
        <v>km</v>
      </c>
      <c r="V32" s="346">
        <v>0.20499999999999999</v>
      </c>
      <c r="W32" s="347" t="s">
        <v>460</v>
      </c>
      <c r="X32" s="364">
        <f t="shared" ref="X32:X33" si="7">V32*T32</f>
        <v>452.64</v>
      </c>
      <c r="Y32" s="347" t="s">
        <v>446</v>
      </c>
    </row>
    <row r="33" spans="1:25">
      <c r="A33" t="s">
        <v>0</v>
      </c>
      <c r="B33" t="s">
        <v>599</v>
      </c>
      <c r="C33" t="s">
        <v>830</v>
      </c>
      <c r="D33">
        <f>5.8*2</f>
        <v>11.6</v>
      </c>
      <c r="E33" t="s">
        <v>328</v>
      </c>
      <c r="F33">
        <v>4</v>
      </c>
      <c r="G33">
        <f t="shared" si="5"/>
        <v>46.4</v>
      </c>
      <c r="H33" t="s">
        <v>328</v>
      </c>
      <c r="I33">
        <v>3</v>
      </c>
      <c r="J33">
        <f t="shared" si="6"/>
        <v>139.19999999999999</v>
      </c>
      <c r="K33" t="s">
        <v>328</v>
      </c>
      <c r="L33" s="682" t="s">
        <v>824</v>
      </c>
      <c r="M33" s="682"/>
      <c r="N33" s="682"/>
      <c r="O33" s="682"/>
      <c r="P33" s="682"/>
      <c r="Q33" s="682"/>
      <c r="S33" s="353" t="str">
        <f t="shared" si="4"/>
        <v>Scope 1</v>
      </c>
      <c r="T33" s="366">
        <f t="shared" si="1"/>
        <v>139.19999999999999</v>
      </c>
      <c r="U33" s="347" t="str">
        <f t="shared" si="2"/>
        <v>km</v>
      </c>
      <c r="V33" s="346">
        <v>0.20499999999999999</v>
      </c>
      <c r="W33" s="347" t="s">
        <v>460</v>
      </c>
      <c r="X33" s="364">
        <f t="shared" si="7"/>
        <v>28.535999999999994</v>
      </c>
      <c r="Y33" s="347" t="s">
        <v>446</v>
      </c>
    </row>
    <row r="34" spans="1:25">
      <c r="A34" t="s">
        <v>0</v>
      </c>
      <c r="B34" t="s">
        <v>815</v>
      </c>
      <c r="C34" t="s">
        <v>822</v>
      </c>
      <c r="D34">
        <f>199*2</f>
        <v>398</v>
      </c>
      <c r="E34" t="s">
        <v>328</v>
      </c>
      <c r="F34">
        <v>1</v>
      </c>
      <c r="G34">
        <f t="shared" si="5"/>
        <v>398</v>
      </c>
      <c r="H34" t="s">
        <v>328</v>
      </c>
      <c r="I34">
        <v>3</v>
      </c>
      <c r="J34">
        <f t="shared" si="6"/>
        <v>1194</v>
      </c>
      <c r="K34" t="s">
        <v>328</v>
      </c>
      <c r="L34" s="682" t="s">
        <v>827</v>
      </c>
      <c r="M34" s="682"/>
      <c r="N34" s="682"/>
      <c r="O34" s="682"/>
      <c r="P34" s="682"/>
      <c r="Q34" s="682"/>
      <c r="S34" s="353" t="str">
        <f>A34</f>
        <v>Scope 1</v>
      </c>
      <c r="T34" s="366">
        <f t="shared" si="1"/>
        <v>1194</v>
      </c>
      <c r="U34" s="347" t="str">
        <f>U31</f>
        <v>km</v>
      </c>
      <c r="V34" s="346">
        <v>0.20499999999999999</v>
      </c>
      <c r="W34" s="347" t="s">
        <v>460</v>
      </c>
      <c r="X34" s="364">
        <f>V34*T34</f>
        <v>244.76999999999998</v>
      </c>
      <c r="Y34" s="347" t="s">
        <v>446</v>
      </c>
    </row>
    <row r="35" spans="1:25">
      <c r="S35" s="353"/>
      <c r="T35" s="366"/>
      <c r="U35" s="347"/>
      <c r="V35" s="346"/>
      <c r="W35" s="347"/>
      <c r="X35" s="364"/>
      <c r="Y35" s="347"/>
    </row>
    <row r="36" spans="1:25">
      <c r="S36" s="353"/>
      <c r="T36" s="366"/>
      <c r="U36" s="347"/>
      <c r="V36" s="346"/>
      <c r="W36" s="347"/>
      <c r="X36" s="364"/>
      <c r="Y36" s="347"/>
    </row>
    <row r="37" spans="1:25">
      <c r="B37" s="517" t="s">
        <v>903</v>
      </c>
      <c r="S37" s="353"/>
      <c r="T37" s="366"/>
      <c r="U37" s="347"/>
      <c r="V37" s="346"/>
      <c r="W37" s="347"/>
      <c r="X37" s="364"/>
      <c r="Y37" s="347"/>
    </row>
    <row r="38" spans="1:25">
      <c r="S38" s="353"/>
      <c r="T38" s="366"/>
      <c r="U38" s="347"/>
      <c r="V38" s="346"/>
      <c r="W38" s="347"/>
      <c r="X38" s="364"/>
      <c r="Y38" s="347"/>
    </row>
    <row r="39" spans="1:25" ht="15.75" thickBot="1">
      <c r="S39" s="353"/>
      <c r="T39" s="366"/>
      <c r="U39" s="347"/>
      <c r="V39" s="346"/>
      <c r="W39" s="347"/>
      <c r="X39" s="364"/>
      <c r="Y39" s="347"/>
    </row>
    <row r="40" spans="1:25" ht="15.75" thickBot="1">
      <c r="A40" s="261" t="s">
        <v>324</v>
      </c>
      <c r="B40" s="260" t="s">
        <v>906</v>
      </c>
      <c r="C40" s="260"/>
      <c r="D40" s="260"/>
      <c r="E40" s="260"/>
      <c r="F40" s="260"/>
      <c r="G40" s="260"/>
      <c r="H40" s="260"/>
      <c r="I40" s="260"/>
      <c r="J40" s="260"/>
      <c r="K40" s="260"/>
      <c r="L40" s="684"/>
      <c r="M40" s="685"/>
      <c r="N40" s="685"/>
      <c r="O40" s="685"/>
      <c r="P40" s="685"/>
      <c r="Q40" s="686"/>
      <c r="S40" s="353"/>
      <c r="T40" s="366"/>
      <c r="U40" s="347"/>
      <c r="V40" s="346"/>
      <c r="W40" s="347"/>
      <c r="X40" s="364"/>
      <c r="Y40" s="347"/>
    </row>
    <row r="41" spans="1:25">
      <c r="A41" t="s">
        <v>80</v>
      </c>
      <c r="B41" t="s">
        <v>905</v>
      </c>
      <c r="C41" t="s">
        <v>904</v>
      </c>
      <c r="L41" s="687"/>
      <c r="M41" s="687"/>
      <c r="N41" s="687"/>
      <c r="O41" s="687"/>
      <c r="P41" s="687"/>
      <c r="Q41" s="687"/>
      <c r="S41" s="353" t="str">
        <f>A41</f>
        <v>Scope 3</v>
      </c>
      <c r="T41" s="366"/>
      <c r="U41" s="347"/>
      <c r="V41" s="346"/>
      <c r="W41" s="347"/>
      <c r="X41" s="364"/>
      <c r="Y41" s="347"/>
    </row>
    <row r="42" spans="1:25">
      <c r="A42" t="s">
        <v>80</v>
      </c>
      <c r="B42" t="s">
        <v>907</v>
      </c>
      <c r="C42" t="s">
        <v>904</v>
      </c>
      <c r="L42" s="682"/>
      <c r="M42" s="682"/>
      <c r="N42" s="682"/>
      <c r="O42" s="682"/>
      <c r="P42" s="682"/>
      <c r="Q42" s="682"/>
      <c r="S42" s="353" t="str">
        <f t="shared" ref="S42:S45" si="8">A42</f>
        <v>Scope 3</v>
      </c>
      <c r="T42" s="366"/>
      <c r="U42" s="347"/>
      <c r="V42" s="346"/>
      <c r="W42" s="347"/>
      <c r="X42" s="364"/>
      <c r="Y42" s="347"/>
    </row>
    <row r="43" spans="1:25">
      <c r="A43" t="s">
        <v>80</v>
      </c>
      <c r="B43" t="s">
        <v>908</v>
      </c>
      <c r="C43" t="s">
        <v>904</v>
      </c>
      <c r="L43" s="682"/>
      <c r="M43" s="682"/>
      <c r="N43" s="682"/>
      <c r="O43" s="682"/>
      <c r="P43" s="682"/>
      <c r="Q43" s="682"/>
      <c r="S43" s="353" t="str">
        <f t="shared" si="8"/>
        <v>Scope 3</v>
      </c>
      <c r="T43" s="366"/>
      <c r="U43" s="347"/>
      <c r="V43" s="346"/>
      <c r="W43" s="347"/>
      <c r="X43" s="364"/>
      <c r="Y43" s="347"/>
    </row>
    <row r="44" spans="1:25">
      <c r="A44" t="s">
        <v>80</v>
      </c>
      <c r="B44" t="s">
        <v>909</v>
      </c>
      <c r="C44" t="s">
        <v>904</v>
      </c>
      <c r="L44" s="682"/>
      <c r="M44" s="682"/>
      <c r="N44" s="682"/>
      <c r="O44" s="682"/>
      <c r="P44" s="682"/>
      <c r="Q44" s="682"/>
      <c r="S44" s="353" t="str">
        <f t="shared" si="8"/>
        <v>Scope 3</v>
      </c>
      <c r="T44" s="366"/>
      <c r="U44" s="347"/>
      <c r="V44" s="346"/>
      <c r="W44" s="347"/>
      <c r="X44" s="364"/>
      <c r="Y44" s="347"/>
    </row>
    <row r="45" spans="1:25">
      <c r="A45" t="s">
        <v>80</v>
      </c>
      <c r="B45" t="s">
        <v>910</v>
      </c>
      <c r="C45" t="s">
        <v>904</v>
      </c>
      <c r="L45" s="682"/>
      <c r="M45" s="682"/>
      <c r="N45" s="682"/>
      <c r="O45" s="682"/>
      <c r="P45" s="682"/>
      <c r="Q45" s="682"/>
      <c r="S45" s="353" t="str">
        <f t="shared" si="8"/>
        <v>Scope 3</v>
      </c>
      <c r="T45" s="366"/>
      <c r="U45" s="347"/>
      <c r="V45" s="346"/>
      <c r="W45" s="347"/>
      <c r="X45" s="364"/>
      <c r="Y45" s="347"/>
    </row>
    <row r="46" spans="1:25" ht="15.75" thickBot="1">
      <c r="A46" t="s">
        <v>80</v>
      </c>
      <c r="B46" t="s">
        <v>911</v>
      </c>
      <c r="C46" t="s">
        <v>904</v>
      </c>
      <c r="L46" s="682"/>
      <c r="M46" s="682"/>
      <c r="N46" s="682"/>
      <c r="O46" s="682"/>
      <c r="P46" s="682"/>
      <c r="Q46" s="682"/>
      <c r="S46" s="354" t="str">
        <f>A46</f>
        <v>Scope 3</v>
      </c>
      <c r="T46" s="348"/>
      <c r="U46" s="349"/>
      <c r="V46" s="348"/>
      <c r="W46" s="349"/>
      <c r="X46" s="365"/>
      <c r="Y46" s="349"/>
    </row>
    <row r="55" spans="1:25" ht="40.5">
      <c r="B55" t="s">
        <v>839</v>
      </c>
      <c r="D55" s="462" t="s">
        <v>0</v>
      </c>
      <c r="E55" s="462" t="s">
        <v>52</v>
      </c>
      <c r="F55" s="462" t="s">
        <v>80</v>
      </c>
      <c r="G55" s="462" t="s">
        <v>353</v>
      </c>
    </row>
    <row r="56" spans="1:25">
      <c r="C56" t="s">
        <v>440</v>
      </c>
      <c r="D56" s="463">
        <f>X9+X29+X30+X31+X32+X33+X34</f>
        <v>9642.8272499999985</v>
      </c>
      <c r="E56" s="463">
        <f>X12</f>
        <v>3151.1025</v>
      </c>
      <c r="F56" s="463">
        <f>X16+X17+X18+X22+X23</f>
        <v>11734.159216799997</v>
      </c>
      <c r="G56" s="463">
        <f>SUM(D56:F56)</f>
        <v>24528.088966799995</v>
      </c>
      <c r="H56" t="str">
        <f>Y17</f>
        <v>kg CO2</v>
      </c>
    </row>
    <row r="61" spans="1:25" ht="15.75" thickBot="1">
      <c r="A61" s="452"/>
      <c r="B61" s="452"/>
      <c r="C61" s="452"/>
      <c r="D61" s="452"/>
      <c r="E61" s="452"/>
      <c r="F61" s="452"/>
      <c r="G61" s="452"/>
      <c r="H61" s="452"/>
      <c r="I61" s="452"/>
      <c r="J61" s="452"/>
      <c r="K61" s="452"/>
      <c r="L61" s="452"/>
      <c r="M61" s="452"/>
      <c r="N61" s="452"/>
      <c r="O61" s="452"/>
      <c r="P61" s="452"/>
      <c r="Q61" s="452"/>
      <c r="R61" s="452"/>
      <c r="S61" s="452"/>
      <c r="T61" s="452"/>
      <c r="U61" s="452"/>
      <c r="V61" s="452"/>
      <c r="W61" s="452"/>
      <c r="X61" s="452"/>
      <c r="Y61" s="452"/>
    </row>
    <row r="62" spans="1:25" ht="15.75" thickTop="1"/>
    <row r="64" spans="1:25">
      <c r="B64" t="s">
        <v>838</v>
      </c>
    </row>
    <row r="65" spans="1:25" ht="40.5">
      <c r="C65" t="s">
        <v>837</v>
      </c>
      <c r="D65" s="462" t="s">
        <v>0</v>
      </c>
      <c r="E65" s="462" t="s">
        <v>52</v>
      </c>
      <c r="F65" s="462" t="s">
        <v>80</v>
      </c>
      <c r="G65" s="462" t="s">
        <v>353</v>
      </c>
    </row>
    <row r="66" spans="1:25">
      <c r="C66" t="s">
        <v>836</v>
      </c>
      <c r="D66">
        <f>'Calculatie meetpalen algemeen '!O75</f>
        <v>8793.27</v>
      </c>
      <c r="E66">
        <f>'Calculatie meetpalen algemeen '!O76</f>
        <v>0</v>
      </c>
      <c r="F66">
        <f>'Calculatie meetpalen algemeen '!O77</f>
        <v>0</v>
      </c>
      <c r="G66">
        <f>D66+E66+F66</f>
        <v>8793.27</v>
      </c>
      <c r="H66" t="str">
        <f>Y33</f>
        <v>kg CO2</v>
      </c>
    </row>
    <row r="67" spans="1:25">
      <c r="C67" t="s">
        <v>840</v>
      </c>
      <c r="D67">
        <f>'Extra werk meetpalen'!N45</f>
        <v>1107</v>
      </c>
      <c r="E67">
        <f>'Extra werk meetpalen'!N46</f>
        <v>0</v>
      </c>
      <c r="F67">
        <f>'Extra werk meetpalen'!N47</f>
        <v>0</v>
      </c>
      <c r="G67">
        <f t="shared" ref="G67:G70" si="9">D67+E67+F67</f>
        <v>1107</v>
      </c>
      <c r="H67" t="str">
        <f>H66</f>
        <v>kg CO2</v>
      </c>
    </row>
    <row r="68" spans="1:25">
      <c r="C68" t="s">
        <v>841</v>
      </c>
      <c r="D68">
        <f>'Ijmuiden Stroommeetpaal '!N82</f>
        <v>738</v>
      </c>
      <c r="E68">
        <f>'Ijmuiden Stroommeetpaal '!N83</f>
        <v>0</v>
      </c>
      <c r="F68">
        <f>'Ijmuiden Stroommeetpaal '!N84</f>
        <v>0</v>
      </c>
      <c r="G68">
        <f t="shared" si="9"/>
        <v>738</v>
      </c>
      <c r="H68" t="str">
        <f>H67</f>
        <v>kg CO2</v>
      </c>
    </row>
    <row r="69" spans="1:25">
      <c r="C69" t="s">
        <v>579</v>
      </c>
      <c r="G69">
        <f t="shared" si="9"/>
        <v>0</v>
      </c>
      <c r="H69" t="str">
        <f>H68</f>
        <v>kg CO2</v>
      </c>
    </row>
    <row r="70" spans="1:25">
      <c r="C70" t="s">
        <v>832</v>
      </c>
      <c r="G70">
        <f t="shared" si="9"/>
        <v>0</v>
      </c>
      <c r="H70" t="str">
        <f>H69</f>
        <v>kg CO2</v>
      </c>
    </row>
    <row r="71" spans="1:25">
      <c r="C71" t="s">
        <v>353</v>
      </c>
      <c r="D71">
        <f>SUM(D66:D70)</f>
        <v>10638.27</v>
      </c>
      <c r="E71">
        <f t="shared" ref="E71:G71" si="10">SUM(E66:E70)</f>
        <v>0</v>
      </c>
      <c r="F71">
        <f t="shared" si="10"/>
        <v>0</v>
      </c>
      <c r="G71">
        <f t="shared" si="10"/>
        <v>10638.27</v>
      </c>
    </row>
    <row r="77" spans="1:25" ht="15.75" thickBot="1">
      <c r="A77" s="452"/>
      <c r="B77" s="452"/>
      <c r="C77" s="452"/>
      <c r="D77" s="452"/>
      <c r="E77" s="452"/>
      <c r="F77" s="452"/>
      <c r="G77" s="452"/>
      <c r="H77" s="452"/>
      <c r="I77" s="452"/>
      <c r="J77" s="452"/>
      <c r="K77" s="452"/>
      <c r="L77" s="452"/>
      <c r="M77" s="452"/>
      <c r="N77" s="452"/>
      <c r="O77" s="452"/>
      <c r="P77" s="452"/>
      <c r="Q77" s="452"/>
      <c r="R77" s="452"/>
      <c r="S77" s="452"/>
      <c r="T77" s="452"/>
      <c r="U77" s="452"/>
      <c r="V77" s="452"/>
      <c r="W77" s="452"/>
      <c r="X77" s="452"/>
      <c r="Y77" s="452"/>
    </row>
    <row r="78" spans="1:25" ht="15.75" thickTop="1"/>
    <row r="80" spans="1:25">
      <c r="B80" t="s">
        <v>845</v>
      </c>
    </row>
    <row r="81" spans="3:8" ht="40.5">
      <c r="D81" s="462" t="s">
        <v>0</v>
      </c>
      <c r="E81" s="462" t="s">
        <v>52</v>
      </c>
      <c r="F81" s="462" t="s">
        <v>80</v>
      </c>
      <c r="G81" s="462" t="s">
        <v>353</v>
      </c>
    </row>
    <row r="82" spans="3:8">
      <c r="C82" t="s">
        <v>846</v>
      </c>
      <c r="D82" s="463">
        <f>D56</f>
        <v>9642.8272499999985</v>
      </c>
      <c r="E82" s="463">
        <f t="shared" ref="E82:F82" si="11">E56</f>
        <v>3151.1025</v>
      </c>
      <c r="F82" s="463">
        <f t="shared" si="11"/>
        <v>11734.159216799997</v>
      </c>
      <c r="G82" s="463">
        <f>SUM(D82:F82)</f>
        <v>24528.088966799995</v>
      </c>
      <c r="H82" t="str">
        <f>H56</f>
        <v>kg CO2</v>
      </c>
    </row>
    <row r="83" spans="3:8">
      <c r="C83" t="s">
        <v>847</v>
      </c>
      <c r="D83">
        <f>D71</f>
        <v>10638.27</v>
      </c>
      <c r="E83">
        <f t="shared" ref="E83:F83" si="12">E71</f>
        <v>0</v>
      </c>
      <c r="F83">
        <f t="shared" si="12"/>
        <v>0</v>
      </c>
      <c r="G83" s="463">
        <f>SUM(D83:F83)</f>
        <v>10638.27</v>
      </c>
      <c r="H83" t="str">
        <f>H82</f>
        <v>kg CO2</v>
      </c>
    </row>
    <row r="84" spans="3:8">
      <c r="F84" t="s">
        <v>353</v>
      </c>
      <c r="G84" s="463">
        <f>SUM(G82:G83)</f>
        <v>35166.358966799991</v>
      </c>
      <c r="H84" t="str">
        <f>H83</f>
        <v>kg CO2</v>
      </c>
    </row>
  </sheetData>
  <mergeCells count="15">
    <mergeCell ref="L45:Q45"/>
    <mergeCell ref="L46:Q46"/>
    <mergeCell ref="L40:Q40"/>
    <mergeCell ref="L41:Q41"/>
    <mergeCell ref="L42:Q42"/>
    <mergeCell ref="L43:Q43"/>
    <mergeCell ref="L44:Q44"/>
    <mergeCell ref="L32:Q32"/>
    <mergeCell ref="L33:Q33"/>
    <mergeCell ref="L34:Q34"/>
    <mergeCell ref="S7:Y7"/>
    <mergeCell ref="L28:Q28"/>
    <mergeCell ref="L29:Q29"/>
    <mergeCell ref="L30:Q30"/>
    <mergeCell ref="L31:Q3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zoomScale="70" zoomScaleNormal="70" workbookViewId="0">
      <selection activeCell="B44" sqref="A44:B44"/>
    </sheetView>
  </sheetViews>
  <sheetFormatPr defaultRowHeight="15"/>
  <cols>
    <col min="1" max="1" width="3.85546875" bestFit="1" customWidth="1"/>
    <col min="2" max="2" width="76.7109375" bestFit="1" customWidth="1"/>
    <col min="3" max="3" width="18.7109375" bestFit="1" customWidth="1"/>
    <col min="4" max="5" width="24.5703125" bestFit="1" customWidth="1"/>
    <col min="6" max="6" width="16.42578125" bestFit="1" customWidth="1"/>
    <col min="7" max="7" width="8.7109375" bestFit="1" customWidth="1"/>
    <col min="8" max="8" width="16.7109375" bestFit="1" customWidth="1"/>
    <col min="9" max="9" width="15.85546875" bestFit="1" customWidth="1"/>
    <col min="10" max="10" width="15.85546875" customWidth="1"/>
    <col min="11" max="11" width="19.140625" customWidth="1"/>
    <col min="12" max="12" width="16.140625" customWidth="1"/>
    <col min="13" max="13" width="18.85546875" bestFit="1" customWidth="1"/>
    <col min="14" max="14" width="19.5703125" bestFit="1" customWidth="1"/>
    <col min="15" max="15" width="12.85546875" bestFit="1" customWidth="1"/>
  </cols>
  <sheetData>
    <row r="1" spans="1:13">
      <c r="A1" s="690" t="s">
        <v>447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</row>
    <row r="2" spans="1:13" ht="15.75" thickBot="1">
      <c r="A2" s="692"/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</row>
    <row r="3" spans="1:13" ht="15" customHeight="1">
      <c r="A3" s="694" t="s">
        <v>355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</row>
    <row r="4" spans="1:13" ht="15" customHeight="1" thickBot="1">
      <c r="A4" s="695"/>
      <c r="B4" s="695"/>
      <c r="C4" s="695"/>
      <c r="D4" s="695"/>
      <c r="E4" s="695"/>
      <c r="F4" s="695"/>
      <c r="G4" s="695"/>
      <c r="H4" s="695"/>
      <c r="I4" s="695"/>
      <c r="J4" s="695"/>
      <c r="K4" s="695"/>
      <c r="L4" s="695"/>
      <c r="M4" s="695"/>
    </row>
    <row r="5" spans="1:13" ht="120.75" thickBot="1">
      <c r="A5" s="331"/>
      <c r="B5" s="331" t="s">
        <v>356</v>
      </c>
      <c r="C5" s="331"/>
      <c r="D5" s="331" t="s">
        <v>357</v>
      </c>
      <c r="E5" s="331" t="s">
        <v>358</v>
      </c>
      <c r="F5" s="332" t="s">
        <v>359</v>
      </c>
      <c r="G5" s="332" t="s">
        <v>360</v>
      </c>
      <c r="H5" s="331" t="s">
        <v>361</v>
      </c>
      <c r="I5" s="362" t="s">
        <v>362</v>
      </c>
      <c r="J5" s="362" t="s">
        <v>363</v>
      </c>
      <c r="K5" s="363" t="s">
        <v>364</v>
      </c>
      <c r="L5" s="362" t="s">
        <v>365</v>
      </c>
      <c r="M5" s="362" t="s">
        <v>366</v>
      </c>
    </row>
    <row r="6" spans="1:13" ht="15.75">
      <c r="A6" s="335" t="s">
        <v>368</v>
      </c>
      <c r="B6" s="339" t="s">
        <v>369</v>
      </c>
      <c r="C6" s="339" t="s">
        <v>450</v>
      </c>
      <c r="D6" s="334" t="s">
        <v>370</v>
      </c>
      <c r="E6" s="334" t="s">
        <v>371</v>
      </c>
      <c r="F6" s="333">
        <v>2</v>
      </c>
      <c r="G6" s="333">
        <v>2</v>
      </c>
      <c r="H6" s="333" t="s">
        <v>372</v>
      </c>
      <c r="I6" s="356" t="s">
        <v>615</v>
      </c>
      <c r="J6" s="356" t="s">
        <v>615</v>
      </c>
      <c r="K6" s="359" t="s">
        <v>615</v>
      </c>
      <c r="L6" s="356"/>
      <c r="M6" s="356"/>
    </row>
    <row r="7" spans="1:13" ht="15.75">
      <c r="A7" s="335" t="s">
        <v>373</v>
      </c>
      <c r="B7" s="339" t="s">
        <v>374</v>
      </c>
      <c r="C7" s="339" t="s">
        <v>450</v>
      </c>
      <c r="D7" s="337" t="s">
        <v>375</v>
      </c>
      <c r="E7" s="337">
        <v>1</v>
      </c>
      <c r="F7" s="337"/>
      <c r="G7" s="337"/>
      <c r="H7" s="337"/>
      <c r="I7" s="356" t="s">
        <v>615</v>
      </c>
      <c r="J7" s="356"/>
      <c r="K7" s="359" t="s">
        <v>615</v>
      </c>
      <c r="L7" s="356" t="s">
        <v>615</v>
      </c>
      <c r="M7" s="356" t="s">
        <v>615</v>
      </c>
    </row>
    <row r="8" spans="1:13" ht="15.75">
      <c r="A8" s="335" t="s">
        <v>376</v>
      </c>
      <c r="B8" s="339" t="s">
        <v>377</v>
      </c>
      <c r="C8" s="339" t="s">
        <v>450</v>
      </c>
      <c r="D8" s="337" t="s">
        <v>378</v>
      </c>
      <c r="E8" s="337"/>
      <c r="F8" s="338"/>
      <c r="G8" s="338"/>
      <c r="H8" s="337"/>
      <c r="I8" s="357" t="s">
        <v>449</v>
      </c>
      <c r="J8" s="357" t="s">
        <v>449</v>
      </c>
      <c r="K8" s="359" t="s">
        <v>449</v>
      </c>
      <c r="L8" s="357" t="s">
        <v>449</v>
      </c>
      <c r="M8" s="357" t="s">
        <v>449</v>
      </c>
    </row>
    <row r="9" spans="1:13" ht="15.75">
      <c r="A9" s="335" t="s">
        <v>379</v>
      </c>
      <c r="B9" s="339" t="s">
        <v>380</v>
      </c>
      <c r="C9" s="339" t="s">
        <v>450</v>
      </c>
      <c r="D9" s="337" t="s">
        <v>370</v>
      </c>
      <c r="E9" s="337" t="s">
        <v>371</v>
      </c>
      <c r="F9" s="337">
        <v>1</v>
      </c>
      <c r="G9" s="337">
        <v>1</v>
      </c>
      <c r="H9" s="337" t="s">
        <v>381</v>
      </c>
      <c r="I9" s="356" t="s">
        <v>615</v>
      </c>
      <c r="J9" s="356" t="s">
        <v>615</v>
      </c>
      <c r="K9" s="359" t="s">
        <v>615</v>
      </c>
      <c r="L9" s="357"/>
      <c r="M9" s="357"/>
    </row>
    <row r="10" spans="1:13" ht="15.75">
      <c r="A10" s="335" t="s">
        <v>382</v>
      </c>
      <c r="B10" s="339" t="s">
        <v>383</v>
      </c>
      <c r="C10" s="339" t="s">
        <v>451</v>
      </c>
      <c r="D10" s="337" t="s">
        <v>370</v>
      </c>
      <c r="E10" s="337" t="s">
        <v>371</v>
      </c>
      <c r="F10" s="337">
        <v>2</v>
      </c>
      <c r="G10" s="337">
        <v>2</v>
      </c>
      <c r="H10" s="340" t="s">
        <v>384</v>
      </c>
      <c r="I10" s="356" t="s">
        <v>615</v>
      </c>
      <c r="J10" s="356" t="s">
        <v>615</v>
      </c>
      <c r="K10" s="359" t="s">
        <v>615</v>
      </c>
      <c r="L10" s="358"/>
      <c r="M10" s="358"/>
    </row>
    <row r="11" spans="1:13" ht="15.75">
      <c r="A11" s="335" t="s">
        <v>385</v>
      </c>
      <c r="B11" s="339" t="s">
        <v>386</v>
      </c>
      <c r="C11" s="339" t="s">
        <v>451</v>
      </c>
      <c r="D11" s="337" t="s">
        <v>387</v>
      </c>
      <c r="E11" s="337" t="s">
        <v>371</v>
      </c>
      <c r="F11" s="337">
        <v>2</v>
      </c>
      <c r="G11" s="337">
        <v>2</v>
      </c>
      <c r="H11" s="337" t="s">
        <v>384</v>
      </c>
      <c r="I11" s="356" t="s">
        <v>615</v>
      </c>
      <c r="J11" s="356" t="s">
        <v>615</v>
      </c>
      <c r="K11" s="359" t="s">
        <v>615</v>
      </c>
      <c r="L11" s="356"/>
      <c r="M11" s="356"/>
    </row>
    <row r="12" spans="1:13" ht="15.75">
      <c r="A12" s="335" t="s">
        <v>388</v>
      </c>
      <c r="B12" s="339" t="s">
        <v>389</v>
      </c>
      <c r="C12" s="339" t="s">
        <v>450</v>
      </c>
      <c r="D12" s="337" t="s">
        <v>387</v>
      </c>
      <c r="E12" s="337" t="s">
        <v>371</v>
      </c>
      <c r="F12" s="337">
        <v>2</v>
      </c>
      <c r="G12" s="337">
        <v>2</v>
      </c>
      <c r="H12" s="340" t="s">
        <v>384</v>
      </c>
      <c r="I12" s="356" t="s">
        <v>615</v>
      </c>
      <c r="J12" s="356" t="s">
        <v>615</v>
      </c>
      <c r="K12" s="359" t="s">
        <v>615</v>
      </c>
      <c r="L12" s="356" t="s">
        <v>615</v>
      </c>
      <c r="M12" s="356" t="s">
        <v>615</v>
      </c>
    </row>
    <row r="13" spans="1:13" ht="15.75">
      <c r="A13" s="335" t="s">
        <v>390</v>
      </c>
      <c r="B13" s="339" t="s">
        <v>391</v>
      </c>
      <c r="C13" s="339" t="s">
        <v>22</v>
      </c>
      <c r="D13" s="337" t="s">
        <v>392</v>
      </c>
      <c r="E13" s="337">
        <v>2</v>
      </c>
      <c r="F13" s="337"/>
      <c r="G13" s="337"/>
      <c r="H13" s="337"/>
      <c r="I13" s="356" t="s">
        <v>615</v>
      </c>
      <c r="J13" s="356"/>
      <c r="K13" s="359" t="s">
        <v>615</v>
      </c>
      <c r="L13" s="356"/>
      <c r="M13" s="356"/>
    </row>
    <row r="14" spans="1:13" ht="15.75">
      <c r="A14" s="335" t="s">
        <v>393</v>
      </c>
      <c r="B14" s="339" t="s">
        <v>394</v>
      </c>
      <c r="C14" s="339" t="s">
        <v>450</v>
      </c>
      <c r="D14" s="337" t="s">
        <v>375</v>
      </c>
      <c r="E14" s="337">
        <v>4</v>
      </c>
      <c r="F14" s="337"/>
      <c r="G14" s="337"/>
      <c r="H14" s="337"/>
      <c r="I14" s="356" t="s">
        <v>615</v>
      </c>
      <c r="J14" s="356"/>
      <c r="K14" s="359" t="s">
        <v>615</v>
      </c>
      <c r="L14" s="356" t="s">
        <v>615</v>
      </c>
      <c r="M14" s="356" t="s">
        <v>615</v>
      </c>
    </row>
    <row r="15" spans="1:13" ht="15.75">
      <c r="A15" s="335" t="s">
        <v>395</v>
      </c>
      <c r="B15" s="339" t="s">
        <v>396</v>
      </c>
      <c r="C15" s="339" t="s">
        <v>450</v>
      </c>
      <c r="D15" s="337" t="s">
        <v>397</v>
      </c>
      <c r="E15" s="337" t="s">
        <v>93</v>
      </c>
      <c r="F15" s="338">
        <v>0</v>
      </c>
      <c r="G15" s="338">
        <v>2</v>
      </c>
      <c r="H15" s="338"/>
      <c r="I15" s="357" t="s">
        <v>449</v>
      </c>
      <c r="J15" s="356" t="s">
        <v>449</v>
      </c>
      <c r="K15" s="359" t="s">
        <v>449</v>
      </c>
      <c r="L15" s="356" t="s">
        <v>449</v>
      </c>
      <c r="M15" s="356" t="s">
        <v>449</v>
      </c>
    </row>
    <row r="16" spans="1:13" ht="15.75">
      <c r="A16" s="335" t="s">
        <v>398</v>
      </c>
      <c r="B16" s="339" t="s">
        <v>399</v>
      </c>
      <c r="C16" s="339" t="s">
        <v>451</v>
      </c>
      <c r="D16" s="337" t="s">
        <v>387</v>
      </c>
      <c r="E16" s="337" t="s">
        <v>371</v>
      </c>
      <c r="F16" s="337">
        <v>2</v>
      </c>
      <c r="G16" s="337">
        <v>2</v>
      </c>
      <c r="H16" s="337" t="s">
        <v>384</v>
      </c>
      <c r="I16" s="356" t="s">
        <v>615</v>
      </c>
      <c r="J16" s="356" t="s">
        <v>615</v>
      </c>
      <c r="K16" s="359" t="s">
        <v>615</v>
      </c>
      <c r="L16" s="356"/>
      <c r="M16" s="356"/>
    </row>
    <row r="17" spans="1:15" ht="15.75">
      <c r="A17" s="335" t="s">
        <v>400</v>
      </c>
      <c r="B17" s="339" t="s">
        <v>401</v>
      </c>
      <c r="C17" s="339" t="s">
        <v>450</v>
      </c>
      <c r="D17" s="337" t="s">
        <v>375</v>
      </c>
      <c r="E17" s="337">
        <v>5</v>
      </c>
      <c r="F17" s="337"/>
      <c r="G17" s="337"/>
      <c r="H17" s="337"/>
      <c r="I17" s="356" t="s">
        <v>615</v>
      </c>
      <c r="J17" s="356"/>
      <c r="K17" s="359" t="s">
        <v>615</v>
      </c>
      <c r="L17" s="356"/>
      <c r="M17" s="356"/>
    </row>
    <row r="18" spans="1:15" ht="15.75">
      <c r="A18" s="335" t="s">
        <v>402</v>
      </c>
      <c r="B18" s="339" t="s">
        <v>403</v>
      </c>
      <c r="C18" s="339" t="s">
        <v>450</v>
      </c>
      <c r="D18" s="337" t="s">
        <v>375</v>
      </c>
      <c r="E18" s="337">
        <v>6</v>
      </c>
      <c r="F18" s="337"/>
      <c r="G18" s="337"/>
      <c r="H18" s="337"/>
      <c r="I18" s="356" t="s">
        <v>615</v>
      </c>
      <c r="J18" s="356"/>
      <c r="K18" s="359" t="s">
        <v>449</v>
      </c>
      <c r="L18" s="356"/>
      <c r="M18" s="356"/>
    </row>
    <row r="19" spans="1:15" ht="15.75">
      <c r="A19" s="335" t="s">
        <v>404</v>
      </c>
      <c r="B19" s="339" t="s">
        <v>405</v>
      </c>
      <c r="C19" s="339" t="s">
        <v>22</v>
      </c>
      <c r="D19" s="338" t="s">
        <v>387</v>
      </c>
      <c r="E19" s="337" t="s">
        <v>371</v>
      </c>
      <c r="F19" s="338">
        <v>2</v>
      </c>
      <c r="G19" s="338">
        <v>2</v>
      </c>
      <c r="H19" s="340" t="s">
        <v>384</v>
      </c>
      <c r="I19" s="356" t="s">
        <v>615</v>
      </c>
      <c r="J19" s="356" t="s">
        <v>615</v>
      </c>
      <c r="K19" s="359" t="s">
        <v>615</v>
      </c>
      <c r="L19" s="356"/>
      <c r="M19" s="356" t="s">
        <v>615</v>
      </c>
    </row>
    <row r="20" spans="1:15" ht="15.75">
      <c r="A20" s="335" t="s">
        <v>93</v>
      </c>
      <c r="B20" s="339" t="s">
        <v>406</v>
      </c>
      <c r="C20" s="339"/>
      <c r="D20" s="337" t="s">
        <v>407</v>
      </c>
      <c r="E20" s="337"/>
      <c r="F20" s="337"/>
      <c r="G20" s="337"/>
      <c r="H20" s="337"/>
      <c r="I20" s="356" t="s">
        <v>408</v>
      </c>
      <c r="J20" s="356" t="s">
        <v>408</v>
      </c>
      <c r="K20" s="359" t="s">
        <v>408</v>
      </c>
      <c r="L20" s="356" t="s">
        <v>408</v>
      </c>
      <c r="M20" s="356" t="s">
        <v>408</v>
      </c>
    </row>
    <row r="21" spans="1:15" ht="15.75">
      <c r="A21" s="335" t="s">
        <v>409</v>
      </c>
      <c r="B21" s="339" t="s">
        <v>410</v>
      </c>
      <c r="C21" s="339" t="s">
        <v>22</v>
      </c>
      <c r="D21" s="337" t="s">
        <v>378</v>
      </c>
      <c r="E21" s="337">
        <v>7</v>
      </c>
      <c r="F21" s="337"/>
      <c r="G21" s="337"/>
      <c r="H21" s="337"/>
      <c r="I21" s="356" t="s">
        <v>615</v>
      </c>
      <c r="J21" s="356"/>
      <c r="K21" s="359" t="s">
        <v>615</v>
      </c>
      <c r="L21" s="356" t="s">
        <v>615</v>
      </c>
      <c r="M21" s="356" t="s">
        <v>615</v>
      </c>
    </row>
    <row r="22" spans="1:15" ht="15.75">
      <c r="A22" s="335" t="s">
        <v>411</v>
      </c>
      <c r="B22" s="339" t="s">
        <v>412</v>
      </c>
      <c r="C22" s="339" t="s">
        <v>22</v>
      </c>
      <c r="D22" s="337" t="s">
        <v>392</v>
      </c>
      <c r="E22" s="337">
        <v>8</v>
      </c>
      <c r="F22" s="337"/>
      <c r="G22" s="337"/>
      <c r="H22" s="337"/>
      <c r="I22" s="356" t="s">
        <v>615</v>
      </c>
      <c r="J22" s="356"/>
      <c r="K22" s="359" t="s">
        <v>615</v>
      </c>
      <c r="L22" s="356"/>
      <c r="M22" s="356"/>
    </row>
    <row r="23" spans="1:15" ht="15.75">
      <c r="A23" s="335" t="s">
        <v>413</v>
      </c>
      <c r="B23" s="339" t="s">
        <v>414</v>
      </c>
      <c r="C23" s="339" t="s">
        <v>451</v>
      </c>
      <c r="D23" s="337" t="s">
        <v>370</v>
      </c>
      <c r="E23" s="337" t="s">
        <v>371</v>
      </c>
      <c r="F23" s="337">
        <v>2</v>
      </c>
      <c r="G23" s="337">
        <v>2</v>
      </c>
      <c r="H23" s="340" t="s">
        <v>384</v>
      </c>
      <c r="I23" s="356" t="s">
        <v>615</v>
      </c>
      <c r="J23" s="356" t="s">
        <v>615</v>
      </c>
      <c r="K23" s="359" t="s">
        <v>615</v>
      </c>
      <c r="L23" s="356"/>
      <c r="M23" s="356"/>
    </row>
    <row r="24" spans="1:15" ht="15.75">
      <c r="A24" s="335" t="s">
        <v>415</v>
      </c>
      <c r="B24" s="339" t="s">
        <v>416</v>
      </c>
      <c r="C24" s="339" t="s">
        <v>451</v>
      </c>
      <c r="D24" s="337" t="s">
        <v>370</v>
      </c>
      <c r="E24" s="337" t="s">
        <v>371</v>
      </c>
      <c r="F24" s="337">
        <v>2</v>
      </c>
      <c r="G24" s="337">
        <v>2</v>
      </c>
      <c r="H24" s="340" t="s">
        <v>384</v>
      </c>
      <c r="I24" s="356" t="s">
        <v>615</v>
      </c>
      <c r="J24" s="356" t="s">
        <v>615</v>
      </c>
      <c r="K24" s="359" t="s">
        <v>615</v>
      </c>
      <c r="L24" s="356"/>
      <c r="M24" s="356"/>
    </row>
    <row r="25" spans="1:15" ht="15.75">
      <c r="A25" s="335" t="s">
        <v>417</v>
      </c>
      <c r="B25" s="339" t="s">
        <v>418</v>
      </c>
      <c r="C25" s="339" t="s">
        <v>451</v>
      </c>
      <c r="D25" s="337" t="s">
        <v>370</v>
      </c>
      <c r="E25" s="337" t="s">
        <v>371</v>
      </c>
      <c r="F25" s="337">
        <v>2</v>
      </c>
      <c r="G25" s="337">
        <v>2</v>
      </c>
      <c r="H25" s="340" t="s">
        <v>384</v>
      </c>
      <c r="I25" s="356" t="s">
        <v>615</v>
      </c>
      <c r="J25" s="356" t="s">
        <v>615</v>
      </c>
      <c r="K25" s="359" t="s">
        <v>615</v>
      </c>
      <c r="L25" s="356"/>
      <c r="M25" s="356"/>
      <c r="N25" s="377"/>
      <c r="O25" s="377"/>
    </row>
    <row r="26" spans="1:15" ht="15.75">
      <c r="A26" s="335" t="s">
        <v>419</v>
      </c>
      <c r="B26" s="339" t="s">
        <v>420</v>
      </c>
      <c r="C26" s="339" t="s">
        <v>450</v>
      </c>
      <c r="D26" s="337" t="s">
        <v>370</v>
      </c>
      <c r="E26" s="337" t="s">
        <v>371</v>
      </c>
      <c r="F26" s="337">
        <v>1</v>
      </c>
      <c r="G26" s="337">
        <v>1</v>
      </c>
      <c r="H26" s="337"/>
      <c r="I26" s="356" t="s">
        <v>615</v>
      </c>
      <c r="J26" s="356" t="s">
        <v>615</v>
      </c>
      <c r="K26" s="359" t="s">
        <v>615</v>
      </c>
      <c r="L26" s="356"/>
      <c r="M26" s="356"/>
    </row>
    <row r="27" spans="1:15" ht="15.75">
      <c r="A27" s="335" t="s">
        <v>421</v>
      </c>
      <c r="B27" s="339" t="s">
        <v>422</v>
      </c>
      <c r="C27" s="339" t="s">
        <v>450</v>
      </c>
      <c r="D27" s="337" t="s">
        <v>370</v>
      </c>
      <c r="E27" s="337" t="s">
        <v>371</v>
      </c>
      <c r="F27" s="337">
        <v>2</v>
      </c>
      <c r="G27" s="337">
        <v>2</v>
      </c>
      <c r="H27" s="340" t="s">
        <v>384</v>
      </c>
      <c r="I27" s="356" t="s">
        <v>615</v>
      </c>
      <c r="J27" s="356" t="s">
        <v>615</v>
      </c>
      <c r="K27" s="359" t="s">
        <v>615</v>
      </c>
      <c r="L27" s="356"/>
      <c r="M27" s="356"/>
    </row>
    <row r="28" spans="1:15" ht="15.75">
      <c r="A28" s="335" t="s">
        <v>423</v>
      </c>
      <c r="B28" s="339" t="s">
        <v>424</v>
      </c>
      <c r="C28" s="339" t="s">
        <v>450</v>
      </c>
      <c r="D28" s="337" t="s">
        <v>370</v>
      </c>
      <c r="E28" s="337" t="s">
        <v>371</v>
      </c>
      <c r="F28" s="337">
        <v>1</v>
      </c>
      <c r="G28" s="337">
        <v>1</v>
      </c>
      <c r="H28" s="337" t="s">
        <v>381</v>
      </c>
      <c r="I28" s="356" t="s">
        <v>615</v>
      </c>
      <c r="J28" s="356" t="s">
        <v>615</v>
      </c>
      <c r="K28" s="359" t="s">
        <v>615</v>
      </c>
      <c r="L28" s="356"/>
      <c r="M28" s="356"/>
    </row>
    <row r="29" spans="1:15" ht="15.75">
      <c r="A29" s="335" t="s">
        <v>425</v>
      </c>
      <c r="B29" s="339" t="s">
        <v>426</v>
      </c>
      <c r="C29" s="339" t="s">
        <v>22</v>
      </c>
      <c r="D29" s="338" t="s">
        <v>387</v>
      </c>
      <c r="E29" s="337" t="s">
        <v>371</v>
      </c>
      <c r="F29" s="338">
        <v>2</v>
      </c>
      <c r="G29" s="338">
        <v>2</v>
      </c>
      <c r="H29" s="340" t="s">
        <v>384</v>
      </c>
      <c r="I29" s="356" t="s">
        <v>615</v>
      </c>
      <c r="J29" s="356" t="s">
        <v>615</v>
      </c>
      <c r="K29" s="359" t="s">
        <v>615</v>
      </c>
      <c r="L29" s="356" t="s">
        <v>615</v>
      </c>
      <c r="M29" s="356" t="s">
        <v>615</v>
      </c>
    </row>
    <row r="30" spans="1:15" ht="15.75">
      <c r="A30" s="335" t="s">
        <v>427</v>
      </c>
      <c r="B30" s="339" t="s">
        <v>428</v>
      </c>
      <c r="C30" s="339" t="s">
        <v>22</v>
      </c>
      <c r="D30" s="338" t="s">
        <v>387</v>
      </c>
      <c r="E30" s="337" t="s">
        <v>371</v>
      </c>
      <c r="F30" s="338">
        <v>2</v>
      </c>
      <c r="G30" s="338">
        <v>2</v>
      </c>
      <c r="H30" s="340" t="s">
        <v>384</v>
      </c>
      <c r="I30" s="356" t="s">
        <v>615</v>
      </c>
      <c r="J30" s="356" t="s">
        <v>615</v>
      </c>
      <c r="K30" s="359" t="s">
        <v>615</v>
      </c>
      <c r="L30" s="356" t="s">
        <v>615</v>
      </c>
      <c r="M30" s="356" t="s">
        <v>615</v>
      </c>
    </row>
    <row r="31" spans="1:15" ht="15.75">
      <c r="A31" s="335" t="s">
        <v>429</v>
      </c>
      <c r="B31" s="339" t="s">
        <v>430</v>
      </c>
      <c r="C31" s="339" t="s">
        <v>22</v>
      </c>
      <c r="D31" s="337" t="s">
        <v>431</v>
      </c>
      <c r="E31" s="337">
        <v>9</v>
      </c>
      <c r="F31" s="337"/>
      <c r="G31" s="337"/>
      <c r="H31" s="337"/>
      <c r="I31" s="356" t="s">
        <v>615</v>
      </c>
      <c r="J31" s="356"/>
      <c r="K31" s="359" t="s">
        <v>615</v>
      </c>
      <c r="L31" s="356"/>
      <c r="M31" s="356"/>
    </row>
    <row r="32" spans="1:15" ht="15.75">
      <c r="A32" s="335" t="s">
        <v>432</v>
      </c>
      <c r="B32" s="339" t="s">
        <v>433</v>
      </c>
      <c r="C32" s="339" t="s">
        <v>450</v>
      </c>
      <c r="D32" s="337" t="s">
        <v>370</v>
      </c>
      <c r="E32" s="337" t="s">
        <v>371</v>
      </c>
      <c r="F32" s="337">
        <v>2</v>
      </c>
      <c r="G32" s="337">
        <v>2</v>
      </c>
      <c r="H32" s="340" t="s">
        <v>384</v>
      </c>
      <c r="I32" s="356" t="s">
        <v>615</v>
      </c>
      <c r="J32" s="356" t="s">
        <v>615</v>
      </c>
      <c r="K32" s="359" t="s">
        <v>615</v>
      </c>
      <c r="L32" s="356"/>
      <c r="M32" s="356"/>
    </row>
    <row r="33" spans="1:15" ht="15.75">
      <c r="A33" s="335" t="s">
        <v>434</v>
      </c>
      <c r="B33" s="341" t="s">
        <v>435</v>
      </c>
      <c r="C33" s="341" t="s">
        <v>450</v>
      </c>
      <c r="D33" s="337" t="s">
        <v>370</v>
      </c>
      <c r="E33" s="337" t="s">
        <v>371</v>
      </c>
      <c r="F33" s="337">
        <v>1</v>
      </c>
      <c r="G33" s="337">
        <v>1</v>
      </c>
      <c r="H33" s="342" t="s">
        <v>381</v>
      </c>
      <c r="I33" s="356" t="s">
        <v>615</v>
      </c>
      <c r="J33" s="356" t="s">
        <v>615</v>
      </c>
      <c r="K33" s="359" t="s">
        <v>615</v>
      </c>
      <c r="L33" s="356"/>
      <c r="M33" s="356"/>
    </row>
    <row r="34" spans="1:15" ht="15.75">
      <c r="A34" s="335" t="s">
        <v>436</v>
      </c>
      <c r="B34" s="339" t="s">
        <v>437</v>
      </c>
      <c r="C34" s="339" t="s">
        <v>22</v>
      </c>
      <c r="D34" s="338" t="s">
        <v>387</v>
      </c>
      <c r="E34" s="337" t="s">
        <v>371</v>
      </c>
      <c r="F34" s="338">
        <v>2</v>
      </c>
      <c r="G34" s="338">
        <v>2</v>
      </c>
      <c r="H34" s="340" t="s">
        <v>384</v>
      </c>
      <c r="I34" s="356" t="s">
        <v>615</v>
      </c>
      <c r="J34" s="356" t="s">
        <v>615</v>
      </c>
      <c r="K34" s="359" t="s">
        <v>615</v>
      </c>
      <c r="L34" s="356"/>
      <c r="M34" s="356" t="s">
        <v>615</v>
      </c>
    </row>
    <row r="35" spans="1:15" ht="16.5" thickBot="1">
      <c r="A35" s="335" t="s">
        <v>438</v>
      </c>
      <c r="B35" s="339" t="s">
        <v>439</v>
      </c>
      <c r="C35" s="339" t="s">
        <v>22</v>
      </c>
      <c r="D35" s="337" t="s">
        <v>431</v>
      </c>
      <c r="E35" s="337">
        <v>10</v>
      </c>
      <c r="F35" s="337"/>
      <c r="G35" s="337"/>
      <c r="H35" s="337"/>
      <c r="I35" s="356" t="s">
        <v>615</v>
      </c>
      <c r="J35" s="360"/>
      <c r="K35" s="361" t="s">
        <v>615</v>
      </c>
      <c r="L35" s="360"/>
      <c r="M35" s="360"/>
    </row>
    <row r="36" spans="1:15" ht="15.75">
      <c r="A36" s="329"/>
      <c r="I36" s="343"/>
      <c r="J36" s="343"/>
      <c r="K36" s="343"/>
    </row>
    <row r="37" spans="1:15" ht="15.75">
      <c r="A37" s="329"/>
      <c r="I37" s="336" t="s">
        <v>80</v>
      </c>
      <c r="J37" s="336" t="s">
        <v>321</v>
      </c>
      <c r="K37" s="343" t="s">
        <v>448</v>
      </c>
      <c r="L37" s="336" t="s">
        <v>321</v>
      </c>
      <c r="M37" s="336" t="s">
        <v>321</v>
      </c>
    </row>
    <row r="38" spans="1:15" ht="15.75">
      <c r="A38" s="329"/>
      <c r="B38" s="339" t="s">
        <v>452</v>
      </c>
      <c r="C38" s="339" t="s">
        <v>22</v>
      </c>
      <c r="I38" s="343"/>
      <c r="J38" s="343"/>
      <c r="K38" s="343"/>
    </row>
    <row r="39" spans="1:15" ht="15.75">
      <c r="A39" s="329"/>
      <c r="B39" s="339" t="s">
        <v>453</v>
      </c>
      <c r="C39" s="339" t="s">
        <v>22</v>
      </c>
      <c r="M39" s="344"/>
    </row>
    <row r="40" spans="1:15" ht="15.75">
      <c r="A40" s="329"/>
      <c r="B40" s="339" t="s">
        <v>454</v>
      </c>
      <c r="C40" s="339" t="s">
        <v>456</v>
      </c>
    </row>
    <row r="41" spans="1:15" ht="15.75">
      <c r="A41" s="329"/>
      <c r="B41" s="339" t="s">
        <v>455</v>
      </c>
      <c r="C41" s="339" t="s">
        <v>456</v>
      </c>
    </row>
    <row r="42" spans="1:15">
      <c r="A42" s="329"/>
    </row>
    <row r="43" spans="1:15">
      <c r="A43" s="329"/>
    </row>
    <row r="44" spans="1:15">
      <c r="A44" s="329"/>
    </row>
    <row r="45" spans="1:15" ht="15.75" thickBot="1">
      <c r="A45" s="329"/>
      <c r="I45" s="683" t="s">
        <v>444</v>
      </c>
      <c r="J45" s="683"/>
      <c r="K45" s="683"/>
      <c r="L45" s="683"/>
      <c r="M45" s="683"/>
      <c r="N45" s="683"/>
      <c r="O45" s="683"/>
    </row>
    <row r="46" spans="1:15" ht="15.75" thickBot="1">
      <c r="A46" s="329"/>
      <c r="B46" s="363" t="s">
        <v>912</v>
      </c>
      <c r="C46" t="s">
        <v>834</v>
      </c>
      <c r="D46" t="s">
        <v>326</v>
      </c>
      <c r="E46" t="s">
        <v>464</v>
      </c>
      <c r="F46" t="s">
        <v>463</v>
      </c>
      <c r="G46" t="s">
        <v>833</v>
      </c>
      <c r="I46" s="352" t="s">
        <v>0</v>
      </c>
      <c r="J46" s="350" t="s">
        <v>441</v>
      </c>
      <c r="K46" s="355" t="s">
        <v>4</v>
      </c>
      <c r="L46" s="688" t="s">
        <v>442</v>
      </c>
      <c r="M46" s="689"/>
      <c r="N46" s="688" t="s">
        <v>443</v>
      </c>
      <c r="O46" s="689"/>
    </row>
    <row r="47" spans="1:15">
      <c r="A47" s="329"/>
      <c r="B47" t="s">
        <v>457</v>
      </c>
      <c r="C47">
        <f>300*2</f>
        <v>600</v>
      </c>
      <c r="D47" t="s">
        <v>328</v>
      </c>
      <c r="E47" t="s">
        <v>465</v>
      </c>
      <c r="F47">
        <v>14</v>
      </c>
      <c r="G47">
        <f>F47*C47*3</f>
        <v>25200</v>
      </c>
      <c r="H47" t="s">
        <v>328</v>
      </c>
      <c r="I47" s="353"/>
      <c r="J47" s="346">
        <f>G47</f>
        <v>25200</v>
      </c>
      <c r="K47" s="347" t="s">
        <v>328</v>
      </c>
      <c r="L47" s="346">
        <v>0.20499999999999999</v>
      </c>
      <c r="M47" s="347" t="s">
        <v>460</v>
      </c>
      <c r="N47" s="366">
        <f>L47*J47</f>
        <v>5166</v>
      </c>
      <c r="O47" s="347" t="s">
        <v>446</v>
      </c>
    </row>
    <row r="48" spans="1:15">
      <c r="A48" s="329"/>
      <c r="B48" t="s">
        <v>458</v>
      </c>
      <c r="C48">
        <f>241*2</f>
        <v>482</v>
      </c>
      <c r="D48" t="s">
        <v>328</v>
      </c>
      <c r="E48" t="s">
        <v>466</v>
      </c>
      <c r="F48">
        <v>6</v>
      </c>
      <c r="G48">
        <f t="shared" ref="G48:G49" si="0">F48*C48*3</f>
        <v>8676</v>
      </c>
      <c r="H48" t="s">
        <v>328</v>
      </c>
      <c r="I48" s="353"/>
      <c r="J48" s="346">
        <f>G48</f>
        <v>8676</v>
      </c>
      <c r="K48" s="347" t="s">
        <v>328</v>
      </c>
      <c r="L48" s="346">
        <v>0.20499999999999999</v>
      </c>
      <c r="M48" s="347" t="s">
        <v>460</v>
      </c>
      <c r="N48" s="366">
        <f>L48*J48</f>
        <v>1778.58</v>
      </c>
      <c r="O48" s="347" t="s">
        <v>446</v>
      </c>
    </row>
    <row r="49" spans="2:15">
      <c r="B49" t="s">
        <v>835</v>
      </c>
      <c r="C49">
        <f>167*2</f>
        <v>334</v>
      </c>
      <c r="D49" t="s">
        <v>328</v>
      </c>
      <c r="E49" t="s">
        <v>467</v>
      </c>
      <c r="F49">
        <v>9</v>
      </c>
      <c r="G49">
        <f t="shared" si="0"/>
        <v>9018</v>
      </c>
      <c r="H49" t="s">
        <v>328</v>
      </c>
      <c r="I49" s="353"/>
      <c r="J49" s="346">
        <f>G49</f>
        <v>9018</v>
      </c>
      <c r="K49" s="347" t="s">
        <v>328</v>
      </c>
      <c r="L49" s="346">
        <v>0.20499999999999999</v>
      </c>
      <c r="M49" s="347" t="s">
        <v>460</v>
      </c>
      <c r="N49" s="366">
        <f>L49*J49</f>
        <v>1848.6899999999998</v>
      </c>
      <c r="O49" s="347" t="s">
        <v>446</v>
      </c>
    </row>
    <row r="50" spans="2:15">
      <c r="B50" t="s">
        <v>459</v>
      </c>
      <c r="I50" s="353"/>
      <c r="J50" s="346"/>
      <c r="K50" s="347"/>
      <c r="L50" s="346"/>
      <c r="M50" s="347"/>
      <c r="N50" s="346"/>
      <c r="O50" s="347"/>
    </row>
    <row r="51" spans="2:15" ht="15.75" thickBot="1">
      <c r="I51" s="354"/>
      <c r="J51" s="348"/>
      <c r="K51" s="349"/>
      <c r="L51" s="348"/>
      <c r="M51" s="349"/>
      <c r="N51" s="348"/>
      <c r="O51" s="349"/>
    </row>
    <row r="52" spans="2:15" ht="15.75" thickBot="1"/>
    <row r="53" spans="2:15" ht="15.75" thickBot="1">
      <c r="B53" s="362" t="s">
        <v>80</v>
      </c>
      <c r="M53" t="s">
        <v>353</v>
      </c>
      <c r="N53" s="318">
        <f>SUM(N47:N51)</f>
        <v>8793.27</v>
      </c>
      <c r="O53" t="s">
        <v>446</v>
      </c>
    </row>
    <row r="54" spans="2:15">
      <c r="B54" t="s">
        <v>468</v>
      </c>
    </row>
    <row r="55" spans="2:15">
      <c r="B55" t="s">
        <v>901</v>
      </c>
    </row>
    <row r="56" spans="2:15">
      <c r="B56" t="s">
        <v>902</v>
      </c>
    </row>
    <row r="74" spans="14:16" ht="15.75" thickBot="1"/>
    <row r="75" spans="14:16">
      <c r="N75" s="454" t="s">
        <v>842</v>
      </c>
      <c r="O75" s="455">
        <f>N47+N48+N49</f>
        <v>8793.27</v>
      </c>
      <c r="P75" s="456" t="s">
        <v>446</v>
      </c>
    </row>
    <row r="76" spans="14:16">
      <c r="N76" s="390" t="s">
        <v>843</v>
      </c>
      <c r="O76" s="457"/>
      <c r="P76" s="458" t="s">
        <v>446</v>
      </c>
    </row>
    <row r="77" spans="14:16" ht="15.75" thickBot="1">
      <c r="N77" s="391" t="s">
        <v>844</v>
      </c>
      <c r="O77" s="459"/>
      <c r="P77" s="460" t="s">
        <v>446</v>
      </c>
    </row>
    <row r="78" spans="14:16" ht="15.75" thickBot="1">
      <c r="N78" s="261" t="s">
        <v>353</v>
      </c>
      <c r="O78" s="461">
        <f>SUM(O75:O77)</f>
        <v>8793.27</v>
      </c>
      <c r="P78" s="259" t="s">
        <v>446</v>
      </c>
    </row>
  </sheetData>
  <mergeCells count="5">
    <mergeCell ref="N46:O46"/>
    <mergeCell ref="A1:M2"/>
    <mergeCell ref="A3:M4"/>
    <mergeCell ref="I45:O45"/>
    <mergeCell ref="L46:M46"/>
  </mergeCells>
  <conditionalFormatting sqref="B21:C35">
    <cfRule type="expression" dxfId="8" priority="9" stopIfTrue="1">
      <formula>$E21&lt;&gt;""</formula>
    </cfRule>
  </conditionalFormatting>
  <conditionalFormatting sqref="B6:C6">
    <cfRule type="expression" dxfId="7" priority="8" stopIfTrue="1">
      <formula>$E6&lt;&gt;""</formula>
    </cfRule>
  </conditionalFormatting>
  <conditionalFormatting sqref="B7:B9 B10:C11 B13:C13 B12 B15:C20 B14">
    <cfRule type="expression" dxfId="6" priority="7" stopIfTrue="1">
      <formula>$E7&lt;&gt;""</formula>
    </cfRule>
  </conditionalFormatting>
  <conditionalFormatting sqref="C7">
    <cfRule type="expression" dxfId="5" priority="6" stopIfTrue="1">
      <formula>$E7&lt;&gt;""</formula>
    </cfRule>
  </conditionalFormatting>
  <conditionalFormatting sqref="C8">
    <cfRule type="expression" dxfId="4" priority="5" stopIfTrue="1">
      <formula>$E8&lt;&gt;""</formula>
    </cfRule>
  </conditionalFormatting>
  <conditionalFormatting sqref="C9">
    <cfRule type="expression" dxfId="3" priority="4" stopIfTrue="1">
      <formula>$E9&lt;&gt;""</formula>
    </cfRule>
  </conditionalFormatting>
  <conditionalFormatting sqref="C12">
    <cfRule type="expression" dxfId="2" priority="3" stopIfTrue="1">
      <formula>$E12&lt;&gt;""</formula>
    </cfRule>
  </conditionalFormatting>
  <conditionalFormatting sqref="C14">
    <cfRule type="expression" dxfId="1" priority="2" stopIfTrue="1">
      <formula>$E14&lt;&gt;""</formula>
    </cfRule>
  </conditionalFormatting>
  <conditionalFormatting sqref="B38:C41">
    <cfRule type="expression" dxfId="0" priority="1" stopIfTrue="1">
      <formula>$E36&lt;&gt;""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workbookViewId="0">
      <selection activeCell="R21" sqref="A20:R21"/>
    </sheetView>
  </sheetViews>
  <sheetFormatPr defaultRowHeight="15"/>
  <cols>
    <col min="1" max="1" width="12.5703125" bestFit="1" customWidth="1"/>
    <col min="2" max="2" width="72.28515625" bestFit="1" customWidth="1"/>
    <col min="3" max="3" width="10.7109375" bestFit="1" customWidth="1"/>
    <col min="4" max="4" width="9.140625" customWidth="1"/>
    <col min="5" max="5" width="23.28515625" bestFit="1" customWidth="1"/>
    <col min="6" max="12" width="9.140625" customWidth="1"/>
    <col min="13" max="13" width="13.7109375" bestFit="1" customWidth="1"/>
    <col min="14" max="14" width="9.140625" customWidth="1"/>
    <col min="15" max="16" width="20.7109375" customWidth="1"/>
    <col min="17" max="17" width="20" customWidth="1"/>
    <col min="18" max="18" width="18.5703125" style="329" customWidth="1"/>
    <col min="19" max="19" width="14.5703125" customWidth="1"/>
    <col min="20" max="20" width="11" style="329" customWidth="1"/>
    <col min="21" max="21" width="14.5703125" bestFit="1" customWidth="1"/>
    <col min="27" max="27" width="1.5703125" customWidth="1"/>
    <col min="28" max="32" width="9.140625" hidden="1" customWidth="1"/>
    <col min="257" max="257" width="12.5703125" bestFit="1" customWidth="1"/>
    <col min="258" max="258" width="41.85546875" bestFit="1" customWidth="1"/>
    <col min="259" max="270" width="9.140625" customWidth="1"/>
    <col min="271" max="272" width="20.7109375" customWidth="1"/>
    <col min="273" max="273" width="20" customWidth="1"/>
    <col min="274" max="274" width="18.5703125" customWidth="1"/>
    <col min="275" max="275" width="14.5703125" customWidth="1"/>
    <col min="276" max="276" width="11" customWidth="1"/>
    <col min="277" max="277" width="14.5703125" bestFit="1" customWidth="1"/>
    <col min="283" max="283" width="1.5703125" customWidth="1"/>
    <col min="284" max="288" width="0" hidden="1" customWidth="1"/>
    <col min="513" max="513" width="12.5703125" bestFit="1" customWidth="1"/>
    <col min="514" max="514" width="41.85546875" bestFit="1" customWidth="1"/>
    <col min="515" max="526" width="9.140625" customWidth="1"/>
    <col min="527" max="528" width="20.7109375" customWidth="1"/>
    <col min="529" max="529" width="20" customWidth="1"/>
    <col min="530" max="530" width="18.5703125" customWidth="1"/>
    <col min="531" max="531" width="14.5703125" customWidth="1"/>
    <col min="532" max="532" width="11" customWidth="1"/>
    <col min="533" max="533" width="14.5703125" bestFit="1" customWidth="1"/>
    <col min="539" max="539" width="1.5703125" customWidth="1"/>
    <col min="540" max="544" width="0" hidden="1" customWidth="1"/>
    <col min="769" max="769" width="12.5703125" bestFit="1" customWidth="1"/>
    <col min="770" max="770" width="41.85546875" bestFit="1" customWidth="1"/>
    <col min="771" max="782" width="9.140625" customWidth="1"/>
    <col min="783" max="784" width="20.7109375" customWidth="1"/>
    <col min="785" max="785" width="20" customWidth="1"/>
    <col min="786" max="786" width="18.5703125" customWidth="1"/>
    <col min="787" max="787" width="14.5703125" customWidth="1"/>
    <col min="788" max="788" width="11" customWidth="1"/>
    <col min="789" max="789" width="14.5703125" bestFit="1" customWidth="1"/>
    <col min="795" max="795" width="1.5703125" customWidth="1"/>
    <col min="796" max="800" width="0" hidden="1" customWidth="1"/>
    <col min="1025" max="1025" width="12.5703125" bestFit="1" customWidth="1"/>
    <col min="1026" max="1026" width="41.85546875" bestFit="1" customWidth="1"/>
    <col min="1027" max="1038" width="9.140625" customWidth="1"/>
    <col min="1039" max="1040" width="20.7109375" customWidth="1"/>
    <col min="1041" max="1041" width="20" customWidth="1"/>
    <col min="1042" max="1042" width="18.5703125" customWidth="1"/>
    <col min="1043" max="1043" width="14.5703125" customWidth="1"/>
    <col min="1044" max="1044" width="11" customWidth="1"/>
    <col min="1045" max="1045" width="14.5703125" bestFit="1" customWidth="1"/>
    <col min="1051" max="1051" width="1.5703125" customWidth="1"/>
    <col min="1052" max="1056" width="0" hidden="1" customWidth="1"/>
    <col min="1281" max="1281" width="12.5703125" bestFit="1" customWidth="1"/>
    <col min="1282" max="1282" width="41.85546875" bestFit="1" customWidth="1"/>
    <col min="1283" max="1294" width="9.140625" customWidth="1"/>
    <col min="1295" max="1296" width="20.7109375" customWidth="1"/>
    <col min="1297" max="1297" width="20" customWidth="1"/>
    <col min="1298" max="1298" width="18.5703125" customWidth="1"/>
    <col min="1299" max="1299" width="14.5703125" customWidth="1"/>
    <col min="1300" max="1300" width="11" customWidth="1"/>
    <col min="1301" max="1301" width="14.5703125" bestFit="1" customWidth="1"/>
    <col min="1307" max="1307" width="1.5703125" customWidth="1"/>
    <col min="1308" max="1312" width="0" hidden="1" customWidth="1"/>
    <col min="1537" max="1537" width="12.5703125" bestFit="1" customWidth="1"/>
    <col min="1538" max="1538" width="41.85546875" bestFit="1" customWidth="1"/>
    <col min="1539" max="1550" width="9.140625" customWidth="1"/>
    <col min="1551" max="1552" width="20.7109375" customWidth="1"/>
    <col min="1553" max="1553" width="20" customWidth="1"/>
    <col min="1554" max="1554" width="18.5703125" customWidth="1"/>
    <col min="1555" max="1555" width="14.5703125" customWidth="1"/>
    <col min="1556" max="1556" width="11" customWidth="1"/>
    <col min="1557" max="1557" width="14.5703125" bestFit="1" customWidth="1"/>
    <col min="1563" max="1563" width="1.5703125" customWidth="1"/>
    <col min="1564" max="1568" width="0" hidden="1" customWidth="1"/>
    <col min="1793" max="1793" width="12.5703125" bestFit="1" customWidth="1"/>
    <col min="1794" max="1794" width="41.85546875" bestFit="1" customWidth="1"/>
    <col min="1795" max="1806" width="9.140625" customWidth="1"/>
    <col min="1807" max="1808" width="20.7109375" customWidth="1"/>
    <col min="1809" max="1809" width="20" customWidth="1"/>
    <col min="1810" max="1810" width="18.5703125" customWidth="1"/>
    <col min="1811" max="1811" width="14.5703125" customWidth="1"/>
    <col min="1812" max="1812" width="11" customWidth="1"/>
    <col min="1813" max="1813" width="14.5703125" bestFit="1" customWidth="1"/>
    <col min="1819" max="1819" width="1.5703125" customWidth="1"/>
    <col min="1820" max="1824" width="0" hidden="1" customWidth="1"/>
    <col min="2049" max="2049" width="12.5703125" bestFit="1" customWidth="1"/>
    <col min="2050" max="2050" width="41.85546875" bestFit="1" customWidth="1"/>
    <col min="2051" max="2062" width="9.140625" customWidth="1"/>
    <col min="2063" max="2064" width="20.7109375" customWidth="1"/>
    <col min="2065" max="2065" width="20" customWidth="1"/>
    <col min="2066" max="2066" width="18.5703125" customWidth="1"/>
    <col min="2067" max="2067" width="14.5703125" customWidth="1"/>
    <col min="2068" max="2068" width="11" customWidth="1"/>
    <col min="2069" max="2069" width="14.5703125" bestFit="1" customWidth="1"/>
    <col min="2075" max="2075" width="1.5703125" customWidth="1"/>
    <col min="2076" max="2080" width="0" hidden="1" customWidth="1"/>
    <col min="2305" max="2305" width="12.5703125" bestFit="1" customWidth="1"/>
    <col min="2306" max="2306" width="41.85546875" bestFit="1" customWidth="1"/>
    <col min="2307" max="2318" width="9.140625" customWidth="1"/>
    <col min="2319" max="2320" width="20.7109375" customWidth="1"/>
    <col min="2321" max="2321" width="20" customWidth="1"/>
    <col min="2322" max="2322" width="18.5703125" customWidth="1"/>
    <col min="2323" max="2323" width="14.5703125" customWidth="1"/>
    <col min="2324" max="2324" width="11" customWidth="1"/>
    <col min="2325" max="2325" width="14.5703125" bestFit="1" customWidth="1"/>
    <col min="2331" max="2331" width="1.5703125" customWidth="1"/>
    <col min="2332" max="2336" width="0" hidden="1" customWidth="1"/>
    <col min="2561" max="2561" width="12.5703125" bestFit="1" customWidth="1"/>
    <col min="2562" max="2562" width="41.85546875" bestFit="1" customWidth="1"/>
    <col min="2563" max="2574" width="9.140625" customWidth="1"/>
    <col min="2575" max="2576" width="20.7109375" customWidth="1"/>
    <col min="2577" max="2577" width="20" customWidth="1"/>
    <col min="2578" max="2578" width="18.5703125" customWidth="1"/>
    <col min="2579" max="2579" width="14.5703125" customWidth="1"/>
    <col min="2580" max="2580" width="11" customWidth="1"/>
    <col min="2581" max="2581" width="14.5703125" bestFit="1" customWidth="1"/>
    <col min="2587" max="2587" width="1.5703125" customWidth="1"/>
    <col min="2588" max="2592" width="0" hidden="1" customWidth="1"/>
    <col min="2817" max="2817" width="12.5703125" bestFit="1" customWidth="1"/>
    <col min="2818" max="2818" width="41.85546875" bestFit="1" customWidth="1"/>
    <col min="2819" max="2830" width="9.140625" customWidth="1"/>
    <col min="2831" max="2832" width="20.7109375" customWidth="1"/>
    <col min="2833" max="2833" width="20" customWidth="1"/>
    <col min="2834" max="2834" width="18.5703125" customWidth="1"/>
    <col min="2835" max="2835" width="14.5703125" customWidth="1"/>
    <col min="2836" max="2836" width="11" customWidth="1"/>
    <col min="2837" max="2837" width="14.5703125" bestFit="1" customWidth="1"/>
    <col min="2843" max="2843" width="1.5703125" customWidth="1"/>
    <col min="2844" max="2848" width="0" hidden="1" customWidth="1"/>
    <col min="3073" max="3073" width="12.5703125" bestFit="1" customWidth="1"/>
    <col min="3074" max="3074" width="41.85546875" bestFit="1" customWidth="1"/>
    <col min="3075" max="3086" width="9.140625" customWidth="1"/>
    <col min="3087" max="3088" width="20.7109375" customWidth="1"/>
    <col min="3089" max="3089" width="20" customWidth="1"/>
    <col min="3090" max="3090" width="18.5703125" customWidth="1"/>
    <col min="3091" max="3091" width="14.5703125" customWidth="1"/>
    <col min="3092" max="3092" width="11" customWidth="1"/>
    <col min="3093" max="3093" width="14.5703125" bestFit="1" customWidth="1"/>
    <col min="3099" max="3099" width="1.5703125" customWidth="1"/>
    <col min="3100" max="3104" width="0" hidden="1" customWidth="1"/>
    <col min="3329" max="3329" width="12.5703125" bestFit="1" customWidth="1"/>
    <col min="3330" max="3330" width="41.85546875" bestFit="1" customWidth="1"/>
    <col min="3331" max="3342" width="9.140625" customWidth="1"/>
    <col min="3343" max="3344" width="20.7109375" customWidth="1"/>
    <col min="3345" max="3345" width="20" customWidth="1"/>
    <col min="3346" max="3346" width="18.5703125" customWidth="1"/>
    <col min="3347" max="3347" width="14.5703125" customWidth="1"/>
    <col min="3348" max="3348" width="11" customWidth="1"/>
    <col min="3349" max="3349" width="14.5703125" bestFit="1" customWidth="1"/>
    <col min="3355" max="3355" width="1.5703125" customWidth="1"/>
    <col min="3356" max="3360" width="0" hidden="1" customWidth="1"/>
    <col min="3585" max="3585" width="12.5703125" bestFit="1" customWidth="1"/>
    <col min="3586" max="3586" width="41.85546875" bestFit="1" customWidth="1"/>
    <col min="3587" max="3598" width="9.140625" customWidth="1"/>
    <col min="3599" max="3600" width="20.7109375" customWidth="1"/>
    <col min="3601" max="3601" width="20" customWidth="1"/>
    <col min="3602" max="3602" width="18.5703125" customWidth="1"/>
    <col min="3603" max="3603" width="14.5703125" customWidth="1"/>
    <col min="3604" max="3604" width="11" customWidth="1"/>
    <col min="3605" max="3605" width="14.5703125" bestFit="1" customWidth="1"/>
    <col min="3611" max="3611" width="1.5703125" customWidth="1"/>
    <col min="3612" max="3616" width="0" hidden="1" customWidth="1"/>
    <col min="3841" max="3841" width="12.5703125" bestFit="1" customWidth="1"/>
    <col min="3842" max="3842" width="41.85546875" bestFit="1" customWidth="1"/>
    <col min="3843" max="3854" width="9.140625" customWidth="1"/>
    <col min="3855" max="3856" width="20.7109375" customWidth="1"/>
    <col min="3857" max="3857" width="20" customWidth="1"/>
    <col min="3858" max="3858" width="18.5703125" customWidth="1"/>
    <col min="3859" max="3859" width="14.5703125" customWidth="1"/>
    <col min="3860" max="3860" width="11" customWidth="1"/>
    <col min="3861" max="3861" width="14.5703125" bestFit="1" customWidth="1"/>
    <col min="3867" max="3867" width="1.5703125" customWidth="1"/>
    <col min="3868" max="3872" width="0" hidden="1" customWidth="1"/>
    <col min="4097" max="4097" width="12.5703125" bestFit="1" customWidth="1"/>
    <col min="4098" max="4098" width="41.85546875" bestFit="1" customWidth="1"/>
    <col min="4099" max="4110" width="9.140625" customWidth="1"/>
    <col min="4111" max="4112" width="20.7109375" customWidth="1"/>
    <col min="4113" max="4113" width="20" customWidth="1"/>
    <col min="4114" max="4114" width="18.5703125" customWidth="1"/>
    <col min="4115" max="4115" width="14.5703125" customWidth="1"/>
    <col min="4116" max="4116" width="11" customWidth="1"/>
    <col min="4117" max="4117" width="14.5703125" bestFit="1" customWidth="1"/>
    <col min="4123" max="4123" width="1.5703125" customWidth="1"/>
    <col min="4124" max="4128" width="0" hidden="1" customWidth="1"/>
    <col min="4353" max="4353" width="12.5703125" bestFit="1" customWidth="1"/>
    <col min="4354" max="4354" width="41.85546875" bestFit="1" customWidth="1"/>
    <col min="4355" max="4366" width="9.140625" customWidth="1"/>
    <col min="4367" max="4368" width="20.7109375" customWidth="1"/>
    <col min="4369" max="4369" width="20" customWidth="1"/>
    <col min="4370" max="4370" width="18.5703125" customWidth="1"/>
    <col min="4371" max="4371" width="14.5703125" customWidth="1"/>
    <col min="4372" max="4372" width="11" customWidth="1"/>
    <col min="4373" max="4373" width="14.5703125" bestFit="1" customWidth="1"/>
    <col min="4379" max="4379" width="1.5703125" customWidth="1"/>
    <col min="4380" max="4384" width="0" hidden="1" customWidth="1"/>
    <col min="4609" max="4609" width="12.5703125" bestFit="1" customWidth="1"/>
    <col min="4610" max="4610" width="41.85546875" bestFit="1" customWidth="1"/>
    <col min="4611" max="4622" width="9.140625" customWidth="1"/>
    <col min="4623" max="4624" width="20.7109375" customWidth="1"/>
    <col min="4625" max="4625" width="20" customWidth="1"/>
    <col min="4626" max="4626" width="18.5703125" customWidth="1"/>
    <col min="4627" max="4627" width="14.5703125" customWidth="1"/>
    <col min="4628" max="4628" width="11" customWidth="1"/>
    <col min="4629" max="4629" width="14.5703125" bestFit="1" customWidth="1"/>
    <col min="4635" max="4635" width="1.5703125" customWidth="1"/>
    <col min="4636" max="4640" width="0" hidden="1" customWidth="1"/>
    <col min="4865" max="4865" width="12.5703125" bestFit="1" customWidth="1"/>
    <col min="4866" max="4866" width="41.85546875" bestFit="1" customWidth="1"/>
    <col min="4867" max="4878" width="9.140625" customWidth="1"/>
    <col min="4879" max="4880" width="20.7109375" customWidth="1"/>
    <col min="4881" max="4881" width="20" customWidth="1"/>
    <col min="4882" max="4882" width="18.5703125" customWidth="1"/>
    <col min="4883" max="4883" width="14.5703125" customWidth="1"/>
    <col min="4884" max="4884" width="11" customWidth="1"/>
    <col min="4885" max="4885" width="14.5703125" bestFit="1" customWidth="1"/>
    <col min="4891" max="4891" width="1.5703125" customWidth="1"/>
    <col min="4892" max="4896" width="0" hidden="1" customWidth="1"/>
    <col min="5121" max="5121" width="12.5703125" bestFit="1" customWidth="1"/>
    <col min="5122" max="5122" width="41.85546875" bestFit="1" customWidth="1"/>
    <col min="5123" max="5134" width="9.140625" customWidth="1"/>
    <col min="5135" max="5136" width="20.7109375" customWidth="1"/>
    <col min="5137" max="5137" width="20" customWidth="1"/>
    <col min="5138" max="5138" width="18.5703125" customWidth="1"/>
    <col min="5139" max="5139" width="14.5703125" customWidth="1"/>
    <col min="5140" max="5140" width="11" customWidth="1"/>
    <col min="5141" max="5141" width="14.5703125" bestFit="1" customWidth="1"/>
    <col min="5147" max="5147" width="1.5703125" customWidth="1"/>
    <col min="5148" max="5152" width="0" hidden="1" customWidth="1"/>
    <col min="5377" max="5377" width="12.5703125" bestFit="1" customWidth="1"/>
    <col min="5378" max="5378" width="41.85546875" bestFit="1" customWidth="1"/>
    <col min="5379" max="5390" width="9.140625" customWidth="1"/>
    <col min="5391" max="5392" width="20.7109375" customWidth="1"/>
    <col min="5393" max="5393" width="20" customWidth="1"/>
    <col min="5394" max="5394" width="18.5703125" customWidth="1"/>
    <col min="5395" max="5395" width="14.5703125" customWidth="1"/>
    <col min="5396" max="5396" width="11" customWidth="1"/>
    <col min="5397" max="5397" width="14.5703125" bestFit="1" customWidth="1"/>
    <col min="5403" max="5403" width="1.5703125" customWidth="1"/>
    <col min="5404" max="5408" width="0" hidden="1" customWidth="1"/>
    <col min="5633" max="5633" width="12.5703125" bestFit="1" customWidth="1"/>
    <col min="5634" max="5634" width="41.85546875" bestFit="1" customWidth="1"/>
    <col min="5635" max="5646" width="9.140625" customWidth="1"/>
    <col min="5647" max="5648" width="20.7109375" customWidth="1"/>
    <col min="5649" max="5649" width="20" customWidth="1"/>
    <col min="5650" max="5650" width="18.5703125" customWidth="1"/>
    <col min="5651" max="5651" width="14.5703125" customWidth="1"/>
    <col min="5652" max="5652" width="11" customWidth="1"/>
    <col min="5653" max="5653" width="14.5703125" bestFit="1" customWidth="1"/>
    <col min="5659" max="5659" width="1.5703125" customWidth="1"/>
    <col min="5660" max="5664" width="0" hidden="1" customWidth="1"/>
    <col min="5889" max="5889" width="12.5703125" bestFit="1" customWidth="1"/>
    <col min="5890" max="5890" width="41.85546875" bestFit="1" customWidth="1"/>
    <col min="5891" max="5902" width="9.140625" customWidth="1"/>
    <col min="5903" max="5904" width="20.7109375" customWidth="1"/>
    <col min="5905" max="5905" width="20" customWidth="1"/>
    <col min="5906" max="5906" width="18.5703125" customWidth="1"/>
    <col min="5907" max="5907" width="14.5703125" customWidth="1"/>
    <col min="5908" max="5908" width="11" customWidth="1"/>
    <col min="5909" max="5909" width="14.5703125" bestFit="1" customWidth="1"/>
    <col min="5915" max="5915" width="1.5703125" customWidth="1"/>
    <col min="5916" max="5920" width="0" hidden="1" customWidth="1"/>
    <col min="6145" max="6145" width="12.5703125" bestFit="1" customWidth="1"/>
    <col min="6146" max="6146" width="41.85546875" bestFit="1" customWidth="1"/>
    <col min="6147" max="6158" width="9.140625" customWidth="1"/>
    <col min="6159" max="6160" width="20.7109375" customWidth="1"/>
    <col min="6161" max="6161" width="20" customWidth="1"/>
    <col min="6162" max="6162" width="18.5703125" customWidth="1"/>
    <col min="6163" max="6163" width="14.5703125" customWidth="1"/>
    <col min="6164" max="6164" width="11" customWidth="1"/>
    <col min="6165" max="6165" width="14.5703125" bestFit="1" customWidth="1"/>
    <col min="6171" max="6171" width="1.5703125" customWidth="1"/>
    <col min="6172" max="6176" width="0" hidden="1" customWidth="1"/>
    <col min="6401" max="6401" width="12.5703125" bestFit="1" customWidth="1"/>
    <col min="6402" max="6402" width="41.85546875" bestFit="1" customWidth="1"/>
    <col min="6403" max="6414" width="9.140625" customWidth="1"/>
    <col min="6415" max="6416" width="20.7109375" customWidth="1"/>
    <col min="6417" max="6417" width="20" customWidth="1"/>
    <col min="6418" max="6418" width="18.5703125" customWidth="1"/>
    <col min="6419" max="6419" width="14.5703125" customWidth="1"/>
    <col min="6420" max="6420" width="11" customWidth="1"/>
    <col min="6421" max="6421" width="14.5703125" bestFit="1" customWidth="1"/>
    <col min="6427" max="6427" width="1.5703125" customWidth="1"/>
    <col min="6428" max="6432" width="0" hidden="1" customWidth="1"/>
    <col min="6657" max="6657" width="12.5703125" bestFit="1" customWidth="1"/>
    <col min="6658" max="6658" width="41.85546875" bestFit="1" customWidth="1"/>
    <col min="6659" max="6670" width="9.140625" customWidth="1"/>
    <col min="6671" max="6672" width="20.7109375" customWidth="1"/>
    <col min="6673" max="6673" width="20" customWidth="1"/>
    <col min="6674" max="6674" width="18.5703125" customWidth="1"/>
    <col min="6675" max="6675" width="14.5703125" customWidth="1"/>
    <col min="6676" max="6676" width="11" customWidth="1"/>
    <col min="6677" max="6677" width="14.5703125" bestFit="1" customWidth="1"/>
    <col min="6683" max="6683" width="1.5703125" customWidth="1"/>
    <col min="6684" max="6688" width="0" hidden="1" customWidth="1"/>
    <col min="6913" max="6913" width="12.5703125" bestFit="1" customWidth="1"/>
    <col min="6914" max="6914" width="41.85546875" bestFit="1" customWidth="1"/>
    <col min="6915" max="6926" width="9.140625" customWidth="1"/>
    <col min="6927" max="6928" width="20.7109375" customWidth="1"/>
    <col min="6929" max="6929" width="20" customWidth="1"/>
    <col min="6930" max="6930" width="18.5703125" customWidth="1"/>
    <col min="6931" max="6931" width="14.5703125" customWidth="1"/>
    <col min="6932" max="6932" width="11" customWidth="1"/>
    <col min="6933" max="6933" width="14.5703125" bestFit="1" customWidth="1"/>
    <col min="6939" max="6939" width="1.5703125" customWidth="1"/>
    <col min="6940" max="6944" width="0" hidden="1" customWidth="1"/>
    <col min="7169" max="7169" width="12.5703125" bestFit="1" customWidth="1"/>
    <col min="7170" max="7170" width="41.85546875" bestFit="1" customWidth="1"/>
    <col min="7171" max="7182" width="9.140625" customWidth="1"/>
    <col min="7183" max="7184" width="20.7109375" customWidth="1"/>
    <col min="7185" max="7185" width="20" customWidth="1"/>
    <col min="7186" max="7186" width="18.5703125" customWidth="1"/>
    <col min="7187" max="7187" width="14.5703125" customWidth="1"/>
    <col min="7188" max="7188" width="11" customWidth="1"/>
    <col min="7189" max="7189" width="14.5703125" bestFit="1" customWidth="1"/>
    <col min="7195" max="7195" width="1.5703125" customWidth="1"/>
    <col min="7196" max="7200" width="0" hidden="1" customWidth="1"/>
    <col min="7425" max="7425" width="12.5703125" bestFit="1" customWidth="1"/>
    <col min="7426" max="7426" width="41.85546875" bestFit="1" customWidth="1"/>
    <col min="7427" max="7438" width="9.140625" customWidth="1"/>
    <col min="7439" max="7440" width="20.7109375" customWidth="1"/>
    <col min="7441" max="7441" width="20" customWidth="1"/>
    <col min="7442" max="7442" width="18.5703125" customWidth="1"/>
    <col min="7443" max="7443" width="14.5703125" customWidth="1"/>
    <col min="7444" max="7444" width="11" customWidth="1"/>
    <col min="7445" max="7445" width="14.5703125" bestFit="1" customWidth="1"/>
    <col min="7451" max="7451" width="1.5703125" customWidth="1"/>
    <col min="7452" max="7456" width="0" hidden="1" customWidth="1"/>
    <col min="7681" max="7681" width="12.5703125" bestFit="1" customWidth="1"/>
    <col min="7682" max="7682" width="41.85546875" bestFit="1" customWidth="1"/>
    <col min="7683" max="7694" width="9.140625" customWidth="1"/>
    <col min="7695" max="7696" width="20.7109375" customWidth="1"/>
    <col min="7697" max="7697" width="20" customWidth="1"/>
    <col min="7698" max="7698" width="18.5703125" customWidth="1"/>
    <col min="7699" max="7699" width="14.5703125" customWidth="1"/>
    <col min="7700" max="7700" width="11" customWidth="1"/>
    <col min="7701" max="7701" width="14.5703125" bestFit="1" customWidth="1"/>
    <col min="7707" max="7707" width="1.5703125" customWidth="1"/>
    <col min="7708" max="7712" width="0" hidden="1" customWidth="1"/>
    <col min="7937" max="7937" width="12.5703125" bestFit="1" customWidth="1"/>
    <col min="7938" max="7938" width="41.85546875" bestFit="1" customWidth="1"/>
    <col min="7939" max="7950" width="9.140625" customWidth="1"/>
    <col min="7951" max="7952" width="20.7109375" customWidth="1"/>
    <col min="7953" max="7953" width="20" customWidth="1"/>
    <col min="7954" max="7954" width="18.5703125" customWidth="1"/>
    <col min="7955" max="7955" width="14.5703125" customWidth="1"/>
    <col min="7956" max="7956" width="11" customWidth="1"/>
    <col min="7957" max="7957" width="14.5703125" bestFit="1" customWidth="1"/>
    <col min="7963" max="7963" width="1.5703125" customWidth="1"/>
    <col min="7964" max="7968" width="0" hidden="1" customWidth="1"/>
    <col min="8193" max="8193" width="12.5703125" bestFit="1" customWidth="1"/>
    <col min="8194" max="8194" width="41.85546875" bestFit="1" customWidth="1"/>
    <col min="8195" max="8206" width="9.140625" customWidth="1"/>
    <col min="8207" max="8208" width="20.7109375" customWidth="1"/>
    <col min="8209" max="8209" width="20" customWidth="1"/>
    <col min="8210" max="8210" width="18.5703125" customWidth="1"/>
    <col min="8211" max="8211" width="14.5703125" customWidth="1"/>
    <col min="8212" max="8212" width="11" customWidth="1"/>
    <col min="8213" max="8213" width="14.5703125" bestFit="1" customWidth="1"/>
    <col min="8219" max="8219" width="1.5703125" customWidth="1"/>
    <col min="8220" max="8224" width="0" hidden="1" customWidth="1"/>
    <col min="8449" max="8449" width="12.5703125" bestFit="1" customWidth="1"/>
    <col min="8450" max="8450" width="41.85546875" bestFit="1" customWidth="1"/>
    <col min="8451" max="8462" width="9.140625" customWidth="1"/>
    <col min="8463" max="8464" width="20.7109375" customWidth="1"/>
    <col min="8465" max="8465" width="20" customWidth="1"/>
    <col min="8466" max="8466" width="18.5703125" customWidth="1"/>
    <col min="8467" max="8467" width="14.5703125" customWidth="1"/>
    <col min="8468" max="8468" width="11" customWidth="1"/>
    <col min="8469" max="8469" width="14.5703125" bestFit="1" customWidth="1"/>
    <col min="8475" max="8475" width="1.5703125" customWidth="1"/>
    <col min="8476" max="8480" width="0" hidden="1" customWidth="1"/>
    <col min="8705" max="8705" width="12.5703125" bestFit="1" customWidth="1"/>
    <col min="8706" max="8706" width="41.85546875" bestFit="1" customWidth="1"/>
    <col min="8707" max="8718" width="9.140625" customWidth="1"/>
    <col min="8719" max="8720" width="20.7109375" customWidth="1"/>
    <col min="8721" max="8721" width="20" customWidth="1"/>
    <col min="8722" max="8722" width="18.5703125" customWidth="1"/>
    <col min="8723" max="8723" width="14.5703125" customWidth="1"/>
    <col min="8724" max="8724" width="11" customWidth="1"/>
    <col min="8725" max="8725" width="14.5703125" bestFit="1" customWidth="1"/>
    <col min="8731" max="8731" width="1.5703125" customWidth="1"/>
    <col min="8732" max="8736" width="0" hidden="1" customWidth="1"/>
    <col min="8961" max="8961" width="12.5703125" bestFit="1" customWidth="1"/>
    <col min="8962" max="8962" width="41.85546875" bestFit="1" customWidth="1"/>
    <col min="8963" max="8974" width="9.140625" customWidth="1"/>
    <col min="8975" max="8976" width="20.7109375" customWidth="1"/>
    <col min="8977" max="8977" width="20" customWidth="1"/>
    <col min="8978" max="8978" width="18.5703125" customWidth="1"/>
    <col min="8979" max="8979" width="14.5703125" customWidth="1"/>
    <col min="8980" max="8980" width="11" customWidth="1"/>
    <col min="8981" max="8981" width="14.5703125" bestFit="1" customWidth="1"/>
    <col min="8987" max="8987" width="1.5703125" customWidth="1"/>
    <col min="8988" max="8992" width="0" hidden="1" customWidth="1"/>
    <col min="9217" max="9217" width="12.5703125" bestFit="1" customWidth="1"/>
    <col min="9218" max="9218" width="41.85546875" bestFit="1" customWidth="1"/>
    <col min="9219" max="9230" width="9.140625" customWidth="1"/>
    <col min="9231" max="9232" width="20.7109375" customWidth="1"/>
    <col min="9233" max="9233" width="20" customWidth="1"/>
    <col min="9234" max="9234" width="18.5703125" customWidth="1"/>
    <col min="9235" max="9235" width="14.5703125" customWidth="1"/>
    <col min="9236" max="9236" width="11" customWidth="1"/>
    <col min="9237" max="9237" width="14.5703125" bestFit="1" customWidth="1"/>
    <col min="9243" max="9243" width="1.5703125" customWidth="1"/>
    <col min="9244" max="9248" width="0" hidden="1" customWidth="1"/>
    <col min="9473" max="9473" width="12.5703125" bestFit="1" customWidth="1"/>
    <col min="9474" max="9474" width="41.85546875" bestFit="1" customWidth="1"/>
    <col min="9475" max="9486" width="9.140625" customWidth="1"/>
    <col min="9487" max="9488" width="20.7109375" customWidth="1"/>
    <col min="9489" max="9489" width="20" customWidth="1"/>
    <col min="9490" max="9490" width="18.5703125" customWidth="1"/>
    <col min="9491" max="9491" width="14.5703125" customWidth="1"/>
    <col min="9492" max="9492" width="11" customWidth="1"/>
    <col min="9493" max="9493" width="14.5703125" bestFit="1" customWidth="1"/>
    <col min="9499" max="9499" width="1.5703125" customWidth="1"/>
    <col min="9500" max="9504" width="0" hidden="1" customWidth="1"/>
    <col min="9729" max="9729" width="12.5703125" bestFit="1" customWidth="1"/>
    <col min="9730" max="9730" width="41.85546875" bestFit="1" customWidth="1"/>
    <col min="9731" max="9742" width="9.140625" customWidth="1"/>
    <col min="9743" max="9744" width="20.7109375" customWidth="1"/>
    <col min="9745" max="9745" width="20" customWidth="1"/>
    <col min="9746" max="9746" width="18.5703125" customWidth="1"/>
    <col min="9747" max="9747" width="14.5703125" customWidth="1"/>
    <col min="9748" max="9748" width="11" customWidth="1"/>
    <col min="9749" max="9749" width="14.5703125" bestFit="1" customWidth="1"/>
    <col min="9755" max="9755" width="1.5703125" customWidth="1"/>
    <col min="9756" max="9760" width="0" hidden="1" customWidth="1"/>
    <col min="9985" max="9985" width="12.5703125" bestFit="1" customWidth="1"/>
    <col min="9986" max="9986" width="41.85546875" bestFit="1" customWidth="1"/>
    <col min="9987" max="9998" width="9.140625" customWidth="1"/>
    <col min="9999" max="10000" width="20.7109375" customWidth="1"/>
    <col min="10001" max="10001" width="20" customWidth="1"/>
    <col min="10002" max="10002" width="18.5703125" customWidth="1"/>
    <col min="10003" max="10003" width="14.5703125" customWidth="1"/>
    <col min="10004" max="10004" width="11" customWidth="1"/>
    <col min="10005" max="10005" width="14.5703125" bestFit="1" customWidth="1"/>
    <col min="10011" max="10011" width="1.5703125" customWidth="1"/>
    <col min="10012" max="10016" width="0" hidden="1" customWidth="1"/>
    <col min="10241" max="10241" width="12.5703125" bestFit="1" customWidth="1"/>
    <col min="10242" max="10242" width="41.85546875" bestFit="1" customWidth="1"/>
    <col min="10243" max="10254" width="9.140625" customWidth="1"/>
    <col min="10255" max="10256" width="20.7109375" customWidth="1"/>
    <col min="10257" max="10257" width="20" customWidth="1"/>
    <col min="10258" max="10258" width="18.5703125" customWidth="1"/>
    <col min="10259" max="10259" width="14.5703125" customWidth="1"/>
    <col min="10260" max="10260" width="11" customWidth="1"/>
    <col min="10261" max="10261" width="14.5703125" bestFit="1" customWidth="1"/>
    <col min="10267" max="10267" width="1.5703125" customWidth="1"/>
    <col min="10268" max="10272" width="0" hidden="1" customWidth="1"/>
    <col min="10497" max="10497" width="12.5703125" bestFit="1" customWidth="1"/>
    <col min="10498" max="10498" width="41.85546875" bestFit="1" customWidth="1"/>
    <col min="10499" max="10510" width="9.140625" customWidth="1"/>
    <col min="10511" max="10512" width="20.7109375" customWidth="1"/>
    <col min="10513" max="10513" width="20" customWidth="1"/>
    <col min="10514" max="10514" width="18.5703125" customWidth="1"/>
    <col min="10515" max="10515" width="14.5703125" customWidth="1"/>
    <col min="10516" max="10516" width="11" customWidth="1"/>
    <col min="10517" max="10517" width="14.5703125" bestFit="1" customWidth="1"/>
    <col min="10523" max="10523" width="1.5703125" customWidth="1"/>
    <col min="10524" max="10528" width="0" hidden="1" customWidth="1"/>
    <col min="10753" max="10753" width="12.5703125" bestFit="1" customWidth="1"/>
    <col min="10754" max="10754" width="41.85546875" bestFit="1" customWidth="1"/>
    <col min="10755" max="10766" width="9.140625" customWidth="1"/>
    <col min="10767" max="10768" width="20.7109375" customWidth="1"/>
    <col min="10769" max="10769" width="20" customWidth="1"/>
    <col min="10770" max="10770" width="18.5703125" customWidth="1"/>
    <col min="10771" max="10771" width="14.5703125" customWidth="1"/>
    <col min="10772" max="10772" width="11" customWidth="1"/>
    <col min="10773" max="10773" width="14.5703125" bestFit="1" customWidth="1"/>
    <col min="10779" max="10779" width="1.5703125" customWidth="1"/>
    <col min="10780" max="10784" width="0" hidden="1" customWidth="1"/>
    <col min="11009" max="11009" width="12.5703125" bestFit="1" customWidth="1"/>
    <col min="11010" max="11010" width="41.85546875" bestFit="1" customWidth="1"/>
    <col min="11011" max="11022" width="9.140625" customWidth="1"/>
    <col min="11023" max="11024" width="20.7109375" customWidth="1"/>
    <col min="11025" max="11025" width="20" customWidth="1"/>
    <col min="11026" max="11026" width="18.5703125" customWidth="1"/>
    <col min="11027" max="11027" width="14.5703125" customWidth="1"/>
    <col min="11028" max="11028" width="11" customWidth="1"/>
    <col min="11029" max="11029" width="14.5703125" bestFit="1" customWidth="1"/>
    <col min="11035" max="11035" width="1.5703125" customWidth="1"/>
    <col min="11036" max="11040" width="0" hidden="1" customWidth="1"/>
    <col min="11265" max="11265" width="12.5703125" bestFit="1" customWidth="1"/>
    <col min="11266" max="11266" width="41.85546875" bestFit="1" customWidth="1"/>
    <col min="11267" max="11278" width="9.140625" customWidth="1"/>
    <col min="11279" max="11280" width="20.7109375" customWidth="1"/>
    <col min="11281" max="11281" width="20" customWidth="1"/>
    <col min="11282" max="11282" width="18.5703125" customWidth="1"/>
    <col min="11283" max="11283" width="14.5703125" customWidth="1"/>
    <col min="11284" max="11284" width="11" customWidth="1"/>
    <col min="11285" max="11285" width="14.5703125" bestFit="1" customWidth="1"/>
    <col min="11291" max="11291" width="1.5703125" customWidth="1"/>
    <col min="11292" max="11296" width="0" hidden="1" customWidth="1"/>
    <col min="11521" max="11521" width="12.5703125" bestFit="1" customWidth="1"/>
    <col min="11522" max="11522" width="41.85546875" bestFit="1" customWidth="1"/>
    <col min="11523" max="11534" width="9.140625" customWidth="1"/>
    <col min="11535" max="11536" width="20.7109375" customWidth="1"/>
    <col min="11537" max="11537" width="20" customWidth="1"/>
    <col min="11538" max="11538" width="18.5703125" customWidth="1"/>
    <col min="11539" max="11539" width="14.5703125" customWidth="1"/>
    <col min="11540" max="11540" width="11" customWidth="1"/>
    <col min="11541" max="11541" width="14.5703125" bestFit="1" customWidth="1"/>
    <col min="11547" max="11547" width="1.5703125" customWidth="1"/>
    <col min="11548" max="11552" width="0" hidden="1" customWidth="1"/>
    <col min="11777" max="11777" width="12.5703125" bestFit="1" customWidth="1"/>
    <col min="11778" max="11778" width="41.85546875" bestFit="1" customWidth="1"/>
    <col min="11779" max="11790" width="9.140625" customWidth="1"/>
    <col min="11791" max="11792" width="20.7109375" customWidth="1"/>
    <col min="11793" max="11793" width="20" customWidth="1"/>
    <col min="11794" max="11794" width="18.5703125" customWidth="1"/>
    <col min="11795" max="11795" width="14.5703125" customWidth="1"/>
    <col min="11796" max="11796" width="11" customWidth="1"/>
    <col min="11797" max="11797" width="14.5703125" bestFit="1" customWidth="1"/>
    <col min="11803" max="11803" width="1.5703125" customWidth="1"/>
    <col min="11804" max="11808" width="0" hidden="1" customWidth="1"/>
    <col min="12033" max="12033" width="12.5703125" bestFit="1" customWidth="1"/>
    <col min="12034" max="12034" width="41.85546875" bestFit="1" customWidth="1"/>
    <col min="12035" max="12046" width="9.140625" customWidth="1"/>
    <col min="12047" max="12048" width="20.7109375" customWidth="1"/>
    <col min="12049" max="12049" width="20" customWidth="1"/>
    <col min="12050" max="12050" width="18.5703125" customWidth="1"/>
    <col min="12051" max="12051" width="14.5703125" customWidth="1"/>
    <col min="12052" max="12052" width="11" customWidth="1"/>
    <col min="12053" max="12053" width="14.5703125" bestFit="1" customWidth="1"/>
    <col min="12059" max="12059" width="1.5703125" customWidth="1"/>
    <col min="12060" max="12064" width="0" hidden="1" customWidth="1"/>
    <col min="12289" max="12289" width="12.5703125" bestFit="1" customWidth="1"/>
    <col min="12290" max="12290" width="41.85546875" bestFit="1" customWidth="1"/>
    <col min="12291" max="12302" width="9.140625" customWidth="1"/>
    <col min="12303" max="12304" width="20.7109375" customWidth="1"/>
    <col min="12305" max="12305" width="20" customWidth="1"/>
    <col min="12306" max="12306" width="18.5703125" customWidth="1"/>
    <col min="12307" max="12307" width="14.5703125" customWidth="1"/>
    <col min="12308" max="12308" width="11" customWidth="1"/>
    <col min="12309" max="12309" width="14.5703125" bestFit="1" customWidth="1"/>
    <col min="12315" max="12315" width="1.5703125" customWidth="1"/>
    <col min="12316" max="12320" width="0" hidden="1" customWidth="1"/>
    <col min="12545" max="12545" width="12.5703125" bestFit="1" customWidth="1"/>
    <col min="12546" max="12546" width="41.85546875" bestFit="1" customWidth="1"/>
    <col min="12547" max="12558" width="9.140625" customWidth="1"/>
    <col min="12559" max="12560" width="20.7109375" customWidth="1"/>
    <col min="12561" max="12561" width="20" customWidth="1"/>
    <col min="12562" max="12562" width="18.5703125" customWidth="1"/>
    <col min="12563" max="12563" width="14.5703125" customWidth="1"/>
    <col min="12564" max="12564" width="11" customWidth="1"/>
    <col min="12565" max="12565" width="14.5703125" bestFit="1" customWidth="1"/>
    <col min="12571" max="12571" width="1.5703125" customWidth="1"/>
    <col min="12572" max="12576" width="0" hidden="1" customWidth="1"/>
    <col min="12801" max="12801" width="12.5703125" bestFit="1" customWidth="1"/>
    <col min="12802" max="12802" width="41.85546875" bestFit="1" customWidth="1"/>
    <col min="12803" max="12814" width="9.140625" customWidth="1"/>
    <col min="12815" max="12816" width="20.7109375" customWidth="1"/>
    <col min="12817" max="12817" width="20" customWidth="1"/>
    <col min="12818" max="12818" width="18.5703125" customWidth="1"/>
    <col min="12819" max="12819" width="14.5703125" customWidth="1"/>
    <col min="12820" max="12820" width="11" customWidth="1"/>
    <col min="12821" max="12821" width="14.5703125" bestFit="1" customWidth="1"/>
    <col min="12827" max="12827" width="1.5703125" customWidth="1"/>
    <col min="12828" max="12832" width="0" hidden="1" customWidth="1"/>
    <col min="13057" max="13057" width="12.5703125" bestFit="1" customWidth="1"/>
    <col min="13058" max="13058" width="41.85546875" bestFit="1" customWidth="1"/>
    <col min="13059" max="13070" width="9.140625" customWidth="1"/>
    <col min="13071" max="13072" width="20.7109375" customWidth="1"/>
    <col min="13073" max="13073" width="20" customWidth="1"/>
    <col min="13074" max="13074" width="18.5703125" customWidth="1"/>
    <col min="13075" max="13075" width="14.5703125" customWidth="1"/>
    <col min="13076" max="13076" width="11" customWidth="1"/>
    <col min="13077" max="13077" width="14.5703125" bestFit="1" customWidth="1"/>
    <col min="13083" max="13083" width="1.5703125" customWidth="1"/>
    <col min="13084" max="13088" width="0" hidden="1" customWidth="1"/>
    <col min="13313" max="13313" width="12.5703125" bestFit="1" customWidth="1"/>
    <col min="13314" max="13314" width="41.85546875" bestFit="1" customWidth="1"/>
    <col min="13315" max="13326" width="9.140625" customWidth="1"/>
    <col min="13327" max="13328" width="20.7109375" customWidth="1"/>
    <col min="13329" max="13329" width="20" customWidth="1"/>
    <col min="13330" max="13330" width="18.5703125" customWidth="1"/>
    <col min="13331" max="13331" width="14.5703125" customWidth="1"/>
    <col min="13332" max="13332" width="11" customWidth="1"/>
    <col min="13333" max="13333" width="14.5703125" bestFit="1" customWidth="1"/>
    <col min="13339" max="13339" width="1.5703125" customWidth="1"/>
    <col min="13340" max="13344" width="0" hidden="1" customWidth="1"/>
    <col min="13569" max="13569" width="12.5703125" bestFit="1" customWidth="1"/>
    <col min="13570" max="13570" width="41.85546875" bestFit="1" customWidth="1"/>
    <col min="13571" max="13582" width="9.140625" customWidth="1"/>
    <col min="13583" max="13584" width="20.7109375" customWidth="1"/>
    <col min="13585" max="13585" width="20" customWidth="1"/>
    <col min="13586" max="13586" width="18.5703125" customWidth="1"/>
    <col min="13587" max="13587" width="14.5703125" customWidth="1"/>
    <col min="13588" max="13588" width="11" customWidth="1"/>
    <col min="13589" max="13589" width="14.5703125" bestFit="1" customWidth="1"/>
    <col min="13595" max="13595" width="1.5703125" customWidth="1"/>
    <col min="13596" max="13600" width="0" hidden="1" customWidth="1"/>
    <col min="13825" max="13825" width="12.5703125" bestFit="1" customWidth="1"/>
    <col min="13826" max="13826" width="41.85546875" bestFit="1" customWidth="1"/>
    <col min="13827" max="13838" width="9.140625" customWidth="1"/>
    <col min="13839" max="13840" width="20.7109375" customWidth="1"/>
    <col min="13841" max="13841" width="20" customWidth="1"/>
    <col min="13842" max="13842" width="18.5703125" customWidth="1"/>
    <col min="13843" max="13843" width="14.5703125" customWidth="1"/>
    <col min="13844" max="13844" width="11" customWidth="1"/>
    <col min="13845" max="13845" width="14.5703125" bestFit="1" customWidth="1"/>
    <col min="13851" max="13851" width="1.5703125" customWidth="1"/>
    <col min="13852" max="13856" width="0" hidden="1" customWidth="1"/>
    <col min="14081" max="14081" width="12.5703125" bestFit="1" customWidth="1"/>
    <col min="14082" max="14082" width="41.85546875" bestFit="1" customWidth="1"/>
    <col min="14083" max="14094" width="9.140625" customWidth="1"/>
    <col min="14095" max="14096" width="20.7109375" customWidth="1"/>
    <col min="14097" max="14097" width="20" customWidth="1"/>
    <col min="14098" max="14098" width="18.5703125" customWidth="1"/>
    <col min="14099" max="14099" width="14.5703125" customWidth="1"/>
    <col min="14100" max="14100" width="11" customWidth="1"/>
    <col min="14101" max="14101" width="14.5703125" bestFit="1" customWidth="1"/>
    <col min="14107" max="14107" width="1.5703125" customWidth="1"/>
    <col min="14108" max="14112" width="0" hidden="1" customWidth="1"/>
    <col min="14337" max="14337" width="12.5703125" bestFit="1" customWidth="1"/>
    <col min="14338" max="14338" width="41.85546875" bestFit="1" customWidth="1"/>
    <col min="14339" max="14350" width="9.140625" customWidth="1"/>
    <col min="14351" max="14352" width="20.7109375" customWidth="1"/>
    <col min="14353" max="14353" width="20" customWidth="1"/>
    <col min="14354" max="14354" width="18.5703125" customWidth="1"/>
    <col min="14355" max="14355" width="14.5703125" customWidth="1"/>
    <col min="14356" max="14356" width="11" customWidth="1"/>
    <col min="14357" max="14357" width="14.5703125" bestFit="1" customWidth="1"/>
    <col min="14363" max="14363" width="1.5703125" customWidth="1"/>
    <col min="14364" max="14368" width="0" hidden="1" customWidth="1"/>
    <col min="14593" max="14593" width="12.5703125" bestFit="1" customWidth="1"/>
    <col min="14594" max="14594" width="41.85546875" bestFit="1" customWidth="1"/>
    <col min="14595" max="14606" width="9.140625" customWidth="1"/>
    <col min="14607" max="14608" width="20.7109375" customWidth="1"/>
    <col min="14609" max="14609" width="20" customWidth="1"/>
    <col min="14610" max="14610" width="18.5703125" customWidth="1"/>
    <col min="14611" max="14611" width="14.5703125" customWidth="1"/>
    <col min="14612" max="14612" width="11" customWidth="1"/>
    <col min="14613" max="14613" width="14.5703125" bestFit="1" customWidth="1"/>
    <col min="14619" max="14619" width="1.5703125" customWidth="1"/>
    <col min="14620" max="14624" width="0" hidden="1" customWidth="1"/>
    <col min="14849" max="14849" width="12.5703125" bestFit="1" customWidth="1"/>
    <col min="14850" max="14850" width="41.85546875" bestFit="1" customWidth="1"/>
    <col min="14851" max="14862" width="9.140625" customWidth="1"/>
    <col min="14863" max="14864" width="20.7109375" customWidth="1"/>
    <col min="14865" max="14865" width="20" customWidth="1"/>
    <col min="14866" max="14866" width="18.5703125" customWidth="1"/>
    <col min="14867" max="14867" width="14.5703125" customWidth="1"/>
    <col min="14868" max="14868" width="11" customWidth="1"/>
    <col min="14869" max="14869" width="14.5703125" bestFit="1" customWidth="1"/>
    <col min="14875" max="14875" width="1.5703125" customWidth="1"/>
    <col min="14876" max="14880" width="0" hidden="1" customWidth="1"/>
    <col min="15105" max="15105" width="12.5703125" bestFit="1" customWidth="1"/>
    <col min="15106" max="15106" width="41.85546875" bestFit="1" customWidth="1"/>
    <col min="15107" max="15118" width="9.140625" customWidth="1"/>
    <col min="15119" max="15120" width="20.7109375" customWidth="1"/>
    <col min="15121" max="15121" width="20" customWidth="1"/>
    <col min="15122" max="15122" width="18.5703125" customWidth="1"/>
    <col min="15123" max="15123" width="14.5703125" customWidth="1"/>
    <col min="15124" max="15124" width="11" customWidth="1"/>
    <col min="15125" max="15125" width="14.5703125" bestFit="1" customWidth="1"/>
    <col min="15131" max="15131" width="1.5703125" customWidth="1"/>
    <col min="15132" max="15136" width="0" hidden="1" customWidth="1"/>
    <col min="15361" max="15361" width="12.5703125" bestFit="1" customWidth="1"/>
    <col min="15362" max="15362" width="41.85546875" bestFit="1" customWidth="1"/>
    <col min="15363" max="15374" width="9.140625" customWidth="1"/>
    <col min="15375" max="15376" width="20.7109375" customWidth="1"/>
    <col min="15377" max="15377" width="20" customWidth="1"/>
    <col min="15378" max="15378" width="18.5703125" customWidth="1"/>
    <col min="15379" max="15379" width="14.5703125" customWidth="1"/>
    <col min="15380" max="15380" width="11" customWidth="1"/>
    <col min="15381" max="15381" width="14.5703125" bestFit="1" customWidth="1"/>
    <col min="15387" max="15387" width="1.5703125" customWidth="1"/>
    <col min="15388" max="15392" width="0" hidden="1" customWidth="1"/>
    <col min="15617" max="15617" width="12.5703125" bestFit="1" customWidth="1"/>
    <col min="15618" max="15618" width="41.85546875" bestFit="1" customWidth="1"/>
    <col min="15619" max="15630" width="9.140625" customWidth="1"/>
    <col min="15631" max="15632" width="20.7109375" customWidth="1"/>
    <col min="15633" max="15633" width="20" customWidth="1"/>
    <col min="15634" max="15634" width="18.5703125" customWidth="1"/>
    <col min="15635" max="15635" width="14.5703125" customWidth="1"/>
    <col min="15636" max="15636" width="11" customWidth="1"/>
    <col min="15637" max="15637" width="14.5703125" bestFit="1" customWidth="1"/>
    <col min="15643" max="15643" width="1.5703125" customWidth="1"/>
    <col min="15644" max="15648" width="0" hidden="1" customWidth="1"/>
    <col min="15873" max="15873" width="12.5703125" bestFit="1" customWidth="1"/>
    <col min="15874" max="15874" width="41.85546875" bestFit="1" customWidth="1"/>
    <col min="15875" max="15886" width="9.140625" customWidth="1"/>
    <col min="15887" max="15888" width="20.7109375" customWidth="1"/>
    <col min="15889" max="15889" width="20" customWidth="1"/>
    <col min="15890" max="15890" width="18.5703125" customWidth="1"/>
    <col min="15891" max="15891" width="14.5703125" customWidth="1"/>
    <col min="15892" max="15892" width="11" customWidth="1"/>
    <col min="15893" max="15893" width="14.5703125" bestFit="1" customWidth="1"/>
    <col min="15899" max="15899" width="1.5703125" customWidth="1"/>
    <col min="15900" max="15904" width="0" hidden="1" customWidth="1"/>
    <col min="16129" max="16129" width="12.5703125" bestFit="1" customWidth="1"/>
    <col min="16130" max="16130" width="41.85546875" bestFit="1" customWidth="1"/>
    <col min="16131" max="16142" width="9.140625" customWidth="1"/>
    <col min="16143" max="16144" width="20.7109375" customWidth="1"/>
    <col min="16145" max="16145" width="20" customWidth="1"/>
    <col min="16146" max="16146" width="18.5703125" customWidth="1"/>
    <col min="16147" max="16147" width="14.5703125" customWidth="1"/>
    <col min="16148" max="16148" width="11" customWidth="1"/>
    <col min="16149" max="16149" width="14.5703125" bestFit="1" customWidth="1"/>
    <col min="16155" max="16155" width="1.5703125" customWidth="1"/>
    <col min="16156" max="16160" width="0" hidden="1" customWidth="1"/>
  </cols>
  <sheetData>
    <row r="1" spans="1:32" ht="77.25">
      <c r="A1" s="330" t="s">
        <v>470</v>
      </c>
      <c r="B1" s="330"/>
      <c r="C1" s="697" t="s">
        <v>471</v>
      </c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367" t="s">
        <v>472</v>
      </c>
      <c r="P1" s="367" t="s">
        <v>473</v>
      </c>
      <c r="Q1" s="368" t="s">
        <v>474</v>
      </c>
      <c r="R1" s="369" t="s">
        <v>475</v>
      </c>
      <c r="S1" s="370" t="s">
        <v>476</v>
      </c>
    </row>
    <row r="2" spans="1:32" ht="26.25">
      <c r="A2" s="371"/>
      <c r="B2" s="371"/>
      <c r="C2" s="372" t="s">
        <v>477</v>
      </c>
      <c r="D2" s="372" t="s">
        <v>478</v>
      </c>
      <c r="E2" s="372" t="s">
        <v>479</v>
      </c>
      <c r="F2" s="372" t="s">
        <v>480</v>
      </c>
      <c r="G2" s="372" t="s">
        <v>481</v>
      </c>
      <c r="H2" s="372" t="s">
        <v>482</v>
      </c>
      <c r="I2" s="372" t="s">
        <v>483</v>
      </c>
      <c r="J2" s="372" t="s">
        <v>484</v>
      </c>
      <c r="K2" s="372" t="s">
        <v>485</v>
      </c>
      <c r="L2" s="372" t="s">
        <v>486</v>
      </c>
      <c r="M2" s="372" t="s">
        <v>487</v>
      </c>
      <c r="N2" s="372" t="s">
        <v>488</v>
      </c>
      <c r="O2" s="373" t="s">
        <v>93</v>
      </c>
      <c r="P2" s="371"/>
      <c r="Q2" s="371"/>
      <c r="R2" s="374"/>
      <c r="S2" s="375" t="s">
        <v>489</v>
      </c>
      <c r="T2" s="375" t="s">
        <v>367</v>
      </c>
      <c r="U2" s="375" t="s">
        <v>490</v>
      </c>
    </row>
    <row r="3" spans="1:32">
      <c r="A3" s="376"/>
      <c r="B3" s="376"/>
    </row>
    <row r="4" spans="1:32">
      <c r="A4" s="376" t="s">
        <v>372</v>
      </c>
      <c r="B4" s="376"/>
      <c r="O4" s="377"/>
      <c r="P4" s="377"/>
      <c r="Q4" s="377"/>
      <c r="S4" s="344"/>
      <c r="T4" s="380"/>
      <c r="U4" s="344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</row>
    <row r="5" spans="1:32">
      <c r="A5" s="376"/>
      <c r="B5" s="381" t="s">
        <v>491</v>
      </c>
      <c r="C5" s="378">
        <v>1</v>
      </c>
      <c r="D5" s="378">
        <v>1</v>
      </c>
      <c r="E5" s="378">
        <v>1</v>
      </c>
      <c r="F5" s="378">
        <v>1</v>
      </c>
      <c r="G5" s="378">
        <v>2</v>
      </c>
      <c r="H5" s="378">
        <v>2</v>
      </c>
      <c r="I5" s="378">
        <v>2</v>
      </c>
      <c r="J5" s="378">
        <v>2</v>
      </c>
      <c r="K5" s="378">
        <v>1</v>
      </c>
      <c r="L5" s="378">
        <v>1</v>
      </c>
      <c r="M5" s="378">
        <v>1</v>
      </c>
      <c r="N5" s="378">
        <v>1</v>
      </c>
      <c r="O5" s="377" t="s">
        <v>615</v>
      </c>
      <c r="P5" s="377" t="s">
        <v>615</v>
      </c>
      <c r="Q5" s="377" t="s">
        <v>615</v>
      </c>
      <c r="S5" s="379">
        <f t="shared" ref="S5:S12" si="0">SUM(O5:R5)</f>
        <v>0</v>
      </c>
      <c r="T5" s="380">
        <v>3</v>
      </c>
      <c r="U5" s="379">
        <f t="shared" ref="U5:U12" si="1">S5*T5</f>
        <v>0</v>
      </c>
      <c r="V5" s="696" t="s">
        <v>492</v>
      </c>
      <c r="W5" s="696"/>
      <c r="X5" s="696"/>
      <c r="Y5" s="696"/>
      <c r="Z5" s="696"/>
      <c r="AA5" s="696"/>
      <c r="AB5" s="696"/>
      <c r="AC5" s="696"/>
      <c r="AD5" s="696"/>
      <c r="AE5" s="696"/>
      <c r="AF5" s="696"/>
    </row>
    <row r="6" spans="1:32">
      <c r="A6" s="376"/>
      <c r="B6" s="381" t="s">
        <v>493</v>
      </c>
      <c r="C6" s="378">
        <v>1</v>
      </c>
      <c r="D6" s="378">
        <v>1</v>
      </c>
      <c r="E6" s="378">
        <v>2</v>
      </c>
      <c r="F6" s="378">
        <v>3</v>
      </c>
      <c r="G6" s="378">
        <v>3</v>
      </c>
      <c r="H6" s="378">
        <v>4</v>
      </c>
      <c r="I6" s="378">
        <v>4</v>
      </c>
      <c r="J6" s="378">
        <v>3</v>
      </c>
      <c r="K6" s="378">
        <v>3</v>
      </c>
      <c r="L6" s="378">
        <v>2</v>
      </c>
      <c r="M6" s="378">
        <v>1</v>
      </c>
      <c r="N6" s="378">
        <v>1</v>
      </c>
      <c r="O6" s="377" t="s">
        <v>615</v>
      </c>
      <c r="P6" s="377" t="s">
        <v>615</v>
      </c>
      <c r="Q6" s="377" t="s">
        <v>615</v>
      </c>
      <c r="S6" s="379">
        <f t="shared" si="0"/>
        <v>0</v>
      </c>
      <c r="T6" s="380">
        <v>3</v>
      </c>
      <c r="U6" s="379">
        <f t="shared" si="1"/>
        <v>0</v>
      </c>
      <c r="V6" s="696" t="s">
        <v>383</v>
      </c>
      <c r="W6" s="696"/>
      <c r="X6" s="696"/>
      <c r="Y6" s="696"/>
      <c r="Z6" s="696"/>
      <c r="AA6" s="696"/>
      <c r="AB6" s="696"/>
      <c r="AC6" s="696"/>
      <c r="AD6" s="696"/>
      <c r="AE6" s="696"/>
      <c r="AF6" s="696"/>
    </row>
    <row r="7" spans="1:32">
      <c r="A7" s="376"/>
      <c r="B7" s="381" t="s">
        <v>494</v>
      </c>
      <c r="C7" s="378">
        <v>1</v>
      </c>
      <c r="D7" s="378">
        <v>1</v>
      </c>
      <c r="E7" s="378">
        <v>1</v>
      </c>
      <c r="F7" s="378">
        <v>1</v>
      </c>
      <c r="G7" s="378">
        <v>2</v>
      </c>
      <c r="H7" s="378">
        <v>2</v>
      </c>
      <c r="I7" s="378">
        <v>2</v>
      </c>
      <c r="J7" s="378">
        <v>2</v>
      </c>
      <c r="K7" s="378">
        <v>1</v>
      </c>
      <c r="L7" s="378">
        <v>1</v>
      </c>
      <c r="M7" s="378">
        <v>1</v>
      </c>
      <c r="N7" s="378">
        <v>1</v>
      </c>
      <c r="O7" s="377" t="s">
        <v>615</v>
      </c>
      <c r="P7" s="377" t="s">
        <v>615</v>
      </c>
      <c r="Q7" s="377" t="s">
        <v>615</v>
      </c>
      <c r="S7" s="379">
        <f t="shared" si="0"/>
        <v>0</v>
      </c>
      <c r="T7" s="380">
        <v>3</v>
      </c>
      <c r="U7" s="379">
        <f t="shared" si="1"/>
        <v>0</v>
      </c>
      <c r="V7" s="696" t="s">
        <v>386</v>
      </c>
      <c r="W7" s="696"/>
      <c r="X7" s="696"/>
      <c r="Y7" s="696"/>
      <c r="Z7" s="696"/>
      <c r="AA7" s="696"/>
      <c r="AB7" s="696"/>
      <c r="AC7" s="696"/>
      <c r="AD7" s="696"/>
      <c r="AE7" s="696"/>
      <c r="AF7" s="696"/>
    </row>
    <row r="8" spans="1:32">
      <c r="A8" s="376"/>
      <c r="B8" s="381" t="s">
        <v>495</v>
      </c>
      <c r="C8" s="378">
        <v>1</v>
      </c>
      <c r="D8" s="378">
        <v>1</v>
      </c>
      <c r="E8" s="378">
        <v>1</v>
      </c>
      <c r="F8" s="378">
        <v>2</v>
      </c>
      <c r="G8" s="378">
        <v>2</v>
      </c>
      <c r="H8" s="378">
        <v>2</v>
      </c>
      <c r="I8" s="378">
        <v>2</v>
      </c>
      <c r="J8" s="378">
        <v>2</v>
      </c>
      <c r="K8" s="378">
        <v>2</v>
      </c>
      <c r="L8" s="378">
        <v>1</v>
      </c>
      <c r="M8" s="378">
        <v>1</v>
      </c>
      <c r="N8" s="378">
        <v>1</v>
      </c>
      <c r="O8" s="377" t="s">
        <v>615</v>
      </c>
      <c r="P8" s="377" t="s">
        <v>615</v>
      </c>
      <c r="Q8" s="377" t="s">
        <v>615</v>
      </c>
      <c r="S8" s="379">
        <f t="shared" si="0"/>
        <v>0</v>
      </c>
      <c r="T8" s="380">
        <v>3</v>
      </c>
      <c r="U8" s="379">
        <f t="shared" si="1"/>
        <v>0</v>
      </c>
      <c r="V8" s="696" t="s">
        <v>399</v>
      </c>
      <c r="W8" s="696"/>
      <c r="X8" s="696"/>
      <c r="Y8" s="696"/>
      <c r="Z8" s="696"/>
      <c r="AA8" s="696"/>
      <c r="AB8" s="696"/>
      <c r="AC8" s="696"/>
      <c r="AD8" s="696"/>
      <c r="AE8" s="696"/>
      <c r="AF8" s="696"/>
    </row>
    <row r="9" spans="1:32">
      <c r="A9" s="376"/>
      <c r="B9" s="381" t="s">
        <v>496</v>
      </c>
      <c r="C9" s="382">
        <v>1</v>
      </c>
      <c r="D9" s="382">
        <v>1</v>
      </c>
      <c r="E9" s="382">
        <v>1</v>
      </c>
      <c r="F9" s="382">
        <v>1</v>
      </c>
      <c r="G9" s="382">
        <v>2</v>
      </c>
      <c r="H9" s="382">
        <v>2</v>
      </c>
      <c r="I9" s="382">
        <v>3</v>
      </c>
      <c r="J9" s="382">
        <v>3</v>
      </c>
      <c r="K9" s="382">
        <v>2</v>
      </c>
      <c r="L9" s="382">
        <v>1</v>
      </c>
      <c r="M9" s="382">
        <v>1</v>
      </c>
      <c r="N9" s="382">
        <v>1</v>
      </c>
      <c r="O9" s="377" t="s">
        <v>615</v>
      </c>
      <c r="P9" s="377" t="s">
        <v>615</v>
      </c>
      <c r="Q9" s="377" t="s">
        <v>615</v>
      </c>
      <c r="S9" s="379">
        <f t="shared" si="0"/>
        <v>0</v>
      </c>
      <c r="T9" s="380">
        <v>3</v>
      </c>
      <c r="U9" s="379">
        <f t="shared" si="1"/>
        <v>0</v>
      </c>
      <c r="V9" s="696" t="s">
        <v>403</v>
      </c>
      <c r="W9" s="696"/>
      <c r="X9" s="696"/>
      <c r="Y9" s="696"/>
      <c r="Z9" s="696"/>
      <c r="AA9" s="696"/>
      <c r="AB9" s="696"/>
      <c r="AC9" s="696"/>
      <c r="AD9" s="696"/>
      <c r="AE9" s="696"/>
      <c r="AF9" s="696"/>
    </row>
    <row r="10" spans="1:32">
      <c r="A10" s="376"/>
      <c r="B10" s="381" t="s">
        <v>497</v>
      </c>
      <c r="C10" s="382">
        <v>1</v>
      </c>
      <c r="D10" s="382">
        <v>1</v>
      </c>
      <c r="E10" s="382">
        <v>1</v>
      </c>
      <c r="F10" s="382">
        <v>1</v>
      </c>
      <c r="G10" s="382">
        <v>2</v>
      </c>
      <c r="H10" s="382">
        <v>2</v>
      </c>
      <c r="I10" s="382">
        <v>2</v>
      </c>
      <c r="J10" s="382">
        <v>2</v>
      </c>
      <c r="K10" s="382">
        <v>1</v>
      </c>
      <c r="L10" s="382">
        <v>1</v>
      </c>
      <c r="M10" s="382">
        <v>1</v>
      </c>
      <c r="N10" s="382">
        <v>1</v>
      </c>
      <c r="O10" s="377" t="s">
        <v>615</v>
      </c>
      <c r="P10" s="377" t="s">
        <v>615</v>
      </c>
      <c r="Q10" s="377" t="s">
        <v>615</v>
      </c>
      <c r="S10" s="379">
        <f t="shared" si="0"/>
        <v>0</v>
      </c>
      <c r="T10" s="380">
        <v>3</v>
      </c>
      <c r="U10" s="379">
        <f t="shared" si="1"/>
        <v>0</v>
      </c>
      <c r="V10" s="696" t="s">
        <v>418</v>
      </c>
      <c r="W10" s="696"/>
      <c r="X10" s="696"/>
      <c r="Y10" s="696"/>
      <c r="Z10" s="696"/>
      <c r="AA10" s="696"/>
      <c r="AB10" s="696"/>
      <c r="AC10" s="696"/>
      <c r="AD10" s="696"/>
      <c r="AE10" s="696"/>
      <c r="AF10" s="696"/>
    </row>
    <row r="11" spans="1:32">
      <c r="A11" s="376"/>
      <c r="B11" s="381" t="s">
        <v>498</v>
      </c>
      <c r="C11" s="378">
        <v>1</v>
      </c>
      <c r="D11" s="378">
        <v>1</v>
      </c>
      <c r="E11" s="378">
        <v>1</v>
      </c>
      <c r="F11" s="378">
        <v>1</v>
      </c>
      <c r="G11" s="378">
        <v>2</v>
      </c>
      <c r="H11" s="378">
        <v>2</v>
      </c>
      <c r="I11" s="378">
        <v>2</v>
      </c>
      <c r="J11" s="378">
        <v>2</v>
      </c>
      <c r="K11" s="378">
        <v>2</v>
      </c>
      <c r="L11" s="378">
        <v>1</v>
      </c>
      <c r="M11" s="378">
        <v>1</v>
      </c>
      <c r="N11" s="378">
        <v>1</v>
      </c>
      <c r="O11" s="377" t="s">
        <v>615</v>
      </c>
      <c r="P11" s="377" t="s">
        <v>615</v>
      </c>
      <c r="Q11" s="377" t="s">
        <v>615</v>
      </c>
      <c r="S11" s="379">
        <f t="shared" si="0"/>
        <v>0</v>
      </c>
      <c r="T11" s="380">
        <v>3</v>
      </c>
      <c r="U11" s="379">
        <f t="shared" si="1"/>
        <v>0</v>
      </c>
      <c r="V11" s="696" t="s">
        <v>420</v>
      </c>
      <c r="W11" s="696"/>
      <c r="X11" s="696"/>
      <c r="Y11" s="696"/>
      <c r="Z11" s="696"/>
      <c r="AA11" s="696"/>
      <c r="AB11" s="696"/>
      <c r="AC11" s="696"/>
      <c r="AD11" s="696"/>
      <c r="AE11" s="696"/>
      <c r="AF11" s="696"/>
    </row>
    <row r="12" spans="1:32">
      <c r="A12" s="376"/>
      <c r="B12" s="381" t="s">
        <v>499</v>
      </c>
      <c r="C12" s="378">
        <v>1</v>
      </c>
      <c r="D12" s="378">
        <v>1</v>
      </c>
      <c r="E12" s="378">
        <v>1</v>
      </c>
      <c r="F12" s="378">
        <v>2</v>
      </c>
      <c r="G12" s="378">
        <v>3</v>
      </c>
      <c r="H12" s="378">
        <v>3</v>
      </c>
      <c r="I12" s="378">
        <v>4</v>
      </c>
      <c r="J12" s="378">
        <v>4</v>
      </c>
      <c r="K12" s="378">
        <v>3</v>
      </c>
      <c r="L12" s="378">
        <v>2</v>
      </c>
      <c r="M12" s="378">
        <v>1</v>
      </c>
      <c r="N12" s="378">
        <v>1</v>
      </c>
      <c r="O12" s="377" t="s">
        <v>615</v>
      </c>
      <c r="P12" s="377" t="s">
        <v>615</v>
      </c>
      <c r="Q12" s="377" t="s">
        <v>615</v>
      </c>
      <c r="S12" s="379">
        <f t="shared" si="0"/>
        <v>0</v>
      </c>
      <c r="T12" s="380">
        <v>3</v>
      </c>
      <c r="U12" s="379">
        <f t="shared" si="1"/>
        <v>0</v>
      </c>
      <c r="V12" s="696" t="s">
        <v>433</v>
      </c>
      <c r="W12" s="696"/>
      <c r="X12" s="696"/>
      <c r="Y12" s="696"/>
      <c r="Z12" s="696"/>
      <c r="AA12" s="696"/>
      <c r="AB12" s="696"/>
      <c r="AC12" s="696"/>
      <c r="AD12" s="696"/>
      <c r="AE12" s="696"/>
      <c r="AF12" s="696"/>
    </row>
    <row r="13" spans="1:32">
      <c r="A13" s="330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5"/>
      <c r="P13" s="385"/>
      <c r="Q13" s="385"/>
      <c r="R13" s="386"/>
      <c r="S13" s="387"/>
      <c r="T13" s="388"/>
      <c r="U13" s="387"/>
    </row>
    <row r="14" spans="1:32">
      <c r="A14" s="376"/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S14" s="344"/>
      <c r="T14" s="380"/>
      <c r="U14" s="344"/>
    </row>
    <row r="15" spans="1:32">
      <c r="A15" s="376"/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9">
        <f>SUM(O3:O14)</f>
        <v>0</v>
      </c>
      <c r="P15" s="379">
        <f>SUM(P3:P14)</f>
        <v>0</v>
      </c>
      <c r="Q15" s="379">
        <f>SUM(Q3:Q14)</f>
        <v>0</v>
      </c>
      <c r="R15" s="389">
        <f>SUM(R3:R14)</f>
        <v>0</v>
      </c>
      <c r="S15" s="379">
        <f>SUM(S4:S12)</f>
        <v>0</v>
      </c>
      <c r="T15" s="389"/>
      <c r="U15" s="379">
        <f>SUM(U4:U12)</f>
        <v>0</v>
      </c>
    </row>
    <row r="22" spans="2:15" ht="15.75" thickBot="1">
      <c r="I22" s="683" t="s">
        <v>444</v>
      </c>
      <c r="J22" s="683"/>
      <c r="K22" s="683"/>
      <c r="L22" s="683"/>
      <c r="M22" s="683"/>
      <c r="N22" s="683"/>
      <c r="O22" s="683"/>
    </row>
    <row r="23" spans="2:15" ht="15.75" thickBot="1">
      <c r="B23" s="363" t="s">
        <v>912</v>
      </c>
      <c r="C23" t="s">
        <v>834</v>
      </c>
      <c r="D23" t="s">
        <v>326</v>
      </c>
      <c r="E23" t="s">
        <v>464</v>
      </c>
      <c r="F23" t="s">
        <v>463</v>
      </c>
      <c r="G23" t="s">
        <v>833</v>
      </c>
      <c r="I23" s="352" t="s">
        <v>0</v>
      </c>
      <c r="J23" s="350" t="s">
        <v>441</v>
      </c>
      <c r="K23" s="453" t="s">
        <v>4</v>
      </c>
      <c r="L23" s="688" t="s">
        <v>442</v>
      </c>
      <c r="M23" s="689"/>
      <c r="N23" s="688" t="s">
        <v>443</v>
      </c>
      <c r="O23" s="689"/>
    </row>
    <row r="24" spans="2:15">
      <c r="B24" t="s">
        <v>457</v>
      </c>
      <c r="C24">
        <f>300*2</f>
        <v>600</v>
      </c>
      <c r="D24" t="s">
        <v>328</v>
      </c>
      <c r="E24" t="s">
        <v>465</v>
      </c>
      <c r="F24">
        <v>3</v>
      </c>
      <c r="G24">
        <f>F24*C24*3</f>
        <v>5400</v>
      </c>
      <c r="H24" t="s">
        <v>328</v>
      </c>
      <c r="I24" s="353"/>
      <c r="J24" s="346">
        <f>G24</f>
        <v>5400</v>
      </c>
      <c r="K24" s="347" t="s">
        <v>328</v>
      </c>
      <c r="L24" s="346">
        <v>0.20499999999999999</v>
      </c>
      <c r="M24" s="347" t="s">
        <v>460</v>
      </c>
      <c r="N24" s="366">
        <f>L24*J24</f>
        <v>1107</v>
      </c>
      <c r="O24" s="347" t="s">
        <v>446</v>
      </c>
    </row>
    <row r="25" spans="2:15">
      <c r="B25" t="s">
        <v>813</v>
      </c>
      <c r="I25" s="353"/>
      <c r="J25" s="346"/>
      <c r="K25" s="347"/>
      <c r="L25" s="346"/>
      <c r="M25" s="347"/>
      <c r="N25" s="366"/>
      <c r="O25" s="347"/>
    </row>
    <row r="26" spans="2:15">
      <c r="B26" t="s">
        <v>835</v>
      </c>
      <c r="I26" s="353"/>
      <c r="J26" s="346"/>
      <c r="K26" s="347"/>
      <c r="L26" s="346"/>
      <c r="M26" s="347"/>
      <c r="N26" s="366"/>
      <c r="O26" s="347"/>
    </row>
    <row r="27" spans="2:15">
      <c r="B27" t="s">
        <v>459</v>
      </c>
      <c r="I27" s="353"/>
      <c r="J27" s="346"/>
      <c r="K27" s="347"/>
      <c r="L27" s="346"/>
      <c r="M27" s="347"/>
      <c r="N27" s="346"/>
      <c r="O27" s="347"/>
    </row>
    <row r="28" spans="2:15" ht="15.75" thickBot="1">
      <c r="I28" s="354"/>
      <c r="J28" s="348"/>
      <c r="K28" s="349"/>
      <c r="L28" s="348"/>
      <c r="M28" s="349"/>
      <c r="N28" s="348"/>
      <c r="O28" s="349"/>
    </row>
    <row r="29" spans="2:15" ht="15.75" thickBot="1"/>
    <row r="30" spans="2:15" ht="15.75" thickBot="1">
      <c r="B30" s="362" t="s">
        <v>80</v>
      </c>
      <c r="M30" t="s">
        <v>353</v>
      </c>
      <c r="N30" s="318">
        <f>SUM(N24:N28)</f>
        <v>1107</v>
      </c>
      <c r="O30" t="s">
        <v>446</v>
      </c>
    </row>
    <row r="31" spans="2:15">
      <c r="B31" t="s">
        <v>468</v>
      </c>
    </row>
    <row r="44" spans="13:15" ht="15.75" thickBot="1"/>
    <row r="45" spans="13:15">
      <c r="M45" s="454" t="s">
        <v>842</v>
      </c>
      <c r="N45" s="455">
        <f>N24</f>
        <v>1107</v>
      </c>
      <c r="O45" s="456" t="s">
        <v>446</v>
      </c>
    </row>
    <row r="46" spans="13:15">
      <c r="M46" s="390" t="s">
        <v>843</v>
      </c>
      <c r="N46" s="457"/>
      <c r="O46" s="458" t="s">
        <v>446</v>
      </c>
    </row>
    <row r="47" spans="13:15" ht="15.75" thickBot="1">
      <c r="M47" s="391" t="s">
        <v>844</v>
      </c>
      <c r="N47" s="459"/>
      <c r="O47" s="460" t="s">
        <v>446</v>
      </c>
    </row>
    <row r="48" spans="13:15" ht="15.75" thickBot="1">
      <c r="M48" s="261" t="s">
        <v>353</v>
      </c>
      <c r="N48" s="461">
        <f>SUM(N45:N47)</f>
        <v>1107</v>
      </c>
      <c r="O48" s="259" t="s">
        <v>446</v>
      </c>
    </row>
  </sheetData>
  <mergeCells count="12">
    <mergeCell ref="V6:AF6"/>
    <mergeCell ref="V5:AF5"/>
    <mergeCell ref="C1:N1"/>
    <mergeCell ref="V7:AF7"/>
    <mergeCell ref="V8:AF8"/>
    <mergeCell ref="V9:AF9"/>
    <mergeCell ref="V10:AF10"/>
    <mergeCell ref="V11:AF11"/>
    <mergeCell ref="I22:O22"/>
    <mergeCell ref="L23:M23"/>
    <mergeCell ref="N23:O23"/>
    <mergeCell ref="V12:A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13" zoomScale="85" zoomScaleNormal="85" workbookViewId="0">
      <selection activeCell="B46" sqref="B46"/>
    </sheetView>
  </sheetViews>
  <sheetFormatPr defaultRowHeight="15"/>
  <cols>
    <col min="1" max="1" width="2.5703125" bestFit="1" customWidth="1"/>
    <col min="2" max="2" width="125.5703125" bestFit="1" customWidth="1"/>
    <col min="3" max="3" width="10.7109375" bestFit="1" customWidth="1"/>
    <col min="4" max="4" width="8.42578125" bestFit="1" customWidth="1"/>
    <col min="5" max="5" width="22.28515625" bestFit="1" customWidth="1"/>
    <col min="6" max="7" width="6" bestFit="1" customWidth="1"/>
    <col min="8" max="8" width="11.42578125" bestFit="1" customWidth="1"/>
    <col min="9" max="10" width="6" bestFit="1" customWidth="1"/>
    <col min="11" max="11" width="10.42578125" bestFit="1" customWidth="1"/>
    <col min="12" max="12" width="6" bestFit="1" customWidth="1"/>
    <col min="13" max="13" width="13.7109375" bestFit="1" customWidth="1"/>
    <col min="14" max="14" width="15.42578125" bestFit="1" customWidth="1"/>
    <col min="15" max="15" width="7" bestFit="1" customWidth="1"/>
    <col min="16" max="16" width="12.85546875" bestFit="1" customWidth="1"/>
  </cols>
  <sheetData>
    <row r="1" spans="1:16">
      <c r="A1" s="329"/>
      <c r="B1" s="698" t="s">
        <v>500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9"/>
    </row>
    <row r="2" spans="1:16">
      <c r="A2" s="329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9"/>
    </row>
    <row r="3" spans="1:16">
      <c r="A3" s="329"/>
      <c r="B3" s="392"/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</row>
    <row r="4" spans="1:16">
      <c r="A4" s="329"/>
    </row>
    <row r="5" spans="1:16">
      <c r="A5" s="329"/>
      <c r="B5" s="392" t="s">
        <v>501</v>
      </c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</row>
    <row r="6" spans="1:16" ht="15.75" thickBot="1">
      <c r="A6" s="329"/>
      <c r="B6" s="394"/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</row>
    <row r="7" spans="1:16" ht="15.75" thickBot="1">
      <c r="A7" s="329"/>
      <c r="B7" s="395"/>
      <c r="C7" s="396"/>
      <c r="D7" s="397" t="s">
        <v>502</v>
      </c>
      <c r="E7" s="397" t="s">
        <v>503</v>
      </c>
      <c r="F7" s="397" t="s">
        <v>504</v>
      </c>
      <c r="G7" s="397" t="s">
        <v>505</v>
      </c>
      <c r="H7" s="397" t="s">
        <v>506</v>
      </c>
      <c r="I7" s="397" t="s">
        <v>507</v>
      </c>
      <c r="J7" s="397" t="s">
        <v>508</v>
      </c>
      <c r="K7" s="397" t="s">
        <v>509</v>
      </c>
      <c r="L7" s="397" t="s">
        <v>510</v>
      </c>
      <c r="M7" s="397" t="s">
        <v>511</v>
      </c>
      <c r="N7" s="398" t="s">
        <v>512</v>
      </c>
      <c r="O7" s="399" t="s">
        <v>513</v>
      </c>
      <c r="P7" s="397" t="s">
        <v>514</v>
      </c>
    </row>
    <row r="8" spans="1:16" ht="15.75" thickBot="1">
      <c r="A8" s="329"/>
      <c r="B8" s="400" t="s">
        <v>515</v>
      </c>
      <c r="C8" s="401"/>
      <c r="D8" s="402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403"/>
      <c r="P8" s="403"/>
    </row>
    <row r="9" spans="1:16" ht="15.75" thickBot="1">
      <c r="A9" s="329"/>
      <c r="B9" s="404" t="s">
        <v>516</v>
      </c>
      <c r="C9" s="405"/>
      <c r="D9" s="402"/>
      <c r="E9" s="402"/>
      <c r="F9" s="402"/>
      <c r="G9" s="402"/>
      <c r="H9" s="402" t="s">
        <v>517</v>
      </c>
      <c r="I9" s="402"/>
      <c r="J9" s="402"/>
      <c r="K9" s="402"/>
      <c r="L9" s="402"/>
      <c r="M9" s="402"/>
      <c r="N9" s="406"/>
      <c r="O9" s="407"/>
      <c r="P9" s="408" t="s">
        <v>518</v>
      </c>
    </row>
    <row r="10" spans="1:16" ht="15.75" thickBot="1">
      <c r="A10" s="329"/>
      <c r="B10" s="404" t="s">
        <v>519</v>
      </c>
      <c r="C10" s="405"/>
      <c r="D10" s="402"/>
      <c r="E10" s="402" t="s">
        <v>520</v>
      </c>
      <c r="F10" s="402"/>
      <c r="G10" s="402"/>
      <c r="H10" s="402" t="s">
        <v>520</v>
      </c>
      <c r="I10" s="402"/>
      <c r="J10" s="402"/>
      <c r="K10" s="402" t="s">
        <v>520</v>
      </c>
      <c r="L10" s="402"/>
      <c r="M10" s="402"/>
      <c r="N10" s="406" t="s">
        <v>520</v>
      </c>
      <c r="O10" s="407"/>
      <c r="P10" s="403" t="s">
        <v>521</v>
      </c>
    </row>
    <row r="11" spans="1:16" ht="15.75" thickBot="1">
      <c r="A11" s="329"/>
      <c r="B11" s="404" t="s">
        <v>522</v>
      </c>
      <c r="C11" s="405"/>
      <c r="D11" s="402"/>
      <c r="E11" s="402" t="s">
        <v>523</v>
      </c>
      <c r="F11" s="402"/>
      <c r="G11" s="402"/>
      <c r="H11" s="402" t="s">
        <v>523</v>
      </c>
      <c r="I11" s="402"/>
      <c r="J11" s="402"/>
      <c r="K11" s="402" t="s">
        <v>523</v>
      </c>
      <c r="L11" s="402"/>
      <c r="M11" s="402"/>
      <c r="N11" s="406" t="s">
        <v>524</v>
      </c>
      <c r="O11" s="407"/>
      <c r="P11" s="403" t="s">
        <v>518</v>
      </c>
    </row>
    <row r="12" spans="1:16" ht="15.75" thickBot="1">
      <c r="A12" s="329"/>
      <c r="B12" s="404" t="s">
        <v>525</v>
      </c>
      <c r="C12" s="405"/>
      <c r="D12" s="402"/>
      <c r="E12" s="402" t="s">
        <v>523</v>
      </c>
      <c r="F12" s="402"/>
      <c r="G12" s="402"/>
      <c r="H12" s="402" t="s">
        <v>517</v>
      </c>
      <c r="I12" s="402"/>
      <c r="J12" s="402"/>
      <c r="K12" s="402" t="s">
        <v>523</v>
      </c>
      <c r="L12" s="402"/>
      <c r="M12" s="402"/>
      <c r="N12" s="406" t="s">
        <v>517</v>
      </c>
      <c r="O12" s="407"/>
      <c r="P12" s="403" t="s">
        <v>526</v>
      </c>
    </row>
    <row r="13" spans="1:16" ht="15.75" thickBot="1">
      <c r="A13" s="329"/>
      <c r="B13" s="404" t="s">
        <v>527</v>
      </c>
      <c r="C13" s="405"/>
      <c r="D13" s="402"/>
      <c r="E13" s="402"/>
      <c r="F13" s="402"/>
      <c r="G13" s="402"/>
      <c r="H13" s="402" t="s">
        <v>523</v>
      </c>
      <c r="I13" s="402"/>
      <c r="J13" s="402"/>
      <c r="K13" s="402"/>
      <c r="L13" s="402"/>
      <c r="M13" s="402"/>
      <c r="N13" s="406"/>
      <c r="O13" s="407"/>
      <c r="P13" s="403" t="s">
        <v>528</v>
      </c>
    </row>
    <row r="14" spans="1:16" ht="15.75" thickBot="1">
      <c r="A14" s="329"/>
      <c r="B14" s="404" t="s">
        <v>529</v>
      </c>
      <c r="C14" s="405"/>
      <c r="D14" s="402"/>
      <c r="E14" s="402"/>
      <c r="F14" s="402"/>
      <c r="G14" s="402"/>
      <c r="H14" s="402" t="s">
        <v>523</v>
      </c>
      <c r="I14" s="402"/>
      <c r="J14" s="402"/>
      <c r="K14" s="402"/>
      <c r="L14" s="402"/>
      <c r="M14" s="402"/>
      <c r="N14" s="406"/>
      <c r="O14" s="407"/>
      <c r="P14" s="408" t="s">
        <v>518</v>
      </c>
    </row>
    <row r="15" spans="1:16" ht="15.75" thickBot="1">
      <c r="A15" s="329"/>
      <c r="B15" s="404" t="s">
        <v>530</v>
      </c>
      <c r="C15" s="405"/>
      <c r="D15" s="402"/>
      <c r="E15" s="402"/>
      <c r="F15" s="402"/>
      <c r="G15" s="402"/>
      <c r="H15" s="402" t="s">
        <v>523</v>
      </c>
      <c r="I15" s="402"/>
      <c r="J15" s="402"/>
      <c r="K15" s="402"/>
      <c r="L15" s="402"/>
      <c r="M15" s="402"/>
      <c r="N15" s="406"/>
      <c r="O15" s="407"/>
      <c r="P15" s="403" t="s">
        <v>531</v>
      </c>
    </row>
    <row r="16" spans="1:16" ht="15.75" thickBot="1">
      <c r="A16" s="329"/>
      <c r="B16" s="404" t="s">
        <v>532</v>
      </c>
      <c r="C16" s="405"/>
      <c r="D16" s="402"/>
      <c r="E16" s="402"/>
      <c r="F16" s="402"/>
      <c r="G16" s="402"/>
      <c r="H16" s="402" t="s">
        <v>523</v>
      </c>
      <c r="I16" s="402"/>
      <c r="J16" s="402"/>
      <c r="K16" s="402"/>
      <c r="L16" s="402"/>
      <c r="M16" s="402"/>
      <c r="N16" s="406"/>
      <c r="O16" s="407"/>
      <c r="P16" s="403" t="s">
        <v>533</v>
      </c>
    </row>
    <row r="17" spans="1:16" ht="15.75" thickBot="1">
      <c r="A17" s="329"/>
      <c r="B17" s="404" t="s">
        <v>534</v>
      </c>
      <c r="C17" s="405"/>
      <c r="D17" s="402"/>
      <c r="E17" s="402"/>
      <c r="F17" s="402"/>
      <c r="G17" s="402"/>
      <c r="H17" s="402" t="s">
        <v>523</v>
      </c>
      <c r="I17" s="402"/>
      <c r="J17" s="402"/>
      <c r="K17" s="402"/>
      <c r="L17" s="402"/>
      <c r="M17" s="402"/>
      <c r="N17" s="406"/>
      <c r="O17" s="407"/>
      <c r="P17" s="403" t="s">
        <v>533</v>
      </c>
    </row>
    <row r="18" spans="1:16" ht="15.75" thickBot="1">
      <c r="A18" s="329"/>
      <c r="B18" s="404" t="s">
        <v>535</v>
      </c>
      <c r="C18" s="405"/>
      <c r="D18" s="402"/>
      <c r="E18" s="402"/>
      <c r="F18" s="402"/>
      <c r="G18" s="402"/>
      <c r="H18" s="402" t="s">
        <v>523</v>
      </c>
      <c r="I18" s="402"/>
      <c r="J18" s="402"/>
      <c r="K18" s="402"/>
      <c r="L18" s="402"/>
      <c r="M18" s="402"/>
      <c r="N18" s="406"/>
      <c r="O18" s="407"/>
      <c r="P18" s="408" t="s">
        <v>518</v>
      </c>
    </row>
    <row r="19" spans="1:16" ht="15.75" thickBot="1">
      <c r="A19" s="329"/>
      <c r="B19" s="404" t="s">
        <v>536</v>
      </c>
      <c r="C19" s="409"/>
      <c r="D19" s="403"/>
      <c r="E19" s="402" t="s">
        <v>520</v>
      </c>
      <c r="F19" s="402"/>
      <c r="G19" s="402"/>
      <c r="H19" s="402" t="s">
        <v>537</v>
      </c>
      <c r="I19" s="402"/>
      <c r="J19" s="402"/>
      <c r="K19" s="402" t="s">
        <v>520</v>
      </c>
      <c r="L19" s="402"/>
      <c r="M19" s="402" t="s">
        <v>93</v>
      </c>
      <c r="N19" s="406" t="s">
        <v>520</v>
      </c>
      <c r="O19" s="407"/>
      <c r="P19" s="403" t="s">
        <v>538</v>
      </c>
    </row>
    <row r="20" spans="1:16" ht="15.75" thickBot="1">
      <c r="A20" s="329"/>
      <c r="B20" s="404" t="s">
        <v>539</v>
      </c>
      <c r="C20" s="405"/>
      <c r="D20" s="403"/>
      <c r="E20" s="402" t="s">
        <v>520</v>
      </c>
      <c r="F20" s="402"/>
      <c r="G20" s="402"/>
      <c r="H20" s="402" t="s">
        <v>520</v>
      </c>
      <c r="I20" s="402"/>
      <c r="J20" s="402"/>
      <c r="K20" s="402" t="s">
        <v>520</v>
      </c>
      <c r="L20" s="402"/>
      <c r="M20" s="402" t="s">
        <v>93</v>
      </c>
      <c r="N20" s="406" t="s">
        <v>537</v>
      </c>
      <c r="O20" s="407"/>
      <c r="P20" s="403" t="s">
        <v>538</v>
      </c>
    </row>
    <row r="21" spans="1:16" ht="15.75" thickBot="1">
      <c r="A21" s="329"/>
      <c r="B21" s="404" t="s">
        <v>407</v>
      </c>
      <c r="C21" s="405"/>
      <c r="D21" s="402" t="s">
        <v>93</v>
      </c>
      <c r="E21" s="402" t="s">
        <v>93</v>
      </c>
      <c r="F21" s="402"/>
      <c r="G21" s="402"/>
      <c r="H21" s="402" t="s">
        <v>520</v>
      </c>
      <c r="I21" s="402"/>
      <c r="J21" s="402" t="s">
        <v>93</v>
      </c>
      <c r="K21" s="402" t="s">
        <v>93</v>
      </c>
      <c r="L21" s="402"/>
      <c r="M21" s="402"/>
      <c r="N21" s="406" t="s">
        <v>93</v>
      </c>
      <c r="O21" s="407"/>
      <c r="P21" s="403" t="s">
        <v>540</v>
      </c>
    </row>
    <row r="22" spans="1:16" ht="15.75" thickBot="1">
      <c r="A22" s="329"/>
      <c r="B22" s="404" t="s">
        <v>541</v>
      </c>
      <c r="C22" s="405"/>
      <c r="D22" s="402"/>
      <c r="E22" s="402" t="s">
        <v>523</v>
      </c>
      <c r="F22" s="402"/>
      <c r="G22" s="402"/>
      <c r="H22" s="402" t="s">
        <v>523</v>
      </c>
      <c r="I22" s="402"/>
      <c r="J22" s="402"/>
      <c r="K22" s="402" t="s">
        <v>523</v>
      </c>
      <c r="L22" s="402"/>
      <c r="M22" s="402"/>
      <c r="N22" s="406" t="s">
        <v>523</v>
      </c>
      <c r="O22" s="407"/>
      <c r="P22" s="403" t="s">
        <v>526</v>
      </c>
    </row>
    <row r="23" spans="1:16" ht="15.75" thickBot="1">
      <c r="A23" s="329"/>
      <c r="B23" s="404" t="s">
        <v>542</v>
      </c>
      <c r="C23" s="405"/>
      <c r="D23" s="402"/>
      <c r="E23" s="402"/>
      <c r="F23" s="402"/>
      <c r="G23" s="402"/>
      <c r="H23" s="402" t="s">
        <v>543</v>
      </c>
      <c r="I23" s="402"/>
      <c r="J23" s="402"/>
      <c r="K23" s="402"/>
      <c r="L23" s="402"/>
      <c r="M23" s="402"/>
      <c r="N23" s="406"/>
      <c r="O23" s="407"/>
      <c r="P23" s="403" t="s">
        <v>538</v>
      </c>
    </row>
    <row r="24" spans="1:16" ht="15.75" thickBot="1">
      <c r="A24" s="329"/>
      <c r="B24" s="404" t="s">
        <v>544</v>
      </c>
      <c r="C24" s="405"/>
      <c r="D24" s="402"/>
      <c r="E24" s="402"/>
      <c r="F24" s="402"/>
      <c r="G24" s="402"/>
      <c r="H24" s="402" t="s">
        <v>517</v>
      </c>
      <c r="I24" s="402"/>
      <c r="J24" s="402"/>
      <c r="K24" s="402"/>
      <c r="L24" s="402"/>
      <c r="M24" s="402"/>
      <c r="N24" s="406"/>
      <c r="O24" s="407"/>
      <c r="P24" s="408" t="s">
        <v>518</v>
      </c>
    </row>
    <row r="25" spans="1:16" ht="15.75" thickBot="1">
      <c r="A25" s="329"/>
      <c r="B25" s="404" t="s">
        <v>545</v>
      </c>
      <c r="C25" s="405"/>
      <c r="D25" s="402"/>
      <c r="E25" s="402"/>
      <c r="F25" s="402"/>
      <c r="G25" s="402"/>
      <c r="H25" s="402" t="s">
        <v>517</v>
      </c>
      <c r="I25" s="402"/>
      <c r="J25" s="402"/>
      <c r="K25" s="402"/>
      <c r="L25" s="402"/>
      <c r="M25" s="402"/>
      <c r="N25" s="406"/>
      <c r="O25" s="407"/>
      <c r="P25" s="408" t="s">
        <v>518</v>
      </c>
    </row>
    <row r="26" spans="1:16" ht="15.75" thickBot="1">
      <c r="A26" s="329"/>
      <c r="B26" s="404" t="s">
        <v>546</v>
      </c>
      <c r="C26" s="405"/>
      <c r="D26" s="402"/>
      <c r="E26" s="402" t="s">
        <v>93</v>
      </c>
      <c r="F26" s="402"/>
      <c r="G26" s="402"/>
      <c r="H26" s="402" t="s">
        <v>517</v>
      </c>
      <c r="I26" s="402"/>
      <c r="J26" s="402"/>
      <c r="K26" s="402" t="s">
        <v>93</v>
      </c>
      <c r="L26" s="402"/>
      <c r="M26" s="402"/>
      <c r="N26" s="406" t="s">
        <v>93</v>
      </c>
      <c r="O26" s="407"/>
      <c r="P26" s="408" t="s">
        <v>518</v>
      </c>
    </row>
    <row r="27" spans="1:16" ht="15.75" thickBot="1">
      <c r="A27" s="329"/>
      <c r="B27" s="404" t="s">
        <v>547</v>
      </c>
      <c r="C27" s="405"/>
      <c r="D27" s="402"/>
      <c r="E27" s="402"/>
      <c r="F27" s="402"/>
      <c r="G27" s="402"/>
      <c r="H27" s="402" t="s">
        <v>517</v>
      </c>
      <c r="I27" s="402"/>
      <c r="J27" s="402"/>
      <c r="K27" s="402"/>
      <c r="L27" s="402"/>
      <c r="M27" s="402"/>
      <c r="N27" s="406"/>
      <c r="O27" s="407"/>
      <c r="P27" s="408" t="s">
        <v>518</v>
      </c>
    </row>
    <row r="28" spans="1:16" ht="15.75" thickBot="1">
      <c r="A28" s="329"/>
      <c r="B28" s="404" t="s">
        <v>548</v>
      </c>
      <c r="C28" s="405"/>
      <c r="D28" s="402"/>
      <c r="E28" s="402" t="s">
        <v>517</v>
      </c>
      <c r="F28" s="402"/>
      <c r="G28" s="402"/>
      <c r="H28" s="402" t="s">
        <v>517</v>
      </c>
      <c r="I28" s="402"/>
      <c r="J28" s="402"/>
      <c r="K28" s="402" t="s">
        <v>517</v>
      </c>
      <c r="L28" s="402"/>
      <c r="M28" s="402"/>
      <c r="N28" s="406" t="s">
        <v>517</v>
      </c>
      <c r="O28" s="407"/>
      <c r="P28" s="408" t="s">
        <v>518</v>
      </c>
    </row>
    <row r="29" spans="1:16" ht="15.75" thickBot="1">
      <c r="A29" s="329"/>
      <c r="B29" s="404" t="s">
        <v>549</v>
      </c>
      <c r="C29" s="405"/>
      <c r="D29" s="402"/>
      <c r="E29" s="402" t="s">
        <v>93</v>
      </c>
      <c r="F29" s="402"/>
      <c r="G29" s="402"/>
      <c r="H29" s="402" t="s">
        <v>517</v>
      </c>
      <c r="I29" s="402"/>
      <c r="J29" s="402"/>
      <c r="K29" s="402"/>
      <c r="L29" s="402"/>
      <c r="M29" s="402"/>
      <c r="N29" s="406"/>
      <c r="O29" s="407"/>
      <c r="P29" s="403" t="s">
        <v>528</v>
      </c>
    </row>
    <row r="30" spans="1:16" ht="15.75" thickBot="1">
      <c r="A30" s="329"/>
      <c r="B30" s="404" t="s">
        <v>550</v>
      </c>
      <c r="C30" s="405"/>
      <c r="D30" s="402"/>
      <c r="E30" s="402"/>
      <c r="F30" s="402"/>
      <c r="G30" s="402"/>
      <c r="H30" s="402" t="s">
        <v>523</v>
      </c>
      <c r="I30" s="402"/>
      <c r="J30" s="402"/>
      <c r="K30" s="402"/>
      <c r="L30" s="402"/>
      <c r="M30" s="402"/>
      <c r="N30" s="406"/>
      <c r="O30" s="407"/>
      <c r="P30" s="403" t="s">
        <v>528</v>
      </c>
    </row>
    <row r="31" spans="1:16" ht="15.75" thickBot="1">
      <c r="A31" s="329"/>
      <c r="B31" s="404" t="s">
        <v>551</v>
      </c>
      <c r="C31" s="405"/>
      <c r="D31" s="402"/>
      <c r="E31" s="402"/>
      <c r="F31" s="402"/>
      <c r="G31" s="402"/>
      <c r="H31" s="402" t="s">
        <v>523</v>
      </c>
      <c r="I31" s="402"/>
      <c r="J31" s="402"/>
      <c r="K31" s="402"/>
      <c r="L31" s="402"/>
      <c r="M31" s="402"/>
      <c r="N31" s="406"/>
      <c r="O31" s="407"/>
      <c r="P31" s="403" t="s">
        <v>552</v>
      </c>
    </row>
    <row r="32" spans="1:16" ht="15.75" thickBot="1">
      <c r="A32" s="329"/>
      <c r="B32" s="404" t="s">
        <v>553</v>
      </c>
      <c r="C32" s="405"/>
      <c r="D32" s="402"/>
      <c r="E32" s="402"/>
      <c r="F32" s="402"/>
      <c r="G32" s="402"/>
      <c r="H32" s="402" t="s">
        <v>523</v>
      </c>
      <c r="I32" s="402"/>
      <c r="J32" s="402"/>
      <c r="K32" s="402"/>
      <c r="L32" s="402"/>
      <c r="M32" s="402"/>
      <c r="N32" s="406"/>
      <c r="O32" s="407"/>
      <c r="P32" s="403" t="s">
        <v>554</v>
      </c>
    </row>
    <row r="33" spans="1:16" ht="15.75" thickBot="1">
      <c r="A33" s="329"/>
      <c r="B33" s="404" t="s">
        <v>555</v>
      </c>
      <c r="C33" s="405"/>
      <c r="D33" s="402"/>
      <c r="E33" s="402"/>
      <c r="F33" s="402"/>
      <c r="G33" s="402"/>
      <c r="H33" s="402" t="s">
        <v>523</v>
      </c>
      <c r="I33" s="402"/>
      <c r="J33" s="402"/>
      <c r="K33" s="402"/>
      <c r="L33" s="402"/>
      <c r="M33" s="402"/>
      <c r="N33" s="406"/>
      <c r="O33" s="407"/>
      <c r="P33" s="408" t="s">
        <v>518</v>
      </c>
    </row>
    <row r="34" spans="1:16" ht="15.75" thickBot="1">
      <c r="A34" s="329"/>
      <c r="B34" s="410" t="s">
        <v>556</v>
      </c>
      <c r="C34" s="405"/>
      <c r="D34" s="402"/>
      <c r="E34" s="402"/>
      <c r="F34" s="402"/>
      <c r="G34" s="402"/>
      <c r="H34" s="402" t="s">
        <v>557</v>
      </c>
      <c r="I34" s="402"/>
      <c r="J34" s="402"/>
      <c r="K34" s="402"/>
      <c r="L34" s="402"/>
      <c r="M34" s="402"/>
      <c r="N34" s="406"/>
      <c r="O34" s="407"/>
      <c r="P34" s="403" t="s">
        <v>558</v>
      </c>
    </row>
    <row r="35" spans="1:16" ht="15.75" thickBot="1">
      <c r="A35" s="329"/>
      <c r="B35" s="404" t="s">
        <v>559</v>
      </c>
      <c r="C35" s="405"/>
      <c r="D35" s="403"/>
      <c r="E35" s="402"/>
      <c r="F35" s="402"/>
      <c r="G35" s="402"/>
      <c r="H35" s="402" t="s">
        <v>523</v>
      </c>
      <c r="I35" s="402"/>
      <c r="J35" s="402"/>
      <c r="K35" s="402"/>
      <c r="L35" s="402"/>
      <c r="M35" s="402"/>
      <c r="N35" s="406"/>
      <c r="O35" s="407"/>
      <c r="P35" s="403" t="s">
        <v>558</v>
      </c>
    </row>
    <row r="36" spans="1:16" ht="15.75" thickBot="1">
      <c r="A36" s="329"/>
      <c r="B36" s="410" t="s">
        <v>560</v>
      </c>
      <c r="C36" s="411"/>
      <c r="D36" s="403"/>
      <c r="E36" s="403"/>
      <c r="F36" s="403"/>
      <c r="G36" s="403"/>
      <c r="H36" s="402" t="s">
        <v>561</v>
      </c>
      <c r="I36" s="403"/>
      <c r="J36" s="403"/>
      <c r="K36" s="403"/>
      <c r="L36" s="403"/>
      <c r="M36" s="403"/>
      <c r="N36" s="403"/>
      <c r="O36" s="403"/>
      <c r="P36" s="403" t="s">
        <v>558</v>
      </c>
    </row>
    <row r="37" spans="1:16">
      <c r="A37" s="329"/>
      <c r="B37" s="392"/>
      <c r="C37" s="392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</row>
    <row r="38" spans="1:16">
      <c r="A38" s="329"/>
      <c r="B38" s="392" t="s">
        <v>562</v>
      </c>
      <c r="C38" s="392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</row>
    <row r="39" spans="1:16">
      <c r="A39" s="329"/>
      <c r="B39" s="392" t="s">
        <v>563</v>
      </c>
      <c r="C39" s="392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</row>
    <row r="40" spans="1:16">
      <c r="A40" s="329"/>
      <c r="B40" s="392" t="s">
        <v>564</v>
      </c>
      <c r="C40" s="392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</row>
    <row r="41" spans="1:16">
      <c r="A41" s="329"/>
      <c r="B41" s="392" t="s">
        <v>565</v>
      </c>
      <c r="C41" s="392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</row>
    <row r="42" spans="1:16">
      <c r="A42" s="329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</row>
    <row r="43" spans="1:16">
      <c r="A43" s="329"/>
      <c r="B43" s="392" t="s">
        <v>566</v>
      </c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</row>
    <row r="44" spans="1:16">
      <c r="A44" s="329"/>
      <c r="B44" s="392" t="s">
        <v>567</v>
      </c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</row>
    <row r="45" spans="1:16">
      <c r="A45" s="329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</row>
    <row r="46" spans="1:16">
      <c r="A46" s="380" t="s">
        <v>568</v>
      </c>
      <c r="B46" s="413" t="s">
        <v>569</v>
      </c>
      <c r="C46" s="377"/>
      <c r="D46" s="377"/>
      <c r="E46" s="377" t="s">
        <v>615</v>
      </c>
      <c r="F46" s="377"/>
      <c r="G46" s="377"/>
      <c r="H46" s="377"/>
      <c r="I46" s="377"/>
      <c r="J46" s="377"/>
      <c r="K46" s="377" t="s">
        <v>615</v>
      </c>
      <c r="L46" s="377"/>
      <c r="M46" s="377"/>
      <c r="N46" s="377"/>
      <c r="O46" s="377"/>
      <c r="P46" s="377"/>
    </row>
    <row r="47" spans="1:16">
      <c r="A47" s="380" t="s">
        <v>570</v>
      </c>
      <c r="B47" s="413" t="s">
        <v>571</v>
      </c>
      <c r="C47" s="377"/>
      <c r="D47" s="377"/>
      <c r="E47" s="377"/>
      <c r="F47" s="377"/>
      <c r="G47" s="377"/>
      <c r="H47" s="377" t="s">
        <v>615</v>
      </c>
      <c r="I47" s="377"/>
      <c r="J47" s="377"/>
      <c r="K47" s="377"/>
      <c r="L47" s="377"/>
      <c r="M47" s="377"/>
      <c r="N47" s="377"/>
      <c r="O47" s="377"/>
      <c r="P47" s="377"/>
    </row>
    <row r="48" spans="1:16">
      <c r="A48" s="380" t="s">
        <v>572</v>
      </c>
      <c r="B48" s="414" t="s">
        <v>573</v>
      </c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 t="s">
        <v>615</v>
      </c>
      <c r="O48" s="377"/>
      <c r="P48" s="377"/>
    </row>
    <row r="49" spans="1:16">
      <c r="A49" s="380"/>
      <c r="B49" s="415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</row>
    <row r="50" spans="1:16">
      <c r="A50" s="380" t="s">
        <v>574</v>
      </c>
      <c r="B50" s="416" t="s">
        <v>575</v>
      </c>
      <c r="C50" s="377"/>
      <c r="D50" s="377"/>
      <c r="E50" s="377" t="s">
        <v>615</v>
      </c>
      <c r="F50" s="377"/>
      <c r="G50" s="377"/>
      <c r="H50" s="383" t="s">
        <v>93</v>
      </c>
      <c r="I50" s="377"/>
      <c r="J50" s="377"/>
      <c r="K50" s="377" t="s">
        <v>615</v>
      </c>
      <c r="L50" s="377"/>
      <c r="M50" s="377"/>
      <c r="N50" s="383" t="s">
        <v>93</v>
      </c>
      <c r="O50" s="377"/>
      <c r="P50" s="377"/>
    </row>
    <row r="51" spans="1:16">
      <c r="A51" s="380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7"/>
      <c r="P51" s="377"/>
    </row>
    <row r="52" spans="1:16">
      <c r="A52" s="380" t="s">
        <v>576</v>
      </c>
      <c r="B52" s="417" t="s">
        <v>577</v>
      </c>
      <c r="C52" s="377"/>
      <c r="D52" s="377"/>
      <c r="E52" s="418"/>
      <c r="F52" s="377"/>
      <c r="G52" s="377"/>
      <c r="H52" s="418"/>
      <c r="I52" s="377"/>
      <c r="J52" s="377"/>
      <c r="K52" s="418"/>
      <c r="L52" s="377"/>
      <c r="M52" s="377"/>
      <c r="N52" s="418"/>
      <c r="O52" s="377"/>
      <c r="P52" s="377"/>
    </row>
    <row r="53" spans="1:16">
      <c r="A53" s="380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</row>
    <row r="57" spans="1:16" ht="15.75" thickBot="1">
      <c r="I57" s="683" t="s">
        <v>444</v>
      </c>
      <c r="J57" s="683"/>
      <c r="K57" s="683"/>
      <c r="L57" s="683"/>
      <c r="M57" s="683"/>
      <c r="N57" s="683"/>
      <c r="O57" s="683"/>
    </row>
    <row r="58" spans="1:16" ht="15.75" thickBot="1">
      <c r="B58" s="363" t="s">
        <v>912</v>
      </c>
      <c r="C58" t="s">
        <v>834</v>
      </c>
      <c r="D58" t="s">
        <v>326</v>
      </c>
      <c r="E58" t="s">
        <v>464</v>
      </c>
      <c r="F58" t="s">
        <v>463</v>
      </c>
      <c r="G58" t="s">
        <v>833</v>
      </c>
      <c r="I58" s="352" t="s">
        <v>0</v>
      </c>
      <c r="J58" s="350" t="s">
        <v>441</v>
      </c>
      <c r="K58" s="453" t="s">
        <v>4</v>
      </c>
      <c r="L58" s="688" t="s">
        <v>442</v>
      </c>
      <c r="M58" s="689"/>
      <c r="N58" s="688" t="s">
        <v>443</v>
      </c>
      <c r="O58" s="689"/>
    </row>
    <row r="59" spans="1:16">
      <c r="B59" t="s">
        <v>457</v>
      </c>
      <c r="C59">
        <f>300*2</f>
        <v>600</v>
      </c>
      <c r="D59" t="s">
        <v>328</v>
      </c>
      <c r="E59" t="s">
        <v>465</v>
      </c>
      <c r="F59">
        <v>2</v>
      </c>
      <c r="G59">
        <f>F59*C59*3</f>
        <v>3600</v>
      </c>
      <c r="H59" t="s">
        <v>328</v>
      </c>
      <c r="I59" s="353">
        <v>1</v>
      </c>
      <c r="J59" s="346">
        <f>G59</f>
        <v>3600</v>
      </c>
      <c r="K59" s="347" t="s">
        <v>328</v>
      </c>
      <c r="L59" s="346">
        <v>0.20499999999999999</v>
      </c>
      <c r="M59" s="347" t="s">
        <v>460</v>
      </c>
      <c r="N59" s="366">
        <f>L59*J59</f>
        <v>738</v>
      </c>
      <c r="O59" s="347" t="s">
        <v>446</v>
      </c>
    </row>
    <row r="60" spans="1:16">
      <c r="B60" t="s">
        <v>458</v>
      </c>
      <c r="I60" s="353"/>
      <c r="J60" s="346"/>
      <c r="K60" s="347"/>
      <c r="L60" s="346"/>
      <c r="M60" s="347"/>
      <c r="N60" s="366"/>
      <c r="O60" s="347"/>
    </row>
    <row r="61" spans="1:16">
      <c r="B61" t="s">
        <v>835</v>
      </c>
      <c r="I61" s="353"/>
      <c r="J61" s="346"/>
      <c r="K61" s="347"/>
      <c r="L61" s="346"/>
      <c r="M61" s="347"/>
      <c r="N61" s="366"/>
      <c r="O61" s="347"/>
    </row>
    <row r="62" spans="1:16">
      <c r="B62" t="s">
        <v>459</v>
      </c>
      <c r="I62" s="353"/>
      <c r="J62" s="346"/>
      <c r="K62" s="347"/>
      <c r="L62" s="346"/>
      <c r="M62" s="347"/>
      <c r="N62" s="346"/>
      <c r="O62" s="347"/>
    </row>
    <row r="63" spans="1:16" ht="15.75" thickBot="1">
      <c r="I63" s="354"/>
      <c r="J63" s="348"/>
      <c r="K63" s="349"/>
      <c r="L63" s="348"/>
      <c r="M63" s="349"/>
      <c r="N63" s="348"/>
      <c r="O63" s="349"/>
    </row>
    <row r="64" spans="1:16" ht="15.75" thickBot="1"/>
    <row r="65" spans="2:15" ht="15.75" thickBot="1">
      <c r="B65" s="362" t="s">
        <v>80</v>
      </c>
      <c r="M65" t="s">
        <v>353</v>
      </c>
      <c r="N65" s="318">
        <f>SUM(N59:N63)</f>
        <v>738</v>
      </c>
      <c r="O65" t="s">
        <v>446</v>
      </c>
    </row>
    <row r="66" spans="2:15">
      <c r="B66" t="s">
        <v>468</v>
      </c>
    </row>
    <row r="81" spans="13:15" ht="15.75" thickBot="1"/>
    <row r="82" spans="13:15">
      <c r="M82" s="454" t="s">
        <v>842</v>
      </c>
      <c r="N82" s="455">
        <f>N59</f>
        <v>738</v>
      </c>
      <c r="O82" s="456" t="s">
        <v>446</v>
      </c>
    </row>
    <row r="83" spans="13:15">
      <c r="M83" s="390" t="s">
        <v>843</v>
      </c>
      <c r="N83" s="457"/>
      <c r="O83" s="458" t="s">
        <v>446</v>
      </c>
    </row>
    <row r="84" spans="13:15" ht="15.75" thickBot="1">
      <c r="M84" s="391" t="s">
        <v>844</v>
      </c>
      <c r="N84" s="459"/>
      <c r="O84" s="460" t="s">
        <v>446</v>
      </c>
    </row>
    <row r="85" spans="13:15" ht="15.75" thickBot="1">
      <c r="M85" s="261" t="s">
        <v>353</v>
      </c>
      <c r="N85" s="461">
        <f>SUM(N82:N84)</f>
        <v>738</v>
      </c>
      <c r="O85" s="259" t="s">
        <v>446</v>
      </c>
    </row>
  </sheetData>
  <mergeCells count="4">
    <mergeCell ref="B1:P2"/>
    <mergeCell ref="I57:O57"/>
    <mergeCell ref="L58:M58"/>
    <mergeCell ref="N58:O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0"/>
  <sheetViews>
    <sheetView topLeftCell="C105" zoomScale="40" zoomScaleNormal="40" workbookViewId="0">
      <selection activeCell="R57" sqref="R57"/>
    </sheetView>
  </sheetViews>
  <sheetFormatPr defaultRowHeight="15"/>
  <cols>
    <col min="1" max="1" width="34" bestFit="1" customWidth="1"/>
    <col min="2" max="2" width="25.5703125" bestFit="1" customWidth="1"/>
    <col min="3" max="3" width="103.5703125" bestFit="1" customWidth="1"/>
    <col min="4" max="4" width="38.5703125" bestFit="1" customWidth="1"/>
    <col min="5" max="5" width="32.42578125" bestFit="1" customWidth="1"/>
    <col min="6" max="6" width="12.85546875" style="329" bestFit="1" customWidth="1"/>
    <col min="7" max="7" width="18.5703125" style="329" bestFit="1" customWidth="1"/>
    <col min="8" max="8" width="19.42578125" style="329" bestFit="1" customWidth="1"/>
    <col min="9" max="9" width="12.85546875" style="419" bestFit="1" customWidth="1"/>
    <col min="10" max="10" width="18.5703125" style="419" bestFit="1" customWidth="1"/>
    <col min="11" max="12" width="6" style="329" bestFit="1" customWidth="1"/>
    <col min="13" max="13" width="19.140625" style="329" bestFit="1" customWidth="1"/>
    <col min="14" max="14" width="15.7109375" style="329" bestFit="1" customWidth="1"/>
    <col min="15" max="15" width="12.85546875" style="419" bestFit="1" customWidth="1"/>
    <col min="16" max="16" width="18.5703125" style="419" bestFit="1" customWidth="1"/>
    <col min="17" max="17" width="15.7109375" style="419" bestFit="1" customWidth="1"/>
    <col min="18" max="18" width="17.42578125" style="329" bestFit="1" customWidth="1"/>
    <col min="19" max="19" width="17.140625" style="329" bestFit="1" customWidth="1"/>
    <col min="20" max="23" width="15.7109375" style="419" customWidth="1"/>
    <col min="24" max="24" width="18.42578125" style="419" bestFit="1" customWidth="1"/>
    <col min="25" max="25" width="16.28515625" style="419" bestFit="1" customWidth="1"/>
    <col min="26" max="29" width="15.7109375" style="419" bestFit="1" customWidth="1"/>
    <col min="30" max="30" width="11.5703125" style="419" bestFit="1" customWidth="1"/>
    <col min="31" max="31" width="19.7109375" bestFit="1" customWidth="1"/>
    <col min="32" max="32" width="9.28515625" bestFit="1" customWidth="1"/>
    <col min="35" max="35" width="13.42578125" customWidth="1"/>
    <col min="36" max="36" width="11.7109375" bestFit="1" customWidth="1"/>
    <col min="37" max="37" width="9.140625" customWidth="1"/>
    <col min="38" max="38" width="15" customWidth="1"/>
  </cols>
  <sheetData>
    <row r="1" spans="1:30">
      <c r="F1" s="481" t="s">
        <v>581</v>
      </c>
      <c r="G1" s="482"/>
      <c r="I1" s="506"/>
      <c r="J1" s="494"/>
      <c r="O1" s="506"/>
      <c r="P1" s="494"/>
    </row>
    <row r="2" spans="1:30" ht="15.75" thickBot="1">
      <c r="F2" s="483" t="s">
        <v>578</v>
      </c>
      <c r="G2" s="484"/>
      <c r="I2" s="507"/>
      <c r="J2" s="495"/>
      <c r="N2" s="329" t="s">
        <v>93</v>
      </c>
      <c r="O2" s="507"/>
      <c r="P2" s="495"/>
    </row>
    <row r="3" spans="1:30" ht="23.25">
      <c r="A3" s="420" t="s">
        <v>579</v>
      </c>
      <c r="F3" s="481" t="s">
        <v>580</v>
      </c>
      <c r="G3" s="482" t="s">
        <v>617</v>
      </c>
      <c r="H3" s="490" t="s">
        <v>581</v>
      </c>
      <c r="I3" s="506" t="s">
        <v>582</v>
      </c>
      <c r="J3" s="482" t="s">
        <v>617</v>
      </c>
      <c r="K3" s="490" t="s">
        <v>583</v>
      </c>
      <c r="L3" s="490" t="s">
        <v>584</v>
      </c>
      <c r="M3" s="490" t="s">
        <v>585</v>
      </c>
      <c r="N3" s="556" t="s">
        <v>586</v>
      </c>
      <c r="O3" s="506" t="s">
        <v>587</v>
      </c>
      <c r="P3" s="482" t="s">
        <v>617</v>
      </c>
      <c r="Q3" s="491" t="s">
        <v>586</v>
      </c>
      <c r="R3" s="556" t="s">
        <v>586</v>
      </c>
      <c r="S3" s="492" t="s">
        <v>586</v>
      </c>
      <c r="T3" s="493" t="s">
        <v>586</v>
      </c>
      <c r="U3" s="493" t="s">
        <v>586</v>
      </c>
      <c r="V3" s="493" t="s">
        <v>586</v>
      </c>
      <c r="W3" s="493" t="s">
        <v>586</v>
      </c>
      <c r="X3" s="493" t="s">
        <v>586</v>
      </c>
      <c r="Y3" s="493" t="s">
        <v>586</v>
      </c>
      <c r="Z3" s="583" t="s">
        <v>586</v>
      </c>
      <c r="AA3" s="568" t="s">
        <v>586</v>
      </c>
      <c r="AB3" s="493" t="s">
        <v>586</v>
      </c>
      <c r="AC3" s="493" t="s">
        <v>586</v>
      </c>
      <c r="AD3" s="494" t="s">
        <v>588</v>
      </c>
    </row>
    <row r="4" spans="1:30">
      <c r="F4" s="483" t="s">
        <v>589</v>
      </c>
      <c r="G4" s="484" t="s">
        <v>857</v>
      </c>
      <c r="H4" s="441" t="s">
        <v>590</v>
      </c>
      <c r="I4" s="507" t="s">
        <v>590</v>
      </c>
      <c r="J4" s="484" t="s">
        <v>857</v>
      </c>
      <c r="K4" s="441"/>
      <c r="L4" s="441"/>
      <c r="M4" s="441"/>
      <c r="N4" s="557" t="s">
        <v>591</v>
      </c>
      <c r="O4" s="507" t="s">
        <v>592</v>
      </c>
      <c r="P4" s="484" t="s">
        <v>857</v>
      </c>
      <c r="Q4" s="443" t="s">
        <v>593</v>
      </c>
      <c r="R4" s="557" t="s">
        <v>594</v>
      </c>
      <c r="S4" s="470" t="s">
        <v>595</v>
      </c>
      <c r="T4" s="473" t="s">
        <v>596</v>
      </c>
      <c r="U4" s="473" t="s">
        <v>597</v>
      </c>
      <c r="V4" s="473" t="s">
        <v>598</v>
      </c>
      <c r="W4" s="473" t="s">
        <v>599</v>
      </c>
      <c r="X4" s="473" t="s">
        <v>600</v>
      </c>
      <c r="Y4" s="473" t="s">
        <v>601</v>
      </c>
      <c r="Z4" s="567" t="s">
        <v>602</v>
      </c>
      <c r="AA4" s="569" t="s">
        <v>603</v>
      </c>
      <c r="AB4" s="473" t="s">
        <v>604</v>
      </c>
      <c r="AC4" s="473" t="s">
        <v>604</v>
      </c>
      <c r="AD4" s="495" t="s">
        <v>605</v>
      </c>
    </row>
    <row r="5" spans="1:30" ht="15.75" thickBot="1">
      <c r="F5" s="496" t="s">
        <v>606</v>
      </c>
      <c r="G5" s="497"/>
      <c r="H5" s="498"/>
      <c r="I5" s="505"/>
      <c r="J5" s="502"/>
      <c r="K5" s="498"/>
      <c r="L5" s="498"/>
      <c r="M5" s="498"/>
      <c r="N5" s="558"/>
      <c r="O5" s="505" t="s">
        <v>607</v>
      </c>
      <c r="P5" s="502"/>
      <c r="Q5" s="499"/>
      <c r="R5" s="558"/>
      <c r="S5" s="500"/>
      <c r="T5" s="501"/>
      <c r="U5" s="501"/>
      <c r="V5" s="501"/>
      <c r="W5" s="501"/>
      <c r="X5" s="501"/>
      <c r="Y5" s="501" t="s">
        <v>608</v>
      </c>
      <c r="Z5" s="584" t="s">
        <v>608</v>
      </c>
      <c r="AA5" s="570" t="s">
        <v>608</v>
      </c>
      <c r="AB5" s="501" t="s">
        <v>609</v>
      </c>
      <c r="AC5" s="501" t="s">
        <v>610</v>
      </c>
      <c r="AD5" s="502" t="s">
        <v>611</v>
      </c>
    </row>
    <row r="6" spans="1:30">
      <c r="A6" t="s">
        <v>612</v>
      </c>
      <c r="C6" t="s">
        <v>613</v>
      </c>
      <c r="F6" s="483"/>
      <c r="G6" s="484"/>
      <c r="H6" s="421"/>
      <c r="I6" s="507"/>
      <c r="J6" s="495"/>
      <c r="K6" s="421"/>
      <c r="L6" s="421"/>
      <c r="M6" s="421"/>
      <c r="N6" s="559"/>
      <c r="O6" s="507"/>
      <c r="P6" s="495"/>
      <c r="R6" s="559"/>
      <c r="S6" s="465"/>
      <c r="T6" s="467"/>
      <c r="U6" s="467"/>
      <c r="V6" s="467"/>
      <c r="W6" s="467"/>
      <c r="X6" s="467"/>
      <c r="Y6" s="467"/>
      <c r="Z6" s="562"/>
      <c r="AA6" s="571"/>
      <c r="AB6" s="467"/>
      <c r="AC6" s="467"/>
    </row>
    <row r="7" spans="1:30">
      <c r="C7" t="s">
        <v>614</v>
      </c>
      <c r="F7" s="483"/>
      <c r="G7" s="484"/>
      <c r="H7" s="421" t="s">
        <v>615</v>
      </c>
      <c r="I7" s="507"/>
      <c r="J7" s="495"/>
      <c r="K7" s="421"/>
      <c r="L7" s="421"/>
      <c r="M7" s="421"/>
      <c r="N7" s="559"/>
      <c r="O7" s="507"/>
      <c r="P7" s="495"/>
      <c r="R7" s="559"/>
      <c r="S7" s="465"/>
      <c r="T7" s="467"/>
      <c r="U7" s="467"/>
      <c r="V7" s="467"/>
      <c r="W7" s="467"/>
      <c r="X7" s="467"/>
      <c r="Y7" s="467"/>
      <c r="Z7" s="562"/>
      <c r="AA7" s="571"/>
      <c r="AB7" s="467"/>
      <c r="AC7" s="467"/>
    </row>
    <row r="8" spans="1:30">
      <c r="C8" t="s">
        <v>616</v>
      </c>
      <c r="F8" s="483"/>
      <c r="G8" s="484"/>
      <c r="H8" s="421" t="s">
        <v>615</v>
      </c>
      <c r="I8" s="507"/>
      <c r="J8" s="495"/>
      <c r="K8" s="421"/>
      <c r="L8" s="421"/>
      <c r="M8" s="421"/>
      <c r="N8" s="559"/>
      <c r="O8" s="507"/>
      <c r="P8" s="495"/>
      <c r="R8" s="559"/>
      <c r="S8" s="465"/>
      <c r="T8" s="467"/>
      <c r="U8" s="467"/>
      <c r="V8" s="467"/>
      <c r="W8" s="467"/>
      <c r="X8" s="467"/>
      <c r="Y8" s="467"/>
      <c r="Z8" s="562"/>
      <c r="AA8" s="571"/>
      <c r="AB8" s="467"/>
      <c r="AC8" s="467"/>
    </row>
    <row r="9" spans="1:30">
      <c r="C9" t="s">
        <v>617</v>
      </c>
      <c r="E9" t="s">
        <v>618</v>
      </c>
      <c r="F9" s="483"/>
      <c r="G9" s="484"/>
      <c r="H9" s="421" t="s">
        <v>615</v>
      </c>
      <c r="I9" s="507"/>
      <c r="J9" s="495"/>
      <c r="K9" s="421"/>
      <c r="L9" s="421"/>
      <c r="M9" s="421"/>
      <c r="N9" s="559"/>
      <c r="O9" s="507"/>
      <c r="P9" s="495"/>
      <c r="R9" s="559"/>
      <c r="S9" s="465"/>
      <c r="T9" s="467"/>
      <c r="U9" s="467"/>
      <c r="V9" s="467"/>
      <c r="W9" s="467"/>
      <c r="X9" s="467"/>
      <c r="Y9" s="467"/>
      <c r="Z9" s="562"/>
      <c r="AA9" s="571"/>
      <c r="AB9" s="467"/>
      <c r="AC9" s="467"/>
    </row>
    <row r="10" spans="1:30">
      <c r="E10" t="s">
        <v>619</v>
      </c>
      <c r="F10" s="483"/>
      <c r="G10" s="484"/>
      <c r="H10" s="421" t="s">
        <v>615</v>
      </c>
      <c r="I10" s="507"/>
      <c r="J10" s="495"/>
      <c r="K10" s="421"/>
      <c r="L10" s="421"/>
      <c r="M10" s="421"/>
      <c r="N10" s="559"/>
      <c r="O10" s="507"/>
      <c r="P10" s="495"/>
      <c r="R10" s="559"/>
      <c r="S10" s="465"/>
      <c r="T10" s="467"/>
      <c r="U10" s="467"/>
      <c r="V10" s="467"/>
      <c r="W10" s="467"/>
      <c r="X10" s="467"/>
      <c r="Y10" s="467"/>
      <c r="Z10" s="562"/>
      <c r="AA10" s="571"/>
      <c r="AB10" s="467"/>
      <c r="AC10" s="467"/>
    </row>
    <row r="11" spans="1:30">
      <c r="E11" t="s">
        <v>620</v>
      </c>
      <c r="F11" s="483"/>
      <c r="G11" s="484"/>
      <c r="H11" s="421" t="s">
        <v>615</v>
      </c>
      <c r="I11" s="507"/>
      <c r="J11" s="495"/>
      <c r="K11" s="421"/>
      <c r="L11" s="421"/>
      <c r="M11" s="421"/>
      <c r="N11" s="559"/>
      <c r="O11" s="507"/>
      <c r="P11" s="495"/>
      <c r="R11" s="559"/>
      <c r="S11" s="465"/>
      <c r="T11" s="467"/>
      <c r="U11" s="467"/>
      <c r="V11" s="467"/>
      <c r="W11" s="467"/>
      <c r="X11" s="467"/>
      <c r="Y11" s="467"/>
      <c r="Z11" s="562"/>
      <c r="AA11" s="571"/>
      <c r="AB11" s="467"/>
      <c r="AC11" s="467"/>
    </row>
    <row r="12" spans="1:30">
      <c r="D12" t="s">
        <v>621</v>
      </c>
      <c r="E12" t="s">
        <v>622</v>
      </c>
      <c r="F12" s="483"/>
      <c r="G12" s="484"/>
      <c r="H12" s="421" t="s">
        <v>615</v>
      </c>
      <c r="I12" s="507"/>
      <c r="J12" s="495"/>
      <c r="K12" s="421"/>
      <c r="L12" s="421"/>
      <c r="M12" s="421"/>
      <c r="N12" s="559"/>
      <c r="O12" s="507"/>
      <c r="P12" s="495"/>
      <c r="R12" s="559"/>
      <c r="S12" s="465"/>
      <c r="T12" s="467"/>
      <c r="U12" s="467"/>
      <c r="V12" s="467"/>
      <c r="W12" s="467"/>
      <c r="X12" s="467"/>
      <c r="Y12" s="467"/>
      <c r="Z12" s="562"/>
      <c r="AA12" s="571"/>
      <c r="AB12" s="467"/>
      <c r="AC12" s="467"/>
    </row>
    <row r="13" spans="1:30">
      <c r="D13" t="s">
        <v>623</v>
      </c>
      <c r="E13" t="s">
        <v>624</v>
      </c>
      <c r="F13" s="483"/>
      <c r="G13" s="484"/>
      <c r="H13" s="421" t="s">
        <v>615</v>
      </c>
      <c r="I13" s="507"/>
      <c r="J13" s="495"/>
      <c r="K13" s="421"/>
      <c r="L13" s="421"/>
      <c r="M13" s="421"/>
      <c r="N13" s="559"/>
      <c r="O13" s="507"/>
      <c r="P13" s="495"/>
      <c r="R13" s="559"/>
      <c r="S13" s="465"/>
      <c r="T13" s="467"/>
      <c r="U13" s="467"/>
      <c r="V13" s="467"/>
      <c r="W13" s="467"/>
      <c r="X13" s="467"/>
      <c r="Y13" s="467"/>
      <c r="Z13" s="562"/>
      <c r="AA13" s="571"/>
      <c r="AB13" s="467"/>
      <c r="AC13" s="467"/>
    </row>
    <row r="14" spans="1:30">
      <c r="D14" t="s">
        <v>625</v>
      </c>
      <c r="E14" t="s">
        <v>626</v>
      </c>
      <c r="F14" s="483"/>
      <c r="G14" s="484"/>
      <c r="H14" s="421" t="s">
        <v>615</v>
      </c>
      <c r="I14" s="507"/>
      <c r="J14" s="495"/>
      <c r="K14" s="421"/>
      <c r="L14" s="421"/>
      <c r="M14" s="421"/>
      <c r="N14" s="559"/>
      <c r="O14" s="507"/>
      <c r="P14" s="495"/>
      <c r="R14" s="559"/>
      <c r="S14" s="465"/>
      <c r="T14" s="467"/>
      <c r="U14" s="467"/>
      <c r="V14" s="467"/>
      <c r="W14" s="467"/>
      <c r="X14" s="467"/>
      <c r="Y14" s="467"/>
      <c r="Z14" s="562"/>
      <c r="AA14" s="571"/>
      <c r="AB14" s="467"/>
      <c r="AC14" s="467"/>
    </row>
    <row r="15" spans="1:30">
      <c r="D15" t="s">
        <v>625</v>
      </c>
      <c r="E15" t="s">
        <v>627</v>
      </c>
      <c r="F15" s="483"/>
      <c r="G15" s="484"/>
      <c r="H15" s="421" t="s">
        <v>615</v>
      </c>
      <c r="I15" s="507"/>
      <c r="J15" s="495"/>
      <c r="K15" s="421"/>
      <c r="L15" s="421"/>
      <c r="M15" s="421"/>
      <c r="N15" s="559"/>
      <c r="O15" s="507"/>
      <c r="P15" s="495"/>
      <c r="R15" s="559"/>
      <c r="S15" s="465"/>
      <c r="T15" s="467"/>
      <c r="U15" s="467"/>
      <c r="V15" s="467"/>
      <c r="W15" s="467"/>
      <c r="X15" s="467"/>
      <c r="Y15" s="467"/>
      <c r="Z15" s="562"/>
      <c r="AA15" s="571"/>
      <c r="AB15" s="467"/>
      <c r="AC15" s="467"/>
    </row>
    <row r="16" spans="1:30">
      <c r="C16" t="s">
        <v>628</v>
      </c>
      <c r="D16" t="s">
        <v>629</v>
      </c>
      <c r="E16" t="s">
        <v>456</v>
      </c>
      <c r="F16" s="483"/>
      <c r="G16" s="484"/>
      <c r="H16" s="421" t="s">
        <v>615</v>
      </c>
      <c r="I16" s="507"/>
      <c r="J16" s="495"/>
      <c r="K16" s="421"/>
      <c r="L16" s="421"/>
      <c r="M16" s="421"/>
      <c r="N16" s="559"/>
      <c r="O16" s="507"/>
      <c r="P16" s="495"/>
      <c r="R16" s="559"/>
      <c r="S16" s="465"/>
      <c r="T16" s="467"/>
      <c r="U16" s="467"/>
      <c r="V16" s="467"/>
      <c r="W16" s="467"/>
      <c r="X16" s="467"/>
      <c r="Y16" s="467"/>
      <c r="Z16" s="562"/>
      <c r="AA16" s="571"/>
      <c r="AB16" s="467"/>
      <c r="AC16" s="467"/>
    </row>
    <row r="17" spans="3:30">
      <c r="C17" t="s">
        <v>630</v>
      </c>
      <c r="E17" t="s">
        <v>631</v>
      </c>
      <c r="F17" s="483"/>
      <c r="G17" s="484"/>
      <c r="H17" s="421" t="s">
        <v>615</v>
      </c>
      <c r="I17" s="507"/>
      <c r="J17" s="495"/>
      <c r="K17" s="421"/>
      <c r="L17" s="421"/>
      <c r="M17" s="421"/>
      <c r="N17" s="559"/>
      <c r="O17" s="507"/>
      <c r="P17" s="495"/>
      <c r="R17" s="559"/>
      <c r="S17" s="465"/>
      <c r="T17" s="467"/>
      <c r="U17" s="467"/>
      <c r="V17" s="467"/>
      <c r="W17" s="467"/>
      <c r="X17" s="467"/>
      <c r="Y17" s="467"/>
      <c r="Z17" s="562"/>
      <c r="AA17" s="571"/>
      <c r="AB17" s="467"/>
      <c r="AC17" s="467"/>
    </row>
    <row r="18" spans="3:30">
      <c r="C18" t="s">
        <v>632</v>
      </c>
      <c r="D18" t="s">
        <v>633</v>
      </c>
      <c r="F18" s="483"/>
      <c r="G18" s="484"/>
      <c r="H18" s="421" t="s">
        <v>615</v>
      </c>
      <c r="I18" s="507"/>
      <c r="J18" s="495"/>
      <c r="K18" s="421"/>
      <c r="L18" s="421"/>
      <c r="M18" s="421"/>
      <c r="N18" s="559"/>
      <c r="O18" s="507"/>
      <c r="P18" s="495"/>
      <c r="R18" s="559"/>
      <c r="S18" s="465"/>
      <c r="T18" s="474"/>
      <c r="U18" s="474"/>
      <c r="V18" s="474"/>
      <c r="W18" s="474"/>
      <c r="X18" s="474"/>
      <c r="Y18" s="474"/>
      <c r="Z18" s="585"/>
      <c r="AA18" s="517"/>
      <c r="AB18" s="474"/>
      <c r="AC18" s="474"/>
      <c r="AD18"/>
    </row>
    <row r="19" spans="3:30">
      <c r="C19" t="s">
        <v>634</v>
      </c>
      <c r="E19" t="s">
        <v>635</v>
      </c>
      <c r="F19" s="483"/>
      <c r="G19" s="484"/>
      <c r="H19" s="421" t="s">
        <v>636</v>
      </c>
      <c r="I19" s="507"/>
      <c r="J19" s="495"/>
      <c r="K19" s="421"/>
      <c r="L19" s="421"/>
      <c r="M19" s="421"/>
      <c r="N19" s="559"/>
      <c r="O19" s="507"/>
      <c r="P19" s="495"/>
      <c r="R19" s="559"/>
      <c r="S19" s="465"/>
      <c r="T19" s="474"/>
      <c r="U19" s="474"/>
      <c r="V19" s="474"/>
      <c r="W19" s="474"/>
      <c r="X19" s="474"/>
      <c r="Y19" s="474"/>
      <c r="Z19" s="585"/>
      <c r="AA19" s="517"/>
      <c r="AB19" s="474"/>
      <c r="AC19" s="474"/>
      <c r="AD19"/>
    </row>
    <row r="20" spans="3:30">
      <c r="C20" t="s">
        <v>637</v>
      </c>
      <c r="E20" t="s">
        <v>638</v>
      </c>
      <c r="F20" s="483"/>
      <c r="G20" s="484"/>
      <c r="H20" s="421" t="s">
        <v>615</v>
      </c>
      <c r="I20" s="507"/>
      <c r="J20" s="495"/>
      <c r="K20" s="421"/>
      <c r="L20" s="421"/>
      <c r="M20" s="421"/>
      <c r="N20" s="559"/>
      <c r="O20" s="507"/>
      <c r="P20" s="495"/>
      <c r="R20" s="559"/>
      <c r="S20" s="465"/>
      <c r="T20" s="474"/>
      <c r="U20" s="474"/>
      <c r="V20" s="474"/>
      <c r="W20" s="474"/>
      <c r="X20" s="474"/>
      <c r="Y20" s="474"/>
      <c r="Z20" s="585"/>
      <c r="AA20" s="517"/>
      <c r="AB20" s="474"/>
      <c r="AC20" s="474"/>
      <c r="AD20"/>
    </row>
    <row r="21" spans="3:30">
      <c r="C21" t="s">
        <v>639</v>
      </c>
      <c r="F21" s="483"/>
      <c r="G21" s="484"/>
      <c r="H21" s="421" t="s">
        <v>615</v>
      </c>
      <c r="I21" s="507"/>
      <c r="J21" s="495"/>
      <c r="K21" s="421"/>
      <c r="L21" s="421"/>
      <c r="M21" s="421"/>
      <c r="N21" s="559"/>
      <c r="O21" s="507"/>
      <c r="P21" s="495"/>
      <c r="R21" s="559"/>
      <c r="S21" s="465"/>
      <c r="T21" s="474"/>
      <c r="U21" s="474"/>
      <c r="V21" s="474"/>
      <c r="W21" s="474"/>
      <c r="X21" s="474"/>
      <c r="Y21" s="474"/>
      <c r="Z21" s="585"/>
      <c r="AA21" s="517"/>
      <c r="AB21" s="474"/>
      <c r="AC21" s="474"/>
      <c r="AD21"/>
    </row>
    <row r="22" spans="3:30">
      <c r="C22" t="s">
        <v>640</v>
      </c>
      <c r="F22" s="483"/>
      <c r="G22" s="484"/>
      <c r="H22" s="421" t="s">
        <v>615</v>
      </c>
      <c r="I22" s="507"/>
      <c r="J22" s="495"/>
      <c r="K22" s="421"/>
      <c r="L22" s="421"/>
      <c r="M22" s="421"/>
      <c r="N22" s="559"/>
      <c r="O22" s="507"/>
      <c r="P22" s="495"/>
      <c r="R22" s="559"/>
      <c r="S22" s="465"/>
      <c r="T22" s="474"/>
      <c r="U22" s="474"/>
      <c r="V22" s="474"/>
      <c r="W22" s="474"/>
      <c r="X22" s="474"/>
      <c r="Y22" s="474"/>
      <c r="Z22" s="585"/>
      <c r="AA22" s="517"/>
      <c r="AB22" s="474"/>
      <c r="AC22" s="474"/>
      <c r="AD22"/>
    </row>
    <row r="23" spans="3:30">
      <c r="C23" t="s">
        <v>641</v>
      </c>
      <c r="E23" t="s">
        <v>642</v>
      </c>
      <c r="F23" s="483"/>
      <c r="G23" s="484"/>
      <c r="H23" s="421" t="s">
        <v>615</v>
      </c>
      <c r="I23" s="507"/>
      <c r="J23" s="495"/>
      <c r="K23" s="421"/>
      <c r="L23" s="421"/>
      <c r="M23" s="421"/>
      <c r="N23" s="559"/>
      <c r="O23" s="507"/>
      <c r="P23" s="495"/>
      <c r="R23" s="559"/>
      <c r="S23" s="465"/>
      <c r="T23" s="474"/>
      <c r="U23" s="474"/>
      <c r="V23" s="474"/>
      <c r="W23" s="474"/>
      <c r="X23" s="474"/>
      <c r="Y23" s="474"/>
      <c r="Z23" s="585"/>
      <c r="AA23" s="517"/>
      <c r="AB23" s="474"/>
      <c r="AC23" s="474"/>
      <c r="AD23"/>
    </row>
    <row r="24" spans="3:30">
      <c r="C24" t="s">
        <v>643</v>
      </c>
      <c r="F24" s="483"/>
      <c r="G24" s="484"/>
      <c r="H24" s="421"/>
      <c r="I24" s="507"/>
      <c r="J24" s="495"/>
      <c r="K24" s="421"/>
      <c r="L24" s="421"/>
      <c r="M24" s="421"/>
      <c r="N24" s="559"/>
      <c r="O24" s="507"/>
      <c r="P24" s="495"/>
      <c r="R24" s="559"/>
      <c r="S24" s="465"/>
      <c r="T24" s="474"/>
      <c r="U24" s="474"/>
      <c r="V24" s="474"/>
      <c r="W24" s="474"/>
      <c r="X24" s="474"/>
      <c r="Y24" s="474"/>
      <c r="Z24" s="585"/>
      <c r="AA24" s="517"/>
      <c r="AB24" s="474"/>
      <c r="AC24" s="474"/>
      <c r="AD24"/>
    </row>
    <row r="25" spans="3:30">
      <c r="C25" t="s">
        <v>644</v>
      </c>
      <c r="F25" s="483"/>
      <c r="G25" s="484"/>
      <c r="H25" s="421"/>
      <c r="I25" s="507"/>
      <c r="J25" s="495"/>
      <c r="K25" s="421"/>
      <c r="L25" s="421"/>
      <c r="M25" s="421"/>
      <c r="N25" s="559"/>
      <c r="O25" s="507"/>
      <c r="P25" s="495"/>
      <c r="R25" s="559"/>
      <c r="S25" s="465"/>
      <c r="T25" s="474"/>
      <c r="U25" s="474"/>
      <c r="V25" s="474"/>
      <c r="W25" s="474"/>
      <c r="X25" s="474"/>
      <c r="Y25" s="474"/>
      <c r="Z25" s="585"/>
      <c r="AA25" s="517"/>
      <c r="AB25" s="474"/>
      <c r="AC25" s="474"/>
      <c r="AD25"/>
    </row>
    <row r="26" spans="3:30">
      <c r="C26" t="s">
        <v>645</v>
      </c>
      <c r="F26" s="483"/>
      <c r="G26" s="484"/>
      <c r="H26" s="421" t="s">
        <v>615</v>
      </c>
      <c r="I26" s="507"/>
      <c r="J26" s="495"/>
      <c r="K26" s="421"/>
      <c r="L26" s="421"/>
      <c r="M26" s="421"/>
      <c r="N26" s="559"/>
      <c r="O26" s="507"/>
      <c r="P26" s="495"/>
      <c r="R26" s="559"/>
      <c r="S26" s="465"/>
      <c r="T26" s="474"/>
      <c r="U26" s="474"/>
      <c r="V26" s="474"/>
      <c r="W26" s="474"/>
      <c r="X26" s="474"/>
      <c r="Y26" s="474"/>
      <c r="Z26" s="585"/>
      <c r="AA26" s="517"/>
      <c r="AB26" s="474"/>
      <c r="AC26" s="474"/>
      <c r="AD26"/>
    </row>
    <row r="27" spans="3:30">
      <c r="C27" t="s">
        <v>646</v>
      </c>
      <c r="F27" s="483"/>
      <c r="G27" s="484"/>
      <c r="H27" s="421" t="s">
        <v>615</v>
      </c>
      <c r="I27" s="507"/>
      <c r="J27" s="495"/>
      <c r="K27" s="421"/>
      <c r="L27" s="421"/>
      <c r="M27" s="421"/>
      <c r="N27" s="559"/>
      <c r="O27" s="507"/>
      <c r="P27" s="495"/>
      <c r="R27" s="559"/>
      <c r="S27" s="465"/>
      <c r="T27" s="474"/>
      <c r="U27" s="474"/>
      <c r="V27" s="474"/>
      <c r="W27" s="474"/>
      <c r="X27" s="474"/>
      <c r="Y27" s="474"/>
      <c r="Z27" s="585"/>
      <c r="AA27" s="517"/>
      <c r="AB27" s="474"/>
      <c r="AC27" s="474"/>
      <c r="AD27"/>
    </row>
    <row r="28" spans="3:30">
      <c r="C28" t="s">
        <v>647</v>
      </c>
      <c r="F28" s="483"/>
      <c r="G28" s="484"/>
      <c r="H28" s="421" t="s">
        <v>615</v>
      </c>
      <c r="I28" s="507"/>
      <c r="J28" s="495"/>
      <c r="K28" s="421"/>
      <c r="L28" s="421"/>
      <c r="M28" s="421"/>
      <c r="N28" s="559"/>
      <c r="O28" s="507"/>
      <c r="P28" s="495"/>
      <c r="R28" s="559"/>
      <c r="S28" s="465"/>
      <c r="T28" s="474"/>
      <c r="U28" s="474"/>
      <c r="V28" s="474"/>
      <c r="W28" s="474"/>
      <c r="X28" s="474"/>
      <c r="Y28" s="474"/>
      <c r="Z28" s="585"/>
      <c r="AA28" s="517"/>
      <c r="AB28" s="474"/>
      <c r="AC28" s="474"/>
      <c r="AD28"/>
    </row>
    <row r="29" spans="3:30">
      <c r="C29" t="s">
        <v>648</v>
      </c>
      <c r="E29" t="s">
        <v>649</v>
      </c>
      <c r="F29" s="483"/>
      <c r="G29" s="484"/>
      <c r="H29" s="421" t="s">
        <v>615</v>
      </c>
      <c r="I29" s="507"/>
      <c r="J29" s="495"/>
      <c r="K29" s="421"/>
      <c r="L29" s="421" t="s">
        <v>615</v>
      </c>
      <c r="M29" s="421" t="s">
        <v>615</v>
      </c>
      <c r="N29" s="559"/>
      <c r="O29" s="507"/>
      <c r="P29" s="495"/>
      <c r="R29" s="559"/>
      <c r="S29" s="465"/>
      <c r="T29" s="474"/>
      <c r="U29" s="474"/>
      <c r="V29" s="474"/>
      <c r="W29" s="474"/>
      <c r="X29" s="474"/>
      <c r="Y29" s="474"/>
      <c r="Z29" s="585"/>
      <c r="AA29" s="517"/>
      <c r="AB29" s="474"/>
      <c r="AC29" s="474"/>
      <c r="AD29"/>
    </row>
    <row r="30" spans="3:30">
      <c r="C30" t="s">
        <v>650</v>
      </c>
      <c r="D30" t="s">
        <v>651</v>
      </c>
      <c r="E30" t="s">
        <v>652</v>
      </c>
      <c r="F30" s="483"/>
      <c r="G30" s="484"/>
      <c r="H30" s="421" t="s">
        <v>615</v>
      </c>
      <c r="I30" s="507"/>
      <c r="J30" s="495"/>
      <c r="K30" s="421"/>
      <c r="L30" s="421"/>
      <c r="M30" s="421"/>
      <c r="N30" s="559"/>
      <c r="O30" s="507"/>
      <c r="P30" s="495"/>
      <c r="R30" s="559"/>
      <c r="S30" s="465"/>
      <c r="T30" s="474"/>
      <c r="U30" s="474"/>
      <c r="V30" s="474"/>
      <c r="W30" s="474"/>
      <c r="X30" s="474"/>
      <c r="Y30" s="474"/>
      <c r="Z30" s="585"/>
      <c r="AA30" s="517"/>
      <c r="AB30" s="474"/>
      <c r="AC30" s="474"/>
      <c r="AD30"/>
    </row>
    <row r="31" spans="3:30">
      <c r="C31" t="s">
        <v>653</v>
      </c>
      <c r="F31" s="483"/>
      <c r="G31" s="484"/>
      <c r="H31" s="421" t="s">
        <v>615</v>
      </c>
      <c r="I31" s="507"/>
      <c r="J31" s="495"/>
      <c r="K31" s="421"/>
      <c r="L31" s="421"/>
      <c r="M31" s="421"/>
      <c r="N31" s="559"/>
      <c r="O31" s="507"/>
      <c r="P31" s="495"/>
      <c r="R31" s="559"/>
      <c r="S31" s="465"/>
      <c r="T31" s="474"/>
      <c r="U31" s="474"/>
      <c r="V31" s="474"/>
      <c r="W31" s="474"/>
      <c r="X31" s="474"/>
      <c r="Y31" s="474"/>
      <c r="Z31" s="585"/>
      <c r="AA31" s="517"/>
      <c r="AB31" s="474"/>
      <c r="AC31" s="474"/>
      <c r="AD31"/>
    </row>
    <row r="32" spans="3:30">
      <c r="C32" t="s">
        <v>654</v>
      </c>
      <c r="F32" s="483"/>
      <c r="G32" s="484"/>
      <c r="H32" s="421" t="s">
        <v>615</v>
      </c>
      <c r="I32" s="507"/>
      <c r="J32" s="495"/>
      <c r="K32" s="421"/>
      <c r="L32" s="421"/>
      <c r="M32" s="421"/>
      <c r="N32" s="559"/>
      <c r="O32" s="507"/>
      <c r="P32" s="495"/>
      <c r="R32" s="559"/>
      <c r="S32" s="465"/>
      <c r="T32" s="474"/>
      <c r="U32" s="474"/>
      <c r="V32" s="474"/>
      <c r="W32" s="474"/>
      <c r="X32" s="474"/>
      <c r="Y32" s="474"/>
      <c r="Z32" s="585"/>
      <c r="AA32" s="517"/>
      <c r="AB32" s="474"/>
      <c r="AC32" s="474"/>
      <c r="AD32"/>
    </row>
    <row r="33" spans="1:30">
      <c r="C33" t="s">
        <v>655</v>
      </c>
      <c r="F33" s="483"/>
      <c r="G33" s="484"/>
      <c r="H33" s="421" t="s">
        <v>656</v>
      </c>
      <c r="I33" s="507"/>
      <c r="J33" s="495"/>
      <c r="K33" s="421"/>
      <c r="L33" s="421" t="s">
        <v>615</v>
      </c>
      <c r="M33" s="421" t="s">
        <v>615</v>
      </c>
      <c r="N33" s="559"/>
      <c r="O33" s="507"/>
      <c r="P33" s="495"/>
      <c r="R33" s="559"/>
      <c r="S33" s="465"/>
      <c r="T33" s="474"/>
      <c r="U33" s="474"/>
      <c r="V33" s="474"/>
      <c r="W33" s="474"/>
      <c r="X33" s="474"/>
      <c r="Y33" s="474"/>
      <c r="Z33" s="585"/>
      <c r="AA33" s="517"/>
      <c r="AB33" s="474"/>
      <c r="AC33" s="474"/>
      <c r="AD33"/>
    </row>
    <row r="34" spans="1:30">
      <c r="F34" s="483"/>
      <c r="G34" s="484"/>
      <c r="H34" s="421"/>
      <c r="I34" s="507"/>
      <c r="J34" s="495"/>
      <c r="K34" s="421"/>
      <c r="L34" s="421"/>
      <c r="M34" s="421"/>
      <c r="N34" s="559"/>
      <c r="O34" s="507"/>
      <c r="P34" s="495"/>
      <c r="R34" s="559"/>
      <c r="S34" s="465"/>
      <c r="T34" s="467"/>
      <c r="U34" s="467"/>
      <c r="V34" s="467"/>
      <c r="W34" s="467"/>
      <c r="X34" s="467"/>
      <c r="Y34" s="467"/>
      <c r="Z34" s="562"/>
      <c r="AA34" s="571"/>
      <c r="AB34" s="467"/>
      <c r="AC34" s="474"/>
      <c r="AD34"/>
    </row>
    <row r="35" spans="1:30">
      <c r="A35" t="s">
        <v>657</v>
      </c>
      <c r="B35" t="s">
        <v>658</v>
      </c>
      <c r="C35" t="s">
        <v>659</v>
      </c>
      <c r="F35" s="483"/>
      <c r="G35" s="484"/>
      <c r="H35" s="421" t="s">
        <v>656</v>
      </c>
      <c r="I35" s="507"/>
      <c r="J35" s="495"/>
      <c r="K35" s="421"/>
      <c r="L35" s="421" t="s">
        <v>93</v>
      </c>
      <c r="M35" s="421" t="s">
        <v>615</v>
      </c>
      <c r="N35" s="559"/>
      <c r="O35" s="507"/>
      <c r="P35" s="495"/>
      <c r="Q35" s="422" t="s">
        <v>615</v>
      </c>
      <c r="R35" s="559"/>
      <c r="S35" s="465"/>
      <c r="T35" s="467"/>
      <c r="U35" s="467"/>
      <c r="V35" s="467"/>
      <c r="W35" s="467"/>
      <c r="X35" s="467"/>
      <c r="Y35" s="467"/>
      <c r="Z35" s="562"/>
      <c r="AA35" s="571"/>
      <c r="AB35" s="467" t="s">
        <v>93</v>
      </c>
      <c r="AC35" s="474"/>
      <c r="AD35"/>
    </row>
    <row r="36" spans="1:30">
      <c r="C36" t="s">
        <v>660</v>
      </c>
      <c r="F36" s="483"/>
      <c r="G36" s="484"/>
      <c r="H36" s="421" t="s">
        <v>656</v>
      </c>
      <c r="I36" s="507"/>
      <c r="J36" s="495"/>
      <c r="K36" s="421"/>
      <c r="L36" s="421" t="s">
        <v>93</v>
      </c>
      <c r="M36" s="421" t="s">
        <v>615</v>
      </c>
      <c r="N36" s="559"/>
      <c r="O36" s="507"/>
      <c r="P36" s="495"/>
      <c r="Q36" s="422" t="s">
        <v>615</v>
      </c>
      <c r="R36" s="559"/>
      <c r="S36" s="465"/>
      <c r="T36" s="467"/>
      <c r="U36" s="467"/>
      <c r="V36" s="467"/>
      <c r="W36" s="467"/>
      <c r="X36" s="467"/>
      <c r="Y36" s="467"/>
      <c r="Z36" s="562"/>
      <c r="AA36" s="571"/>
      <c r="AB36" s="467"/>
      <c r="AC36" s="474"/>
      <c r="AD36"/>
    </row>
    <row r="37" spans="1:30">
      <c r="C37" t="s">
        <v>661</v>
      </c>
      <c r="F37" s="483"/>
      <c r="G37" s="484"/>
      <c r="H37" s="421" t="s">
        <v>656</v>
      </c>
      <c r="I37" s="507"/>
      <c r="J37" s="495"/>
      <c r="K37" s="421"/>
      <c r="L37" s="421" t="s">
        <v>93</v>
      </c>
      <c r="M37" s="421" t="s">
        <v>615</v>
      </c>
      <c r="N37" s="559"/>
      <c r="O37" s="507"/>
      <c r="P37" s="495"/>
      <c r="Q37" s="422" t="s">
        <v>615</v>
      </c>
      <c r="R37" s="559"/>
      <c r="S37" s="465"/>
      <c r="T37" s="467"/>
      <c r="U37" s="467"/>
      <c r="V37" s="467"/>
      <c r="W37" s="467"/>
      <c r="X37" s="467"/>
      <c r="Y37" s="467"/>
      <c r="Z37" s="562"/>
      <c r="AA37" s="571"/>
      <c r="AB37" s="467"/>
      <c r="AC37" s="474"/>
      <c r="AD37"/>
    </row>
    <row r="38" spans="1:30">
      <c r="C38" t="s">
        <v>662</v>
      </c>
      <c r="D38" t="s">
        <v>663</v>
      </c>
      <c r="F38" s="483"/>
      <c r="G38" s="484"/>
      <c r="H38" s="421" t="s">
        <v>656</v>
      </c>
      <c r="I38" s="507"/>
      <c r="J38" s="495"/>
      <c r="K38" s="421"/>
      <c r="L38" s="421" t="s">
        <v>93</v>
      </c>
      <c r="M38" s="421" t="s">
        <v>615</v>
      </c>
      <c r="N38" s="559"/>
      <c r="O38" s="507"/>
      <c r="P38" s="495"/>
      <c r="Q38" s="422" t="s">
        <v>615</v>
      </c>
      <c r="R38" s="559"/>
      <c r="S38" s="465"/>
      <c r="T38" s="467"/>
      <c r="U38" s="467"/>
      <c r="V38" s="467"/>
      <c r="W38" s="467"/>
      <c r="X38" s="467"/>
      <c r="Y38" s="467"/>
      <c r="Z38" s="562"/>
      <c r="AA38" s="571"/>
      <c r="AB38" s="467"/>
      <c r="AC38" s="474"/>
      <c r="AD38"/>
    </row>
    <row r="39" spans="1:30">
      <c r="C39" t="s">
        <v>664</v>
      </c>
      <c r="D39" t="s">
        <v>665</v>
      </c>
      <c r="F39" s="483"/>
      <c r="G39" s="484"/>
      <c r="H39" s="421" t="s">
        <v>656</v>
      </c>
      <c r="I39" s="507"/>
      <c r="J39" s="495"/>
      <c r="K39" s="421" t="s">
        <v>93</v>
      </c>
      <c r="L39" s="421" t="s">
        <v>93</v>
      </c>
      <c r="M39" s="421" t="s">
        <v>615</v>
      </c>
      <c r="N39" s="559"/>
      <c r="O39" s="507"/>
      <c r="P39" s="495"/>
      <c r="Q39" s="422" t="s">
        <v>615</v>
      </c>
      <c r="R39" s="559"/>
      <c r="S39" s="465"/>
      <c r="T39" s="467"/>
      <c r="U39" s="467"/>
      <c r="V39" s="467"/>
      <c r="W39" s="467"/>
      <c r="X39" s="467"/>
      <c r="Y39" s="467"/>
      <c r="Z39" s="562"/>
      <c r="AA39" s="571"/>
      <c r="AB39" s="467"/>
      <c r="AC39" s="474"/>
      <c r="AD39"/>
    </row>
    <row r="40" spans="1:30">
      <c r="C40" t="s">
        <v>666</v>
      </c>
      <c r="D40" t="s">
        <v>387</v>
      </c>
      <c r="F40" s="483"/>
      <c r="G40" s="484"/>
      <c r="H40" s="421"/>
      <c r="I40" s="507"/>
      <c r="J40" s="495"/>
      <c r="K40" s="421"/>
      <c r="L40" s="421"/>
      <c r="M40" s="421"/>
      <c r="N40" s="559"/>
      <c r="O40" s="507"/>
      <c r="P40" s="495"/>
      <c r="R40" s="559"/>
      <c r="S40" s="465"/>
      <c r="T40" s="467"/>
      <c r="U40" s="467"/>
      <c r="V40" s="467"/>
      <c r="W40" s="467"/>
      <c r="X40" s="467"/>
      <c r="Y40" s="467"/>
      <c r="Z40" s="562"/>
      <c r="AA40" s="571"/>
      <c r="AB40" s="467"/>
      <c r="AC40" s="474"/>
      <c r="AD40"/>
    </row>
    <row r="41" spans="1:30">
      <c r="F41" s="483"/>
      <c r="G41" s="484"/>
      <c r="H41" s="421"/>
      <c r="I41" s="507"/>
      <c r="J41" s="495"/>
      <c r="K41" s="421"/>
      <c r="L41" s="421"/>
      <c r="M41" s="421"/>
      <c r="N41" s="559"/>
      <c r="O41" s="507"/>
      <c r="P41" s="495"/>
      <c r="R41" s="559"/>
      <c r="S41" s="465"/>
      <c r="T41" s="467"/>
      <c r="U41" s="467"/>
      <c r="V41" s="467"/>
      <c r="W41" s="467"/>
      <c r="X41" s="467"/>
      <c r="Y41" s="467"/>
      <c r="Z41" s="562"/>
      <c r="AA41" s="571"/>
      <c r="AB41" s="467"/>
      <c r="AC41" s="474"/>
      <c r="AD41"/>
    </row>
    <row r="42" spans="1:30">
      <c r="B42" t="s">
        <v>667</v>
      </c>
      <c r="C42" t="s">
        <v>668</v>
      </c>
      <c r="F42" s="483"/>
      <c r="G42" s="484"/>
      <c r="H42" s="421" t="s">
        <v>656</v>
      </c>
      <c r="I42" s="507"/>
      <c r="J42" s="495"/>
      <c r="K42" s="421" t="s">
        <v>615</v>
      </c>
      <c r="L42" s="421"/>
      <c r="M42" s="421" t="s">
        <v>615</v>
      </c>
      <c r="N42" s="559"/>
      <c r="O42" s="507"/>
      <c r="P42" s="495"/>
      <c r="R42" s="559"/>
      <c r="S42" s="465"/>
      <c r="T42" s="467"/>
      <c r="U42" s="467"/>
      <c r="V42" s="467"/>
      <c r="W42" s="467"/>
      <c r="X42" s="467"/>
      <c r="Y42" s="467"/>
      <c r="Z42" s="562"/>
      <c r="AA42" s="571"/>
      <c r="AB42" s="467"/>
      <c r="AC42" s="474"/>
      <c r="AD42"/>
    </row>
    <row r="43" spans="1:30">
      <c r="C43" t="s">
        <v>669</v>
      </c>
      <c r="D43" t="s">
        <v>670</v>
      </c>
      <c r="F43" s="483"/>
      <c r="G43" s="484"/>
      <c r="H43" s="421" t="s">
        <v>656</v>
      </c>
      <c r="I43" s="507"/>
      <c r="J43" s="495"/>
      <c r="K43" s="421" t="s">
        <v>615</v>
      </c>
      <c r="L43" s="421"/>
      <c r="M43" s="421" t="s">
        <v>615</v>
      </c>
      <c r="N43" s="559"/>
      <c r="O43" s="507"/>
      <c r="P43" s="495"/>
      <c r="R43" s="559"/>
      <c r="S43" s="465"/>
      <c r="T43" s="467"/>
      <c r="U43" s="467"/>
      <c r="V43" s="467"/>
      <c r="W43" s="467"/>
      <c r="X43" s="467"/>
      <c r="Y43" s="467"/>
      <c r="Z43" s="562"/>
      <c r="AA43" s="571"/>
      <c r="AB43" s="467"/>
      <c r="AC43" s="474"/>
      <c r="AD43"/>
    </row>
    <row r="44" spans="1:30">
      <c r="C44" t="s">
        <v>671</v>
      </c>
      <c r="F44" s="483"/>
      <c r="G44" s="484"/>
      <c r="H44" s="421" t="s">
        <v>656</v>
      </c>
      <c r="I44" s="507"/>
      <c r="J44" s="495"/>
      <c r="K44" s="421" t="s">
        <v>615</v>
      </c>
      <c r="L44" s="421"/>
      <c r="M44" s="421" t="s">
        <v>615</v>
      </c>
      <c r="N44" s="559"/>
      <c r="O44" s="507"/>
      <c r="P44" s="495"/>
      <c r="R44" s="559"/>
      <c r="S44" s="465"/>
      <c r="T44" s="467"/>
      <c r="U44" s="467"/>
      <c r="V44" s="467"/>
      <c r="W44" s="467"/>
      <c r="X44" s="467"/>
      <c r="Y44" s="467"/>
      <c r="Z44" s="562"/>
      <c r="AA44" s="571"/>
      <c r="AB44" s="467"/>
      <c r="AC44" s="474"/>
      <c r="AD44"/>
    </row>
    <row r="45" spans="1:30">
      <c r="C45" t="s">
        <v>672</v>
      </c>
      <c r="F45" s="483"/>
      <c r="G45" s="484"/>
      <c r="H45" s="421" t="s">
        <v>656</v>
      </c>
      <c r="I45" s="507"/>
      <c r="J45" s="495"/>
      <c r="K45" s="421" t="s">
        <v>615</v>
      </c>
      <c r="L45" s="421"/>
      <c r="M45" s="421" t="s">
        <v>615</v>
      </c>
      <c r="N45" s="559"/>
      <c r="O45" s="507"/>
      <c r="P45" s="495"/>
      <c r="R45" s="559"/>
      <c r="S45" s="465"/>
      <c r="T45" s="467"/>
      <c r="U45" s="467"/>
      <c r="V45" s="467"/>
      <c r="W45" s="467"/>
      <c r="X45" s="467"/>
      <c r="Y45" s="467"/>
      <c r="Z45" s="562"/>
      <c r="AA45" s="571"/>
      <c r="AB45" s="467"/>
      <c r="AC45" s="474"/>
      <c r="AD45"/>
    </row>
    <row r="46" spans="1:30">
      <c r="C46" t="s">
        <v>673</v>
      </c>
      <c r="F46" s="483"/>
      <c r="G46" s="484"/>
      <c r="H46" s="421" t="s">
        <v>674</v>
      </c>
      <c r="I46" s="507"/>
      <c r="J46" s="495"/>
      <c r="K46" s="421" t="s">
        <v>615</v>
      </c>
      <c r="L46" s="421"/>
      <c r="M46" s="421" t="s">
        <v>615</v>
      </c>
      <c r="N46" s="559"/>
      <c r="O46" s="507"/>
      <c r="P46" s="495"/>
      <c r="R46" s="559"/>
      <c r="S46" s="465"/>
      <c r="T46" s="467"/>
      <c r="U46" s="467"/>
      <c r="V46" s="467"/>
      <c r="W46" s="467"/>
      <c r="X46" s="467"/>
      <c r="Y46" s="467"/>
      <c r="Z46" s="562"/>
      <c r="AA46" s="571"/>
      <c r="AB46" s="467"/>
      <c r="AC46" s="474"/>
      <c r="AD46"/>
    </row>
    <row r="47" spans="1:30">
      <c r="C47" t="s">
        <v>675</v>
      </c>
      <c r="D47" t="s">
        <v>676</v>
      </c>
      <c r="F47" s="483"/>
      <c r="G47" s="484"/>
      <c r="H47" s="421" t="s">
        <v>656</v>
      </c>
      <c r="I47" s="507"/>
      <c r="J47" s="495"/>
      <c r="K47" s="421" t="s">
        <v>615</v>
      </c>
      <c r="L47" s="421"/>
      <c r="M47" s="421" t="s">
        <v>615</v>
      </c>
      <c r="N47" s="559"/>
      <c r="O47" s="507"/>
      <c r="P47" s="495"/>
      <c r="R47" s="559"/>
      <c r="S47" s="465"/>
      <c r="T47" s="467"/>
      <c r="U47" s="467"/>
      <c r="V47" s="467"/>
      <c r="W47" s="467"/>
      <c r="X47" s="467"/>
      <c r="Y47" s="467"/>
      <c r="Z47" s="562"/>
      <c r="AA47" s="571"/>
      <c r="AB47" s="467"/>
      <c r="AC47" s="474"/>
      <c r="AD47"/>
    </row>
    <row r="48" spans="1:30">
      <c r="C48" t="s">
        <v>677</v>
      </c>
      <c r="F48" s="483"/>
      <c r="G48" s="484"/>
      <c r="H48" s="421" t="s">
        <v>93</v>
      </c>
      <c r="I48" s="507"/>
      <c r="J48" s="495"/>
      <c r="K48" s="421"/>
      <c r="L48" s="421"/>
      <c r="M48" s="421"/>
      <c r="N48" s="559"/>
      <c r="O48" s="507"/>
      <c r="P48" s="495"/>
      <c r="R48" s="559"/>
      <c r="S48" s="465"/>
      <c r="T48" s="467"/>
      <c r="U48" s="467"/>
      <c r="V48" s="467"/>
      <c r="W48" s="467"/>
      <c r="X48" s="467"/>
      <c r="Y48" s="467"/>
      <c r="Z48" s="562"/>
      <c r="AA48" s="571"/>
      <c r="AB48" s="467"/>
      <c r="AC48" s="474"/>
      <c r="AD48"/>
    </row>
    <row r="49" spans="1:30">
      <c r="F49" s="483"/>
      <c r="G49" s="484"/>
      <c r="H49" s="421"/>
      <c r="I49" s="507"/>
      <c r="J49" s="495"/>
      <c r="K49" s="421"/>
      <c r="L49" s="421"/>
      <c r="M49" s="421"/>
      <c r="N49" s="559"/>
      <c r="O49" s="507"/>
      <c r="P49" s="495"/>
      <c r="R49" s="559"/>
      <c r="S49" s="465"/>
      <c r="T49" s="467"/>
      <c r="U49" s="467"/>
      <c r="V49" s="467"/>
      <c r="W49" s="467"/>
      <c r="X49" s="467"/>
      <c r="Y49" s="467"/>
      <c r="Z49" s="562"/>
      <c r="AA49" s="571"/>
      <c r="AB49" s="467"/>
      <c r="AC49" s="474"/>
      <c r="AD49"/>
    </row>
    <row r="50" spans="1:30">
      <c r="A50" t="s">
        <v>678</v>
      </c>
      <c r="B50" t="s">
        <v>93</v>
      </c>
      <c r="C50" t="s">
        <v>679</v>
      </c>
      <c r="D50" t="s">
        <v>680</v>
      </c>
      <c r="E50" t="s">
        <v>681</v>
      </c>
      <c r="F50" s="504">
        <v>5</v>
      </c>
      <c r="G50" s="503">
        <v>5</v>
      </c>
      <c r="H50" s="421" t="s">
        <v>615</v>
      </c>
      <c r="I50" s="507">
        <v>5</v>
      </c>
      <c r="J50" s="515">
        <v>5</v>
      </c>
      <c r="K50" s="421"/>
      <c r="L50" s="421"/>
      <c r="M50" s="421"/>
      <c r="N50" s="559"/>
      <c r="O50" s="507">
        <v>5</v>
      </c>
      <c r="P50" s="495">
        <v>5</v>
      </c>
      <c r="R50" s="559"/>
      <c r="S50" s="465"/>
      <c r="T50" s="467"/>
      <c r="U50" s="467"/>
      <c r="V50" s="467"/>
      <c r="W50" s="467"/>
      <c r="X50" s="467"/>
      <c r="Y50" s="467"/>
      <c r="Z50" s="562">
        <v>5</v>
      </c>
      <c r="AA50" s="571">
        <v>5</v>
      </c>
      <c r="AB50" s="467"/>
      <c r="AC50" s="467">
        <v>1</v>
      </c>
    </row>
    <row r="51" spans="1:30">
      <c r="E51" t="s">
        <v>682</v>
      </c>
      <c r="F51" s="483"/>
      <c r="G51" s="484"/>
      <c r="H51" s="421" t="s">
        <v>656</v>
      </c>
      <c r="I51" s="507"/>
      <c r="J51" s="495"/>
      <c r="K51" s="421"/>
      <c r="L51" s="421"/>
      <c r="M51" s="421"/>
      <c r="N51" s="559" t="s">
        <v>93</v>
      </c>
      <c r="O51" s="507"/>
      <c r="P51" s="495"/>
      <c r="R51" s="559"/>
      <c r="S51" s="465"/>
      <c r="T51" s="467"/>
      <c r="U51" s="467">
        <v>1</v>
      </c>
      <c r="V51" s="467"/>
      <c r="W51" s="467"/>
      <c r="X51" s="467"/>
      <c r="Y51" s="467"/>
      <c r="Z51" s="562"/>
      <c r="AA51" s="571"/>
      <c r="AB51" s="467"/>
      <c r="AC51" s="467"/>
    </row>
    <row r="52" spans="1:30">
      <c r="E52" t="s">
        <v>683</v>
      </c>
      <c r="F52" s="483"/>
      <c r="G52" s="484"/>
      <c r="H52" s="421" t="s">
        <v>656</v>
      </c>
      <c r="I52" s="507"/>
      <c r="J52" s="495"/>
      <c r="K52" s="421"/>
      <c r="L52" s="421"/>
      <c r="M52" s="421"/>
      <c r="N52" s="559" t="s">
        <v>615</v>
      </c>
      <c r="O52" s="507"/>
      <c r="P52" s="495"/>
      <c r="R52" s="559"/>
      <c r="S52" s="465"/>
      <c r="T52" s="467"/>
      <c r="U52" s="467"/>
      <c r="V52" s="467"/>
      <c r="W52" s="467"/>
      <c r="X52" s="467"/>
      <c r="Y52" s="467"/>
      <c r="Z52" s="562"/>
      <c r="AA52" s="571"/>
      <c r="AB52" s="467"/>
      <c r="AC52" s="467"/>
    </row>
    <row r="53" spans="1:30">
      <c r="E53" t="s">
        <v>684</v>
      </c>
      <c r="F53" s="483"/>
      <c r="G53" s="484"/>
      <c r="H53" s="421" t="s">
        <v>656</v>
      </c>
      <c r="I53" s="507"/>
      <c r="J53" s="495"/>
      <c r="K53" s="421"/>
      <c r="L53" s="421"/>
      <c r="M53" s="421"/>
      <c r="N53" s="559"/>
      <c r="O53" s="507"/>
      <c r="P53" s="495"/>
      <c r="Q53" s="422" t="s">
        <v>615</v>
      </c>
      <c r="R53" s="559"/>
      <c r="S53" s="465"/>
      <c r="T53" s="467"/>
      <c r="U53" s="467"/>
      <c r="V53" s="467"/>
      <c r="W53" s="467"/>
      <c r="X53" s="467"/>
      <c r="Y53" s="467"/>
      <c r="Z53" s="562"/>
      <c r="AA53" s="571"/>
      <c r="AB53" s="467"/>
      <c r="AC53" s="467"/>
    </row>
    <row r="54" spans="1:30">
      <c r="E54" t="s">
        <v>685</v>
      </c>
      <c r="F54" s="483"/>
      <c r="G54" s="484"/>
      <c r="H54" s="421" t="s">
        <v>656</v>
      </c>
      <c r="I54" s="507"/>
      <c r="J54" s="495"/>
      <c r="K54" s="421"/>
      <c r="L54" s="421"/>
      <c r="M54" s="421"/>
      <c r="N54" s="559"/>
      <c r="O54" s="507"/>
      <c r="P54" s="495"/>
      <c r="Q54" s="422" t="s">
        <v>615</v>
      </c>
      <c r="R54" s="559"/>
      <c r="S54" s="465"/>
      <c r="T54" s="467"/>
      <c r="U54" s="467"/>
      <c r="V54" s="467"/>
      <c r="W54" s="467"/>
      <c r="X54" s="467"/>
      <c r="Y54" s="467"/>
      <c r="Z54" s="562"/>
      <c r="AA54" s="571"/>
      <c r="AB54" s="467"/>
      <c r="AC54" s="467"/>
    </row>
    <row r="55" spans="1:30">
      <c r="E55" t="s">
        <v>686</v>
      </c>
      <c r="F55" s="483"/>
      <c r="G55" s="484"/>
      <c r="H55" s="421" t="s">
        <v>656</v>
      </c>
      <c r="I55" s="507"/>
      <c r="J55" s="495"/>
      <c r="K55" s="421"/>
      <c r="L55" s="421"/>
      <c r="M55" s="421"/>
      <c r="N55" s="559"/>
      <c r="O55" s="507"/>
      <c r="P55" s="495"/>
      <c r="Q55" s="422" t="s">
        <v>615</v>
      </c>
      <c r="R55" s="559"/>
      <c r="S55" s="465"/>
      <c r="T55" s="467"/>
      <c r="U55" s="467"/>
      <c r="V55" s="467"/>
      <c r="W55" s="467"/>
      <c r="X55" s="467"/>
      <c r="Y55" s="467"/>
      <c r="Z55" s="562"/>
      <c r="AA55" s="571"/>
      <c r="AB55" s="467"/>
      <c r="AC55" s="467"/>
    </row>
    <row r="56" spans="1:30">
      <c r="C56" t="s">
        <v>687</v>
      </c>
      <c r="F56" s="504">
        <v>15</v>
      </c>
      <c r="G56" s="503">
        <v>3</v>
      </c>
      <c r="H56" s="421" t="s">
        <v>688</v>
      </c>
      <c r="I56" s="507">
        <v>15</v>
      </c>
      <c r="J56" s="515">
        <v>3</v>
      </c>
      <c r="K56" s="421"/>
      <c r="L56" s="421"/>
      <c r="M56" s="421" t="s">
        <v>615</v>
      </c>
      <c r="N56" s="559"/>
      <c r="O56" s="507">
        <v>40</v>
      </c>
      <c r="P56" s="495">
        <v>3</v>
      </c>
      <c r="R56" s="559"/>
      <c r="S56" s="465"/>
      <c r="T56" s="467"/>
      <c r="U56" s="467"/>
      <c r="V56" s="467"/>
      <c r="W56" s="467"/>
      <c r="X56" s="467"/>
      <c r="Y56" s="467"/>
      <c r="Z56" s="562">
        <v>15</v>
      </c>
      <c r="AA56" s="571" t="s">
        <v>923</v>
      </c>
      <c r="AB56" s="467"/>
      <c r="AC56" s="467">
        <v>1</v>
      </c>
    </row>
    <row r="57" spans="1:30">
      <c r="C57" t="s">
        <v>689</v>
      </c>
      <c r="D57" t="s">
        <v>690</v>
      </c>
      <c r="F57" s="504">
        <v>5</v>
      </c>
      <c r="G57" s="503">
        <v>5</v>
      </c>
      <c r="H57" s="421" t="s">
        <v>656</v>
      </c>
      <c r="I57" s="507">
        <v>5</v>
      </c>
      <c r="J57" s="515">
        <v>5</v>
      </c>
      <c r="K57" s="421"/>
      <c r="L57" s="421"/>
      <c r="M57" s="421" t="s">
        <v>615</v>
      </c>
      <c r="N57" s="559"/>
      <c r="O57" s="507"/>
      <c r="P57" s="495"/>
      <c r="R57" s="559" t="s">
        <v>615</v>
      </c>
      <c r="S57" s="465"/>
      <c r="T57" s="467"/>
      <c r="U57" s="467"/>
      <c r="V57" s="467"/>
      <c r="W57" s="467"/>
      <c r="X57" s="467"/>
      <c r="Y57" s="467"/>
      <c r="Z57" s="562"/>
      <c r="AA57" s="571"/>
      <c r="AB57" s="467"/>
      <c r="AC57" s="467"/>
    </row>
    <row r="58" spans="1:30">
      <c r="C58" s="423" t="s">
        <v>691</v>
      </c>
      <c r="D58" t="s">
        <v>692</v>
      </c>
      <c r="F58" s="483"/>
      <c r="G58" s="484"/>
      <c r="H58" s="424"/>
      <c r="I58" s="508"/>
      <c r="J58" s="509"/>
      <c r="K58" s="424"/>
      <c r="L58" s="424"/>
      <c r="M58" s="424"/>
      <c r="N58" s="565"/>
      <c r="O58" s="508"/>
      <c r="P58" s="509"/>
      <c r="Q58" s="425"/>
      <c r="R58" s="565"/>
      <c r="S58" s="471"/>
      <c r="T58" s="475"/>
      <c r="U58" s="475"/>
      <c r="V58" s="475"/>
      <c r="W58" s="475"/>
      <c r="X58" s="475"/>
      <c r="Y58" s="475"/>
      <c r="Z58" s="587"/>
      <c r="AA58" s="569"/>
      <c r="AB58" s="475"/>
      <c r="AC58" s="475"/>
      <c r="AD58" s="425"/>
    </row>
    <row r="59" spans="1:30">
      <c r="C59" t="s">
        <v>693</v>
      </c>
      <c r="F59" s="504">
        <v>5</v>
      </c>
      <c r="G59" s="503">
        <v>5</v>
      </c>
      <c r="H59" s="421" t="s">
        <v>656</v>
      </c>
      <c r="I59" s="507">
        <v>5</v>
      </c>
      <c r="J59" s="515">
        <v>5</v>
      </c>
      <c r="M59" s="329" t="s">
        <v>615</v>
      </c>
      <c r="N59" s="561"/>
      <c r="O59" s="507"/>
      <c r="P59" s="495"/>
      <c r="R59" s="559" t="s">
        <v>615</v>
      </c>
      <c r="S59" s="472"/>
      <c r="T59" s="476"/>
      <c r="U59" s="476"/>
      <c r="V59" s="476"/>
      <c r="W59" s="476"/>
      <c r="X59" s="476"/>
      <c r="Y59" s="476"/>
      <c r="Z59" s="562">
        <v>5</v>
      </c>
      <c r="AA59" s="571">
        <v>5</v>
      </c>
      <c r="AB59" s="476"/>
      <c r="AC59" s="476"/>
      <c r="AD59" s="426"/>
    </row>
    <row r="60" spans="1:30">
      <c r="F60" s="483"/>
      <c r="G60" s="484"/>
      <c r="I60" s="507"/>
      <c r="J60" s="495"/>
      <c r="N60" s="561"/>
      <c r="O60" s="507"/>
      <c r="P60" s="495"/>
      <c r="R60" s="561"/>
      <c r="S60" s="472"/>
      <c r="T60" s="476"/>
      <c r="U60" s="476"/>
      <c r="V60" s="476"/>
      <c r="W60" s="476"/>
      <c r="X60" s="476"/>
      <c r="Y60" s="476"/>
      <c r="Z60" s="562"/>
      <c r="AA60" s="571"/>
      <c r="AB60" s="476"/>
      <c r="AC60" s="476"/>
      <c r="AD60" s="426"/>
    </row>
    <row r="61" spans="1:30">
      <c r="C61" t="s">
        <v>694</v>
      </c>
      <c r="D61" t="s">
        <v>695</v>
      </c>
      <c r="F61" s="483" t="s">
        <v>93</v>
      </c>
      <c r="G61" s="484"/>
      <c r="H61" s="421" t="s">
        <v>615</v>
      </c>
      <c r="I61" s="507"/>
      <c r="J61" s="495"/>
      <c r="K61" s="421"/>
      <c r="L61" s="421"/>
      <c r="M61" s="421"/>
      <c r="N61" s="559"/>
      <c r="O61" s="507"/>
      <c r="P61" s="495"/>
      <c r="Q61" s="419" t="s">
        <v>615</v>
      </c>
      <c r="R61" s="566"/>
      <c r="S61" s="472"/>
      <c r="T61" s="476"/>
      <c r="U61" s="476"/>
      <c r="V61" s="476"/>
      <c r="W61" s="476"/>
      <c r="X61" s="476"/>
      <c r="Y61" s="476"/>
      <c r="Z61" s="562"/>
      <c r="AA61" s="571"/>
      <c r="AB61" s="476"/>
      <c r="AC61" s="476"/>
      <c r="AD61" s="426"/>
    </row>
    <row r="62" spans="1:30">
      <c r="C62" t="s">
        <v>696</v>
      </c>
      <c r="D62" t="s">
        <v>697</v>
      </c>
      <c r="E62" t="s">
        <v>698</v>
      </c>
      <c r="F62" s="504">
        <v>5</v>
      </c>
      <c r="G62" s="503">
        <v>5</v>
      </c>
      <c r="H62" s="421" t="s">
        <v>615</v>
      </c>
      <c r="I62" s="507">
        <v>5</v>
      </c>
      <c r="J62" s="515">
        <v>5</v>
      </c>
      <c r="K62" s="421"/>
      <c r="L62" s="421"/>
      <c r="M62" s="421"/>
      <c r="N62" s="559"/>
      <c r="O62" s="507">
        <v>10</v>
      </c>
      <c r="P62" s="495">
        <v>10</v>
      </c>
      <c r="R62" s="559"/>
      <c r="S62" s="467">
        <v>3</v>
      </c>
      <c r="T62" s="467"/>
      <c r="U62" s="467"/>
      <c r="V62" s="467"/>
      <c r="W62" s="467"/>
      <c r="X62" s="467"/>
      <c r="Y62" s="467"/>
      <c r="Z62" s="562">
        <v>5</v>
      </c>
      <c r="AA62" s="571">
        <v>5</v>
      </c>
      <c r="AB62" s="467"/>
      <c r="AC62" s="467"/>
    </row>
    <row r="63" spans="1:30">
      <c r="C63" t="s">
        <v>699</v>
      </c>
      <c r="D63" s="427" t="s">
        <v>700</v>
      </c>
      <c r="E63" t="s">
        <v>701</v>
      </c>
      <c r="F63" s="483"/>
      <c r="G63" s="484"/>
      <c r="H63" s="421" t="s">
        <v>615</v>
      </c>
      <c r="I63" s="507"/>
      <c r="J63" s="495"/>
      <c r="K63" s="421"/>
      <c r="L63" s="421"/>
      <c r="M63" s="421"/>
      <c r="N63" s="559"/>
      <c r="O63" s="507" t="s">
        <v>93</v>
      </c>
      <c r="P63" s="495"/>
      <c r="R63" s="559"/>
      <c r="S63" s="465"/>
      <c r="T63" s="467">
        <v>1</v>
      </c>
      <c r="U63" s="467"/>
      <c r="V63" s="467"/>
      <c r="W63" s="467"/>
      <c r="X63" s="467"/>
      <c r="Y63" s="467"/>
      <c r="Z63" s="562"/>
      <c r="AA63" s="571"/>
      <c r="AB63" s="467"/>
      <c r="AC63" s="467"/>
    </row>
    <row r="64" spans="1:30">
      <c r="C64" t="s">
        <v>702</v>
      </c>
      <c r="D64" s="427" t="s">
        <v>703</v>
      </c>
      <c r="E64" t="s">
        <v>704</v>
      </c>
      <c r="F64" s="483"/>
      <c r="G64" s="484"/>
      <c r="H64" s="421" t="s">
        <v>615</v>
      </c>
      <c r="I64" s="507"/>
      <c r="J64" s="495"/>
      <c r="K64" s="421"/>
      <c r="L64" s="421"/>
      <c r="M64" s="421"/>
      <c r="N64" s="559"/>
      <c r="O64" s="507" t="s">
        <v>93</v>
      </c>
      <c r="P64" s="495"/>
      <c r="R64" s="559"/>
      <c r="S64" s="465"/>
      <c r="T64" s="467" t="s">
        <v>615</v>
      </c>
      <c r="U64" s="467"/>
      <c r="V64" s="467"/>
      <c r="W64" s="467"/>
      <c r="X64" s="467"/>
      <c r="Y64" s="467"/>
      <c r="Z64" s="562"/>
      <c r="AA64" s="571"/>
      <c r="AB64" s="467"/>
      <c r="AC64" s="467"/>
    </row>
    <row r="65" spans="1:30">
      <c r="F65" s="483"/>
      <c r="G65" s="484"/>
      <c r="H65" s="421"/>
      <c r="I65" s="507"/>
      <c r="J65" s="495"/>
      <c r="K65" s="421"/>
      <c r="L65" s="421"/>
      <c r="M65" s="421"/>
      <c r="N65" s="559"/>
      <c r="O65" s="507"/>
      <c r="P65" s="495"/>
      <c r="R65" s="559"/>
      <c r="S65" s="465"/>
      <c r="T65" s="467"/>
      <c r="U65" s="467"/>
      <c r="V65" s="467"/>
      <c r="W65" s="467"/>
      <c r="X65" s="467"/>
      <c r="Y65" s="467"/>
      <c r="Z65" s="562"/>
      <c r="AA65" s="571"/>
      <c r="AB65" s="467"/>
      <c r="AC65" s="467"/>
    </row>
    <row r="66" spans="1:30">
      <c r="A66" t="s">
        <v>705</v>
      </c>
      <c r="B66" t="s">
        <v>706</v>
      </c>
      <c r="C66" t="s">
        <v>707</v>
      </c>
      <c r="F66" s="504">
        <v>1</v>
      </c>
      <c r="G66" s="503">
        <v>1</v>
      </c>
      <c r="H66" s="421" t="s">
        <v>615</v>
      </c>
      <c r="I66" s="507"/>
      <c r="J66" s="495"/>
      <c r="K66" s="421"/>
      <c r="L66" s="421"/>
      <c r="M66" s="421"/>
      <c r="N66" s="559"/>
      <c r="O66" s="507"/>
      <c r="P66" s="495"/>
      <c r="Q66" s="419" t="s">
        <v>615</v>
      </c>
      <c r="R66" s="559"/>
      <c r="S66" s="465"/>
      <c r="T66" s="467"/>
      <c r="U66" s="467"/>
      <c r="V66" s="467"/>
      <c r="W66" s="467"/>
      <c r="X66" s="467"/>
      <c r="Y66" s="467"/>
      <c r="Z66" s="562"/>
      <c r="AA66" s="571"/>
      <c r="AB66" s="467">
        <v>1</v>
      </c>
      <c r="AC66" s="467"/>
    </row>
    <row r="67" spans="1:30">
      <c r="C67" t="s">
        <v>708</v>
      </c>
      <c r="D67" t="s">
        <v>455</v>
      </c>
      <c r="E67" t="s">
        <v>709</v>
      </c>
      <c r="F67" s="483"/>
      <c r="G67" s="484"/>
      <c r="H67" s="421" t="s">
        <v>615</v>
      </c>
      <c r="I67" s="507"/>
      <c r="J67" s="495"/>
      <c r="K67" s="421"/>
      <c r="L67" s="421"/>
      <c r="M67" s="421"/>
      <c r="N67" s="559"/>
      <c r="O67" s="507"/>
      <c r="P67" s="495"/>
      <c r="Q67" s="419" t="s">
        <v>615</v>
      </c>
      <c r="R67" s="559"/>
      <c r="S67" s="465"/>
      <c r="T67" s="467"/>
      <c r="U67" s="467"/>
      <c r="V67" s="467"/>
      <c r="W67" s="467"/>
      <c r="X67" s="467"/>
      <c r="Y67" s="467"/>
      <c r="Z67" s="562"/>
      <c r="AA67" s="571"/>
      <c r="AB67" s="467"/>
      <c r="AC67" s="467"/>
    </row>
    <row r="68" spans="1:30">
      <c r="C68" t="s">
        <v>710</v>
      </c>
      <c r="D68" t="s">
        <v>454</v>
      </c>
      <c r="E68" t="s">
        <v>711</v>
      </c>
      <c r="F68" s="483"/>
      <c r="G68" s="484"/>
      <c r="H68" s="421" t="s">
        <v>615</v>
      </c>
      <c r="I68" s="507"/>
      <c r="J68" s="495"/>
      <c r="K68" s="421"/>
      <c r="L68" s="421"/>
      <c r="M68" s="421"/>
      <c r="N68" s="559" t="s">
        <v>93</v>
      </c>
      <c r="O68" s="507"/>
      <c r="P68" s="495"/>
      <c r="Q68" s="419" t="s">
        <v>615</v>
      </c>
      <c r="R68" s="559"/>
      <c r="S68" s="465"/>
      <c r="T68" s="467"/>
      <c r="U68" s="467"/>
      <c r="V68" s="467"/>
      <c r="W68" s="467"/>
      <c r="X68" s="467"/>
      <c r="Y68" s="467"/>
      <c r="Z68" s="562"/>
      <c r="AA68" s="571"/>
      <c r="AB68" s="467"/>
      <c r="AC68" s="467"/>
    </row>
    <row r="69" spans="1:30">
      <c r="C69" t="s">
        <v>712</v>
      </c>
      <c r="F69" s="483"/>
      <c r="G69" s="484"/>
      <c r="H69" s="421" t="s">
        <v>615</v>
      </c>
      <c r="I69" s="507"/>
      <c r="J69" s="495"/>
      <c r="K69" s="421"/>
      <c r="L69" s="421"/>
      <c r="M69" s="421"/>
      <c r="N69" s="559" t="s">
        <v>93</v>
      </c>
      <c r="O69" s="507"/>
      <c r="P69" s="495"/>
      <c r="Q69" s="419" t="s">
        <v>615</v>
      </c>
      <c r="R69" s="559"/>
      <c r="S69" s="465"/>
      <c r="T69" s="467"/>
      <c r="U69" s="467"/>
      <c r="V69" s="467"/>
      <c r="W69" s="467"/>
      <c r="X69" s="467"/>
      <c r="Y69" s="467"/>
      <c r="Z69" s="562"/>
      <c r="AA69" s="571"/>
      <c r="AB69" s="467"/>
      <c r="AC69" s="467"/>
    </row>
    <row r="70" spans="1:30">
      <c r="C70" t="s">
        <v>713</v>
      </c>
      <c r="F70" s="483"/>
      <c r="G70" s="484"/>
      <c r="H70" s="421" t="s">
        <v>615</v>
      </c>
      <c r="I70" s="507"/>
      <c r="J70" s="495"/>
      <c r="K70" s="421"/>
      <c r="L70" s="421"/>
      <c r="M70" s="421"/>
      <c r="N70" s="559"/>
      <c r="O70" s="507"/>
      <c r="P70" s="495"/>
      <c r="R70" s="559"/>
      <c r="S70" s="465"/>
      <c r="T70" s="467"/>
      <c r="U70" s="467"/>
      <c r="V70" s="467"/>
      <c r="W70" s="467"/>
      <c r="X70" s="467"/>
      <c r="Y70" s="467"/>
      <c r="Z70" s="562"/>
      <c r="AA70" s="571"/>
      <c r="AB70" s="467"/>
      <c r="AC70" s="467"/>
    </row>
    <row r="71" spans="1:30">
      <c r="C71" t="s">
        <v>714</v>
      </c>
      <c r="D71" t="s">
        <v>715</v>
      </c>
      <c r="E71" t="s">
        <v>716</v>
      </c>
      <c r="F71" s="483"/>
      <c r="G71" s="484"/>
      <c r="H71" s="421" t="s">
        <v>615</v>
      </c>
      <c r="I71" s="507"/>
      <c r="J71" s="495"/>
      <c r="K71" s="421"/>
      <c r="L71" s="421"/>
      <c r="M71" s="421" t="s">
        <v>636</v>
      </c>
      <c r="N71" s="562">
        <v>1</v>
      </c>
      <c r="O71" s="507"/>
      <c r="P71" s="495"/>
      <c r="R71" s="559"/>
      <c r="S71" s="465"/>
      <c r="T71" s="467"/>
      <c r="U71" s="467"/>
      <c r="V71" s="467"/>
      <c r="W71" s="467"/>
      <c r="X71" s="467"/>
      <c r="Y71" s="467"/>
      <c r="Z71" s="562"/>
      <c r="AA71" s="571"/>
      <c r="AB71" s="467" t="s">
        <v>93</v>
      </c>
      <c r="AC71" s="467"/>
    </row>
    <row r="72" spans="1:30">
      <c r="E72" t="s">
        <v>717</v>
      </c>
      <c r="F72" s="483"/>
      <c r="G72" s="484"/>
      <c r="H72" s="421" t="s">
        <v>615</v>
      </c>
      <c r="I72" s="507"/>
      <c r="J72" s="495"/>
      <c r="K72" s="421"/>
      <c r="L72" s="421"/>
      <c r="M72" s="421" t="s">
        <v>615</v>
      </c>
      <c r="N72" s="559" t="s">
        <v>615</v>
      </c>
      <c r="O72" s="507"/>
      <c r="P72" s="495"/>
      <c r="R72" s="559"/>
      <c r="S72" s="465"/>
      <c r="T72" s="467"/>
      <c r="U72" s="467"/>
      <c r="V72" s="467"/>
      <c r="W72" s="467"/>
      <c r="X72" s="467"/>
      <c r="Y72" s="467"/>
      <c r="Z72" s="562"/>
      <c r="AA72" s="571"/>
      <c r="AB72" s="467"/>
      <c r="AC72" s="467"/>
    </row>
    <row r="73" spans="1:30" s="428" customFormat="1">
      <c r="E73" s="428" t="s">
        <v>718</v>
      </c>
      <c r="F73" s="483"/>
      <c r="G73" s="484"/>
      <c r="H73" s="429" t="s">
        <v>615</v>
      </c>
      <c r="I73" s="510"/>
      <c r="J73" s="511"/>
      <c r="K73" s="429"/>
      <c r="L73" s="429"/>
      <c r="M73" s="429" t="s">
        <v>719</v>
      </c>
      <c r="N73" s="563" t="s">
        <v>615</v>
      </c>
      <c r="O73" s="510"/>
      <c r="P73" s="511"/>
      <c r="Q73" s="430"/>
      <c r="R73" s="563"/>
      <c r="S73" s="468"/>
      <c r="T73" s="477"/>
      <c r="U73" s="467"/>
      <c r="V73" s="477"/>
      <c r="W73" s="477"/>
      <c r="X73" s="477"/>
      <c r="Y73" s="477"/>
      <c r="Z73" s="586"/>
      <c r="AA73" s="571"/>
      <c r="AB73" s="477"/>
      <c r="AC73" s="477"/>
      <c r="AD73" s="430"/>
    </row>
    <row r="74" spans="1:30">
      <c r="E74" t="s">
        <v>720</v>
      </c>
      <c r="F74" s="483"/>
      <c r="G74" s="484"/>
      <c r="H74" s="421" t="s">
        <v>615</v>
      </c>
      <c r="I74" s="507"/>
      <c r="J74" s="495"/>
      <c r="K74" s="421"/>
      <c r="L74" s="421"/>
      <c r="M74" s="421" t="s">
        <v>615</v>
      </c>
      <c r="N74" s="559" t="s">
        <v>615</v>
      </c>
      <c r="O74" s="507"/>
      <c r="P74" s="495"/>
      <c r="R74" s="559"/>
      <c r="S74" s="465"/>
      <c r="T74" s="467"/>
      <c r="U74" s="467"/>
      <c r="V74" s="467"/>
      <c r="W74" s="467"/>
      <c r="X74" s="467"/>
      <c r="Y74" s="467"/>
      <c r="Z74" s="562"/>
      <c r="AA74" s="571"/>
      <c r="AB74" s="467"/>
      <c r="AC74" s="467"/>
    </row>
    <row r="75" spans="1:30">
      <c r="E75" t="s">
        <v>721</v>
      </c>
      <c r="F75" s="483"/>
      <c r="G75" s="484"/>
      <c r="H75" s="421" t="s">
        <v>615</v>
      </c>
      <c r="I75" s="507"/>
      <c r="J75" s="495"/>
      <c r="K75" s="421"/>
      <c r="L75" s="421"/>
      <c r="M75" s="421" t="s">
        <v>615</v>
      </c>
      <c r="N75" s="559" t="s">
        <v>615</v>
      </c>
      <c r="O75" s="507"/>
      <c r="P75" s="495"/>
      <c r="R75" s="559"/>
      <c r="S75" s="465"/>
      <c r="T75" s="467"/>
      <c r="U75" s="467"/>
      <c r="V75" s="467"/>
      <c r="W75" s="467"/>
      <c r="X75" s="467"/>
      <c r="Y75" s="467"/>
      <c r="Z75" s="562"/>
      <c r="AA75" s="571"/>
      <c r="AB75" s="467"/>
      <c r="AC75" s="467"/>
    </row>
    <row r="76" spans="1:30">
      <c r="D76" t="s">
        <v>722</v>
      </c>
      <c r="E76" t="s">
        <v>723</v>
      </c>
      <c r="F76" s="483"/>
      <c r="G76" s="484"/>
      <c r="H76" s="421" t="s">
        <v>615</v>
      </c>
      <c r="I76" s="507"/>
      <c r="J76" s="495"/>
      <c r="K76" s="421"/>
      <c r="L76" s="421"/>
      <c r="M76" s="421" t="s">
        <v>615</v>
      </c>
      <c r="N76" s="559" t="s">
        <v>615</v>
      </c>
      <c r="O76" s="507"/>
      <c r="P76" s="495"/>
      <c r="R76" s="559"/>
      <c r="S76" s="465"/>
      <c r="T76" s="467"/>
      <c r="U76" s="467"/>
      <c r="V76" s="467"/>
      <c r="W76" s="467"/>
      <c r="X76" s="467"/>
      <c r="Y76" s="467"/>
      <c r="Z76" s="562"/>
      <c r="AA76" s="571"/>
      <c r="AB76" s="467"/>
      <c r="AC76" s="467"/>
    </row>
    <row r="77" spans="1:30">
      <c r="E77" t="s">
        <v>724</v>
      </c>
      <c r="F77" s="483"/>
      <c r="G77" s="484"/>
      <c r="H77" s="421" t="s">
        <v>615</v>
      </c>
      <c r="I77" s="507"/>
      <c r="J77" s="495"/>
      <c r="K77" s="421"/>
      <c r="L77" s="421"/>
      <c r="M77" s="421" t="s">
        <v>615</v>
      </c>
      <c r="N77" s="559"/>
      <c r="O77" s="507"/>
      <c r="P77" s="495"/>
      <c r="R77" s="559"/>
      <c r="S77" s="465"/>
      <c r="T77" s="467"/>
      <c r="U77" s="467"/>
      <c r="V77" s="467"/>
      <c r="W77" s="467"/>
      <c r="X77" s="467"/>
      <c r="Y77" s="467"/>
      <c r="Z77" s="562"/>
      <c r="AA77" s="571"/>
      <c r="AB77" s="467"/>
      <c r="AC77" s="467"/>
    </row>
    <row r="78" spans="1:30">
      <c r="E78" t="s">
        <v>725</v>
      </c>
      <c r="F78" s="483"/>
      <c r="G78" s="484"/>
      <c r="H78" s="421" t="s">
        <v>615</v>
      </c>
      <c r="I78" s="507"/>
      <c r="J78" s="495"/>
      <c r="K78" s="421"/>
      <c r="L78" s="421"/>
      <c r="M78" s="421" t="s">
        <v>615</v>
      </c>
      <c r="N78" s="559"/>
      <c r="O78" s="507"/>
      <c r="P78" s="495"/>
      <c r="R78" s="559"/>
      <c r="S78" s="465"/>
      <c r="T78" s="467"/>
      <c r="U78" s="467"/>
      <c r="V78" s="467"/>
      <c r="W78" s="467"/>
      <c r="X78" s="467"/>
      <c r="Y78" s="467"/>
      <c r="Z78" s="562"/>
      <c r="AA78" s="571"/>
      <c r="AB78" s="467"/>
      <c r="AC78" s="467"/>
    </row>
    <row r="79" spans="1:30">
      <c r="E79" t="s">
        <v>726</v>
      </c>
      <c r="F79" s="483"/>
      <c r="G79" s="484"/>
      <c r="H79" s="421" t="s">
        <v>615</v>
      </c>
      <c r="I79" s="507"/>
      <c r="J79" s="495"/>
      <c r="K79" s="421"/>
      <c r="L79" s="421"/>
      <c r="M79" s="421" t="s">
        <v>615</v>
      </c>
      <c r="N79" s="559" t="s">
        <v>615</v>
      </c>
      <c r="O79" s="507"/>
      <c r="P79" s="495"/>
      <c r="R79" s="559"/>
      <c r="S79" s="465"/>
      <c r="T79" s="467"/>
      <c r="U79" s="467"/>
      <c r="V79" s="467"/>
      <c r="W79" s="467"/>
      <c r="X79" s="467"/>
      <c r="Y79" s="467"/>
      <c r="Z79" s="562"/>
      <c r="AA79" s="571"/>
      <c r="AB79" s="467"/>
      <c r="AC79" s="467"/>
    </row>
    <row r="80" spans="1:30">
      <c r="E80" t="s">
        <v>727</v>
      </c>
      <c r="F80" s="483"/>
      <c r="G80" s="484"/>
      <c r="H80" s="421" t="s">
        <v>615</v>
      </c>
      <c r="I80" s="507"/>
      <c r="J80" s="495"/>
      <c r="K80" s="421"/>
      <c r="L80" s="421"/>
      <c r="M80" s="421" t="s">
        <v>615</v>
      </c>
      <c r="N80" s="559" t="s">
        <v>615</v>
      </c>
      <c r="O80" s="507"/>
      <c r="P80" s="495"/>
      <c r="R80" s="559"/>
      <c r="S80" s="465"/>
      <c r="T80" s="467"/>
      <c r="U80" s="467"/>
      <c r="V80" s="467"/>
      <c r="W80" s="467"/>
      <c r="X80" s="467"/>
      <c r="Y80" s="467"/>
      <c r="Z80" s="562"/>
      <c r="AA80" s="571"/>
      <c r="AB80" s="467"/>
      <c r="AC80" s="467"/>
    </row>
    <row r="81" spans="1:30">
      <c r="E81" t="s">
        <v>728</v>
      </c>
      <c r="F81" s="483"/>
      <c r="G81" s="484"/>
      <c r="H81" s="421" t="s">
        <v>615</v>
      </c>
      <c r="I81" s="507"/>
      <c r="J81" s="495"/>
      <c r="K81" s="421"/>
      <c r="L81" s="421"/>
      <c r="M81" s="421" t="s">
        <v>615</v>
      </c>
      <c r="N81" s="559" t="s">
        <v>615</v>
      </c>
      <c r="O81" s="507"/>
      <c r="P81" s="495"/>
      <c r="R81" s="559"/>
      <c r="S81" s="465"/>
      <c r="T81" s="467"/>
      <c r="U81" s="467"/>
      <c r="V81" s="467"/>
      <c r="W81" s="467"/>
      <c r="X81" s="467"/>
      <c r="Y81" s="467"/>
      <c r="Z81" s="562"/>
      <c r="AA81" s="571"/>
      <c r="AB81" s="467"/>
      <c r="AC81" s="467"/>
    </row>
    <row r="82" spans="1:30">
      <c r="F82" s="483"/>
      <c r="G82" s="484"/>
      <c r="H82" s="421"/>
      <c r="I82" s="507"/>
      <c r="J82" s="495"/>
      <c r="K82" s="421"/>
      <c r="L82" s="421"/>
      <c r="M82" s="421"/>
      <c r="N82" s="559"/>
      <c r="O82" s="507"/>
      <c r="P82" s="495"/>
      <c r="R82" s="559"/>
      <c r="S82" s="465"/>
      <c r="T82" s="467"/>
      <c r="U82" s="467"/>
      <c r="V82" s="467"/>
      <c r="W82" s="467"/>
      <c r="X82" s="467"/>
      <c r="Y82" s="467"/>
      <c r="Z82" s="562"/>
      <c r="AA82" s="571"/>
      <c r="AB82" s="467"/>
      <c r="AC82" s="474"/>
      <c r="AD82"/>
    </row>
    <row r="83" spans="1:30">
      <c r="C83" t="s">
        <v>642</v>
      </c>
      <c r="D83" t="s">
        <v>729</v>
      </c>
      <c r="E83" t="s">
        <v>730</v>
      </c>
      <c r="F83" s="483"/>
      <c r="G83" s="484"/>
      <c r="H83" s="421" t="s">
        <v>615</v>
      </c>
      <c r="I83" s="507"/>
      <c r="J83" s="495"/>
      <c r="K83" s="421"/>
      <c r="L83" s="421"/>
      <c r="M83" s="421" t="s">
        <v>636</v>
      </c>
      <c r="N83" s="559"/>
      <c r="O83" s="507"/>
      <c r="P83" s="495"/>
      <c r="Q83" s="419" t="s">
        <v>615</v>
      </c>
      <c r="R83" s="559"/>
      <c r="S83" s="465"/>
      <c r="T83" s="467"/>
      <c r="U83" s="467"/>
      <c r="V83" s="467"/>
      <c r="W83" s="467"/>
      <c r="X83" s="467"/>
      <c r="Y83" s="467"/>
      <c r="Z83" s="562"/>
      <c r="AA83" s="571"/>
      <c r="AB83" s="467" t="s">
        <v>93</v>
      </c>
      <c r="AC83" s="474"/>
      <c r="AD83"/>
    </row>
    <row r="84" spans="1:30">
      <c r="C84" t="s">
        <v>731</v>
      </c>
      <c r="D84" t="s">
        <v>732</v>
      </c>
      <c r="E84" t="s">
        <v>733</v>
      </c>
      <c r="F84" s="483"/>
      <c r="G84" s="484"/>
      <c r="H84" s="421" t="s">
        <v>615</v>
      </c>
      <c r="I84" s="507"/>
      <c r="J84" s="495"/>
      <c r="K84" s="421"/>
      <c r="L84" s="421"/>
      <c r="M84" s="421" t="s">
        <v>615</v>
      </c>
      <c r="N84" s="559" t="s">
        <v>615</v>
      </c>
      <c r="O84" s="507"/>
      <c r="P84" s="495"/>
      <c r="R84" s="559"/>
      <c r="S84" s="465"/>
      <c r="T84" s="467"/>
      <c r="U84" s="467"/>
      <c r="V84" s="467"/>
      <c r="W84" s="467"/>
      <c r="X84" s="467"/>
      <c r="Y84" s="467"/>
      <c r="Z84" s="562"/>
      <c r="AA84" s="571"/>
      <c r="AB84" s="467"/>
      <c r="AC84" s="474"/>
      <c r="AD84"/>
    </row>
    <row r="85" spans="1:30">
      <c r="E85" t="s">
        <v>734</v>
      </c>
      <c r="F85" s="483"/>
      <c r="G85" s="484"/>
      <c r="H85" s="421" t="s">
        <v>615</v>
      </c>
      <c r="I85" s="507"/>
      <c r="J85" s="495"/>
      <c r="K85" s="421"/>
      <c r="L85" s="421"/>
      <c r="M85" s="429" t="s">
        <v>719</v>
      </c>
      <c r="N85" s="559" t="s">
        <v>615</v>
      </c>
      <c r="O85" s="507"/>
      <c r="P85" s="495"/>
      <c r="R85" s="559"/>
      <c r="S85" s="465"/>
      <c r="T85" s="467"/>
      <c r="U85" s="467"/>
      <c r="V85" s="467"/>
      <c r="W85" s="467"/>
      <c r="X85" s="467"/>
      <c r="Y85" s="467"/>
      <c r="Z85" s="562"/>
      <c r="AA85" s="571"/>
      <c r="AB85" s="467"/>
      <c r="AC85" s="474"/>
      <c r="AD85"/>
    </row>
    <row r="86" spans="1:30">
      <c r="E86" t="s">
        <v>735</v>
      </c>
      <c r="F86" s="483"/>
      <c r="G86" s="484"/>
      <c r="H86" s="421" t="s">
        <v>615</v>
      </c>
      <c r="I86" s="507"/>
      <c r="J86" s="495"/>
      <c r="K86" s="421"/>
      <c r="L86" s="421"/>
      <c r="M86" s="421" t="s">
        <v>615</v>
      </c>
      <c r="N86" s="559" t="s">
        <v>615</v>
      </c>
      <c r="O86" s="507"/>
      <c r="P86" s="495"/>
      <c r="R86" s="559"/>
      <c r="S86" s="465"/>
      <c r="T86" s="467"/>
      <c r="U86" s="467"/>
      <c r="V86" s="467"/>
      <c r="W86" s="467"/>
      <c r="X86" s="467"/>
      <c r="Y86" s="467"/>
      <c r="Z86" s="562"/>
      <c r="AA86" s="571"/>
      <c r="AB86" s="467"/>
      <c r="AC86" s="474"/>
      <c r="AD86"/>
    </row>
    <row r="87" spans="1:30">
      <c r="E87" t="s">
        <v>736</v>
      </c>
      <c r="F87" s="483"/>
      <c r="G87" s="484"/>
      <c r="H87" s="421" t="s">
        <v>615</v>
      </c>
      <c r="I87" s="507"/>
      <c r="J87" s="495"/>
      <c r="K87" s="421"/>
      <c r="L87" s="421"/>
      <c r="M87" s="421" t="s">
        <v>615</v>
      </c>
      <c r="N87" s="559" t="s">
        <v>615</v>
      </c>
      <c r="O87" s="507"/>
      <c r="P87" s="495"/>
      <c r="R87" s="559"/>
      <c r="S87" s="465"/>
      <c r="T87" s="467"/>
      <c r="U87" s="467"/>
      <c r="V87" s="467"/>
      <c r="W87" s="467"/>
      <c r="X87" s="467"/>
      <c r="Y87" s="467"/>
      <c r="Z87" s="562"/>
      <c r="AA87" s="571"/>
      <c r="AB87" s="467"/>
      <c r="AC87" s="474"/>
      <c r="AD87"/>
    </row>
    <row r="88" spans="1:30">
      <c r="E88" t="s">
        <v>737</v>
      </c>
      <c r="F88" s="483"/>
      <c r="G88" s="484"/>
      <c r="H88" s="421" t="s">
        <v>615</v>
      </c>
      <c r="I88" s="507"/>
      <c r="J88" s="495"/>
      <c r="K88" s="421"/>
      <c r="L88" s="421"/>
      <c r="M88" s="421" t="s">
        <v>615</v>
      </c>
      <c r="N88" s="559" t="s">
        <v>615</v>
      </c>
      <c r="O88" s="507"/>
      <c r="P88" s="495"/>
      <c r="R88" s="559"/>
      <c r="S88" s="465"/>
      <c r="T88" s="467"/>
      <c r="U88" s="467"/>
      <c r="V88" s="467"/>
      <c r="W88" s="467"/>
      <c r="X88" s="467"/>
      <c r="Y88" s="467"/>
      <c r="Z88" s="562"/>
      <c r="AA88" s="571"/>
      <c r="AB88" s="467"/>
      <c r="AC88" s="474"/>
      <c r="AD88"/>
    </row>
    <row r="89" spans="1:30">
      <c r="E89" t="s">
        <v>738</v>
      </c>
      <c r="F89" s="483"/>
      <c r="G89" s="484"/>
      <c r="H89" s="421" t="s">
        <v>615</v>
      </c>
      <c r="I89" s="507"/>
      <c r="J89" s="495"/>
      <c r="K89" s="421"/>
      <c r="L89" s="421"/>
      <c r="M89" s="421" t="s">
        <v>615</v>
      </c>
      <c r="N89" s="559" t="s">
        <v>615</v>
      </c>
      <c r="O89" s="507"/>
      <c r="P89" s="495"/>
      <c r="R89" s="559"/>
      <c r="S89" s="465"/>
      <c r="T89" s="467"/>
      <c r="U89" s="467"/>
      <c r="V89" s="467"/>
      <c r="W89" s="467"/>
      <c r="X89" s="467"/>
      <c r="Y89" s="467"/>
      <c r="Z89" s="562"/>
      <c r="AA89" s="571"/>
      <c r="AB89" s="467"/>
      <c r="AC89" s="474"/>
      <c r="AD89"/>
    </row>
    <row r="90" spans="1:30">
      <c r="E90" t="s">
        <v>739</v>
      </c>
      <c r="F90" s="483"/>
      <c r="G90" s="484"/>
      <c r="H90" s="421" t="s">
        <v>615</v>
      </c>
      <c r="I90" s="507"/>
      <c r="J90" s="495"/>
      <c r="K90" s="421"/>
      <c r="L90" s="421"/>
      <c r="M90" s="421" t="s">
        <v>615</v>
      </c>
      <c r="N90" s="559" t="s">
        <v>615</v>
      </c>
      <c r="O90" s="507"/>
      <c r="P90" s="495"/>
      <c r="R90" s="559"/>
      <c r="S90" s="465"/>
      <c r="T90" s="467"/>
      <c r="U90" s="467"/>
      <c r="V90" s="467"/>
      <c r="W90" s="467"/>
      <c r="X90" s="467"/>
      <c r="Y90" s="467"/>
      <c r="Z90" s="562"/>
      <c r="AA90" s="571"/>
      <c r="AB90" s="467"/>
      <c r="AC90" s="474"/>
      <c r="AD90"/>
    </row>
    <row r="91" spans="1:30">
      <c r="E91" t="s">
        <v>740</v>
      </c>
      <c r="F91" s="483"/>
      <c r="G91" s="484"/>
      <c r="H91" s="421" t="s">
        <v>615</v>
      </c>
      <c r="I91" s="507"/>
      <c r="J91" s="495"/>
      <c r="K91" s="421"/>
      <c r="L91" s="421"/>
      <c r="M91" s="421" t="s">
        <v>615</v>
      </c>
      <c r="N91" s="559" t="s">
        <v>615</v>
      </c>
      <c r="O91" s="507"/>
      <c r="P91" s="495"/>
      <c r="R91" s="559"/>
      <c r="S91" s="465"/>
      <c r="T91" s="467"/>
      <c r="U91" s="467"/>
      <c r="V91" s="467"/>
      <c r="W91" s="467"/>
      <c r="X91" s="467"/>
      <c r="Y91" s="467"/>
      <c r="Z91" s="562"/>
      <c r="AA91" s="571"/>
      <c r="AB91" s="467"/>
      <c r="AC91" s="474"/>
      <c r="AD91"/>
    </row>
    <row r="92" spans="1:30">
      <c r="A92" t="s">
        <v>741</v>
      </c>
      <c r="C92" t="s">
        <v>440</v>
      </c>
      <c r="F92" s="483"/>
      <c r="G92" s="484"/>
      <c r="H92" s="421"/>
      <c r="I92" s="507"/>
      <c r="J92" s="495"/>
      <c r="K92" s="421"/>
      <c r="L92" s="421"/>
      <c r="M92" s="421"/>
      <c r="N92" s="559"/>
      <c r="O92" s="507"/>
      <c r="P92" s="495"/>
      <c r="R92" s="559"/>
      <c r="S92" s="465"/>
      <c r="T92" s="467"/>
      <c r="U92" s="467"/>
      <c r="V92" s="467"/>
      <c r="W92" s="467"/>
      <c r="X92" s="467"/>
      <c r="Y92" s="467"/>
      <c r="Z92" s="562"/>
      <c r="AA92" s="571"/>
      <c r="AB92" s="467"/>
      <c r="AC92" s="474"/>
      <c r="AD92"/>
    </row>
    <row r="93" spans="1:30">
      <c r="C93" t="s">
        <v>742</v>
      </c>
      <c r="D93" t="s">
        <v>695</v>
      </c>
      <c r="F93" s="483"/>
      <c r="G93" s="484"/>
      <c r="H93" s="421" t="s">
        <v>615</v>
      </c>
      <c r="I93" s="507"/>
      <c r="J93" s="495"/>
      <c r="K93" s="421"/>
      <c r="L93" s="421"/>
      <c r="M93" s="421"/>
      <c r="N93" s="559"/>
      <c r="O93" s="507"/>
      <c r="P93" s="495"/>
      <c r="Q93" s="422" t="s">
        <v>615</v>
      </c>
      <c r="R93" s="559"/>
      <c r="S93" s="465"/>
      <c r="T93" s="467"/>
      <c r="U93" s="467"/>
      <c r="V93" s="467"/>
      <c r="W93" s="467"/>
      <c r="X93" s="467"/>
      <c r="Y93" s="467"/>
      <c r="Z93" s="562"/>
      <c r="AA93" s="571"/>
      <c r="AB93" s="467"/>
      <c r="AC93" s="474"/>
      <c r="AD93"/>
    </row>
    <row r="94" spans="1:30">
      <c r="C94" t="s">
        <v>743</v>
      </c>
      <c r="F94" s="483"/>
      <c r="G94" s="484"/>
      <c r="H94" s="421" t="s">
        <v>615</v>
      </c>
      <c r="I94" s="507"/>
      <c r="J94" s="495"/>
      <c r="K94" s="421"/>
      <c r="L94" s="421"/>
      <c r="M94" s="421"/>
      <c r="N94" s="559"/>
      <c r="O94" s="507"/>
      <c r="P94" s="495"/>
      <c r="Q94" s="422" t="s">
        <v>615</v>
      </c>
      <c r="R94" s="559"/>
      <c r="S94" s="465"/>
      <c r="T94" s="467"/>
      <c r="U94" s="467"/>
      <c r="V94" s="467"/>
      <c r="W94" s="467"/>
      <c r="X94" s="467"/>
      <c r="Y94" s="467"/>
      <c r="Z94" s="562"/>
      <c r="AA94" s="571"/>
      <c r="AB94" s="467"/>
      <c r="AC94" s="474"/>
      <c r="AD94"/>
    </row>
    <row r="95" spans="1:30">
      <c r="F95" s="483"/>
      <c r="G95" s="484"/>
      <c r="H95" s="421"/>
      <c r="I95" s="507"/>
      <c r="J95" s="495"/>
      <c r="K95" s="421"/>
      <c r="L95" s="421"/>
      <c r="M95" s="421"/>
      <c r="N95" s="559"/>
      <c r="O95" s="507"/>
      <c r="P95" s="495"/>
      <c r="R95" s="559"/>
      <c r="S95" s="465"/>
      <c r="T95" s="467"/>
      <c r="U95" s="467"/>
      <c r="V95" s="467"/>
      <c r="W95" s="467"/>
      <c r="X95" s="467"/>
      <c r="Y95" s="467"/>
      <c r="Z95" s="562"/>
      <c r="AA95" s="571"/>
      <c r="AB95" s="467"/>
      <c r="AC95" s="474"/>
      <c r="AD95"/>
    </row>
    <row r="96" spans="1:30">
      <c r="A96" t="s">
        <v>744</v>
      </c>
      <c r="C96" t="s">
        <v>745</v>
      </c>
      <c r="F96" s="483" t="s">
        <v>93</v>
      </c>
      <c r="G96" s="484"/>
      <c r="H96" s="421" t="s">
        <v>615</v>
      </c>
      <c r="I96" s="507"/>
      <c r="J96" s="495"/>
      <c r="K96" s="421"/>
      <c r="L96" s="421"/>
      <c r="M96" s="421"/>
      <c r="N96" s="559"/>
      <c r="O96" s="507"/>
      <c r="P96" s="495"/>
      <c r="R96" s="559"/>
      <c r="S96" s="465"/>
      <c r="T96" s="467"/>
      <c r="U96" s="467"/>
      <c r="V96" s="467"/>
      <c r="W96" s="467"/>
      <c r="X96" s="467"/>
      <c r="Y96" s="467"/>
      <c r="Z96" s="562"/>
      <c r="AA96" s="571"/>
      <c r="AB96" s="467"/>
      <c r="AC96" s="474"/>
      <c r="AD96"/>
    </row>
    <row r="97" spans="1:30">
      <c r="C97" t="s">
        <v>746</v>
      </c>
      <c r="E97" t="s">
        <v>747</v>
      </c>
      <c r="F97" s="483"/>
      <c r="G97" s="484"/>
      <c r="H97" s="421" t="s">
        <v>615</v>
      </c>
      <c r="I97" s="507"/>
      <c r="J97" s="495"/>
      <c r="K97" s="421"/>
      <c r="L97" s="421"/>
      <c r="M97" s="421"/>
      <c r="N97" s="559"/>
      <c r="O97" s="507"/>
      <c r="P97" s="495"/>
      <c r="R97" s="559"/>
      <c r="S97" s="465"/>
      <c r="T97" s="467"/>
      <c r="U97" s="467"/>
      <c r="V97" s="467">
        <v>1</v>
      </c>
      <c r="W97" s="467"/>
      <c r="X97" s="467"/>
      <c r="Y97" s="467"/>
      <c r="Z97" s="562"/>
      <c r="AA97" s="571"/>
      <c r="AB97" s="467" t="s">
        <v>93</v>
      </c>
      <c r="AC97" s="474"/>
      <c r="AD97"/>
    </row>
    <row r="98" spans="1:30">
      <c r="E98" t="s">
        <v>748</v>
      </c>
      <c r="F98" s="483"/>
      <c r="G98" s="484"/>
      <c r="H98" s="421" t="s">
        <v>615</v>
      </c>
      <c r="I98" s="507"/>
      <c r="J98" s="495"/>
      <c r="K98" s="421"/>
      <c r="L98" s="421"/>
      <c r="M98" s="421"/>
      <c r="N98" s="559"/>
      <c r="O98" s="507"/>
      <c r="P98" s="495"/>
      <c r="R98" s="559"/>
      <c r="S98" s="465"/>
      <c r="T98" s="467"/>
      <c r="U98" s="467"/>
      <c r="V98" s="467"/>
      <c r="W98" s="467"/>
      <c r="X98" s="467"/>
      <c r="Y98" s="467"/>
      <c r="Z98" s="562"/>
      <c r="AA98" s="571"/>
      <c r="AB98" s="467"/>
      <c r="AC98" s="474"/>
      <c r="AD98"/>
    </row>
    <row r="99" spans="1:30">
      <c r="E99" s="423" t="s">
        <v>749</v>
      </c>
      <c r="F99" s="483"/>
      <c r="G99" s="484"/>
      <c r="H99" s="421" t="s">
        <v>615</v>
      </c>
      <c r="I99" s="507"/>
      <c r="J99" s="495"/>
      <c r="K99" s="421"/>
      <c r="L99" s="421"/>
      <c r="M99" s="421"/>
      <c r="N99" s="559"/>
      <c r="O99" s="507"/>
      <c r="P99" s="495"/>
      <c r="R99" s="559"/>
      <c r="S99" s="465"/>
      <c r="T99" s="467"/>
      <c r="U99" s="467"/>
      <c r="V99" s="467"/>
      <c r="W99" s="467"/>
      <c r="X99" s="467"/>
      <c r="Y99" s="467"/>
      <c r="Z99" s="562"/>
      <c r="AA99" s="571"/>
      <c r="AB99" s="467"/>
      <c r="AC99" s="474"/>
      <c r="AD99"/>
    </row>
    <row r="100" spans="1:30">
      <c r="E100" s="423" t="s">
        <v>750</v>
      </c>
      <c r="F100" s="483"/>
      <c r="G100" s="484"/>
      <c r="H100" s="421" t="s">
        <v>615</v>
      </c>
      <c r="I100" s="507"/>
      <c r="J100" s="495"/>
      <c r="K100" s="421"/>
      <c r="L100" s="421"/>
      <c r="M100" s="421"/>
      <c r="N100" s="559"/>
      <c r="O100" s="507"/>
      <c r="P100" s="495"/>
      <c r="R100" s="559"/>
      <c r="S100" s="465"/>
      <c r="T100" s="467"/>
      <c r="U100" s="467"/>
      <c r="V100" s="467"/>
      <c r="W100" s="467"/>
      <c r="X100" s="467"/>
      <c r="Y100" s="467"/>
      <c r="Z100" s="562"/>
      <c r="AA100" s="571"/>
      <c r="AB100" s="467"/>
      <c r="AC100" s="474"/>
      <c r="AD100"/>
    </row>
    <row r="101" spans="1:30">
      <c r="E101" s="423" t="s">
        <v>751</v>
      </c>
      <c r="F101" s="483"/>
      <c r="G101" s="484"/>
      <c r="H101" s="421" t="s">
        <v>615</v>
      </c>
      <c r="I101" s="507"/>
      <c r="J101" s="495"/>
      <c r="K101" s="421"/>
      <c r="L101" s="421"/>
      <c r="M101" s="421"/>
      <c r="N101" s="559"/>
      <c r="O101" s="507"/>
      <c r="P101" s="495"/>
      <c r="R101" s="559"/>
      <c r="S101" s="465"/>
      <c r="T101" s="467"/>
      <c r="U101" s="467"/>
      <c r="V101" s="467"/>
      <c r="W101" s="467"/>
      <c r="X101" s="467"/>
      <c r="Y101" s="467"/>
      <c r="Z101" s="562"/>
      <c r="AA101" s="571"/>
      <c r="AB101" s="467"/>
      <c r="AC101" s="474"/>
      <c r="AD101"/>
    </row>
    <row r="102" spans="1:30">
      <c r="E102" t="s">
        <v>752</v>
      </c>
      <c r="F102" s="483"/>
      <c r="G102" s="484"/>
      <c r="H102" s="421" t="s">
        <v>615</v>
      </c>
      <c r="I102" s="507"/>
      <c r="J102" s="495"/>
      <c r="K102" s="421"/>
      <c r="L102" s="421"/>
      <c r="M102" s="421"/>
      <c r="N102" s="559"/>
      <c r="O102" s="507"/>
      <c r="P102" s="495"/>
      <c r="R102" s="559"/>
      <c r="S102" s="465"/>
      <c r="T102" s="467"/>
      <c r="U102" s="467"/>
      <c r="V102" s="467"/>
      <c r="W102" s="467"/>
      <c r="X102" s="467"/>
      <c r="Y102" s="467"/>
      <c r="Z102" s="562"/>
      <c r="AA102" s="571"/>
      <c r="AB102" s="467"/>
      <c r="AC102" s="474"/>
      <c r="AD102"/>
    </row>
    <row r="103" spans="1:30">
      <c r="E103" t="s">
        <v>753</v>
      </c>
      <c r="F103" s="483"/>
      <c r="G103" s="484"/>
      <c r="H103" s="421" t="s">
        <v>615</v>
      </c>
      <c r="I103" s="507"/>
      <c r="J103" s="495"/>
      <c r="K103" s="421"/>
      <c r="L103" s="421"/>
      <c r="M103" s="421"/>
      <c r="N103" s="559"/>
      <c r="O103" s="507"/>
      <c r="P103" s="495"/>
      <c r="R103" s="559"/>
      <c r="S103" s="465"/>
      <c r="T103" s="467"/>
      <c r="U103" s="467"/>
      <c r="V103" s="467"/>
      <c r="W103" s="467"/>
      <c r="X103" s="467"/>
      <c r="Y103" s="467"/>
      <c r="Z103" s="562"/>
      <c r="AA103" s="571"/>
      <c r="AB103" s="467"/>
      <c r="AC103" s="474"/>
      <c r="AD103"/>
    </row>
    <row r="104" spans="1:30">
      <c r="E104" t="s">
        <v>754</v>
      </c>
      <c r="F104" s="483"/>
      <c r="G104" s="484"/>
      <c r="H104" s="421" t="s">
        <v>615</v>
      </c>
      <c r="I104" s="507"/>
      <c r="J104" s="495"/>
      <c r="K104" s="421"/>
      <c r="L104" s="421"/>
      <c r="M104" s="421"/>
      <c r="N104" s="559"/>
      <c r="O104" s="507"/>
      <c r="P104" s="495"/>
      <c r="R104" s="559"/>
      <c r="S104" s="465"/>
      <c r="T104" s="467"/>
      <c r="U104" s="467"/>
      <c r="V104" s="467"/>
      <c r="W104" s="467"/>
      <c r="X104" s="467"/>
      <c r="Y104" s="467"/>
      <c r="Z104" s="562"/>
      <c r="AA104" s="571"/>
      <c r="AB104" s="467"/>
      <c r="AC104" s="474"/>
      <c r="AD104"/>
    </row>
    <row r="105" spans="1:30">
      <c r="D105" t="s">
        <v>695</v>
      </c>
      <c r="E105" t="s">
        <v>755</v>
      </c>
      <c r="F105" s="483"/>
      <c r="G105" s="484"/>
      <c r="H105" s="421" t="s">
        <v>615</v>
      </c>
      <c r="I105" s="507"/>
      <c r="J105" s="495"/>
      <c r="K105" s="421"/>
      <c r="L105" s="421"/>
      <c r="M105" s="421"/>
      <c r="N105" s="559"/>
      <c r="O105" s="507"/>
      <c r="P105" s="495"/>
      <c r="R105" s="559"/>
      <c r="S105" s="465"/>
      <c r="T105" s="467"/>
      <c r="U105" s="467"/>
      <c r="V105" s="467"/>
      <c r="W105" s="467"/>
      <c r="X105" s="467"/>
      <c r="Y105" s="467"/>
      <c r="Z105" s="562"/>
      <c r="AA105" s="571"/>
      <c r="AB105" s="467"/>
      <c r="AC105" s="474"/>
      <c r="AD105"/>
    </row>
    <row r="106" spans="1:30">
      <c r="E106" t="s">
        <v>756</v>
      </c>
      <c r="F106" s="483"/>
      <c r="G106" s="484"/>
      <c r="H106" s="421" t="s">
        <v>615</v>
      </c>
      <c r="I106" s="507"/>
      <c r="J106" s="495"/>
      <c r="K106" s="421"/>
      <c r="L106" s="421"/>
      <c r="M106" s="421"/>
      <c r="N106" s="559"/>
      <c r="O106" s="507"/>
      <c r="P106" s="495"/>
      <c r="R106" s="559"/>
      <c r="S106" s="465"/>
      <c r="T106" s="467"/>
      <c r="U106" s="467"/>
      <c r="V106" s="467"/>
      <c r="W106" s="467"/>
      <c r="X106" s="467"/>
      <c r="Y106" s="467"/>
      <c r="Z106" s="562"/>
      <c r="AA106" s="571"/>
      <c r="AB106" s="467"/>
      <c r="AC106" s="474"/>
      <c r="AD106"/>
    </row>
    <row r="107" spans="1:30">
      <c r="A107" t="s">
        <v>757</v>
      </c>
      <c r="C107" t="s">
        <v>758</v>
      </c>
      <c r="E107" t="s">
        <v>759</v>
      </c>
      <c r="F107" s="483" t="s">
        <v>93</v>
      </c>
      <c r="G107" s="484"/>
      <c r="H107" s="421" t="s">
        <v>615</v>
      </c>
      <c r="I107" s="507"/>
      <c r="J107" s="495"/>
      <c r="K107" s="421"/>
      <c r="L107" s="421" t="s">
        <v>615</v>
      </c>
      <c r="M107" s="421"/>
      <c r="N107" s="559"/>
      <c r="O107" s="507"/>
      <c r="P107" s="495"/>
      <c r="R107" s="559"/>
      <c r="S107" s="465"/>
      <c r="T107" s="467"/>
      <c r="U107" s="467"/>
      <c r="V107" s="467" t="s">
        <v>93</v>
      </c>
      <c r="W107" s="467"/>
      <c r="X107" s="467"/>
      <c r="Y107" s="467"/>
      <c r="Z107" s="562"/>
      <c r="AA107" s="571"/>
      <c r="AB107" s="467"/>
      <c r="AC107" s="474"/>
      <c r="AD107"/>
    </row>
    <row r="108" spans="1:30">
      <c r="C108" t="s">
        <v>760</v>
      </c>
      <c r="D108" t="s">
        <v>761</v>
      </c>
      <c r="E108" t="s">
        <v>762</v>
      </c>
      <c r="F108" s="504">
        <v>1</v>
      </c>
      <c r="G108" s="503">
        <v>1</v>
      </c>
      <c r="H108" s="421" t="s">
        <v>615</v>
      </c>
      <c r="I108" s="507"/>
      <c r="J108" s="495"/>
      <c r="K108" s="421"/>
      <c r="L108" s="421"/>
      <c r="M108" s="421"/>
      <c r="N108" s="559"/>
      <c r="O108" s="507"/>
      <c r="P108" s="495"/>
      <c r="Q108" s="422" t="s">
        <v>615</v>
      </c>
      <c r="R108" s="559"/>
      <c r="S108" s="465"/>
      <c r="T108" s="467"/>
      <c r="U108" s="467"/>
      <c r="V108" s="467"/>
      <c r="W108" s="467"/>
      <c r="X108" s="467"/>
      <c r="Y108" s="467"/>
      <c r="Z108" s="562"/>
      <c r="AA108" s="571"/>
      <c r="AB108" s="467">
        <v>1</v>
      </c>
      <c r="AC108" s="474"/>
      <c r="AD108"/>
    </row>
    <row r="109" spans="1:30">
      <c r="C109" t="s">
        <v>763</v>
      </c>
      <c r="E109" t="s">
        <v>764</v>
      </c>
      <c r="F109" s="504">
        <v>9</v>
      </c>
      <c r="G109" s="503">
        <v>9</v>
      </c>
      <c r="H109" s="421" t="s">
        <v>615</v>
      </c>
      <c r="I109" s="507"/>
      <c r="J109" s="495"/>
      <c r="K109" s="421"/>
      <c r="L109" s="421"/>
      <c r="M109" s="421"/>
      <c r="N109" s="559"/>
      <c r="O109" s="507"/>
      <c r="P109" s="495"/>
      <c r="R109" s="559"/>
      <c r="S109" s="465"/>
      <c r="T109" s="467"/>
      <c r="U109" s="467"/>
      <c r="V109" s="467"/>
      <c r="W109" s="467">
        <v>9</v>
      </c>
      <c r="X109" s="467"/>
      <c r="Y109" s="467"/>
      <c r="Z109" s="562"/>
      <c r="AA109" s="571"/>
      <c r="AB109" s="467">
        <v>9</v>
      </c>
      <c r="AC109" s="474"/>
      <c r="AD109"/>
    </row>
    <row r="110" spans="1:30">
      <c r="C110" t="s">
        <v>765</v>
      </c>
      <c r="E110" t="s">
        <v>762</v>
      </c>
      <c r="F110" s="483"/>
      <c r="G110" s="484"/>
      <c r="H110" s="421" t="s">
        <v>615</v>
      </c>
      <c r="I110" s="507"/>
      <c r="J110" s="495"/>
      <c r="K110" s="421"/>
      <c r="L110" s="421"/>
      <c r="M110" s="421"/>
      <c r="N110" s="559"/>
      <c r="O110" s="507"/>
      <c r="P110" s="495"/>
      <c r="Q110" s="422" t="s">
        <v>615</v>
      </c>
      <c r="R110" s="559"/>
      <c r="S110" s="465"/>
      <c r="T110" s="467"/>
      <c r="U110" s="467"/>
      <c r="V110" s="467"/>
      <c r="W110" s="467"/>
      <c r="X110" s="467"/>
      <c r="Y110" s="467"/>
      <c r="Z110" s="562"/>
      <c r="AA110" s="571"/>
      <c r="AB110" s="467"/>
      <c r="AC110" s="474"/>
      <c r="AD110"/>
    </row>
    <row r="111" spans="1:30">
      <c r="C111" t="s">
        <v>766</v>
      </c>
      <c r="E111" t="s">
        <v>762</v>
      </c>
      <c r="F111" s="483"/>
      <c r="G111" s="484"/>
      <c r="H111" s="421" t="s">
        <v>615</v>
      </c>
      <c r="I111" s="507"/>
      <c r="J111" s="495"/>
      <c r="K111" s="421"/>
      <c r="L111" s="421"/>
      <c r="M111" s="421"/>
      <c r="N111" s="559"/>
      <c r="O111" s="507"/>
      <c r="P111" s="495"/>
      <c r="Q111" s="422" t="s">
        <v>615</v>
      </c>
      <c r="R111" s="559"/>
      <c r="S111" s="465"/>
      <c r="T111" s="467"/>
      <c r="U111" s="467"/>
      <c r="V111" s="467"/>
      <c r="W111" s="467"/>
      <c r="X111" s="467"/>
      <c r="Y111" s="467"/>
      <c r="Z111" s="562"/>
      <c r="AA111" s="571"/>
      <c r="AB111" s="467"/>
      <c r="AC111" s="474"/>
      <c r="AD111"/>
    </row>
    <row r="112" spans="1:30">
      <c r="C112" t="s">
        <v>767</v>
      </c>
      <c r="E112" t="s">
        <v>762</v>
      </c>
      <c r="F112" s="483"/>
      <c r="G112" s="484"/>
      <c r="H112" s="421" t="s">
        <v>615</v>
      </c>
      <c r="I112" s="507"/>
      <c r="J112" s="495"/>
      <c r="K112" s="421"/>
      <c r="L112" s="421"/>
      <c r="M112" s="421"/>
      <c r="N112" s="559"/>
      <c r="O112" s="507"/>
      <c r="P112" s="495"/>
      <c r="Q112" s="422" t="s">
        <v>615</v>
      </c>
      <c r="R112" s="559"/>
      <c r="S112" s="465"/>
      <c r="T112" s="467"/>
      <c r="U112" s="467"/>
      <c r="V112" s="467"/>
      <c r="W112" s="467"/>
      <c r="X112" s="467"/>
      <c r="Y112" s="467"/>
      <c r="Z112" s="562"/>
      <c r="AA112" s="571"/>
      <c r="AB112" s="467"/>
      <c r="AC112" s="474"/>
      <c r="AD112"/>
    </row>
    <row r="113" spans="1:30">
      <c r="C113" t="s">
        <v>768</v>
      </c>
      <c r="E113" t="s">
        <v>769</v>
      </c>
      <c r="F113" s="483" t="s">
        <v>93</v>
      </c>
      <c r="G113" s="484"/>
      <c r="H113" s="421" t="s">
        <v>615</v>
      </c>
      <c r="I113" s="507"/>
      <c r="J113" s="495"/>
      <c r="K113" s="421"/>
      <c r="L113" s="421"/>
      <c r="M113" s="421"/>
      <c r="N113" s="559"/>
      <c r="O113" s="507"/>
      <c r="P113" s="495"/>
      <c r="R113" s="559"/>
      <c r="S113" s="465"/>
      <c r="T113" s="467"/>
      <c r="U113" s="467"/>
      <c r="V113" s="467"/>
      <c r="W113" s="467" t="s">
        <v>93</v>
      </c>
      <c r="X113" s="467"/>
      <c r="Y113" s="467"/>
      <c r="Z113" s="562"/>
      <c r="AA113" s="571"/>
      <c r="AB113" s="467"/>
      <c r="AC113" s="474"/>
      <c r="AD113"/>
    </row>
    <row r="114" spans="1:30">
      <c r="E114" t="s">
        <v>770</v>
      </c>
      <c r="F114" s="483"/>
      <c r="G114" s="484"/>
      <c r="H114" s="421" t="s">
        <v>615</v>
      </c>
      <c r="I114" s="507"/>
      <c r="J114" s="495"/>
      <c r="K114" s="421"/>
      <c r="L114" s="421"/>
      <c r="M114" s="421"/>
      <c r="N114" s="559"/>
      <c r="O114" s="507"/>
      <c r="P114" s="495"/>
      <c r="R114" s="559"/>
      <c r="S114" s="465"/>
      <c r="T114" s="467"/>
      <c r="U114" s="467"/>
      <c r="V114" s="467"/>
      <c r="W114" s="467">
        <v>2</v>
      </c>
      <c r="X114" s="467"/>
      <c r="Y114" s="467"/>
      <c r="Z114" s="562"/>
      <c r="AA114" s="571"/>
      <c r="AB114" s="467"/>
      <c r="AC114" s="474"/>
      <c r="AD114"/>
    </row>
    <row r="115" spans="1:30">
      <c r="E115" t="s">
        <v>771</v>
      </c>
      <c r="F115" s="483"/>
      <c r="G115" s="484"/>
      <c r="H115" s="421" t="s">
        <v>615</v>
      </c>
      <c r="I115" s="507"/>
      <c r="J115" s="495"/>
      <c r="K115" s="421"/>
      <c r="L115" s="421"/>
      <c r="M115" s="421"/>
      <c r="N115" s="559"/>
      <c r="O115" s="507"/>
      <c r="P115" s="495"/>
      <c r="R115" s="559"/>
      <c r="S115" s="465"/>
      <c r="T115" s="467"/>
      <c r="U115" s="467"/>
      <c r="V115" s="467"/>
      <c r="W115" s="467" t="s">
        <v>93</v>
      </c>
      <c r="X115" s="467"/>
      <c r="Y115" s="467"/>
      <c r="Z115" s="562"/>
      <c r="AA115" s="571"/>
      <c r="AB115" s="467"/>
      <c r="AC115" s="474"/>
      <c r="AD115"/>
    </row>
    <row r="116" spans="1:30">
      <c r="C116" t="s">
        <v>772</v>
      </c>
      <c r="D116" t="s">
        <v>695</v>
      </c>
      <c r="E116" t="s">
        <v>773</v>
      </c>
      <c r="F116" s="483"/>
      <c r="G116" s="484"/>
      <c r="H116" s="421" t="s">
        <v>615</v>
      </c>
      <c r="I116" s="507"/>
      <c r="J116" s="495"/>
      <c r="K116" s="421"/>
      <c r="L116" s="421"/>
      <c r="M116" s="421"/>
      <c r="N116" s="559"/>
      <c r="O116" s="507"/>
      <c r="P116" s="495"/>
      <c r="R116" s="559"/>
      <c r="S116" s="465"/>
      <c r="T116" s="467"/>
      <c r="U116" s="467"/>
      <c r="V116" s="467"/>
      <c r="W116" s="467"/>
      <c r="X116" s="467">
        <v>1</v>
      </c>
      <c r="Y116" s="467"/>
      <c r="Z116" s="562"/>
      <c r="AA116" s="571"/>
      <c r="AB116" s="467" t="s">
        <v>93</v>
      </c>
      <c r="AC116" s="474"/>
      <c r="AD116"/>
    </row>
    <row r="117" spans="1:30">
      <c r="C117" t="s">
        <v>774</v>
      </c>
      <c r="F117" s="483"/>
      <c r="G117" s="484"/>
      <c r="H117" s="421"/>
      <c r="I117" s="507"/>
      <c r="J117" s="495"/>
      <c r="K117" s="421"/>
      <c r="L117" s="421"/>
      <c r="M117" s="421"/>
      <c r="N117" s="559"/>
      <c r="O117" s="507"/>
      <c r="P117" s="495"/>
      <c r="R117" s="559"/>
      <c r="S117" s="465"/>
      <c r="T117" s="467"/>
      <c r="U117" s="467"/>
      <c r="V117" s="467"/>
      <c r="W117" s="467"/>
      <c r="X117" s="467"/>
      <c r="Y117" s="467"/>
      <c r="Z117" s="562"/>
      <c r="AA117" s="571"/>
      <c r="AB117" s="467"/>
      <c r="AC117" s="474"/>
      <c r="AD117"/>
    </row>
    <row r="118" spans="1:30">
      <c r="F118" s="483"/>
      <c r="G118" s="484"/>
      <c r="H118" s="421"/>
      <c r="I118" s="507"/>
      <c r="J118" s="495"/>
      <c r="K118" s="421"/>
      <c r="L118" s="421"/>
      <c r="M118" s="421"/>
      <c r="N118" s="559"/>
      <c r="O118" s="507"/>
      <c r="P118" s="495"/>
      <c r="R118" s="559"/>
      <c r="S118" s="465"/>
      <c r="T118" s="467"/>
      <c r="U118" s="467"/>
      <c r="V118" s="467"/>
      <c r="W118" s="467"/>
      <c r="X118" s="467"/>
      <c r="Y118" s="467"/>
      <c r="Z118" s="562"/>
      <c r="AA118" s="571"/>
      <c r="AB118" s="467"/>
      <c r="AC118" s="474"/>
      <c r="AD118"/>
    </row>
    <row r="119" spans="1:30">
      <c r="A119" t="s">
        <v>775</v>
      </c>
      <c r="C119" t="s">
        <v>776</v>
      </c>
      <c r="D119" t="s">
        <v>777</v>
      </c>
      <c r="F119" s="483"/>
      <c r="G119" s="484"/>
      <c r="H119" s="421"/>
      <c r="I119" s="507"/>
      <c r="J119" s="495"/>
      <c r="K119" s="421"/>
      <c r="L119" s="421"/>
      <c r="M119" s="421"/>
      <c r="N119" s="559"/>
      <c r="O119" s="507"/>
      <c r="P119" s="495"/>
      <c r="Q119" s="422" t="s">
        <v>615</v>
      </c>
      <c r="R119" s="559"/>
      <c r="S119" s="465"/>
      <c r="T119" s="467"/>
      <c r="U119" s="467"/>
      <c r="V119" s="467"/>
      <c r="W119" s="467"/>
      <c r="X119" s="467"/>
      <c r="Y119" s="467"/>
      <c r="Z119" s="562"/>
      <c r="AA119" s="571"/>
      <c r="AB119" s="467"/>
      <c r="AC119" s="474"/>
      <c r="AD119"/>
    </row>
    <row r="120" spans="1:30">
      <c r="C120" t="s">
        <v>778</v>
      </c>
      <c r="E120" t="s">
        <v>779</v>
      </c>
      <c r="F120" s="483" t="s">
        <v>93</v>
      </c>
      <c r="G120" s="484"/>
      <c r="H120" s="421" t="s">
        <v>615</v>
      </c>
      <c r="I120" s="507"/>
      <c r="J120" s="495"/>
      <c r="K120" s="421"/>
      <c r="L120" s="421"/>
      <c r="M120" s="421"/>
      <c r="N120" s="559"/>
      <c r="O120" s="507"/>
      <c r="P120" s="495"/>
      <c r="Q120" s="422" t="s">
        <v>615</v>
      </c>
      <c r="R120" s="559"/>
      <c r="S120" s="465"/>
      <c r="T120" s="467"/>
      <c r="U120" s="467"/>
      <c r="V120" s="467"/>
      <c r="W120" s="467"/>
      <c r="X120" s="467"/>
      <c r="Y120" s="467"/>
      <c r="Z120" s="562"/>
      <c r="AA120" s="571"/>
      <c r="AB120" s="467"/>
      <c r="AC120" s="474"/>
      <c r="AD120"/>
    </row>
    <row r="121" spans="1:30">
      <c r="E121" t="s">
        <v>780</v>
      </c>
      <c r="F121" s="483"/>
      <c r="G121" s="484"/>
      <c r="H121" s="421" t="s">
        <v>615</v>
      </c>
      <c r="I121" s="507"/>
      <c r="J121" s="495"/>
      <c r="K121" s="421"/>
      <c r="L121" s="421"/>
      <c r="M121" s="421"/>
      <c r="N121" s="559"/>
      <c r="O121" s="507"/>
      <c r="P121" s="495"/>
      <c r="Q121" s="422" t="s">
        <v>615</v>
      </c>
      <c r="R121" s="559"/>
      <c r="S121" s="465"/>
      <c r="T121" s="467"/>
      <c r="U121" s="467"/>
      <c r="V121" s="467"/>
      <c r="W121" s="467"/>
      <c r="X121" s="467"/>
      <c r="Y121" s="467"/>
      <c r="Z121" s="562"/>
      <c r="AA121" s="571"/>
      <c r="AB121" s="467"/>
      <c r="AC121" s="474"/>
      <c r="AD121"/>
    </row>
    <row r="122" spans="1:30">
      <c r="E122" t="s">
        <v>781</v>
      </c>
      <c r="F122" s="483"/>
      <c r="G122" s="484"/>
      <c r="H122" s="421" t="s">
        <v>615</v>
      </c>
      <c r="I122" s="507"/>
      <c r="J122" s="495"/>
      <c r="K122" s="421"/>
      <c r="L122" s="421"/>
      <c r="M122" s="421"/>
      <c r="N122" s="559"/>
      <c r="O122" s="507"/>
      <c r="P122" s="495"/>
      <c r="Q122" s="422" t="s">
        <v>615</v>
      </c>
      <c r="R122" s="559"/>
      <c r="S122" s="465"/>
      <c r="T122" s="467"/>
      <c r="U122" s="467"/>
      <c r="V122" s="467"/>
      <c r="W122" s="467"/>
      <c r="X122" s="467"/>
      <c r="Y122" s="467"/>
      <c r="Z122" s="562"/>
      <c r="AA122" s="571"/>
      <c r="AB122" s="467"/>
      <c r="AC122" s="474"/>
      <c r="AD122"/>
    </row>
    <row r="123" spans="1:30">
      <c r="E123" t="s">
        <v>782</v>
      </c>
      <c r="F123" s="483"/>
      <c r="G123" s="484"/>
      <c r="H123" s="421" t="s">
        <v>615</v>
      </c>
      <c r="I123" s="507"/>
      <c r="J123" s="495"/>
      <c r="K123" s="421"/>
      <c r="L123" s="421"/>
      <c r="M123" s="421"/>
      <c r="N123" s="559"/>
      <c r="O123" s="507"/>
      <c r="P123" s="495"/>
      <c r="Q123" s="422" t="s">
        <v>615</v>
      </c>
      <c r="R123" s="559"/>
      <c r="S123" s="465"/>
      <c r="T123" s="467"/>
      <c r="U123" s="467"/>
      <c r="V123" s="467"/>
      <c r="W123" s="467"/>
      <c r="X123" s="467"/>
      <c r="Y123" s="467"/>
      <c r="Z123" s="562"/>
      <c r="AA123" s="571"/>
      <c r="AB123" s="467"/>
      <c r="AC123" s="474"/>
      <c r="AD123"/>
    </row>
    <row r="124" spans="1:30">
      <c r="E124" t="s">
        <v>783</v>
      </c>
      <c r="F124" s="483"/>
      <c r="G124" s="484"/>
      <c r="H124" s="421" t="s">
        <v>615</v>
      </c>
      <c r="I124" s="507"/>
      <c r="J124" s="495"/>
      <c r="K124" s="421"/>
      <c r="L124" s="421"/>
      <c r="M124" s="421"/>
      <c r="N124" s="559"/>
      <c r="O124" s="507"/>
      <c r="P124" s="495"/>
      <c r="Q124" s="422" t="s">
        <v>615</v>
      </c>
      <c r="R124" s="559"/>
      <c r="S124" s="465"/>
      <c r="T124" s="467"/>
      <c r="U124" s="467"/>
      <c r="V124" s="467"/>
      <c r="W124" s="467"/>
      <c r="X124" s="467"/>
      <c r="Y124" s="467"/>
      <c r="Z124" s="562"/>
      <c r="AA124" s="571"/>
      <c r="AB124" s="467"/>
      <c r="AC124" s="474"/>
      <c r="AD124"/>
    </row>
    <row r="125" spans="1:30">
      <c r="E125" t="s">
        <v>784</v>
      </c>
      <c r="F125" s="483"/>
      <c r="G125" s="484"/>
      <c r="H125" s="421" t="s">
        <v>615</v>
      </c>
      <c r="I125" s="507"/>
      <c r="J125" s="495"/>
      <c r="K125" s="421"/>
      <c r="L125" s="421"/>
      <c r="M125" s="421"/>
      <c r="N125" s="559"/>
      <c r="O125" s="507"/>
      <c r="P125" s="495"/>
      <c r="Q125" s="422" t="s">
        <v>615</v>
      </c>
      <c r="R125" s="559"/>
      <c r="S125" s="465"/>
      <c r="T125" s="467"/>
      <c r="U125" s="467"/>
      <c r="V125" s="467"/>
      <c r="W125" s="467"/>
      <c r="X125" s="467"/>
      <c r="Y125" s="467"/>
      <c r="Z125" s="562"/>
      <c r="AA125" s="571"/>
      <c r="AB125" s="467"/>
      <c r="AC125" s="474"/>
      <c r="AD125"/>
    </row>
    <row r="126" spans="1:30">
      <c r="E126" t="s">
        <v>785</v>
      </c>
      <c r="F126" s="483"/>
      <c r="G126" s="484"/>
      <c r="H126" s="421" t="s">
        <v>615</v>
      </c>
      <c r="I126" s="507"/>
      <c r="J126" s="495"/>
      <c r="K126" s="421"/>
      <c r="L126" s="421"/>
      <c r="M126" s="421"/>
      <c r="N126" s="559"/>
      <c r="O126" s="507"/>
      <c r="P126" s="495"/>
      <c r="Q126" s="422" t="s">
        <v>615</v>
      </c>
      <c r="R126" s="559"/>
      <c r="S126" s="465"/>
      <c r="T126" s="467"/>
      <c r="U126" s="467"/>
      <c r="V126" s="467"/>
      <c r="W126" s="467"/>
      <c r="X126" s="467"/>
      <c r="Y126" s="467"/>
      <c r="Z126" s="562"/>
      <c r="AA126" s="571"/>
      <c r="AB126" s="467"/>
      <c r="AC126" s="474"/>
      <c r="AD126"/>
    </row>
    <row r="127" spans="1:30">
      <c r="E127" t="s">
        <v>786</v>
      </c>
      <c r="F127" s="483"/>
      <c r="G127" s="484"/>
      <c r="H127" s="421" t="s">
        <v>615</v>
      </c>
      <c r="I127" s="507"/>
      <c r="J127" s="495"/>
      <c r="K127" s="421"/>
      <c r="L127" s="421"/>
      <c r="M127" s="421"/>
      <c r="N127" s="559"/>
      <c r="O127" s="507"/>
      <c r="P127" s="495"/>
      <c r="Q127" s="422" t="s">
        <v>615</v>
      </c>
      <c r="R127" s="559"/>
      <c r="S127" s="465"/>
      <c r="T127" s="467"/>
      <c r="U127" s="467"/>
      <c r="V127" s="467"/>
      <c r="W127" s="467"/>
      <c r="X127" s="467"/>
      <c r="Y127" s="467"/>
      <c r="Z127" s="562"/>
      <c r="AA127" s="571"/>
      <c r="AB127" s="467"/>
      <c r="AC127" s="474"/>
      <c r="AD127"/>
    </row>
    <row r="128" spans="1:30">
      <c r="F128" s="483"/>
      <c r="G128" s="484"/>
      <c r="H128" s="421"/>
      <c r="I128" s="507"/>
      <c r="J128" s="495"/>
      <c r="K128" s="421"/>
      <c r="L128" s="421"/>
      <c r="M128" s="421"/>
      <c r="N128" s="559"/>
      <c r="O128" s="507"/>
      <c r="P128" s="495"/>
      <c r="R128" s="559"/>
      <c r="S128" s="465"/>
      <c r="T128" s="467"/>
      <c r="U128" s="467"/>
      <c r="V128" s="467"/>
      <c r="W128" s="467"/>
      <c r="X128" s="467"/>
      <c r="Y128" s="467"/>
      <c r="Z128" s="562"/>
      <c r="AA128" s="571"/>
      <c r="AB128" s="467"/>
      <c r="AC128" s="474"/>
      <c r="AD128"/>
    </row>
    <row r="129" spans="1:31">
      <c r="A129" t="s">
        <v>787</v>
      </c>
      <c r="C129" t="s">
        <v>788</v>
      </c>
      <c r="E129" t="s">
        <v>789</v>
      </c>
      <c r="F129" s="483"/>
      <c r="G129" s="484"/>
      <c r="H129" s="421" t="s">
        <v>615</v>
      </c>
      <c r="I129" s="507" t="s">
        <v>93</v>
      </c>
      <c r="J129" s="495"/>
      <c r="K129" s="421"/>
      <c r="L129" s="421"/>
      <c r="M129" s="421"/>
      <c r="N129" s="559"/>
      <c r="O129" s="507"/>
      <c r="P129" s="495"/>
      <c r="Q129" s="422" t="s">
        <v>615</v>
      </c>
      <c r="R129" s="559"/>
      <c r="S129" s="465"/>
      <c r="T129" s="467"/>
      <c r="U129" s="467"/>
      <c r="V129" s="467"/>
      <c r="W129" s="467"/>
      <c r="X129" s="467"/>
      <c r="Y129" s="467"/>
      <c r="Z129" s="562"/>
      <c r="AA129" s="571"/>
      <c r="AB129" s="467"/>
      <c r="AC129" s="474"/>
      <c r="AD129"/>
    </row>
    <row r="130" spans="1:31">
      <c r="C130" t="s">
        <v>790</v>
      </c>
      <c r="E130" t="s">
        <v>791</v>
      </c>
      <c r="F130" s="483"/>
      <c r="G130" s="484"/>
      <c r="H130" s="421" t="s">
        <v>615</v>
      </c>
      <c r="I130" s="507"/>
      <c r="J130" s="495"/>
      <c r="K130" s="421"/>
      <c r="L130" s="421"/>
      <c r="M130" s="421"/>
      <c r="N130" s="559"/>
      <c r="O130" s="507"/>
      <c r="P130" s="495"/>
      <c r="Q130" s="422" t="s">
        <v>615</v>
      </c>
      <c r="R130" s="559"/>
      <c r="S130" s="465"/>
      <c r="T130" s="467"/>
      <c r="U130" s="467"/>
      <c r="V130" s="467"/>
      <c r="W130" s="467"/>
      <c r="X130" s="467"/>
      <c r="Y130" s="467"/>
      <c r="Z130" s="562"/>
      <c r="AA130" s="571"/>
      <c r="AB130" s="467"/>
      <c r="AC130" s="467"/>
      <c r="AD130"/>
    </row>
    <row r="131" spans="1:31">
      <c r="E131" t="s">
        <v>792</v>
      </c>
      <c r="F131" s="483"/>
      <c r="G131" s="484"/>
      <c r="H131" s="421" t="s">
        <v>615</v>
      </c>
      <c r="I131" s="507"/>
      <c r="J131" s="495"/>
      <c r="K131" s="421"/>
      <c r="L131" s="421"/>
      <c r="M131" s="421"/>
      <c r="N131" s="559"/>
      <c r="O131" s="507"/>
      <c r="P131" s="495"/>
      <c r="Q131" s="422" t="s">
        <v>615</v>
      </c>
      <c r="R131" s="559"/>
      <c r="S131" s="465"/>
      <c r="T131" s="467"/>
      <c r="U131" s="467"/>
      <c r="V131" s="467"/>
      <c r="W131" s="467"/>
      <c r="X131" s="467"/>
      <c r="Y131" s="467"/>
      <c r="Z131" s="562"/>
      <c r="AA131" s="571"/>
      <c r="AB131" s="467"/>
      <c r="AC131" s="467"/>
      <c r="AD131"/>
    </row>
    <row r="132" spans="1:31">
      <c r="E132" t="s">
        <v>793</v>
      </c>
      <c r="F132" s="483"/>
      <c r="G132" s="484"/>
      <c r="H132" s="421" t="s">
        <v>615</v>
      </c>
      <c r="I132" s="507"/>
      <c r="J132" s="495"/>
      <c r="K132" s="421"/>
      <c r="L132" s="421"/>
      <c r="M132" s="421"/>
      <c r="N132" s="559"/>
      <c r="O132" s="507"/>
      <c r="P132" s="495"/>
      <c r="Q132" s="422" t="s">
        <v>615</v>
      </c>
      <c r="R132" s="559"/>
      <c r="S132" s="465"/>
      <c r="T132" s="467"/>
      <c r="U132" s="467"/>
      <c r="V132" s="467"/>
      <c r="W132" s="467"/>
      <c r="X132" s="467"/>
      <c r="Y132" s="467"/>
      <c r="Z132" s="562"/>
      <c r="AA132" s="571"/>
      <c r="AB132" s="467"/>
      <c r="AC132" s="467"/>
      <c r="AD132"/>
    </row>
    <row r="133" spans="1:31">
      <c r="E133" t="s">
        <v>794</v>
      </c>
      <c r="F133" s="483"/>
      <c r="G133" s="484"/>
      <c r="H133" s="421" t="s">
        <v>615</v>
      </c>
      <c r="I133" s="507"/>
      <c r="J133" s="495"/>
      <c r="K133" s="421"/>
      <c r="L133" s="421"/>
      <c r="M133" s="421"/>
      <c r="N133" s="559"/>
      <c r="O133" s="507"/>
      <c r="P133" s="495"/>
      <c r="Q133" s="422" t="s">
        <v>615</v>
      </c>
      <c r="R133" s="559"/>
      <c r="S133" s="465"/>
      <c r="T133" s="467"/>
      <c r="U133" s="467"/>
      <c r="V133" s="467"/>
      <c r="W133" s="467"/>
      <c r="X133" s="467"/>
      <c r="Y133" s="467"/>
      <c r="Z133" s="562"/>
      <c r="AA133" s="571"/>
      <c r="AB133" s="467"/>
      <c r="AC133" s="467"/>
      <c r="AD133"/>
    </row>
    <row r="134" spans="1:31">
      <c r="E134" t="s">
        <v>795</v>
      </c>
      <c r="F134" s="483"/>
      <c r="G134" s="484"/>
      <c r="H134" s="421" t="s">
        <v>615</v>
      </c>
      <c r="I134" s="507"/>
      <c r="J134" s="495"/>
      <c r="K134" s="421"/>
      <c r="L134" s="421"/>
      <c r="M134" s="421"/>
      <c r="N134" s="559"/>
      <c r="O134" s="507"/>
      <c r="P134" s="495"/>
      <c r="Q134" s="422" t="s">
        <v>615</v>
      </c>
      <c r="R134" s="559"/>
      <c r="S134" s="465"/>
      <c r="T134" s="467"/>
      <c r="U134" s="467"/>
      <c r="V134" s="467"/>
      <c r="W134" s="467"/>
      <c r="X134" s="467"/>
      <c r="Y134" s="467"/>
      <c r="Z134" s="562"/>
      <c r="AA134" s="571"/>
      <c r="AB134" s="467"/>
      <c r="AC134" s="467"/>
      <c r="AD134"/>
    </row>
    <row r="135" spans="1:31">
      <c r="F135" s="483"/>
      <c r="G135" s="484"/>
      <c r="H135" s="421"/>
      <c r="I135" s="507"/>
      <c r="J135" s="495"/>
      <c r="K135" s="421"/>
      <c r="L135" s="421"/>
      <c r="M135" s="421"/>
      <c r="N135" s="559"/>
      <c r="O135" s="507"/>
      <c r="P135" s="495"/>
      <c r="R135" s="559"/>
      <c r="S135" s="465"/>
      <c r="T135" s="467"/>
      <c r="U135" s="467"/>
      <c r="V135" s="467"/>
      <c r="W135" s="467"/>
      <c r="X135" s="467"/>
      <c r="Y135" s="467"/>
      <c r="Z135" s="562"/>
      <c r="AA135" s="571"/>
      <c r="AB135" s="467"/>
      <c r="AC135" s="467"/>
      <c r="AD135"/>
    </row>
    <row r="136" spans="1:31">
      <c r="B136" s="431" t="s">
        <v>593</v>
      </c>
      <c r="C136" s="431" t="s">
        <v>796</v>
      </c>
      <c r="D136" s="431" t="s">
        <v>797</v>
      </c>
      <c r="E136" s="431"/>
      <c r="F136" s="483"/>
      <c r="G136" s="484"/>
      <c r="H136" s="421"/>
      <c r="I136" s="507"/>
      <c r="J136" s="495"/>
      <c r="K136" s="421"/>
      <c r="L136" s="421"/>
      <c r="M136" s="421"/>
      <c r="N136" s="559"/>
      <c r="O136" s="507"/>
      <c r="P136" s="495"/>
      <c r="R136" s="559"/>
      <c r="S136" s="465"/>
      <c r="T136" s="467"/>
      <c r="U136" s="467"/>
      <c r="V136" s="467"/>
      <c r="W136" s="467"/>
      <c r="X136" s="467"/>
      <c r="Y136" s="467"/>
      <c r="Z136" s="562"/>
      <c r="AA136" s="571"/>
      <c r="AB136" s="467"/>
      <c r="AC136" s="467"/>
      <c r="AD136"/>
    </row>
    <row r="137" spans="1:31">
      <c r="C137" s="431" t="s">
        <v>798</v>
      </c>
      <c r="F137" s="483"/>
      <c r="G137" s="484"/>
      <c r="H137" s="421"/>
      <c r="I137" s="507"/>
      <c r="J137" s="495"/>
      <c r="K137" s="421"/>
      <c r="L137" s="421"/>
      <c r="M137" s="421"/>
      <c r="N137" s="559"/>
      <c r="O137" s="507"/>
      <c r="P137" s="495"/>
      <c r="R137" s="559"/>
      <c r="S137" s="465"/>
      <c r="T137" s="467"/>
      <c r="U137" s="467"/>
      <c r="V137" s="467"/>
      <c r="W137" s="467"/>
      <c r="X137" s="467"/>
      <c r="Y137" s="467"/>
      <c r="Z137" s="562"/>
      <c r="AA137" s="571"/>
      <c r="AB137" s="467"/>
      <c r="AC137" s="467"/>
      <c r="AD137"/>
    </row>
    <row r="138" spans="1:31">
      <c r="A138" s="412"/>
      <c r="B138" s="412"/>
      <c r="C138" s="412"/>
      <c r="D138" s="412"/>
      <c r="E138" s="412"/>
      <c r="F138" s="485">
        <f>SUM(F6:F137)</f>
        <v>46</v>
      </c>
      <c r="G138" s="513">
        <f>SUM(G6:G137)</f>
        <v>34</v>
      </c>
      <c r="H138" s="433"/>
      <c r="I138" s="512">
        <f>SUM(I6:I137)</f>
        <v>35</v>
      </c>
      <c r="J138" s="514">
        <f>SUM(J6:J137)</f>
        <v>23</v>
      </c>
      <c r="K138" s="435">
        <f>SUM(K6:K137)</f>
        <v>0</v>
      </c>
      <c r="L138" s="433">
        <v>0</v>
      </c>
      <c r="M138" s="433">
        <v>0</v>
      </c>
      <c r="N138" s="564">
        <f>SUM(N6:N137)</f>
        <v>1</v>
      </c>
      <c r="O138" s="512">
        <f>SUM(O6:O137)</f>
        <v>55</v>
      </c>
      <c r="P138" s="514">
        <f>SUM(P6:P137)</f>
        <v>18</v>
      </c>
      <c r="Q138" s="436">
        <f>SUM(Q6:Q137)</f>
        <v>0</v>
      </c>
      <c r="R138" s="564"/>
      <c r="S138" s="469">
        <f t="shared" ref="R138:AC138" si="0">SUM(S6:S137)</f>
        <v>3</v>
      </c>
      <c r="T138" s="469">
        <f t="shared" si="0"/>
        <v>1</v>
      </c>
      <c r="U138" s="469">
        <f t="shared" si="0"/>
        <v>1</v>
      </c>
      <c r="V138" s="469">
        <f t="shared" si="0"/>
        <v>1</v>
      </c>
      <c r="W138" s="469">
        <f t="shared" si="0"/>
        <v>11</v>
      </c>
      <c r="X138" s="469">
        <f t="shared" si="0"/>
        <v>1</v>
      </c>
      <c r="Y138" s="478">
        <f t="shared" si="0"/>
        <v>0</v>
      </c>
      <c r="Z138" s="564">
        <f>SUM(Z6:Z137)</f>
        <v>30</v>
      </c>
      <c r="AA138" s="572">
        <v>16</v>
      </c>
      <c r="AB138" s="469">
        <f t="shared" si="0"/>
        <v>11</v>
      </c>
      <c r="AC138" s="469">
        <f t="shared" si="0"/>
        <v>2</v>
      </c>
      <c r="AD138"/>
    </row>
    <row r="139" spans="1:31" s="377" customFormat="1">
      <c r="A139" s="437"/>
      <c r="B139" s="437"/>
      <c r="C139" s="437"/>
      <c r="D139" s="437"/>
      <c r="E139" s="437"/>
      <c r="F139" s="486"/>
      <c r="G139" s="487"/>
      <c r="H139" s="439"/>
      <c r="I139" s="486"/>
      <c r="J139" s="487"/>
      <c r="K139" s="439"/>
      <c r="L139" s="439"/>
      <c r="M139" s="439"/>
      <c r="N139" s="560"/>
      <c r="O139" s="486"/>
      <c r="P139" s="487"/>
      <c r="Q139" s="440">
        <v>0</v>
      </c>
      <c r="R139" s="560"/>
      <c r="S139" s="466"/>
      <c r="T139" s="466"/>
      <c r="U139" s="466"/>
      <c r="V139" s="466"/>
      <c r="W139" s="466"/>
      <c r="X139" s="466"/>
      <c r="Y139" s="479"/>
      <c r="Z139" s="560"/>
      <c r="AA139" s="573"/>
      <c r="AB139" s="466"/>
      <c r="AC139" s="466"/>
      <c r="AD139"/>
      <c r="AE139"/>
    </row>
    <row r="140" spans="1:31">
      <c r="A140" s="346"/>
      <c r="B140" s="346"/>
      <c r="C140" s="346"/>
      <c r="D140" s="346"/>
      <c r="E140" s="346"/>
      <c r="F140" s="483"/>
      <c r="G140" s="484"/>
      <c r="H140" s="442"/>
      <c r="I140" s="507"/>
      <c r="J140" s="495"/>
      <c r="K140" s="442"/>
      <c r="L140" s="442"/>
      <c r="M140" s="442"/>
      <c r="N140" s="557"/>
      <c r="O140" s="507"/>
      <c r="P140" s="495"/>
      <c r="Q140" s="440"/>
      <c r="R140" s="567"/>
      <c r="S140" s="473"/>
      <c r="T140" s="466"/>
      <c r="U140" s="473"/>
      <c r="V140" s="473"/>
      <c r="W140" s="473"/>
      <c r="X140" s="473"/>
      <c r="Y140" s="480"/>
      <c r="Z140" s="567"/>
      <c r="AA140" s="569"/>
      <c r="AB140" s="473"/>
      <c r="AC140" s="473"/>
      <c r="AD140"/>
    </row>
    <row r="141" spans="1:31" ht="15.75" thickBot="1">
      <c r="A141" s="346"/>
      <c r="B141" s="346"/>
      <c r="C141" s="346"/>
      <c r="D141" s="346"/>
      <c r="E141" s="346"/>
      <c r="F141" s="488"/>
      <c r="G141" s="489"/>
      <c r="H141" s="439"/>
      <c r="I141" s="488"/>
      <c r="J141" s="489"/>
      <c r="K141" s="439"/>
      <c r="L141" s="439"/>
      <c r="M141" s="439"/>
      <c r="N141" s="560"/>
      <c r="O141" s="488"/>
      <c r="P141" s="489"/>
      <c r="Q141" s="440">
        <f t="shared" ref="Q141" si="1">Q138*Q139</f>
        <v>0</v>
      </c>
      <c r="R141" s="560"/>
      <c r="S141" s="466"/>
      <c r="T141" s="466"/>
      <c r="U141" s="466"/>
      <c r="V141" s="466"/>
      <c r="W141" s="466"/>
      <c r="X141" s="466"/>
      <c r="Y141" s="479"/>
      <c r="Z141" s="560"/>
      <c r="AA141" s="573"/>
      <c r="AB141" s="466"/>
      <c r="AC141" s="466"/>
      <c r="AD141"/>
    </row>
    <row r="142" spans="1:31" ht="10.5" customHeight="1">
      <c r="N142" s="561"/>
      <c r="R142" s="561"/>
      <c r="S142" s="464"/>
      <c r="T142" s="467"/>
      <c r="U142" s="467"/>
      <c r="V142" s="467"/>
      <c r="W142" s="467"/>
      <c r="X142" s="467"/>
      <c r="Y142" s="467"/>
      <c r="Z142" s="562"/>
      <c r="AA142" s="571"/>
      <c r="AB142" s="467"/>
      <c r="AC142" s="467"/>
      <c r="AD142"/>
    </row>
    <row r="143" spans="1:31">
      <c r="A143" s="444"/>
      <c r="B143" s="444"/>
      <c r="AD143"/>
    </row>
    <row r="144" spans="1:31" ht="8.25" customHeight="1">
      <c r="AD144"/>
    </row>
    <row r="145" spans="3:40">
      <c r="C145" s="445"/>
      <c r="H145" s="421"/>
      <c r="K145" s="377"/>
      <c r="L145" s="377"/>
      <c r="M145" s="421"/>
      <c r="N145" s="377"/>
      <c r="Q145" s="426"/>
      <c r="R145" s="377"/>
      <c r="AD145"/>
    </row>
    <row r="146" spans="3:40">
      <c r="C146" s="445"/>
      <c r="H146" s="421"/>
      <c r="K146" s="377"/>
      <c r="L146" s="377"/>
      <c r="M146" s="421"/>
      <c r="N146" s="377"/>
      <c r="Q146" s="426"/>
      <c r="R146" s="421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3:40">
      <c r="C147" s="444"/>
      <c r="S147"/>
      <c r="T147"/>
      <c r="U147"/>
      <c r="V147"/>
      <c r="W147"/>
      <c r="X147"/>
      <c r="Y147"/>
      <c r="Z147"/>
      <c r="AA147"/>
      <c r="AB147"/>
      <c r="AC147"/>
      <c r="AD147"/>
    </row>
    <row r="149" spans="3:40">
      <c r="O149" s="421"/>
      <c r="P149" s="421"/>
    </row>
    <row r="151" spans="3:40">
      <c r="AG151" s="590" t="s">
        <v>932</v>
      </c>
      <c r="AH151" s="590"/>
      <c r="AI151" s="590"/>
      <c r="AJ151" s="590"/>
      <c r="AK151" s="590"/>
      <c r="AL151" s="590"/>
      <c r="AM151" s="590"/>
      <c r="AN151" s="590"/>
    </row>
    <row r="153" spans="3:40" ht="15.75" thickBot="1"/>
    <row r="154" spans="3:40" ht="15.75" thickBot="1">
      <c r="C154" s="363" t="s">
        <v>912</v>
      </c>
      <c r="AE154" s="683" t="s">
        <v>876</v>
      </c>
      <c r="AF154" s="683"/>
      <c r="AG154" s="683"/>
      <c r="AH154" s="683"/>
      <c r="AI154" s="683"/>
      <c r="AJ154" s="683"/>
      <c r="AK154" s="683"/>
      <c r="AL154" s="683" t="s">
        <v>444</v>
      </c>
      <c r="AM154" s="683"/>
    </row>
    <row r="155" spans="3:40">
      <c r="C155" s="549" t="s">
        <v>457</v>
      </c>
      <c r="D155" s="521"/>
      <c r="E155" s="522"/>
      <c r="F155" s="523" t="s">
        <v>328</v>
      </c>
      <c r="G155" s="523" t="s">
        <v>463</v>
      </c>
      <c r="H155" s="523"/>
      <c r="I155" s="524"/>
      <c r="J155" s="524"/>
      <c r="K155" s="523"/>
      <c r="L155" s="523"/>
      <c r="M155" s="523"/>
      <c r="N155" s="523"/>
      <c r="O155" s="524"/>
      <c r="P155" s="524" t="s">
        <v>463</v>
      </c>
      <c r="Q155" s="524"/>
      <c r="R155" s="523"/>
      <c r="S155" s="523"/>
      <c r="T155" s="524"/>
      <c r="U155" s="524"/>
      <c r="V155" s="524"/>
      <c r="W155" s="524"/>
      <c r="X155" s="524"/>
      <c r="Y155" s="524"/>
      <c r="Z155" s="524"/>
      <c r="AA155" s="524"/>
      <c r="AB155" s="524"/>
      <c r="AC155" s="524"/>
      <c r="AD155" s="525"/>
      <c r="AE155" s="352"/>
      <c r="AF155" s="350" t="s">
        <v>441</v>
      </c>
      <c r="AG155" s="516"/>
      <c r="AH155" s="350" t="s">
        <v>442</v>
      </c>
      <c r="AI155" s="516"/>
      <c r="AJ155" s="688" t="s">
        <v>443</v>
      </c>
      <c r="AK155" s="689"/>
      <c r="AL155" s="688" t="s">
        <v>443</v>
      </c>
      <c r="AM155" s="689"/>
    </row>
    <row r="156" spans="3:40">
      <c r="C156" s="542" t="s">
        <v>458</v>
      </c>
      <c r="D156" s="526" t="s">
        <v>860</v>
      </c>
      <c r="E156" s="527" t="s">
        <v>859</v>
      </c>
      <c r="F156" s="528">
        <f>207*2</f>
        <v>414</v>
      </c>
      <c r="G156" s="528">
        <v>23</v>
      </c>
      <c r="H156" s="528"/>
      <c r="I156" s="529"/>
      <c r="J156" s="529"/>
      <c r="K156" s="528"/>
      <c r="L156" s="528"/>
      <c r="M156" s="528"/>
      <c r="N156" s="528"/>
      <c r="O156" s="529"/>
      <c r="P156" s="529"/>
      <c r="Q156" s="529"/>
      <c r="R156" s="528"/>
      <c r="S156" s="528"/>
      <c r="T156" s="529"/>
      <c r="U156" s="529"/>
      <c r="V156" s="529"/>
      <c r="W156" s="529"/>
      <c r="X156" s="529"/>
      <c r="Y156" s="529"/>
      <c r="Z156" s="529"/>
      <c r="AA156" s="529"/>
      <c r="AB156" s="529"/>
      <c r="AC156" s="529"/>
      <c r="AD156" s="530"/>
      <c r="AE156" s="536" t="s">
        <v>0</v>
      </c>
      <c r="AF156" s="537">
        <f>G156*F156</f>
        <v>9522</v>
      </c>
      <c r="AG156" s="538" t="s">
        <v>328</v>
      </c>
      <c r="AH156" s="539">
        <v>0.20499999999999999</v>
      </c>
      <c r="AI156" s="538" t="s">
        <v>460</v>
      </c>
      <c r="AJ156" s="540">
        <f>AF156*AH156</f>
        <v>1952.01</v>
      </c>
      <c r="AK156" s="538" t="s">
        <v>446</v>
      </c>
      <c r="AL156" s="541">
        <f>AJ156*3</f>
        <v>5856.03</v>
      </c>
      <c r="AM156" s="538" t="str">
        <f>AK156</f>
        <v>kg CO2</v>
      </c>
    </row>
    <row r="157" spans="3:40">
      <c r="C157" s="542"/>
      <c r="D157" s="526" t="s">
        <v>860</v>
      </c>
      <c r="E157" s="527" t="s">
        <v>858</v>
      </c>
      <c r="F157" s="528">
        <f>100*2</f>
        <v>200</v>
      </c>
      <c r="G157" s="528">
        <f>AB138</f>
        <v>11</v>
      </c>
      <c r="H157" s="528"/>
      <c r="I157" s="529"/>
      <c r="J157" s="529"/>
      <c r="K157" s="528"/>
      <c r="L157" s="528"/>
      <c r="M157" s="528"/>
      <c r="N157" s="528"/>
      <c r="O157" s="529"/>
      <c r="P157" s="529"/>
      <c r="Q157" s="529"/>
      <c r="R157" s="528"/>
      <c r="S157" s="528"/>
      <c r="T157" s="529"/>
      <c r="U157" s="529"/>
      <c r="V157" s="529"/>
      <c r="W157" s="529"/>
      <c r="X157" s="529"/>
      <c r="Y157" s="529"/>
      <c r="Z157" s="529"/>
      <c r="AA157" s="529"/>
      <c r="AB157" s="529"/>
      <c r="AC157" s="529"/>
      <c r="AD157" s="530"/>
      <c r="AE157" s="542" t="s">
        <v>0</v>
      </c>
      <c r="AF157" s="543">
        <f>G157*F157</f>
        <v>2200</v>
      </c>
      <c r="AG157" s="544" t="s">
        <v>328</v>
      </c>
      <c r="AH157" s="527">
        <v>0.20499999999999999</v>
      </c>
      <c r="AI157" s="544" t="s">
        <v>460</v>
      </c>
      <c r="AJ157" s="545">
        <f>AF157*AH157</f>
        <v>451</v>
      </c>
      <c r="AK157" s="544" t="s">
        <v>446</v>
      </c>
      <c r="AL157" s="546">
        <f>AJ157*3</f>
        <v>1353</v>
      </c>
      <c r="AM157" s="544" t="str">
        <f>AK157</f>
        <v>kg CO2</v>
      </c>
    </row>
    <row r="158" spans="3:40">
      <c r="C158" s="542"/>
      <c r="D158" s="526"/>
      <c r="E158" s="527"/>
      <c r="F158" s="528"/>
      <c r="G158" s="528"/>
      <c r="H158" s="528"/>
      <c r="I158" s="529"/>
      <c r="J158" s="529"/>
      <c r="K158" s="528"/>
      <c r="L158" s="528"/>
      <c r="M158" s="528"/>
      <c r="N158" s="528"/>
      <c r="O158" s="529"/>
      <c r="P158" s="529"/>
      <c r="Q158" s="529"/>
      <c r="R158" s="528"/>
      <c r="S158" s="528"/>
      <c r="T158" s="529"/>
      <c r="U158" s="529"/>
      <c r="V158" s="529"/>
      <c r="W158" s="529"/>
      <c r="X158" s="529"/>
      <c r="Y158" s="529"/>
      <c r="Z158" s="529"/>
      <c r="AA158" s="529"/>
      <c r="AB158" s="529"/>
      <c r="AC158" s="529"/>
      <c r="AD158" s="530"/>
      <c r="AE158" s="542"/>
      <c r="AF158" s="543"/>
      <c r="AG158" s="544"/>
      <c r="AH158" s="527"/>
      <c r="AI158" s="544"/>
      <c r="AJ158" s="545"/>
      <c r="AK158" s="544"/>
      <c r="AL158" s="546"/>
      <c r="AM158" s="544"/>
    </row>
    <row r="159" spans="3:40">
      <c r="C159" s="542"/>
      <c r="D159" s="526" t="s">
        <v>862</v>
      </c>
      <c r="E159" s="527" t="s">
        <v>861</v>
      </c>
      <c r="F159" s="528">
        <f>180*2</f>
        <v>360</v>
      </c>
      <c r="G159" s="528"/>
      <c r="H159" s="528"/>
      <c r="I159" s="529"/>
      <c r="J159" s="529">
        <f>J138</f>
        <v>23</v>
      </c>
      <c r="K159" s="528"/>
      <c r="L159" s="528"/>
      <c r="M159" s="528"/>
      <c r="N159" s="528"/>
      <c r="O159" s="529"/>
      <c r="P159" s="529"/>
      <c r="Q159" s="529"/>
      <c r="R159" s="528"/>
      <c r="S159" s="528"/>
      <c r="T159" s="529"/>
      <c r="U159" s="529"/>
      <c r="V159" s="529"/>
      <c r="W159" s="529"/>
      <c r="X159" s="529"/>
      <c r="Y159" s="529"/>
      <c r="Z159" s="529"/>
      <c r="AA159" s="529"/>
      <c r="AB159" s="529"/>
      <c r="AC159" s="529"/>
      <c r="AD159" s="530"/>
      <c r="AE159" s="542" t="s">
        <v>0</v>
      </c>
      <c r="AF159" s="543">
        <f>J159*F159</f>
        <v>8280</v>
      </c>
      <c r="AG159" s="544" t="s">
        <v>328</v>
      </c>
      <c r="AH159" s="527">
        <v>0.20499999999999999</v>
      </c>
      <c r="AI159" s="544" t="s">
        <v>460</v>
      </c>
      <c r="AJ159" s="545">
        <f>AF159*AH159</f>
        <v>1697.3999999999999</v>
      </c>
      <c r="AK159" s="544" t="s">
        <v>446</v>
      </c>
      <c r="AL159" s="546">
        <f>AJ159*3</f>
        <v>5092.2</v>
      </c>
      <c r="AM159" s="544" t="str">
        <f>AK159</f>
        <v>kg CO2</v>
      </c>
    </row>
    <row r="160" spans="3:40">
      <c r="C160" s="542"/>
      <c r="D160" s="526"/>
      <c r="E160" s="527"/>
      <c r="F160" s="528"/>
      <c r="G160" s="528"/>
      <c r="H160" s="528"/>
      <c r="I160" s="529"/>
      <c r="J160" s="529"/>
      <c r="K160" s="528"/>
      <c r="L160" s="528"/>
      <c r="M160" s="528"/>
      <c r="N160" s="528"/>
      <c r="O160" s="529"/>
      <c r="P160" s="529"/>
      <c r="Q160" s="529"/>
      <c r="R160" s="528"/>
      <c r="S160" s="528"/>
      <c r="T160" s="529"/>
      <c r="U160" s="529"/>
      <c r="V160" s="529"/>
      <c r="W160" s="529"/>
      <c r="X160" s="529"/>
      <c r="Y160" s="529"/>
      <c r="Z160" s="529"/>
      <c r="AA160" s="529"/>
      <c r="AB160" s="529"/>
      <c r="AC160" s="529"/>
      <c r="AD160" s="530"/>
      <c r="AE160" s="542"/>
      <c r="AF160" s="543"/>
      <c r="AG160" s="544"/>
      <c r="AH160" s="527"/>
      <c r="AI160" s="544"/>
      <c r="AJ160" s="545"/>
      <c r="AK160" s="544"/>
      <c r="AL160" s="546"/>
      <c r="AM160" s="544"/>
    </row>
    <row r="161" spans="3:39">
      <c r="C161" s="542"/>
      <c r="D161" s="526" t="s">
        <v>207</v>
      </c>
      <c r="E161" s="527" t="s">
        <v>859</v>
      </c>
      <c r="F161" s="528">
        <f>207*2</f>
        <v>414</v>
      </c>
      <c r="G161" s="528"/>
      <c r="H161" s="528"/>
      <c r="I161" s="529"/>
      <c r="J161" s="529"/>
      <c r="K161" s="528"/>
      <c r="L161" s="528"/>
      <c r="M161" s="528"/>
      <c r="N161" s="528"/>
      <c r="O161" s="529"/>
      <c r="P161" s="529">
        <f>P138</f>
        <v>18</v>
      </c>
      <c r="Q161" s="529"/>
      <c r="R161" s="528"/>
      <c r="S161" s="528"/>
      <c r="T161" s="529"/>
      <c r="U161" s="529"/>
      <c r="V161" s="529"/>
      <c r="W161" s="529"/>
      <c r="X161" s="529"/>
      <c r="Y161" s="529"/>
      <c r="Z161" s="529"/>
      <c r="AA161" s="529"/>
      <c r="AB161" s="529"/>
      <c r="AC161" s="529"/>
      <c r="AD161" s="530"/>
      <c r="AE161" s="542" t="s">
        <v>0</v>
      </c>
      <c r="AF161" s="543">
        <f>P161*F161</f>
        <v>7452</v>
      </c>
      <c r="AG161" s="544" t="s">
        <v>328</v>
      </c>
      <c r="AH161" s="527">
        <v>0.21</v>
      </c>
      <c r="AI161" s="544" t="s">
        <v>460</v>
      </c>
      <c r="AJ161" s="545">
        <f>AF161*AH161</f>
        <v>1564.9199999999998</v>
      </c>
      <c r="AK161" s="544" t="s">
        <v>446</v>
      </c>
      <c r="AL161" s="546">
        <f>AJ161*3</f>
        <v>4694.7599999999993</v>
      </c>
      <c r="AM161" s="544" t="str">
        <f>AK161</f>
        <v>kg CO2</v>
      </c>
    </row>
    <row r="162" spans="3:39">
      <c r="C162" s="542"/>
      <c r="D162" s="526"/>
      <c r="E162" s="527"/>
      <c r="F162" s="528"/>
      <c r="G162" s="528"/>
      <c r="H162" s="528"/>
      <c r="I162" s="529"/>
      <c r="J162" s="529"/>
      <c r="K162" s="528"/>
      <c r="L162" s="528"/>
      <c r="M162" s="528"/>
      <c r="N162" s="528"/>
      <c r="O162" s="529"/>
      <c r="P162" s="529"/>
      <c r="Q162" s="529"/>
      <c r="R162" s="528"/>
      <c r="S162" s="528"/>
      <c r="T162" s="529"/>
      <c r="U162" s="529"/>
      <c r="V162" s="529"/>
      <c r="W162" s="529"/>
      <c r="X162" s="529"/>
      <c r="Y162" s="529"/>
      <c r="Z162" s="529"/>
      <c r="AA162" s="529"/>
      <c r="AB162" s="529"/>
      <c r="AC162" s="529"/>
      <c r="AD162" s="530"/>
      <c r="AE162" s="542"/>
      <c r="AF162" s="543"/>
      <c r="AG162" s="544"/>
      <c r="AH162" s="527"/>
      <c r="AI162" s="544"/>
      <c r="AJ162" s="545"/>
      <c r="AK162" s="544"/>
      <c r="AL162" s="546"/>
      <c r="AM162" s="544"/>
    </row>
    <row r="163" spans="3:39">
      <c r="C163" s="542" t="s">
        <v>928</v>
      </c>
      <c r="D163" s="526"/>
      <c r="E163" s="527"/>
      <c r="F163" s="528"/>
      <c r="G163" s="528"/>
      <c r="H163" s="528"/>
      <c r="I163" s="529"/>
      <c r="J163" s="529"/>
      <c r="K163" s="528"/>
      <c r="L163" s="528"/>
      <c r="M163" s="528"/>
      <c r="N163" s="528"/>
      <c r="O163" s="529"/>
      <c r="P163" s="529"/>
      <c r="Q163" s="529"/>
      <c r="R163" s="528"/>
      <c r="S163" s="528"/>
      <c r="T163" s="529"/>
      <c r="U163" s="529"/>
      <c r="V163" s="529"/>
      <c r="W163" s="529"/>
      <c r="X163" s="529"/>
      <c r="Y163" s="529"/>
      <c r="Z163" s="529"/>
      <c r="AA163" s="529"/>
      <c r="AB163" s="529"/>
      <c r="AC163" s="529"/>
      <c r="AD163" s="530"/>
      <c r="AE163" s="542" t="s">
        <v>0</v>
      </c>
      <c r="AF163" s="543">
        <v>0</v>
      </c>
      <c r="AG163" s="544" t="s">
        <v>865</v>
      </c>
      <c r="AH163" s="547">
        <v>3.1349999999999998</v>
      </c>
      <c r="AI163" s="544" t="s">
        <v>866</v>
      </c>
      <c r="AJ163" s="545">
        <f>AH163*AF163</f>
        <v>0</v>
      </c>
      <c r="AK163" s="544" t="s">
        <v>446</v>
      </c>
      <c r="AL163" s="546">
        <f t="shared" ref="AL163:AL165" si="2">AJ163*3</f>
        <v>0</v>
      </c>
      <c r="AM163" s="544" t="str">
        <f t="shared" ref="AM163:AM165" si="3">AK163</f>
        <v>kg CO2</v>
      </c>
    </row>
    <row r="164" spans="3:39">
      <c r="C164" s="542" t="s">
        <v>868</v>
      </c>
      <c r="D164" s="526"/>
      <c r="E164" s="527"/>
      <c r="F164" s="528"/>
      <c r="G164" s="528">
        <v>70</v>
      </c>
      <c r="H164" s="528"/>
      <c r="I164" s="529"/>
      <c r="J164" s="529"/>
      <c r="K164" s="528"/>
      <c r="L164" s="528"/>
      <c r="M164" s="528"/>
      <c r="N164" s="528"/>
      <c r="O164" s="529">
        <v>15</v>
      </c>
      <c r="P164" s="529"/>
      <c r="Q164" s="529"/>
      <c r="R164" s="528"/>
      <c r="S164" s="528"/>
      <c r="T164" s="529"/>
      <c r="U164" s="529"/>
      <c r="V164" s="529"/>
      <c r="W164" s="529"/>
      <c r="X164" s="529"/>
      <c r="Y164" s="529"/>
      <c r="Z164" s="529"/>
      <c r="AA164" s="529"/>
      <c r="AB164" s="529"/>
      <c r="AC164" s="529"/>
      <c r="AD164" s="530"/>
      <c r="AE164" s="542" t="s">
        <v>0</v>
      </c>
      <c r="AF164" s="543">
        <f>O164*G164</f>
        <v>1050</v>
      </c>
      <c r="AG164" s="544" t="s">
        <v>865</v>
      </c>
      <c r="AH164" s="547">
        <v>3.1349999999999998</v>
      </c>
      <c r="AI164" s="544" t="s">
        <v>866</v>
      </c>
      <c r="AJ164" s="545">
        <f>AH164*AF164</f>
        <v>3291.75</v>
      </c>
      <c r="AK164" s="544" t="s">
        <v>446</v>
      </c>
      <c r="AL164" s="546">
        <f t="shared" si="2"/>
        <v>9875.25</v>
      </c>
      <c r="AM164" s="544" t="str">
        <f t="shared" si="3"/>
        <v>kg CO2</v>
      </c>
    </row>
    <row r="165" spans="3:39">
      <c r="C165" s="542" t="s">
        <v>889</v>
      </c>
      <c r="D165" s="526"/>
      <c r="E165" s="527"/>
      <c r="F165" s="528"/>
      <c r="G165" s="528"/>
      <c r="H165" s="528"/>
      <c r="I165" s="529"/>
      <c r="J165" s="529"/>
      <c r="K165" s="528"/>
      <c r="L165" s="528"/>
      <c r="M165" s="528"/>
      <c r="N165" s="528"/>
      <c r="O165" s="529"/>
      <c r="P165" s="529"/>
      <c r="Q165" s="529"/>
      <c r="R165" s="528"/>
      <c r="S165" s="528"/>
      <c r="T165" s="529"/>
      <c r="U165" s="529"/>
      <c r="V165" s="529"/>
      <c r="W165" s="529"/>
      <c r="X165" s="529"/>
      <c r="Y165" s="529"/>
      <c r="Z165" s="529"/>
      <c r="AA165" s="529"/>
      <c r="AB165" s="529"/>
      <c r="AC165" s="529"/>
      <c r="AD165" s="530"/>
      <c r="AE165" s="542">
        <f>L165</f>
        <v>0</v>
      </c>
      <c r="AF165" s="543">
        <f>AC165</f>
        <v>0</v>
      </c>
      <c r="AG165" s="544"/>
      <c r="AH165" s="527">
        <v>1.208</v>
      </c>
      <c r="AI165" s="544" t="s">
        <v>445</v>
      </c>
      <c r="AJ165" s="545">
        <f>AH165*AF165</f>
        <v>0</v>
      </c>
      <c r="AK165" s="544" t="s">
        <v>446</v>
      </c>
      <c r="AL165" s="546">
        <f t="shared" si="2"/>
        <v>0</v>
      </c>
      <c r="AM165" s="544" t="str">
        <f t="shared" si="3"/>
        <v>kg CO2</v>
      </c>
    </row>
    <row r="166" spans="3:39">
      <c r="C166" s="542"/>
      <c r="D166" s="526"/>
      <c r="E166" s="527"/>
      <c r="F166" s="528"/>
      <c r="G166" s="528"/>
      <c r="H166" s="528"/>
      <c r="I166" s="529"/>
      <c r="J166" s="529"/>
      <c r="K166" s="528"/>
      <c r="L166" s="528"/>
      <c r="M166" s="528"/>
      <c r="N166" s="528"/>
      <c r="O166" s="529"/>
      <c r="P166" s="529"/>
      <c r="Q166" s="529"/>
      <c r="R166" s="528"/>
      <c r="S166" s="528"/>
      <c r="T166" s="529"/>
      <c r="U166" s="529"/>
      <c r="V166" s="529"/>
      <c r="W166" s="529"/>
      <c r="X166" s="529"/>
      <c r="Y166" s="529"/>
      <c r="Z166" s="529"/>
      <c r="AA166" s="529"/>
      <c r="AB166" s="529"/>
      <c r="AC166" s="529"/>
      <c r="AD166" s="530"/>
      <c r="AE166" s="542"/>
      <c r="AF166" s="543"/>
      <c r="AG166" s="544"/>
      <c r="AH166" s="527"/>
      <c r="AI166" s="544"/>
      <c r="AJ166" s="545"/>
      <c r="AK166" s="544"/>
      <c r="AL166" s="546"/>
      <c r="AM166" s="544"/>
    </row>
    <row r="167" spans="3:39">
      <c r="C167" s="542" t="s">
        <v>929</v>
      </c>
      <c r="D167" s="526"/>
      <c r="E167" s="527"/>
      <c r="F167" s="528"/>
      <c r="G167" s="528"/>
      <c r="H167" s="528"/>
      <c r="I167" s="529"/>
      <c r="J167" s="529"/>
      <c r="K167" s="528"/>
      <c r="L167" s="528"/>
      <c r="M167" s="528"/>
      <c r="N167" s="528"/>
      <c r="O167" s="529"/>
      <c r="P167" s="529"/>
      <c r="Q167" s="529"/>
      <c r="R167" s="528"/>
      <c r="S167" s="528"/>
      <c r="T167" s="529"/>
      <c r="U167" s="529"/>
      <c r="V167" s="529"/>
      <c r="W167" s="529"/>
      <c r="X167" s="529"/>
      <c r="Y167" s="529"/>
      <c r="Z167" s="529"/>
      <c r="AA167" s="529"/>
      <c r="AB167" s="529"/>
      <c r="AC167" s="529"/>
      <c r="AD167" s="530"/>
      <c r="AE167" s="542">
        <f t="shared" ref="AE167:AE170" si="4">L167</f>
        <v>0</v>
      </c>
      <c r="AF167" s="543">
        <f t="shared" ref="AF167:AF170" si="5">AC167</f>
        <v>0</v>
      </c>
      <c r="AG167" s="544"/>
      <c r="AH167" s="527">
        <v>1.208</v>
      </c>
      <c r="AI167" s="544" t="s">
        <v>445</v>
      </c>
      <c r="AJ167" s="545">
        <f t="shared" ref="AJ167:AJ170" si="6">AH167*AF167</f>
        <v>0</v>
      </c>
      <c r="AK167" s="544" t="s">
        <v>446</v>
      </c>
      <c r="AL167" s="546">
        <f t="shared" ref="AL167:AL170" si="7">AJ167*3</f>
        <v>0</v>
      </c>
      <c r="AM167" s="544" t="str">
        <f t="shared" ref="AM167:AM170" si="8">AK167</f>
        <v>kg CO2</v>
      </c>
    </row>
    <row r="168" spans="3:39">
      <c r="C168" s="542" t="s">
        <v>869</v>
      </c>
      <c r="D168" s="526"/>
      <c r="E168" s="527"/>
      <c r="F168" s="528"/>
      <c r="G168" s="528"/>
      <c r="H168" s="528"/>
      <c r="I168" s="529"/>
      <c r="J168" s="529"/>
      <c r="K168" s="528"/>
      <c r="L168" s="528"/>
      <c r="M168" s="528"/>
      <c r="N168" s="528"/>
      <c r="O168" s="529"/>
      <c r="P168" s="529"/>
      <c r="Q168" s="529"/>
      <c r="R168" s="528"/>
      <c r="S168" s="528"/>
      <c r="T168" s="529"/>
      <c r="U168" s="529"/>
      <c r="V168" s="529"/>
      <c r="W168" s="529"/>
      <c r="X168" s="529"/>
      <c r="Y168" s="529"/>
      <c r="Z168" s="529"/>
      <c r="AA168" s="529"/>
      <c r="AB168" s="529"/>
      <c r="AC168" s="529"/>
      <c r="AD168" s="530"/>
      <c r="AE168" s="542">
        <f t="shared" si="4"/>
        <v>0</v>
      </c>
      <c r="AF168" s="543">
        <f t="shared" si="5"/>
        <v>0</v>
      </c>
      <c r="AG168" s="544"/>
      <c r="AH168" s="527">
        <v>1.208</v>
      </c>
      <c r="AI168" s="544" t="s">
        <v>445</v>
      </c>
      <c r="AJ168" s="545">
        <f t="shared" si="6"/>
        <v>0</v>
      </c>
      <c r="AK168" s="544" t="s">
        <v>446</v>
      </c>
      <c r="AL168" s="546">
        <f t="shared" si="7"/>
        <v>0</v>
      </c>
      <c r="AM168" s="544" t="str">
        <f t="shared" si="8"/>
        <v>kg CO2</v>
      </c>
    </row>
    <row r="169" spans="3:39">
      <c r="C169" s="542" t="s">
        <v>874</v>
      </c>
      <c r="D169" s="526"/>
      <c r="E169" s="527"/>
      <c r="F169" s="528"/>
      <c r="G169" s="528"/>
      <c r="H169" s="528"/>
      <c r="I169" s="529"/>
      <c r="J169" s="529"/>
      <c r="K169" s="528"/>
      <c r="L169" s="528"/>
      <c r="M169" s="528"/>
      <c r="N169" s="528"/>
      <c r="O169" s="529"/>
      <c r="P169" s="529"/>
      <c r="Q169" s="529"/>
      <c r="R169" s="528"/>
      <c r="S169" s="528"/>
      <c r="T169" s="529"/>
      <c r="U169" s="529"/>
      <c r="V169" s="529"/>
      <c r="W169" s="529"/>
      <c r="X169" s="529"/>
      <c r="Y169" s="529"/>
      <c r="Z169" s="529"/>
      <c r="AA169" s="529"/>
      <c r="AB169" s="529"/>
      <c r="AC169" s="529"/>
      <c r="AD169" s="530"/>
      <c r="AE169" s="542">
        <f t="shared" si="4"/>
        <v>0</v>
      </c>
      <c r="AF169" s="543">
        <f t="shared" si="5"/>
        <v>0</v>
      </c>
      <c r="AG169" s="544"/>
      <c r="AH169" s="527">
        <v>1.208</v>
      </c>
      <c r="AI169" s="544" t="s">
        <v>445</v>
      </c>
      <c r="AJ169" s="545">
        <f t="shared" si="6"/>
        <v>0</v>
      </c>
      <c r="AK169" s="544" t="s">
        <v>446</v>
      </c>
      <c r="AL169" s="546">
        <f t="shared" si="7"/>
        <v>0</v>
      </c>
      <c r="AM169" s="544" t="str">
        <f t="shared" si="8"/>
        <v>kg CO2</v>
      </c>
    </row>
    <row r="170" spans="3:39">
      <c r="C170" s="542" t="s">
        <v>875</v>
      </c>
      <c r="D170" s="526"/>
      <c r="E170" s="527"/>
      <c r="F170" s="528"/>
      <c r="G170" s="528"/>
      <c r="H170" s="528"/>
      <c r="I170" s="529"/>
      <c r="J170" s="529"/>
      <c r="K170" s="528"/>
      <c r="L170" s="528"/>
      <c r="M170" s="528"/>
      <c r="N170" s="528"/>
      <c r="O170" s="529"/>
      <c r="P170" s="529"/>
      <c r="Q170" s="529"/>
      <c r="R170" s="528"/>
      <c r="S170" s="528"/>
      <c r="T170" s="529"/>
      <c r="U170" s="529"/>
      <c r="V170" s="529"/>
      <c r="W170" s="529"/>
      <c r="X170" s="529"/>
      <c r="Y170" s="529"/>
      <c r="Z170" s="529"/>
      <c r="AA170" s="529"/>
      <c r="AB170" s="529"/>
      <c r="AC170" s="529"/>
      <c r="AD170" s="530"/>
      <c r="AE170" s="542">
        <f t="shared" si="4"/>
        <v>0</v>
      </c>
      <c r="AF170" s="543">
        <f t="shared" si="5"/>
        <v>0</v>
      </c>
      <c r="AG170" s="544"/>
      <c r="AH170" s="527">
        <v>1.208</v>
      </c>
      <c r="AI170" s="544" t="s">
        <v>445</v>
      </c>
      <c r="AJ170" s="545">
        <f t="shared" si="6"/>
        <v>0</v>
      </c>
      <c r="AK170" s="544" t="s">
        <v>446</v>
      </c>
      <c r="AL170" s="546">
        <f t="shared" si="7"/>
        <v>0</v>
      </c>
      <c r="AM170" s="544" t="str">
        <f t="shared" si="8"/>
        <v>kg CO2</v>
      </c>
    </row>
    <row r="171" spans="3:39" ht="15.75" thickBot="1">
      <c r="C171" s="550"/>
      <c r="D171" s="526"/>
      <c r="E171" s="527"/>
      <c r="F171" s="528"/>
      <c r="G171" s="528"/>
      <c r="H171" s="528"/>
      <c r="I171" s="529"/>
      <c r="J171" s="529"/>
      <c r="K171" s="528"/>
      <c r="L171" s="528"/>
      <c r="M171" s="528"/>
      <c r="N171" s="528"/>
      <c r="O171" s="529"/>
      <c r="P171" s="529"/>
      <c r="Q171" s="529"/>
      <c r="R171" s="528"/>
      <c r="S171" s="528"/>
      <c r="T171" s="529"/>
      <c r="U171" s="529"/>
      <c r="V171" s="529"/>
      <c r="W171" s="529"/>
      <c r="X171" s="529"/>
      <c r="Y171" s="529"/>
      <c r="Z171" s="529"/>
      <c r="AA171" s="529"/>
      <c r="AB171" s="529"/>
      <c r="AC171" s="529"/>
      <c r="AD171" s="530"/>
      <c r="AE171" s="542"/>
      <c r="AF171" s="543"/>
      <c r="AG171" s="544"/>
      <c r="AH171" s="527"/>
      <c r="AI171" s="544"/>
      <c r="AJ171" s="545"/>
      <c r="AK171" s="544"/>
      <c r="AL171" s="546"/>
      <c r="AM171" s="544"/>
    </row>
    <row r="172" spans="3:39" ht="15.75" thickBot="1">
      <c r="C172" s="520" t="s">
        <v>80</v>
      </c>
      <c r="D172" s="526"/>
      <c r="E172" s="527"/>
      <c r="F172" s="528"/>
      <c r="G172" s="528"/>
      <c r="H172" s="528"/>
      <c r="I172" s="529"/>
      <c r="J172" s="529"/>
      <c r="K172" s="528"/>
      <c r="L172" s="528"/>
      <c r="M172" s="528"/>
      <c r="N172" s="528"/>
      <c r="O172" s="529"/>
      <c r="P172" s="529"/>
      <c r="Q172" s="529"/>
      <c r="R172" s="528"/>
      <c r="S172" s="528"/>
      <c r="T172" s="529"/>
      <c r="U172" s="529"/>
      <c r="V172" s="529"/>
      <c r="W172" s="529"/>
      <c r="X172" s="529"/>
      <c r="Y172" s="529"/>
      <c r="Z172" s="529"/>
      <c r="AA172" s="529"/>
      <c r="AB172" s="529"/>
      <c r="AC172" s="529"/>
      <c r="AD172" s="530"/>
      <c r="AE172" s="542"/>
      <c r="AF172" s="543"/>
      <c r="AG172" s="544"/>
      <c r="AH172" s="527"/>
      <c r="AI172" s="544"/>
      <c r="AJ172" s="545"/>
      <c r="AK172" s="544"/>
      <c r="AL172" s="546"/>
      <c r="AM172" s="544"/>
    </row>
    <row r="173" spans="3:39">
      <c r="C173" s="549" t="s">
        <v>871</v>
      </c>
      <c r="D173" s="527"/>
      <c r="E173" s="527"/>
      <c r="F173" s="528"/>
      <c r="G173" s="528"/>
      <c r="H173" s="528"/>
      <c r="I173" s="529"/>
      <c r="J173" s="529"/>
      <c r="K173" s="528"/>
      <c r="L173" s="528"/>
      <c r="M173" s="528"/>
      <c r="N173" s="528"/>
      <c r="O173" s="529"/>
      <c r="P173" s="529"/>
      <c r="Q173" s="529"/>
      <c r="R173" s="528"/>
      <c r="S173" s="528"/>
      <c r="T173" s="529"/>
      <c r="U173" s="529"/>
      <c r="V173" s="529"/>
      <c r="W173" s="529"/>
      <c r="X173" s="529"/>
      <c r="Y173" s="529"/>
      <c r="Z173" s="529"/>
      <c r="AA173" s="529"/>
      <c r="AB173" s="529"/>
      <c r="AC173" s="529"/>
      <c r="AD173" s="530"/>
      <c r="AE173" s="542"/>
      <c r="AF173" s="543"/>
      <c r="AG173" s="544"/>
      <c r="AH173" s="527"/>
      <c r="AI173" s="544"/>
      <c r="AJ173" s="545"/>
      <c r="AK173" s="544"/>
      <c r="AL173" s="546"/>
      <c r="AM173" s="544"/>
    </row>
    <row r="174" spans="3:39">
      <c r="C174" s="542" t="s">
        <v>872</v>
      </c>
      <c r="D174" s="527" t="s">
        <v>924</v>
      </c>
      <c r="E174" s="527"/>
      <c r="F174" s="528"/>
      <c r="G174" s="528"/>
      <c r="H174" s="528"/>
      <c r="I174" s="529"/>
      <c r="J174" s="529"/>
      <c r="K174" s="528"/>
      <c r="L174" s="528"/>
      <c r="M174" s="528"/>
      <c r="N174" s="528"/>
      <c r="O174" s="529">
        <f>20*3*2*3</f>
        <v>360</v>
      </c>
      <c r="P174" s="529"/>
      <c r="Q174" s="529"/>
      <c r="R174" s="528"/>
      <c r="S174" s="528"/>
      <c r="T174" s="529"/>
      <c r="U174" s="529"/>
      <c r="V174" s="529"/>
      <c r="W174" s="529"/>
      <c r="X174" s="529"/>
      <c r="Y174" s="529"/>
      <c r="Z174" s="529"/>
      <c r="AA174" s="529"/>
      <c r="AB174" s="529"/>
      <c r="AC174" s="529"/>
      <c r="AD174" s="530"/>
      <c r="AE174" s="542" t="s">
        <v>80</v>
      </c>
      <c r="AF174" s="543">
        <f>O174</f>
        <v>360</v>
      </c>
      <c r="AG174" s="544" t="s">
        <v>328</v>
      </c>
      <c r="AH174" s="527">
        <v>0.20499999999999999</v>
      </c>
      <c r="AI174" s="544" t="s">
        <v>460</v>
      </c>
      <c r="AJ174" s="545">
        <f t="shared" ref="AJ174:AJ175" si="9">AF174*AH174</f>
        <v>73.8</v>
      </c>
      <c r="AK174" s="544" t="s">
        <v>446</v>
      </c>
      <c r="AL174" s="546">
        <f t="shared" ref="AL174:AL175" si="10">AJ174*3</f>
        <v>221.39999999999998</v>
      </c>
      <c r="AM174" s="544" t="str">
        <f t="shared" ref="AM174:AM175" si="11">AK174</f>
        <v>kg CO2</v>
      </c>
    </row>
    <row r="175" spans="3:39">
      <c r="C175" s="542" t="s">
        <v>872</v>
      </c>
      <c r="D175" s="527" t="s">
        <v>873</v>
      </c>
      <c r="E175" s="527"/>
      <c r="F175" s="528"/>
      <c r="G175" s="528"/>
      <c r="H175" s="528"/>
      <c r="I175" s="529"/>
      <c r="J175" s="529"/>
      <c r="K175" s="528"/>
      <c r="L175" s="528"/>
      <c r="M175" s="528"/>
      <c r="N175" s="528"/>
      <c r="O175" s="529">
        <f>20*2*2*15</f>
        <v>1200</v>
      </c>
      <c r="P175" s="529"/>
      <c r="Q175" s="529"/>
      <c r="R175" s="528"/>
      <c r="S175" s="528"/>
      <c r="T175" s="529"/>
      <c r="U175" s="529"/>
      <c r="V175" s="529"/>
      <c r="W175" s="529"/>
      <c r="X175" s="529"/>
      <c r="Y175" s="529"/>
      <c r="Z175" s="529"/>
      <c r="AA175" s="529"/>
      <c r="AB175" s="529"/>
      <c r="AC175" s="529"/>
      <c r="AD175" s="530"/>
      <c r="AE175" s="542" t="s">
        <v>80</v>
      </c>
      <c r="AF175" s="543">
        <f>O175</f>
        <v>1200</v>
      </c>
      <c r="AG175" s="544" t="s">
        <v>328</v>
      </c>
      <c r="AH175" s="527">
        <v>0.20499999999999999</v>
      </c>
      <c r="AI175" s="544" t="s">
        <v>460</v>
      </c>
      <c r="AJ175" s="545">
        <f t="shared" si="9"/>
        <v>245.99999999999997</v>
      </c>
      <c r="AK175" s="544" t="s">
        <v>446</v>
      </c>
      <c r="AL175" s="546">
        <f t="shared" si="10"/>
        <v>737.99999999999989</v>
      </c>
      <c r="AM175" s="544" t="str">
        <f t="shared" si="11"/>
        <v>kg CO2</v>
      </c>
    </row>
    <row r="176" spans="3:39">
      <c r="C176" s="542" t="s">
        <v>870</v>
      </c>
      <c r="D176" s="527"/>
      <c r="E176" s="527"/>
      <c r="F176" s="528"/>
      <c r="G176" s="528"/>
      <c r="H176" s="528"/>
      <c r="I176" s="529"/>
      <c r="J176" s="529"/>
      <c r="K176" s="528"/>
      <c r="L176" s="528"/>
      <c r="M176" s="528"/>
      <c r="N176" s="528"/>
      <c r="O176" s="529"/>
      <c r="P176" s="529"/>
      <c r="Q176" s="529"/>
      <c r="R176" s="528"/>
      <c r="S176" s="528"/>
      <c r="T176" s="529"/>
      <c r="U176" s="529"/>
      <c r="V176" s="529"/>
      <c r="W176" s="529"/>
      <c r="X176" s="529"/>
      <c r="Y176" s="529"/>
      <c r="Z176" s="529"/>
      <c r="AA176" s="529"/>
      <c r="AB176" s="529"/>
      <c r="AC176" s="529"/>
      <c r="AD176" s="530"/>
      <c r="AE176" s="542"/>
      <c r="AF176" s="543"/>
      <c r="AG176" s="544"/>
      <c r="AH176" s="527"/>
      <c r="AI176" s="544"/>
      <c r="AJ176" s="545"/>
      <c r="AK176" s="544"/>
      <c r="AL176" s="546"/>
      <c r="AM176" s="544"/>
    </row>
    <row r="177" spans="3:39">
      <c r="C177" s="542"/>
      <c r="D177" s="527"/>
      <c r="E177" s="527"/>
      <c r="F177" s="528"/>
      <c r="G177" s="528"/>
      <c r="H177" s="528"/>
      <c r="I177" s="529"/>
      <c r="J177" s="529"/>
      <c r="K177" s="528"/>
      <c r="L177" s="528"/>
      <c r="M177" s="528"/>
      <c r="N177" s="528"/>
      <c r="O177" s="529"/>
      <c r="P177" s="529"/>
      <c r="Q177" s="529"/>
      <c r="R177" s="528"/>
      <c r="S177" s="528"/>
      <c r="T177" s="529"/>
      <c r="U177" s="529"/>
      <c r="V177" s="529"/>
      <c r="W177" s="529"/>
      <c r="X177" s="529"/>
      <c r="Y177" s="529"/>
      <c r="Z177" s="529"/>
      <c r="AA177" s="529"/>
      <c r="AB177" s="529"/>
      <c r="AC177" s="529"/>
      <c r="AD177" s="530"/>
      <c r="AE177" s="542"/>
      <c r="AF177" s="543"/>
      <c r="AG177" s="544"/>
      <c r="AH177" s="527"/>
      <c r="AI177" s="544"/>
      <c r="AJ177" s="545"/>
      <c r="AK177" s="544"/>
      <c r="AL177" s="546"/>
      <c r="AM177" s="544"/>
    </row>
    <row r="178" spans="3:39">
      <c r="C178" s="542" t="s">
        <v>879</v>
      </c>
      <c r="D178" s="527"/>
      <c r="E178" s="527"/>
      <c r="F178" s="528" t="s">
        <v>865</v>
      </c>
      <c r="G178" s="528" t="s">
        <v>877</v>
      </c>
      <c r="H178" s="528"/>
      <c r="I178" s="529"/>
      <c r="J178" s="529"/>
      <c r="K178" s="528"/>
      <c r="L178" s="528"/>
      <c r="M178" s="528"/>
      <c r="N178" s="528"/>
      <c r="O178" s="529"/>
      <c r="P178" s="529"/>
      <c r="Q178" s="529"/>
      <c r="R178" s="528"/>
      <c r="S178" s="528"/>
      <c r="T178" s="529"/>
      <c r="U178" s="529"/>
      <c r="V178" s="529"/>
      <c r="W178" s="529"/>
      <c r="X178" s="529"/>
      <c r="Y178" s="529"/>
      <c r="Z178" s="529"/>
      <c r="AA178" s="529"/>
      <c r="AB178" s="529"/>
      <c r="AC178" s="529"/>
      <c r="AD178" s="530"/>
      <c r="AE178" s="542"/>
      <c r="AF178" s="543"/>
      <c r="AG178" s="544"/>
      <c r="AH178" s="527"/>
      <c r="AI178" s="544"/>
      <c r="AJ178" s="545"/>
      <c r="AK178" s="544"/>
      <c r="AL178" s="546"/>
      <c r="AM178" s="544"/>
    </row>
    <row r="179" spans="3:39">
      <c r="C179" s="589" t="s">
        <v>930</v>
      </c>
      <c r="D179" s="527" t="s">
        <v>896</v>
      </c>
      <c r="E179" s="527"/>
      <c r="F179" s="531">
        <f>800/70*30</f>
        <v>342.85714285714289</v>
      </c>
      <c r="G179" s="528">
        <v>15</v>
      </c>
      <c r="H179" s="528"/>
      <c r="I179" s="529"/>
      <c r="J179" s="529"/>
      <c r="K179" s="528"/>
      <c r="L179" s="528"/>
      <c r="M179" s="528"/>
      <c r="N179" s="528"/>
      <c r="O179" s="529"/>
      <c r="P179" s="529"/>
      <c r="Q179" s="529"/>
      <c r="R179" s="528"/>
      <c r="S179" s="528"/>
      <c r="T179" s="529"/>
      <c r="U179" s="529"/>
      <c r="V179" s="529"/>
      <c r="W179" s="529"/>
      <c r="X179" s="529"/>
      <c r="Y179" s="529"/>
      <c r="Z179" s="529"/>
      <c r="AA179" s="529"/>
      <c r="AB179" s="529"/>
      <c r="AC179" s="529"/>
      <c r="AD179" s="530"/>
      <c r="AE179" s="542" t="s">
        <v>80</v>
      </c>
      <c r="AF179" s="543">
        <f>G179*F179</f>
        <v>5142.8571428571431</v>
      </c>
      <c r="AG179" s="544" t="s">
        <v>865</v>
      </c>
      <c r="AH179" s="547">
        <v>3.1349999999999998</v>
      </c>
      <c r="AI179" s="544" t="s">
        <v>866</v>
      </c>
      <c r="AJ179" s="543">
        <f>AH179*AF179</f>
        <v>16122.857142857143</v>
      </c>
      <c r="AK179" s="548" t="s">
        <v>446</v>
      </c>
      <c r="AL179" s="546">
        <f t="shared" ref="AL179" si="12">AJ179*3</f>
        <v>48368.571428571428</v>
      </c>
      <c r="AM179" s="544" t="str">
        <f t="shared" ref="AM179" si="13">AK179</f>
        <v>kg CO2</v>
      </c>
    </row>
    <row r="180" spans="3:39">
      <c r="C180" s="589" t="s">
        <v>898</v>
      </c>
      <c r="D180" s="527" t="s">
        <v>893</v>
      </c>
      <c r="E180" s="527"/>
      <c r="F180" s="528">
        <f>400/80*20</f>
        <v>100</v>
      </c>
      <c r="G180" s="528">
        <f>F138-G179</f>
        <v>31</v>
      </c>
      <c r="H180" s="528"/>
      <c r="I180" s="529"/>
      <c r="J180" s="529"/>
      <c r="K180" s="528"/>
      <c r="L180" s="528"/>
      <c r="M180" s="528"/>
      <c r="N180" s="528"/>
      <c r="O180" s="529"/>
      <c r="P180" s="529"/>
      <c r="Q180" s="529"/>
      <c r="R180" s="528"/>
      <c r="S180" s="528"/>
      <c r="T180" s="529"/>
      <c r="U180" s="529"/>
      <c r="V180" s="529"/>
      <c r="W180" s="529"/>
      <c r="X180" s="529"/>
      <c r="Y180" s="529"/>
      <c r="Z180" s="529"/>
      <c r="AA180" s="529"/>
      <c r="AB180" s="529"/>
      <c r="AC180" s="529"/>
      <c r="AD180" s="530"/>
      <c r="AE180" s="542" t="s">
        <v>80</v>
      </c>
      <c r="AF180" s="543">
        <f>G180*F180</f>
        <v>3100</v>
      </c>
      <c r="AG180" s="544" t="s">
        <v>865</v>
      </c>
      <c r="AH180" s="547">
        <v>3.1349999999999998</v>
      </c>
      <c r="AI180" s="544" t="s">
        <v>866</v>
      </c>
      <c r="AJ180" s="543">
        <f>AH180*AF180</f>
        <v>9718.5</v>
      </c>
      <c r="AK180" s="548" t="s">
        <v>446</v>
      </c>
      <c r="AL180" s="546">
        <f t="shared" ref="AL180" si="14">AJ180*3</f>
        <v>29155.5</v>
      </c>
      <c r="AM180" s="544" t="str">
        <f t="shared" ref="AM180" si="15">AK180</f>
        <v>kg CO2</v>
      </c>
    </row>
    <row r="181" spans="3:39">
      <c r="C181" s="542"/>
      <c r="D181" s="527"/>
      <c r="E181" s="527"/>
      <c r="F181" s="528"/>
      <c r="G181" s="528"/>
      <c r="H181" s="528"/>
      <c r="I181" s="529"/>
      <c r="J181" s="529"/>
      <c r="K181" s="528"/>
      <c r="L181" s="528"/>
      <c r="M181" s="528"/>
      <c r="N181" s="528"/>
      <c r="O181" s="529"/>
      <c r="P181" s="529"/>
      <c r="Q181" s="529"/>
      <c r="R181" s="528"/>
      <c r="S181" s="528"/>
      <c r="T181" s="529"/>
      <c r="U181" s="529"/>
      <c r="V181" s="529"/>
      <c r="W181" s="529"/>
      <c r="X181" s="529"/>
      <c r="Y181" s="529"/>
      <c r="Z181" s="529"/>
      <c r="AA181" s="529"/>
      <c r="AB181" s="529"/>
      <c r="AC181" s="529"/>
      <c r="AD181" s="530"/>
      <c r="AE181" s="542"/>
      <c r="AF181" s="543"/>
      <c r="AG181" s="544"/>
      <c r="AH181" s="547"/>
      <c r="AI181" s="544"/>
      <c r="AJ181" s="545"/>
      <c r="AK181" s="544"/>
      <c r="AL181" s="546"/>
      <c r="AM181" s="544"/>
    </row>
    <row r="182" spans="3:39">
      <c r="C182" s="542" t="s">
        <v>878</v>
      </c>
      <c r="D182" s="527"/>
      <c r="E182" s="527"/>
      <c r="F182" s="528"/>
      <c r="G182" s="528"/>
      <c r="H182" s="528"/>
      <c r="I182" s="529"/>
      <c r="J182" s="529"/>
      <c r="K182" s="528"/>
      <c r="L182" s="528"/>
      <c r="M182" s="528"/>
      <c r="N182" s="528"/>
      <c r="O182" s="529"/>
      <c r="P182" s="529"/>
      <c r="Q182" s="529"/>
      <c r="R182" s="528"/>
      <c r="S182" s="528"/>
      <c r="T182" s="529"/>
      <c r="U182" s="529"/>
      <c r="V182" s="529"/>
      <c r="W182" s="529"/>
      <c r="X182" s="529"/>
      <c r="Y182" s="529"/>
      <c r="Z182" s="529"/>
      <c r="AA182" s="529"/>
      <c r="AB182" s="529"/>
      <c r="AC182" s="529"/>
      <c r="AD182" s="530"/>
      <c r="AE182" s="542"/>
      <c r="AF182" s="543"/>
      <c r="AG182" s="544"/>
      <c r="AH182" s="527"/>
      <c r="AI182" s="544"/>
      <c r="AJ182" s="545"/>
      <c r="AK182" s="544"/>
      <c r="AL182" s="546"/>
      <c r="AM182" s="544"/>
    </row>
    <row r="183" spans="3:39">
      <c r="C183" s="542"/>
      <c r="D183" s="527"/>
      <c r="E183" s="527"/>
      <c r="F183" s="528"/>
      <c r="G183" s="528"/>
      <c r="H183" s="528"/>
      <c r="I183" s="529"/>
      <c r="J183" s="529"/>
      <c r="K183" s="528"/>
      <c r="L183" s="528"/>
      <c r="M183" s="528"/>
      <c r="N183" s="528"/>
      <c r="O183" s="529"/>
      <c r="P183" s="529"/>
      <c r="Q183" s="529"/>
      <c r="R183" s="528"/>
      <c r="S183" s="528"/>
      <c r="T183" s="529"/>
      <c r="U183" s="529"/>
      <c r="V183" s="529"/>
      <c r="W183" s="529"/>
      <c r="X183" s="529"/>
      <c r="Y183" s="529"/>
      <c r="Z183" s="529"/>
      <c r="AA183" s="529"/>
      <c r="AB183" s="529"/>
      <c r="AC183" s="529"/>
      <c r="AD183" s="530"/>
      <c r="AE183" s="542"/>
      <c r="AF183" s="543"/>
      <c r="AG183" s="544"/>
      <c r="AH183" s="527"/>
      <c r="AI183" s="544"/>
      <c r="AJ183" s="545"/>
      <c r="AK183" s="544"/>
      <c r="AL183" s="546"/>
      <c r="AM183" s="544"/>
    </row>
    <row r="184" spans="3:39">
      <c r="C184" s="542" t="s">
        <v>899</v>
      </c>
      <c r="D184" s="527"/>
      <c r="E184" s="527"/>
      <c r="F184" s="528"/>
      <c r="G184" s="528"/>
      <c r="H184" s="528"/>
      <c r="I184" s="529"/>
      <c r="J184" s="529"/>
      <c r="K184" s="528"/>
      <c r="L184" s="528"/>
      <c r="M184" s="528"/>
      <c r="N184" s="528"/>
      <c r="O184" s="529"/>
      <c r="P184" s="529"/>
      <c r="Q184" s="529"/>
      <c r="R184" s="528"/>
      <c r="S184" s="528"/>
      <c r="T184" s="529"/>
      <c r="U184" s="529"/>
      <c r="V184" s="529"/>
      <c r="W184" s="529"/>
      <c r="X184" s="529"/>
      <c r="Y184" s="529"/>
      <c r="Z184" s="529"/>
      <c r="AA184" s="529"/>
      <c r="AB184" s="529"/>
      <c r="AC184" s="529"/>
      <c r="AD184" s="530"/>
      <c r="AE184" s="542"/>
      <c r="AF184" s="543"/>
      <c r="AG184" s="544"/>
      <c r="AH184" s="527"/>
      <c r="AI184" s="544"/>
      <c r="AJ184" s="545"/>
      <c r="AK184" s="544"/>
      <c r="AL184" s="546"/>
      <c r="AM184" s="544"/>
    </row>
    <row r="185" spans="3:39">
      <c r="C185" s="542" t="s">
        <v>880</v>
      </c>
      <c r="D185" s="527"/>
      <c r="E185" s="527"/>
      <c r="F185" s="528">
        <v>50</v>
      </c>
      <c r="G185" s="528">
        <f>540</f>
        <v>540</v>
      </c>
      <c r="H185" s="528"/>
      <c r="I185" s="529"/>
      <c r="J185" s="529"/>
      <c r="K185" s="528"/>
      <c r="L185" s="528"/>
      <c r="M185" s="528"/>
      <c r="N185" s="528"/>
      <c r="O185" s="529"/>
      <c r="P185" s="529"/>
      <c r="Q185" s="529"/>
      <c r="R185" s="528"/>
      <c r="S185" s="528"/>
      <c r="T185" s="529"/>
      <c r="U185" s="529"/>
      <c r="V185" s="529"/>
      <c r="W185" s="529"/>
      <c r="X185" s="529"/>
      <c r="Y185" s="529"/>
      <c r="Z185" s="529"/>
      <c r="AA185" s="529"/>
      <c r="AB185" s="529"/>
      <c r="AC185" s="529"/>
      <c r="AD185" s="530"/>
      <c r="AE185" s="542" t="s">
        <v>80</v>
      </c>
      <c r="AF185" s="543">
        <f>G185*F185</f>
        <v>27000</v>
      </c>
      <c r="AG185" s="544" t="s">
        <v>87</v>
      </c>
      <c r="AH185" s="527">
        <f>17.5/1000</f>
        <v>1.7500000000000002E-2</v>
      </c>
      <c r="AI185" s="544" t="s">
        <v>445</v>
      </c>
      <c r="AJ185" s="545">
        <f>AH185*AF185</f>
        <v>472.50000000000006</v>
      </c>
      <c r="AK185" s="544" t="s">
        <v>446</v>
      </c>
      <c r="AL185" s="546">
        <f t="shared" ref="AL185" si="16">AJ185*3</f>
        <v>1417.5000000000002</v>
      </c>
      <c r="AM185" s="544" t="str">
        <f t="shared" ref="AM185" si="17">AK185</f>
        <v>kg CO2</v>
      </c>
    </row>
    <row r="186" spans="3:39">
      <c r="C186" s="542" t="s">
        <v>881</v>
      </c>
      <c r="D186" s="527"/>
      <c r="E186" s="527"/>
      <c r="F186" s="528">
        <v>1</v>
      </c>
      <c r="G186" s="528">
        <v>540</v>
      </c>
      <c r="H186" s="528"/>
      <c r="I186" s="529"/>
      <c r="J186" s="529"/>
      <c r="K186" s="528"/>
      <c r="L186" s="528"/>
      <c r="M186" s="528"/>
      <c r="N186" s="528"/>
      <c r="O186" s="529"/>
      <c r="P186" s="529"/>
      <c r="Q186" s="529"/>
      <c r="R186" s="528"/>
      <c r="S186" s="528"/>
      <c r="T186" s="529"/>
      <c r="U186" s="529"/>
      <c r="V186" s="529"/>
      <c r="W186" s="529"/>
      <c r="X186" s="529"/>
      <c r="Y186" s="529"/>
      <c r="Z186" s="529"/>
      <c r="AA186" s="529"/>
      <c r="AB186" s="529"/>
      <c r="AC186" s="529"/>
      <c r="AD186" s="530"/>
      <c r="AE186" s="542" t="s">
        <v>80</v>
      </c>
      <c r="AF186" s="543">
        <f>G186*F186</f>
        <v>540</v>
      </c>
      <c r="AG186" s="544" t="s">
        <v>865</v>
      </c>
      <c r="AH186" s="527">
        <f>'Conversie factoren'!C130/1000</f>
        <v>2.73</v>
      </c>
      <c r="AI186" s="544" t="s">
        <v>866</v>
      </c>
      <c r="AJ186" s="545">
        <f>AH186*AF186</f>
        <v>1474.2</v>
      </c>
      <c r="AK186" s="544" t="s">
        <v>446</v>
      </c>
      <c r="AL186" s="546">
        <f t="shared" ref="AL186" si="18">AJ186*3</f>
        <v>4422.6000000000004</v>
      </c>
      <c r="AM186" s="544" t="str">
        <f t="shared" ref="AM186" si="19">AK186</f>
        <v>kg CO2</v>
      </c>
    </row>
    <row r="187" spans="3:39">
      <c r="C187" s="542"/>
      <c r="D187" s="527"/>
      <c r="E187" s="527"/>
      <c r="F187" s="528"/>
      <c r="G187" s="528"/>
      <c r="H187" s="528"/>
      <c r="I187" s="529"/>
      <c r="J187" s="529"/>
      <c r="K187" s="528"/>
      <c r="L187" s="528"/>
      <c r="M187" s="528"/>
      <c r="N187" s="528"/>
      <c r="O187" s="529"/>
      <c r="P187" s="529"/>
      <c r="Q187" s="529"/>
      <c r="R187" s="528"/>
      <c r="S187" s="528"/>
      <c r="T187" s="529"/>
      <c r="U187" s="529"/>
      <c r="V187" s="529"/>
      <c r="W187" s="529"/>
      <c r="X187" s="529"/>
      <c r="Y187" s="529"/>
      <c r="Z187" s="529"/>
      <c r="AA187" s="529"/>
      <c r="AB187" s="529"/>
      <c r="AC187" s="529"/>
      <c r="AD187" s="530"/>
      <c r="AE187" s="542"/>
      <c r="AF187" s="543"/>
      <c r="AG187" s="544"/>
      <c r="AH187" s="527"/>
      <c r="AI187" s="544"/>
      <c r="AJ187" s="545"/>
      <c r="AK187" s="544"/>
      <c r="AL187" s="546"/>
      <c r="AM187" s="544"/>
    </row>
    <row r="188" spans="3:39">
      <c r="C188" s="542"/>
      <c r="D188" s="527"/>
      <c r="E188" s="527"/>
      <c r="F188" s="528" t="s">
        <v>328</v>
      </c>
      <c r="G188" s="528" t="s">
        <v>895</v>
      </c>
      <c r="H188" s="528"/>
      <c r="I188" s="529"/>
      <c r="J188" s="529"/>
      <c r="K188" s="528"/>
      <c r="L188" s="528"/>
      <c r="M188" s="528"/>
      <c r="N188" s="528"/>
      <c r="O188" s="529"/>
      <c r="P188" s="529"/>
      <c r="Q188" s="529"/>
      <c r="R188" s="528"/>
      <c r="S188" s="528"/>
      <c r="T188" s="529"/>
      <c r="U188" s="529"/>
      <c r="V188" s="529"/>
      <c r="W188" s="529"/>
      <c r="X188" s="529"/>
      <c r="Y188" s="529"/>
      <c r="Z188" s="529"/>
      <c r="AA188" s="529"/>
      <c r="AB188" s="529"/>
      <c r="AC188" s="529"/>
      <c r="AD188" s="530"/>
      <c r="AE188" s="542"/>
      <c r="AF188" s="543"/>
      <c r="AG188" s="544"/>
      <c r="AH188" s="527"/>
      <c r="AI188" s="544"/>
      <c r="AJ188" s="545"/>
      <c r="AK188" s="544"/>
      <c r="AL188" s="546"/>
      <c r="AM188" s="544"/>
    </row>
    <row r="189" spans="3:39">
      <c r="C189" s="542" t="s">
        <v>884</v>
      </c>
      <c r="D189" s="527" t="s">
        <v>894</v>
      </c>
      <c r="E189" s="527"/>
      <c r="F189" s="528">
        <v>414</v>
      </c>
      <c r="G189" s="528">
        <v>3.1</v>
      </c>
      <c r="H189" s="528"/>
      <c r="I189" s="529"/>
      <c r="J189" s="529"/>
      <c r="K189" s="528"/>
      <c r="L189" s="528"/>
      <c r="M189" s="528"/>
      <c r="N189" s="528"/>
      <c r="O189" s="529"/>
      <c r="P189" s="529"/>
      <c r="Q189" s="529"/>
      <c r="R189" s="528"/>
      <c r="S189" s="528"/>
      <c r="T189" s="529"/>
      <c r="U189" s="529"/>
      <c r="V189" s="529"/>
      <c r="W189" s="529"/>
      <c r="X189" s="529"/>
      <c r="Y189" s="529"/>
      <c r="Z189" s="529"/>
      <c r="AA189" s="529"/>
      <c r="AB189" s="529"/>
      <c r="AC189" s="529"/>
      <c r="AD189" s="530"/>
      <c r="AE189" s="542" t="s">
        <v>80</v>
      </c>
      <c r="AF189" s="543">
        <f>F189/G189</f>
        <v>133.54838709677418</v>
      </c>
      <c r="AG189" s="544" t="s">
        <v>865</v>
      </c>
      <c r="AH189" s="527">
        <v>3.1349999999999998</v>
      </c>
      <c r="AI189" s="544" t="s">
        <v>883</v>
      </c>
      <c r="AJ189" s="545">
        <f>AH189*AF189</f>
        <v>418.674193548387</v>
      </c>
      <c r="AK189" s="544" t="s">
        <v>446</v>
      </c>
      <c r="AL189" s="546">
        <f t="shared" ref="AL189:AL190" si="20">AJ189*3</f>
        <v>1256.022580645161</v>
      </c>
      <c r="AM189" s="544" t="str">
        <f t="shared" ref="AM189:AM190" si="21">AK189</f>
        <v>kg CO2</v>
      </c>
    </row>
    <row r="190" spans="3:39">
      <c r="C190" s="542" t="s">
        <v>882</v>
      </c>
      <c r="D190" s="527" t="s">
        <v>894</v>
      </c>
      <c r="E190" s="527"/>
      <c r="F190" s="528">
        <v>304</v>
      </c>
      <c r="G190" s="528">
        <v>3.1</v>
      </c>
      <c r="H190" s="528"/>
      <c r="I190" s="529"/>
      <c r="J190" s="529"/>
      <c r="K190" s="528"/>
      <c r="L190" s="528"/>
      <c r="M190" s="528"/>
      <c r="N190" s="528"/>
      <c r="O190" s="529"/>
      <c r="P190" s="529"/>
      <c r="Q190" s="529"/>
      <c r="R190" s="528"/>
      <c r="S190" s="528"/>
      <c r="T190" s="529"/>
      <c r="U190" s="529"/>
      <c r="V190" s="529"/>
      <c r="W190" s="529"/>
      <c r="X190" s="529"/>
      <c r="Y190" s="529"/>
      <c r="Z190" s="529"/>
      <c r="AA190" s="529"/>
      <c r="AB190" s="529"/>
      <c r="AC190" s="529"/>
      <c r="AD190" s="530"/>
      <c r="AE190" s="542" t="s">
        <v>80</v>
      </c>
      <c r="AF190" s="543">
        <f>F190/G190</f>
        <v>98.064516129032256</v>
      </c>
      <c r="AG190" s="544" t="s">
        <v>865</v>
      </c>
      <c r="AH190" s="527">
        <v>3.1349999999999998</v>
      </c>
      <c r="AI190" s="544" t="s">
        <v>883</v>
      </c>
      <c r="AJ190" s="545">
        <f>AH190*AF190</f>
        <v>307.43225806451608</v>
      </c>
      <c r="AK190" s="544" t="s">
        <v>446</v>
      </c>
      <c r="AL190" s="546">
        <f t="shared" si="20"/>
        <v>922.29677419354823</v>
      </c>
      <c r="AM190" s="544" t="str">
        <f t="shared" si="21"/>
        <v>kg CO2</v>
      </c>
    </row>
    <row r="191" spans="3:39">
      <c r="C191" s="542"/>
      <c r="D191" s="527"/>
      <c r="E191" s="527"/>
      <c r="F191" s="528"/>
      <c r="G191" s="528"/>
      <c r="H191" s="528"/>
      <c r="I191" s="529"/>
      <c r="J191" s="529"/>
      <c r="K191" s="528"/>
      <c r="L191" s="528"/>
      <c r="M191" s="528"/>
      <c r="N191" s="528"/>
      <c r="O191" s="529"/>
      <c r="P191" s="529"/>
      <c r="Q191" s="529"/>
      <c r="R191" s="528"/>
      <c r="S191" s="528"/>
      <c r="T191" s="529"/>
      <c r="U191" s="529"/>
      <c r="V191" s="529"/>
      <c r="W191" s="529"/>
      <c r="X191" s="529"/>
      <c r="Y191" s="529"/>
      <c r="Z191" s="529"/>
      <c r="AA191" s="529"/>
      <c r="AB191" s="529"/>
      <c r="AC191" s="529"/>
      <c r="AD191" s="530"/>
      <c r="AE191" s="542"/>
      <c r="AF191" s="543"/>
      <c r="AG191" s="544"/>
      <c r="AH191" s="527"/>
      <c r="AI191" s="544"/>
      <c r="AJ191" s="545"/>
      <c r="AK191" s="544"/>
      <c r="AL191" s="546"/>
      <c r="AM191" s="544"/>
    </row>
    <row r="192" spans="3:39">
      <c r="C192" s="542" t="s">
        <v>886</v>
      </c>
      <c r="D192" s="527" t="s">
        <v>894</v>
      </c>
      <c r="E192" s="527"/>
      <c r="F192" s="528">
        <v>414</v>
      </c>
      <c r="G192" s="528">
        <v>3.1</v>
      </c>
      <c r="H192" s="528"/>
      <c r="I192" s="529"/>
      <c r="J192" s="529"/>
      <c r="K192" s="528"/>
      <c r="L192" s="528"/>
      <c r="M192" s="528"/>
      <c r="N192" s="528"/>
      <c r="O192" s="529"/>
      <c r="P192" s="529"/>
      <c r="Q192" s="529"/>
      <c r="R192" s="528"/>
      <c r="S192" s="528"/>
      <c r="T192" s="529"/>
      <c r="U192" s="529"/>
      <c r="V192" s="529"/>
      <c r="W192" s="529"/>
      <c r="X192" s="529"/>
      <c r="Y192" s="529"/>
      <c r="Z192" s="529"/>
      <c r="AA192" s="529"/>
      <c r="AB192" s="529"/>
      <c r="AC192" s="529"/>
      <c r="AD192" s="530"/>
      <c r="AE192" s="542" t="s">
        <v>80</v>
      </c>
      <c r="AF192" s="543">
        <f>F192/G192</f>
        <v>133.54838709677418</v>
      </c>
      <c r="AG192" s="544" t="s">
        <v>865</v>
      </c>
      <c r="AH192" s="527">
        <v>3.1349999999999998</v>
      </c>
      <c r="AI192" s="544" t="s">
        <v>883</v>
      </c>
      <c r="AJ192" s="545">
        <f>AH192*AF192</f>
        <v>418.674193548387</v>
      </c>
      <c r="AK192" s="544" t="s">
        <v>446</v>
      </c>
      <c r="AL192" s="546">
        <f t="shared" ref="AL192:AL193" si="22">AJ192*3</f>
        <v>1256.022580645161</v>
      </c>
      <c r="AM192" s="544" t="str">
        <f t="shared" ref="AM192:AM193" si="23">AK192</f>
        <v>kg CO2</v>
      </c>
    </row>
    <row r="193" spans="3:39">
      <c r="C193" s="542" t="s">
        <v>885</v>
      </c>
      <c r="D193" s="527" t="s">
        <v>894</v>
      </c>
      <c r="E193" s="527"/>
      <c r="F193" s="528">
        <v>304</v>
      </c>
      <c r="G193" s="528">
        <v>3.1</v>
      </c>
      <c r="H193" s="528"/>
      <c r="I193" s="529"/>
      <c r="J193" s="529"/>
      <c r="K193" s="528"/>
      <c r="L193" s="528"/>
      <c r="M193" s="528"/>
      <c r="N193" s="528"/>
      <c r="O193" s="529"/>
      <c r="P193" s="529"/>
      <c r="Q193" s="529"/>
      <c r="R193" s="528"/>
      <c r="S193" s="528"/>
      <c r="T193" s="529"/>
      <c r="U193" s="529"/>
      <c r="V193" s="529"/>
      <c r="W193" s="529"/>
      <c r="X193" s="529"/>
      <c r="Y193" s="529"/>
      <c r="Z193" s="529"/>
      <c r="AA193" s="529"/>
      <c r="AB193" s="529"/>
      <c r="AC193" s="529"/>
      <c r="AD193" s="530"/>
      <c r="AE193" s="542" t="s">
        <v>80</v>
      </c>
      <c r="AF193" s="543">
        <f>F193/G193</f>
        <v>98.064516129032256</v>
      </c>
      <c r="AG193" s="544" t="s">
        <v>865</v>
      </c>
      <c r="AH193" s="527">
        <v>3.1349999999999998</v>
      </c>
      <c r="AI193" s="544" t="s">
        <v>883</v>
      </c>
      <c r="AJ193" s="545">
        <f>AH193*AF193</f>
        <v>307.43225806451608</v>
      </c>
      <c r="AK193" s="544" t="s">
        <v>446</v>
      </c>
      <c r="AL193" s="546">
        <f t="shared" si="22"/>
        <v>922.29677419354823</v>
      </c>
      <c r="AM193" s="544" t="str">
        <f t="shared" si="23"/>
        <v>kg CO2</v>
      </c>
    </row>
    <row r="194" spans="3:39">
      <c r="C194" s="542"/>
      <c r="D194" s="527"/>
      <c r="E194" s="527"/>
      <c r="F194" s="528"/>
      <c r="G194" s="528"/>
      <c r="H194" s="528"/>
      <c r="I194" s="529"/>
      <c r="J194" s="529"/>
      <c r="K194" s="528"/>
      <c r="L194" s="528"/>
      <c r="M194" s="528"/>
      <c r="N194" s="528"/>
      <c r="O194" s="529"/>
      <c r="P194" s="529"/>
      <c r="Q194" s="529"/>
      <c r="R194" s="528"/>
      <c r="S194" s="528"/>
      <c r="T194" s="529"/>
      <c r="U194" s="529"/>
      <c r="V194" s="529"/>
      <c r="W194" s="529"/>
      <c r="X194" s="529"/>
      <c r="Y194" s="529"/>
      <c r="Z194" s="529"/>
      <c r="AA194" s="529"/>
      <c r="AB194" s="529"/>
      <c r="AC194" s="529"/>
      <c r="AD194" s="530"/>
      <c r="AE194" s="542"/>
      <c r="AF194" s="543"/>
      <c r="AG194" s="544"/>
      <c r="AH194" s="527"/>
      <c r="AI194" s="544"/>
      <c r="AJ194" s="545"/>
      <c r="AK194" s="544"/>
      <c r="AL194" s="546"/>
      <c r="AM194" s="544"/>
    </row>
    <row r="195" spans="3:39">
      <c r="C195" s="542" t="s">
        <v>864</v>
      </c>
      <c r="D195" s="527"/>
      <c r="E195" s="527"/>
      <c r="F195" s="528"/>
      <c r="G195" s="528" t="s">
        <v>87</v>
      </c>
      <c r="H195" s="528"/>
      <c r="I195" s="529"/>
      <c r="J195" s="529"/>
      <c r="K195" s="528"/>
      <c r="L195" s="528"/>
      <c r="M195" s="528"/>
      <c r="N195" s="528"/>
      <c r="O195" s="529"/>
      <c r="P195" s="529"/>
      <c r="Q195" s="529"/>
      <c r="R195" s="528"/>
      <c r="S195" s="528"/>
      <c r="T195" s="529"/>
      <c r="U195" s="529"/>
      <c r="V195" s="529"/>
      <c r="W195" s="529"/>
      <c r="X195" s="529"/>
      <c r="Y195" s="529"/>
      <c r="Z195" s="529"/>
      <c r="AA195" s="529"/>
      <c r="AB195" s="529"/>
      <c r="AC195" s="529"/>
      <c r="AD195" s="530"/>
      <c r="AE195" s="542"/>
      <c r="AF195" s="543"/>
      <c r="AG195" s="544"/>
      <c r="AH195" s="527"/>
      <c r="AI195" s="544"/>
      <c r="AJ195" s="545"/>
      <c r="AK195" s="544"/>
      <c r="AL195" s="546"/>
      <c r="AM195" s="544"/>
    </row>
    <row r="196" spans="3:39">
      <c r="C196" s="542" t="s">
        <v>887</v>
      </c>
      <c r="D196" s="527" t="s">
        <v>888</v>
      </c>
      <c r="E196" s="527"/>
      <c r="F196" s="528"/>
      <c r="G196" s="528">
        <v>13500</v>
      </c>
      <c r="H196" s="528"/>
      <c r="I196" s="529"/>
      <c r="J196" s="529"/>
      <c r="K196" s="528"/>
      <c r="L196" s="528"/>
      <c r="M196" s="528"/>
      <c r="N196" s="528"/>
      <c r="O196" s="529"/>
      <c r="P196" s="529"/>
      <c r="Q196" s="529"/>
      <c r="R196" s="528"/>
      <c r="S196" s="528"/>
      <c r="T196" s="529"/>
      <c r="U196" s="529"/>
      <c r="V196" s="529"/>
      <c r="W196" s="529"/>
      <c r="X196" s="529"/>
      <c r="Y196" s="529"/>
      <c r="Z196" s="529"/>
      <c r="AA196" s="529"/>
      <c r="AB196" s="529"/>
      <c r="AC196" s="529"/>
      <c r="AD196" s="530"/>
      <c r="AE196" s="542" t="s">
        <v>80</v>
      </c>
      <c r="AF196" s="543">
        <f>G196</f>
        <v>13500</v>
      </c>
      <c r="AG196" s="544" t="s">
        <v>87</v>
      </c>
      <c r="AH196" s="545">
        <f>'Conversie factoren'!C122/1000</f>
        <v>0.61</v>
      </c>
      <c r="AI196" s="544" t="s">
        <v>445</v>
      </c>
      <c r="AJ196" s="545">
        <f>AH196*AF196</f>
        <v>8235</v>
      </c>
      <c r="AK196" s="544" t="s">
        <v>446</v>
      </c>
      <c r="AL196" s="546">
        <f t="shared" ref="AL196" si="24">AJ196*3</f>
        <v>24705</v>
      </c>
      <c r="AM196" s="544" t="str">
        <f t="shared" ref="AM196" si="25">AK196</f>
        <v>kg CO2</v>
      </c>
    </row>
    <row r="197" spans="3:39">
      <c r="C197" s="542" t="s">
        <v>890</v>
      </c>
      <c r="D197" s="527" t="s">
        <v>125</v>
      </c>
      <c r="E197" s="527"/>
      <c r="F197" s="528"/>
      <c r="G197" s="528">
        <f>540/25</f>
        <v>21.6</v>
      </c>
      <c r="H197" s="528"/>
      <c r="I197" s="529"/>
      <c r="J197" s="529"/>
      <c r="K197" s="528"/>
      <c r="L197" s="528"/>
      <c r="M197" s="528"/>
      <c r="N197" s="528"/>
      <c r="O197" s="529"/>
      <c r="P197" s="529"/>
      <c r="Q197" s="529"/>
      <c r="R197" s="528"/>
      <c r="S197" s="528"/>
      <c r="T197" s="529"/>
      <c r="U197" s="529"/>
      <c r="V197" s="529"/>
      <c r="W197" s="529"/>
      <c r="X197" s="529"/>
      <c r="Y197" s="529"/>
      <c r="Z197" s="529"/>
      <c r="AA197" s="529"/>
      <c r="AB197" s="529"/>
      <c r="AC197" s="529"/>
      <c r="AD197" s="530"/>
      <c r="AE197" s="542" t="s">
        <v>80</v>
      </c>
      <c r="AF197" s="543">
        <f>G197</f>
        <v>21.6</v>
      </c>
      <c r="AG197" s="544" t="s">
        <v>87</v>
      </c>
      <c r="AH197" s="527">
        <v>2.73</v>
      </c>
      <c r="AI197" s="544" t="s">
        <v>445</v>
      </c>
      <c r="AJ197" s="545">
        <f>AH197*AF197</f>
        <v>58.968000000000004</v>
      </c>
      <c r="AK197" s="544" t="s">
        <v>446</v>
      </c>
      <c r="AL197" s="546"/>
      <c r="AM197" s="544"/>
    </row>
    <row r="198" spans="3:39">
      <c r="C198" s="542"/>
      <c r="D198" s="527"/>
      <c r="E198" s="527" t="s">
        <v>892</v>
      </c>
      <c r="F198" s="528"/>
      <c r="G198" s="528"/>
      <c r="H198" s="528"/>
      <c r="I198" s="529"/>
      <c r="J198" s="529"/>
      <c r="K198" s="528"/>
      <c r="L198" s="528"/>
      <c r="M198" s="528"/>
      <c r="N198" s="528"/>
      <c r="O198" s="529"/>
      <c r="P198" s="529"/>
      <c r="Q198" s="529"/>
      <c r="R198" s="528"/>
      <c r="S198" s="528"/>
      <c r="T198" s="529"/>
      <c r="U198" s="529"/>
      <c r="V198" s="529"/>
      <c r="W198" s="529"/>
      <c r="X198" s="529"/>
      <c r="Y198" s="529"/>
      <c r="Z198" s="529"/>
      <c r="AA198" s="529"/>
      <c r="AB198" s="529"/>
      <c r="AC198" s="529"/>
      <c r="AD198" s="530"/>
      <c r="AE198" s="542"/>
      <c r="AF198" s="543"/>
      <c r="AG198" s="544"/>
      <c r="AH198" s="527"/>
      <c r="AI198" s="544"/>
      <c r="AJ198" s="545"/>
      <c r="AK198" s="544"/>
      <c r="AL198" s="546"/>
      <c r="AM198" s="544"/>
    </row>
    <row r="199" spans="3:39">
      <c r="C199" s="589" t="s">
        <v>931</v>
      </c>
      <c r="D199" s="527"/>
      <c r="E199" s="527">
        <v>1.5069999999999999</v>
      </c>
      <c r="F199" s="528">
        <f>F138</f>
        <v>46</v>
      </c>
      <c r="G199" s="528"/>
      <c r="H199" s="528"/>
      <c r="I199" s="529">
        <f>I138</f>
        <v>35</v>
      </c>
      <c r="J199" s="529"/>
      <c r="K199" s="528"/>
      <c r="L199" s="528"/>
      <c r="M199" s="528"/>
      <c r="N199" s="528"/>
      <c r="O199" s="529">
        <f>O138</f>
        <v>55</v>
      </c>
      <c r="P199" s="529"/>
      <c r="Q199" s="529"/>
      <c r="R199" s="528"/>
      <c r="S199" s="528"/>
      <c r="T199" s="529"/>
      <c r="U199" s="529"/>
      <c r="V199" s="529"/>
      <c r="W199" s="529"/>
      <c r="X199" s="529"/>
      <c r="Y199" s="529"/>
      <c r="Z199" s="529"/>
      <c r="AA199" s="529"/>
      <c r="AB199" s="529"/>
      <c r="AC199" s="529"/>
      <c r="AD199" s="530"/>
      <c r="AE199" s="542" t="s">
        <v>80</v>
      </c>
      <c r="AF199" s="543">
        <f>(O199+I199+F199)*E199</f>
        <v>204.952</v>
      </c>
      <c r="AG199" s="544" t="s">
        <v>87</v>
      </c>
      <c r="AH199" s="527">
        <v>0.61</v>
      </c>
      <c r="AI199" s="544" t="s">
        <v>445</v>
      </c>
      <c r="AJ199" s="545">
        <f>AH199*AF199</f>
        <v>125.02072</v>
      </c>
      <c r="AK199" s="544" t="s">
        <v>446</v>
      </c>
      <c r="AL199" s="546">
        <f t="shared" ref="AL199" si="26">AJ199*3</f>
        <v>375.06216000000001</v>
      </c>
      <c r="AM199" s="544" t="str">
        <f t="shared" ref="AM199" si="27">AK199</f>
        <v>kg CO2</v>
      </c>
    </row>
    <row r="200" spans="3:39">
      <c r="C200" s="542"/>
      <c r="D200" s="527"/>
      <c r="E200" s="527"/>
      <c r="F200" s="528"/>
      <c r="G200" s="528"/>
      <c r="H200" s="528"/>
      <c r="I200" s="529"/>
      <c r="J200" s="529"/>
      <c r="K200" s="528"/>
      <c r="L200" s="528"/>
      <c r="M200" s="528"/>
      <c r="N200" s="528"/>
      <c r="O200" s="529"/>
      <c r="P200" s="529"/>
      <c r="Q200" s="529"/>
      <c r="R200" s="528"/>
      <c r="S200" s="528"/>
      <c r="T200" s="529"/>
      <c r="U200" s="529"/>
      <c r="V200" s="529"/>
      <c r="W200" s="529"/>
      <c r="X200" s="529"/>
      <c r="Y200" s="529"/>
      <c r="Z200" s="529"/>
      <c r="AA200" s="529"/>
      <c r="AB200" s="529"/>
      <c r="AC200" s="529"/>
      <c r="AD200" s="530"/>
      <c r="AE200" s="542"/>
      <c r="AF200" s="543"/>
      <c r="AG200" s="544"/>
      <c r="AH200" s="527"/>
      <c r="AI200" s="544"/>
      <c r="AJ200" s="545"/>
      <c r="AK200" s="544"/>
      <c r="AL200" s="546"/>
      <c r="AM200" s="544"/>
    </row>
    <row r="201" spans="3:39">
      <c r="C201" s="542"/>
      <c r="D201" s="527"/>
      <c r="E201" s="527"/>
      <c r="F201" s="528"/>
      <c r="G201" s="528"/>
      <c r="H201" s="528"/>
      <c r="I201" s="529"/>
      <c r="J201" s="529"/>
      <c r="K201" s="528"/>
      <c r="L201" s="528"/>
      <c r="M201" s="528"/>
      <c r="N201" s="528"/>
      <c r="O201" s="529"/>
      <c r="P201" s="529"/>
      <c r="Q201" s="529"/>
      <c r="R201" s="528"/>
      <c r="S201" s="528"/>
      <c r="T201" s="529"/>
      <c r="U201" s="529"/>
      <c r="V201" s="529"/>
      <c r="W201" s="529"/>
      <c r="X201" s="529"/>
      <c r="Y201" s="529"/>
      <c r="Z201" s="529"/>
      <c r="AA201" s="529"/>
      <c r="AB201" s="529"/>
      <c r="AC201" s="529"/>
      <c r="AD201" s="530"/>
      <c r="AE201" s="542"/>
      <c r="AF201" s="543"/>
      <c r="AG201" s="544"/>
      <c r="AH201" s="527"/>
      <c r="AI201" s="544"/>
      <c r="AJ201" s="545"/>
      <c r="AK201" s="544"/>
      <c r="AL201" s="546"/>
      <c r="AM201" s="544"/>
    </row>
    <row r="202" spans="3:39">
      <c r="C202" s="542" t="s">
        <v>900</v>
      </c>
      <c r="D202" s="527"/>
      <c r="E202" s="527"/>
      <c r="F202" s="528"/>
      <c r="G202" s="528"/>
      <c r="H202" s="528"/>
      <c r="I202" s="529"/>
      <c r="J202" s="529"/>
      <c r="K202" s="528"/>
      <c r="L202" s="528"/>
      <c r="M202" s="528"/>
      <c r="N202" s="528"/>
      <c r="O202" s="529"/>
      <c r="P202" s="529"/>
      <c r="Q202" s="529"/>
      <c r="R202" s="528"/>
      <c r="S202" s="528"/>
      <c r="T202" s="529"/>
      <c r="U202" s="529"/>
      <c r="V202" s="529"/>
      <c r="W202" s="529"/>
      <c r="X202" s="529"/>
      <c r="Y202" s="529"/>
      <c r="Z202" s="529"/>
      <c r="AA202" s="529"/>
      <c r="AB202" s="529"/>
      <c r="AC202" s="529"/>
      <c r="AD202" s="530"/>
      <c r="AE202" s="542"/>
      <c r="AF202" s="543"/>
      <c r="AG202" s="544"/>
      <c r="AH202" s="527"/>
      <c r="AI202" s="544"/>
      <c r="AJ202" s="545"/>
      <c r="AK202" s="544"/>
      <c r="AL202" s="546"/>
      <c r="AM202" s="544"/>
    </row>
    <row r="203" spans="3:39">
      <c r="C203" s="542" t="s">
        <v>468</v>
      </c>
      <c r="D203" s="527"/>
      <c r="E203" s="527"/>
      <c r="F203" s="528"/>
      <c r="G203" s="528"/>
      <c r="H203" s="528"/>
      <c r="I203" s="529"/>
      <c r="J203" s="529"/>
      <c r="K203" s="528"/>
      <c r="L203" s="528"/>
      <c r="M203" s="528"/>
      <c r="N203" s="528"/>
      <c r="O203" s="529"/>
      <c r="P203" s="529"/>
      <c r="Q203" s="529"/>
      <c r="R203" s="528"/>
      <c r="S203" s="528"/>
      <c r="T203" s="529"/>
      <c r="U203" s="529"/>
      <c r="V203" s="529"/>
      <c r="W203" s="529"/>
      <c r="X203" s="529"/>
      <c r="Y203" s="529"/>
      <c r="Z203" s="529"/>
      <c r="AA203" s="529"/>
      <c r="AB203" s="529"/>
      <c r="AC203" s="529"/>
      <c r="AD203" s="530"/>
      <c r="AE203" s="542"/>
      <c r="AF203" s="543"/>
      <c r="AG203" s="544"/>
      <c r="AH203" s="527"/>
      <c r="AI203" s="544"/>
      <c r="AJ203" s="545"/>
      <c r="AK203" s="544"/>
      <c r="AL203" s="546"/>
      <c r="AM203" s="544"/>
    </row>
    <row r="204" spans="3:39">
      <c r="C204" s="542" t="s">
        <v>848</v>
      </c>
      <c r="D204" s="527"/>
      <c r="E204" s="527"/>
      <c r="F204" s="528"/>
      <c r="G204" s="528"/>
      <c r="H204" s="528"/>
      <c r="I204" s="529"/>
      <c r="J204" s="529"/>
      <c r="K204" s="528"/>
      <c r="L204" s="528"/>
      <c r="M204" s="528"/>
      <c r="N204" s="528"/>
      <c r="O204" s="529"/>
      <c r="P204" s="529"/>
      <c r="Q204" s="529"/>
      <c r="R204" s="528"/>
      <c r="S204" s="528"/>
      <c r="T204" s="529"/>
      <c r="U204" s="529"/>
      <c r="V204" s="529"/>
      <c r="W204" s="529"/>
      <c r="X204" s="529"/>
      <c r="Y204" s="529"/>
      <c r="Z204" s="529"/>
      <c r="AA204" s="529"/>
      <c r="AB204" s="529"/>
      <c r="AC204" s="529"/>
      <c r="AD204" s="530"/>
      <c r="AE204" s="542"/>
      <c r="AF204" s="543"/>
      <c r="AG204" s="544"/>
      <c r="AH204" s="527"/>
      <c r="AI204" s="544"/>
      <c r="AJ204" s="545"/>
      <c r="AK204" s="544"/>
      <c r="AL204" s="546"/>
      <c r="AM204" s="544"/>
    </row>
    <row r="205" spans="3:39">
      <c r="C205" s="542" t="s">
        <v>849</v>
      </c>
      <c r="D205" s="527"/>
      <c r="E205" s="527"/>
      <c r="F205" s="528"/>
      <c r="G205" s="528"/>
      <c r="H205" s="528"/>
      <c r="I205" s="529"/>
      <c r="J205" s="529"/>
      <c r="K205" s="528"/>
      <c r="L205" s="528"/>
      <c r="M205" s="528"/>
      <c r="N205" s="528"/>
      <c r="O205" s="529"/>
      <c r="P205" s="529"/>
      <c r="Q205" s="529"/>
      <c r="R205" s="528"/>
      <c r="S205" s="528"/>
      <c r="T205" s="529"/>
      <c r="U205" s="529"/>
      <c r="V205" s="529"/>
      <c r="W205" s="529"/>
      <c r="X205" s="529"/>
      <c r="Y205" s="529"/>
      <c r="Z205" s="529"/>
      <c r="AA205" s="529"/>
      <c r="AB205" s="529"/>
      <c r="AC205" s="529"/>
      <c r="AD205" s="530"/>
      <c r="AE205" s="542"/>
      <c r="AF205" s="543"/>
      <c r="AG205" s="544"/>
      <c r="AH205" s="527"/>
      <c r="AI205" s="544"/>
      <c r="AJ205" s="545"/>
      <c r="AK205" s="544"/>
      <c r="AL205" s="546"/>
      <c r="AM205" s="544"/>
    </row>
    <row r="206" spans="3:39">
      <c r="C206" s="542" t="s">
        <v>850</v>
      </c>
      <c r="D206" s="527"/>
      <c r="E206" s="527"/>
      <c r="F206" s="528"/>
      <c r="G206" s="528"/>
      <c r="H206" s="528"/>
      <c r="I206" s="529"/>
      <c r="J206" s="529"/>
      <c r="K206" s="528"/>
      <c r="L206" s="528"/>
      <c r="M206" s="528"/>
      <c r="N206" s="528"/>
      <c r="O206" s="529"/>
      <c r="P206" s="529"/>
      <c r="Q206" s="529"/>
      <c r="R206" s="528"/>
      <c r="S206" s="528"/>
      <c r="T206" s="529"/>
      <c r="U206" s="529"/>
      <c r="V206" s="529"/>
      <c r="W206" s="529"/>
      <c r="X206" s="529"/>
      <c r="Y206" s="529"/>
      <c r="Z206" s="529"/>
      <c r="AA206" s="529"/>
      <c r="AB206" s="529"/>
      <c r="AC206" s="529"/>
      <c r="AD206" s="530"/>
      <c r="AE206" s="542"/>
      <c r="AF206" s="543"/>
      <c r="AG206" s="544"/>
      <c r="AH206" s="527"/>
      <c r="AI206" s="544"/>
      <c r="AJ206" s="545"/>
      <c r="AK206" s="544"/>
      <c r="AL206" s="546"/>
      <c r="AM206" s="544"/>
    </row>
    <row r="207" spans="3:39">
      <c r="C207" s="542" t="s">
        <v>863</v>
      </c>
      <c r="D207" s="527"/>
      <c r="E207" s="527"/>
      <c r="F207" s="528"/>
      <c r="G207" s="528"/>
      <c r="H207" s="528"/>
      <c r="I207" s="529"/>
      <c r="J207" s="529"/>
      <c r="K207" s="528"/>
      <c r="L207" s="528"/>
      <c r="M207" s="528"/>
      <c r="N207" s="528"/>
      <c r="O207" s="529"/>
      <c r="P207" s="529"/>
      <c r="Q207" s="529"/>
      <c r="R207" s="528"/>
      <c r="S207" s="528"/>
      <c r="T207" s="529"/>
      <c r="U207" s="529"/>
      <c r="V207" s="529"/>
      <c r="W207" s="529"/>
      <c r="X207" s="529"/>
      <c r="Y207" s="529"/>
      <c r="Z207" s="529"/>
      <c r="AA207" s="529"/>
      <c r="AB207" s="529"/>
      <c r="AC207" s="529"/>
      <c r="AD207" s="530"/>
      <c r="AE207" s="542"/>
      <c r="AF207" s="543"/>
      <c r="AG207" s="544"/>
      <c r="AH207" s="527"/>
      <c r="AI207" s="544"/>
      <c r="AJ207" s="545"/>
      <c r="AK207" s="544"/>
      <c r="AL207" s="546"/>
      <c r="AM207" s="544"/>
    </row>
    <row r="208" spans="3:39">
      <c r="C208" s="542" t="s">
        <v>851</v>
      </c>
      <c r="D208" s="527"/>
      <c r="E208" s="527"/>
      <c r="F208" s="528"/>
      <c r="G208" s="528"/>
      <c r="H208" s="528"/>
      <c r="I208" s="529"/>
      <c r="J208" s="529"/>
      <c r="K208" s="528"/>
      <c r="L208" s="528"/>
      <c r="M208" s="528"/>
      <c r="N208" s="528"/>
      <c r="O208" s="529"/>
      <c r="P208" s="529"/>
      <c r="Q208" s="529"/>
      <c r="R208" s="528"/>
      <c r="S208" s="528"/>
      <c r="T208" s="529"/>
      <c r="U208" s="529"/>
      <c r="V208" s="529"/>
      <c r="W208" s="529"/>
      <c r="X208" s="529"/>
      <c r="Y208" s="529"/>
      <c r="Z208" s="529"/>
      <c r="AA208" s="529"/>
      <c r="AB208" s="529"/>
      <c r="AC208" s="529"/>
      <c r="AD208" s="530"/>
      <c r="AE208" s="542"/>
      <c r="AF208" s="543"/>
      <c r="AG208" s="544"/>
      <c r="AH208" s="527"/>
      <c r="AI208" s="544"/>
      <c r="AJ208" s="545"/>
      <c r="AK208" s="544"/>
      <c r="AL208" s="546"/>
      <c r="AM208" s="544"/>
    </row>
    <row r="209" spans="3:39">
      <c r="C209" s="542" t="s">
        <v>852</v>
      </c>
      <c r="D209" s="527"/>
      <c r="E209" s="527"/>
      <c r="F209" s="528"/>
      <c r="G209" s="528"/>
      <c r="H209" s="528"/>
      <c r="I209" s="529"/>
      <c r="J209" s="529"/>
      <c r="K209" s="528"/>
      <c r="L209" s="528"/>
      <c r="M209" s="528"/>
      <c r="N209" s="528"/>
      <c r="O209" s="529"/>
      <c r="P209" s="529"/>
      <c r="Q209" s="529"/>
      <c r="R209" s="528"/>
      <c r="S209" s="528"/>
      <c r="T209" s="529"/>
      <c r="U209" s="529"/>
      <c r="V209" s="529"/>
      <c r="W209" s="529"/>
      <c r="X209" s="529"/>
      <c r="Y209" s="529"/>
      <c r="Z209" s="529"/>
      <c r="AA209" s="529"/>
      <c r="AB209" s="529"/>
      <c r="AC209" s="529"/>
      <c r="AD209" s="530"/>
      <c r="AE209" s="542"/>
      <c r="AF209" s="543"/>
      <c r="AG209" s="544"/>
      <c r="AH209" s="527"/>
      <c r="AI209" s="544"/>
      <c r="AJ209" s="545"/>
      <c r="AK209" s="544"/>
      <c r="AL209" s="546"/>
      <c r="AM209" s="544"/>
    </row>
    <row r="210" spans="3:39">
      <c r="C210" s="542" t="s">
        <v>853</v>
      </c>
      <c r="D210" s="527"/>
      <c r="E210" s="527"/>
      <c r="F210" s="528"/>
      <c r="G210" s="528"/>
      <c r="H210" s="528"/>
      <c r="I210" s="529"/>
      <c r="J210" s="529"/>
      <c r="K210" s="528"/>
      <c r="L210" s="528"/>
      <c r="M210" s="528"/>
      <c r="N210" s="528"/>
      <c r="O210" s="529"/>
      <c r="P210" s="529"/>
      <c r="Q210" s="529"/>
      <c r="R210" s="528"/>
      <c r="S210" s="528"/>
      <c r="T210" s="529"/>
      <c r="U210" s="529"/>
      <c r="V210" s="529"/>
      <c r="W210" s="529"/>
      <c r="X210" s="529"/>
      <c r="Y210" s="529"/>
      <c r="Z210" s="529"/>
      <c r="AA210" s="529"/>
      <c r="AB210" s="529"/>
      <c r="AC210" s="529"/>
      <c r="AD210" s="530"/>
      <c r="AE210" s="542"/>
      <c r="AF210" s="543"/>
      <c r="AG210" s="544"/>
      <c r="AH210" s="527"/>
      <c r="AI210" s="544"/>
      <c r="AJ210" s="545"/>
      <c r="AK210" s="544"/>
      <c r="AL210" s="546"/>
      <c r="AM210" s="544"/>
    </row>
    <row r="211" spans="3:39">
      <c r="C211" s="542" t="s">
        <v>854</v>
      </c>
      <c r="D211" s="527"/>
      <c r="E211" s="527"/>
      <c r="F211" s="528"/>
      <c r="G211" s="528"/>
      <c r="H211" s="528"/>
      <c r="I211" s="529"/>
      <c r="J211" s="529"/>
      <c r="K211" s="528"/>
      <c r="L211" s="528"/>
      <c r="M211" s="528"/>
      <c r="N211" s="528"/>
      <c r="O211" s="529"/>
      <c r="P211" s="529"/>
      <c r="Q211" s="529"/>
      <c r="R211" s="528"/>
      <c r="S211" s="528"/>
      <c r="T211" s="529"/>
      <c r="U211" s="529"/>
      <c r="V211" s="529"/>
      <c r="W211" s="529"/>
      <c r="X211" s="529"/>
      <c r="Y211" s="529"/>
      <c r="Z211" s="529"/>
      <c r="AA211" s="529"/>
      <c r="AB211" s="529"/>
      <c r="AC211" s="529"/>
      <c r="AD211" s="530"/>
      <c r="AE211" s="542"/>
      <c r="AF211" s="543"/>
      <c r="AG211" s="544"/>
      <c r="AH211" s="527"/>
      <c r="AI211" s="544"/>
      <c r="AJ211" s="545"/>
      <c r="AK211" s="544"/>
      <c r="AL211" s="546"/>
      <c r="AM211" s="544"/>
    </row>
    <row r="212" spans="3:39">
      <c r="C212" s="542"/>
      <c r="D212" s="527"/>
      <c r="E212" s="527"/>
      <c r="F212" s="528"/>
      <c r="G212" s="528"/>
      <c r="H212" s="528"/>
      <c r="I212" s="529"/>
      <c r="J212" s="529"/>
      <c r="K212" s="528"/>
      <c r="L212" s="528"/>
      <c r="M212" s="528"/>
      <c r="N212" s="528"/>
      <c r="O212" s="529"/>
      <c r="P212" s="529"/>
      <c r="Q212" s="529"/>
      <c r="R212" s="528"/>
      <c r="S212" s="528"/>
      <c r="T212" s="529"/>
      <c r="U212" s="529"/>
      <c r="V212" s="529"/>
      <c r="W212" s="529"/>
      <c r="X212" s="529"/>
      <c r="Y212" s="529"/>
      <c r="Z212" s="529"/>
      <c r="AA212" s="529"/>
      <c r="AB212" s="529"/>
      <c r="AC212" s="529"/>
      <c r="AD212" s="530"/>
      <c r="AE212" s="542"/>
      <c r="AF212" s="543"/>
      <c r="AG212" s="544"/>
      <c r="AH212" s="527"/>
      <c r="AI212" s="544"/>
      <c r="AJ212" s="545"/>
      <c r="AK212" s="544"/>
      <c r="AL212" s="546"/>
      <c r="AM212" s="544"/>
    </row>
    <row r="213" spans="3:39">
      <c r="C213" s="542" t="s">
        <v>920</v>
      </c>
      <c r="D213" s="527"/>
      <c r="E213" s="527"/>
      <c r="F213" s="528"/>
      <c r="G213" s="528"/>
      <c r="H213" s="528"/>
      <c r="I213" s="529"/>
      <c r="J213" s="529"/>
      <c r="K213" s="528"/>
      <c r="L213" s="528"/>
      <c r="M213" s="528"/>
      <c r="N213" s="528"/>
      <c r="O213" s="529"/>
      <c r="P213" s="529"/>
      <c r="Q213" s="529"/>
      <c r="R213" s="528"/>
      <c r="S213" s="528"/>
      <c r="T213" s="529"/>
      <c r="U213" s="529"/>
      <c r="V213" s="529"/>
      <c r="W213" s="529"/>
      <c r="X213" s="529"/>
      <c r="Y213" s="529"/>
      <c r="Z213" s="529"/>
      <c r="AA213" s="529"/>
      <c r="AB213" s="529"/>
      <c r="AC213" s="529"/>
      <c r="AD213" s="530"/>
      <c r="AE213" s="542"/>
      <c r="AF213" s="543"/>
      <c r="AG213" s="544"/>
      <c r="AH213" s="527"/>
      <c r="AI213" s="544"/>
      <c r="AJ213" s="545"/>
      <c r="AK213" s="544"/>
      <c r="AL213" s="546"/>
      <c r="AM213" s="544"/>
    </row>
    <row r="214" spans="3:39">
      <c r="C214" s="542" t="s">
        <v>921</v>
      </c>
      <c r="D214" s="527"/>
      <c r="E214" s="527"/>
      <c r="F214" s="588">
        <f>2*144</f>
        <v>288</v>
      </c>
      <c r="G214" s="528"/>
      <c r="H214" s="528"/>
      <c r="I214" s="529"/>
      <c r="J214" s="529"/>
      <c r="K214" s="528"/>
      <c r="L214" s="528"/>
      <c r="M214" s="528"/>
      <c r="N214" s="528"/>
      <c r="O214" s="529"/>
      <c r="P214" s="529"/>
      <c r="Q214" s="529"/>
      <c r="R214" s="528"/>
      <c r="S214" s="528"/>
      <c r="T214" s="529"/>
      <c r="U214" s="529"/>
      <c r="V214" s="529"/>
      <c r="W214" s="529"/>
      <c r="X214" s="529"/>
      <c r="Y214" s="529"/>
      <c r="Z214" s="529"/>
      <c r="AA214" s="529">
        <f>AA138</f>
        <v>16</v>
      </c>
      <c r="AB214" s="529"/>
      <c r="AC214" s="529"/>
      <c r="AD214" s="530"/>
      <c r="AE214" s="542" t="s">
        <v>80</v>
      </c>
      <c r="AF214" s="543">
        <f>AA214*F214</f>
        <v>4608</v>
      </c>
      <c r="AG214" s="544" t="s">
        <v>328</v>
      </c>
      <c r="AH214" s="527">
        <f>'Conversie factoren'!C22/1000</f>
        <v>0.215</v>
      </c>
      <c r="AI214" s="544" t="s">
        <v>460</v>
      </c>
      <c r="AJ214" s="545">
        <f t="shared" ref="AJ214" si="28">AF214*AH214</f>
        <v>990.72</v>
      </c>
      <c r="AK214" s="544" t="s">
        <v>446</v>
      </c>
      <c r="AL214" s="546">
        <f t="shared" ref="AL214" si="29">AJ214*3</f>
        <v>2972.16</v>
      </c>
      <c r="AM214" s="544" t="str">
        <f t="shared" ref="AM214" si="30">AK214</f>
        <v>kg CO2</v>
      </c>
    </row>
    <row r="215" spans="3:39">
      <c r="C215" s="542" t="s">
        <v>922</v>
      </c>
      <c r="D215" s="527"/>
      <c r="E215" s="527"/>
      <c r="F215" s="528">
        <v>5</v>
      </c>
      <c r="G215" s="528"/>
      <c r="H215" s="528"/>
      <c r="I215" s="529"/>
      <c r="J215" s="529"/>
      <c r="K215" s="528"/>
      <c r="L215" s="528"/>
      <c r="M215" s="528"/>
      <c r="N215" s="528"/>
      <c r="O215" s="529"/>
      <c r="P215" s="529"/>
      <c r="Q215" s="529"/>
      <c r="R215" s="528"/>
      <c r="S215" s="528"/>
      <c r="T215" s="529"/>
      <c r="U215" s="529"/>
      <c r="V215" s="529"/>
      <c r="W215" s="529"/>
      <c r="X215" s="529"/>
      <c r="Y215" s="529"/>
      <c r="Z215" s="529"/>
      <c r="AA215" s="529">
        <f>AA214+14</f>
        <v>30</v>
      </c>
      <c r="AB215" s="529"/>
      <c r="AC215" s="529"/>
      <c r="AD215" s="530"/>
      <c r="AE215" s="542" t="s">
        <v>80</v>
      </c>
      <c r="AF215" s="543">
        <f>AA215*F215</f>
        <v>150</v>
      </c>
      <c r="AG215" s="544" t="s">
        <v>865</v>
      </c>
      <c r="AH215" s="527">
        <f>'Conversie factoren'!C39/1000</f>
        <v>2.78</v>
      </c>
      <c r="AI215" s="544" t="s">
        <v>460</v>
      </c>
      <c r="AJ215" s="545">
        <f t="shared" ref="AJ215" si="31">AF215*AH215</f>
        <v>416.99999999999994</v>
      </c>
      <c r="AK215" s="544" t="s">
        <v>446</v>
      </c>
      <c r="AL215" s="546">
        <f t="shared" ref="AL215" si="32">AJ215*3</f>
        <v>1250.9999999999998</v>
      </c>
      <c r="AM215" s="544" t="str">
        <f t="shared" ref="AM215" si="33">AK215</f>
        <v>kg CO2</v>
      </c>
    </row>
    <row r="216" spans="3:39">
      <c r="C216" s="542"/>
      <c r="D216" s="527"/>
      <c r="E216" s="527"/>
      <c r="F216" s="528"/>
      <c r="G216" s="528"/>
      <c r="H216" s="528"/>
      <c r="I216" s="529"/>
      <c r="J216" s="529"/>
      <c r="K216" s="528"/>
      <c r="L216" s="528"/>
      <c r="M216" s="528"/>
      <c r="N216" s="528"/>
      <c r="O216" s="529"/>
      <c r="P216" s="529"/>
      <c r="Q216" s="529"/>
      <c r="R216" s="528"/>
      <c r="S216" s="528"/>
      <c r="T216" s="529"/>
      <c r="U216" s="529"/>
      <c r="V216" s="529"/>
      <c r="W216" s="529"/>
      <c r="X216" s="529"/>
      <c r="Y216" s="529"/>
      <c r="Z216" s="529"/>
      <c r="AA216" s="529"/>
      <c r="AB216" s="529"/>
      <c r="AC216" s="529"/>
      <c r="AD216" s="530"/>
      <c r="AE216" s="542"/>
      <c r="AF216" s="543"/>
      <c r="AG216" s="544"/>
      <c r="AH216" s="527"/>
      <c r="AI216" s="544"/>
      <c r="AJ216" s="545"/>
      <c r="AK216" s="544"/>
      <c r="AL216" s="546"/>
      <c r="AM216" s="544"/>
    </row>
    <row r="217" spans="3:39">
      <c r="C217" s="542" t="s">
        <v>925</v>
      </c>
      <c r="D217" s="527">
        <v>1.75</v>
      </c>
      <c r="E217" s="527">
        <v>230</v>
      </c>
      <c r="F217" s="528">
        <f>E217*D217</f>
        <v>402.5</v>
      </c>
      <c r="G217" s="528"/>
      <c r="H217" s="528"/>
      <c r="I217" s="529"/>
      <c r="J217" s="529"/>
      <c r="K217" s="528"/>
      <c r="L217" s="528"/>
      <c r="M217" s="528"/>
      <c r="N217" s="528"/>
      <c r="O217" s="529"/>
      <c r="P217" s="529"/>
      <c r="Q217" s="529"/>
      <c r="R217" s="528"/>
      <c r="S217" s="528"/>
      <c r="T217" s="529"/>
      <c r="U217" s="529"/>
      <c r="V217" s="529"/>
      <c r="W217" s="529"/>
      <c r="X217" s="529"/>
      <c r="Y217" s="529"/>
      <c r="Z217" s="529"/>
      <c r="AA217" s="529"/>
      <c r="AB217" s="529">
        <f>AB138</f>
        <v>11</v>
      </c>
      <c r="AC217" s="529"/>
      <c r="AD217" s="530"/>
      <c r="AE217" s="542" t="s">
        <v>80</v>
      </c>
      <c r="AF217" s="543">
        <f>AB217*F217</f>
        <v>4427.5</v>
      </c>
      <c r="AG217" s="544" t="s">
        <v>865</v>
      </c>
      <c r="AH217" s="527">
        <v>2.99</v>
      </c>
      <c r="AI217" s="544" t="s">
        <v>926</v>
      </c>
      <c r="AJ217" s="545">
        <f t="shared" ref="AJ217:AJ218" si="34">AF217*AH217</f>
        <v>13238.225</v>
      </c>
      <c r="AK217" s="544" t="s">
        <v>446</v>
      </c>
      <c r="AL217" s="546">
        <f t="shared" ref="AL217:AL218" si="35">AJ217*3</f>
        <v>39714.675000000003</v>
      </c>
      <c r="AM217" s="544" t="str">
        <f t="shared" ref="AM217:AM218" si="36">AK217</f>
        <v>kg CO2</v>
      </c>
    </row>
    <row r="218" spans="3:39">
      <c r="C218" s="542" t="s">
        <v>856</v>
      </c>
      <c r="D218" s="527">
        <v>1</v>
      </c>
      <c r="E218" s="527">
        <v>335.82</v>
      </c>
      <c r="F218" s="528">
        <f>E218*D218</f>
        <v>335.82</v>
      </c>
      <c r="G218" s="528"/>
      <c r="H218" s="528"/>
      <c r="I218" s="529"/>
      <c r="J218" s="529"/>
      <c r="K218" s="528"/>
      <c r="L218" s="528"/>
      <c r="M218" s="528"/>
      <c r="N218" s="528"/>
      <c r="O218" s="529"/>
      <c r="P218" s="529"/>
      <c r="Q218" s="529"/>
      <c r="R218" s="528"/>
      <c r="S218" s="528"/>
      <c r="T218" s="529"/>
      <c r="U218" s="529"/>
      <c r="V218" s="529"/>
      <c r="W218" s="529"/>
      <c r="X218" s="529"/>
      <c r="Y218" s="529"/>
      <c r="Z218" s="529"/>
      <c r="AA218" s="529"/>
      <c r="AB218" s="529"/>
      <c r="AC218" s="529">
        <f>AC138</f>
        <v>2</v>
      </c>
      <c r="AD218" s="530"/>
      <c r="AE218" s="542" t="s">
        <v>80</v>
      </c>
      <c r="AF218" s="543">
        <f>AC218*F218</f>
        <v>671.64</v>
      </c>
      <c r="AG218" s="544" t="s">
        <v>865</v>
      </c>
      <c r="AH218" s="527">
        <v>2.99</v>
      </c>
      <c r="AI218" s="544" t="s">
        <v>926</v>
      </c>
      <c r="AJ218" s="545">
        <f t="shared" si="34"/>
        <v>2008.2036000000001</v>
      </c>
      <c r="AK218" s="544" t="s">
        <v>446</v>
      </c>
      <c r="AL218" s="546">
        <f t="shared" si="35"/>
        <v>6024.6108000000004</v>
      </c>
      <c r="AM218" s="544" t="str">
        <f t="shared" si="36"/>
        <v>kg CO2</v>
      </c>
    </row>
    <row r="219" spans="3:39" ht="15.75" thickBot="1">
      <c r="C219" s="550"/>
      <c r="D219" s="532"/>
      <c r="E219" s="551"/>
      <c r="F219" s="533"/>
      <c r="G219" s="533"/>
      <c r="H219" s="533"/>
      <c r="I219" s="534"/>
      <c r="J219" s="534"/>
      <c r="K219" s="533"/>
      <c r="L219" s="533"/>
      <c r="M219" s="533"/>
      <c r="N219" s="533"/>
      <c r="O219" s="534"/>
      <c r="P219" s="534"/>
      <c r="Q219" s="534"/>
      <c r="R219" s="533"/>
      <c r="S219" s="533"/>
      <c r="T219" s="534"/>
      <c r="U219" s="534"/>
      <c r="V219" s="534"/>
      <c r="W219" s="534"/>
      <c r="X219" s="534"/>
      <c r="Y219" s="534"/>
      <c r="Z219" s="534"/>
      <c r="AA219" s="534"/>
      <c r="AB219" s="534"/>
      <c r="AC219" s="534"/>
      <c r="AD219" s="535"/>
      <c r="AE219" s="550"/>
      <c r="AF219" s="552"/>
      <c r="AG219" s="553"/>
      <c r="AH219" s="551"/>
      <c r="AI219" s="553"/>
      <c r="AJ219" s="554"/>
      <c r="AK219" s="553"/>
      <c r="AL219" s="555"/>
      <c r="AM219" s="553"/>
    </row>
    <row r="220" spans="3:39">
      <c r="AE220" s="419"/>
      <c r="AF220" s="419"/>
      <c r="AG220" s="419"/>
      <c r="AH220" s="419"/>
      <c r="AI220" s="419"/>
      <c r="AJ220" s="419"/>
      <c r="AK220" s="419"/>
      <c r="AL220" s="419"/>
      <c r="AM220" s="419"/>
    </row>
  </sheetData>
  <mergeCells count="4">
    <mergeCell ref="AE154:AK154"/>
    <mergeCell ref="AL154:AM154"/>
    <mergeCell ref="AL155:AM155"/>
    <mergeCell ref="AJ155:AK15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2"/>
  <sheetViews>
    <sheetView topLeftCell="F94" zoomScale="70" zoomScaleNormal="70" workbookViewId="0">
      <selection activeCell="R138" sqref="R138"/>
    </sheetView>
  </sheetViews>
  <sheetFormatPr defaultRowHeight="15"/>
  <cols>
    <col min="1" max="1" width="33.140625" customWidth="1"/>
    <col min="2" max="2" width="25" customWidth="1"/>
    <col min="3" max="3" width="87.85546875" bestFit="1" customWidth="1"/>
    <col min="4" max="4" width="26.28515625" customWidth="1"/>
    <col min="5" max="5" width="33.140625" customWidth="1"/>
    <col min="6" max="6" width="13.85546875" style="329" bestFit="1" customWidth="1"/>
    <col min="7" max="7" width="18.5703125" style="329" bestFit="1" customWidth="1"/>
    <col min="8" max="8" width="20.140625" style="329" customWidth="1"/>
    <col min="9" max="9" width="13.85546875" style="419" bestFit="1" customWidth="1"/>
    <col min="10" max="10" width="18.5703125" style="419" bestFit="1" customWidth="1"/>
    <col min="11" max="11" width="9.140625" style="329" customWidth="1"/>
    <col min="12" max="12" width="11.5703125" style="329" customWidth="1"/>
    <col min="13" max="14" width="18.7109375" style="329" customWidth="1"/>
    <col min="15" max="17" width="18.7109375" style="419" customWidth="1"/>
    <col min="18" max="18" width="18.7109375" style="329" customWidth="1"/>
    <col min="19" max="20" width="15.7109375" style="329" customWidth="1"/>
    <col min="21" max="23" width="15.7109375" style="419" customWidth="1"/>
    <col min="24" max="30" width="17.28515625" style="419" customWidth="1"/>
    <col min="31" max="31" width="19.5703125" customWidth="1"/>
    <col min="36" max="36" width="10.140625" bestFit="1" customWidth="1"/>
  </cols>
  <sheetData>
    <row r="1" spans="1:30">
      <c r="F1" s="481" t="s">
        <v>581</v>
      </c>
      <c r="G1" s="482"/>
      <c r="I1" s="506"/>
      <c r="J1" s="494"/>
      <c r="O1" s="506"/>
      <c r="P1" s="494"/>
    </row>
    <row r="2" spans="1:30" ht="15.75" thickBot="1">
      <c r="F2" s="483" t="s">
        <v>578</v>
      </c>
      <c r="G2" s="484"/>
      <c r="I2" s="507"/>
      <c r="J2" s="495"/>
      <c r="N2" s="329" t="s">
        <v>93</v>
      </c>
      <c r="O2" s="507"/>
      <c r="P2" s="495"/>
    </row>
    <row r="3" spans="1:30" ht="23.25">
      <c r="A3" s="420" t="s">
        <v>832</v>
      </c>
      <c r="F3" s="481" t="s">
        <v>580</v>
      </c>
      <c r="G3" s="482" t="s">
        <v>617</v>
      </c>
      <c r="H3" s="490" t="s">
        <v>581</v>
      </c>
      <c r="I3" s="506" t="s">
        <v>582</v>
      </c>
      <c r="J3" s="482" t="s">
        <v>617</v>
      </c>
      <c r="K3" s="490" t="s">
        <v>583</v>
      </c>
      <c r="L3" s="490" t="s">
        <v>584</v>
      </c>
      <c r="M3" s="490" t="s">
        <v>585</v>
      </c>
      <c r="N3" s="556" t="s">
        <v>586</v>
      </c>
      <c r="O3" s="506" t="s">
        <v>587</v>
      </c>
      <c r="P3" s="482" t="s">
        <v>617</v>
      </c>
      <c r="Q3" s="491" t="s">
        <v>586</v>
      </c>
      <c r="R3" s="556" t="s">
        <v>586</v>
      </c>
      <c r="S3" s="492" t="s">
        <v>586</v>
      </c>
      <c r="T3" s="492" t="s">
        <v>586</v>
      </c>
      <c r="U3" s="493" t="s">
        <v>586</v>
      </c>
      <c r="V3" s="493" t="s">
        <v>586</v>
      </c>
      <c r="W3" s="493" t="s">
        <v>586</v>
      </c>
      <c r="X3" s="493" t="s">
        <v>586</v>
      </c>
      <c r="Y3" s="493" t="s">
        <v>586</v>
      </c>
      <c r="Z3" s="583" t="s">
        <v>586</v>
      </c>
      <c r="AA3" s="574" t="s">
        <v>586</v>
      </c>
      <c r="AB3" s="493" t="s">
        <v>586</v>
      </c>
      <c r="AC3" s="493" t="s">
        <v>586</v>
      </c>
      <c r="AD3" s="494" t="s">
        <v>799</v>
      </c>
    </row>
    <row r="4" spans="1:30">
      <c r="F4" s="483" t="s">
        <v>589</v>
      </c>
      <c r="G4" s="484" t="s">
        <v>857</v>
      </c>
      <c r="H4" s="441" t="s">
        <v>590</v>
      </c>
      <c r="I4" s="507" t="s">
        <v>590</v>
      </c>
      <c r="J4" s="484" t="s">
        <v>857</v>
      </c>
      <c r="K4" s="441"/>
      <c r="L4" s="441"/>
      <c r="M4" s="441"/>
      <c r="N4" s="557" t="s">
        <v>591</v>
      </c>
      <c r="O4" s="507" t="s">
        <v>592</v>
      </c>
      <c r="P4" s="484" t="s">
        <v>857</v>
      </c>
      <c r="Q4" s="443" t="s">
        <v>593</v>
      </c>
      <c r="R4" s="557" t="s">
        <v>594</v>
      </c>
      <c r="S4" s="470" t="s">
        <v>595</v>
      </c>
      <c r="T4" s="470" t="s">
        <v>596</v>
      </c>
      <c r="U4" s="473" t="s">
        <v>597</v>
      </c>
      <c r="V4" s="473" t="s">
        <v>598</v>
      </c>
      <c r="W4" s="473" t="s">
        <v>599</v>
      </c>
      <c r="X4" s="473" t="s">
        <v>600</v>
      </c>
      <c r="Y4" s="473" t="s">
        <v>601</v>
      </c>
      <c r="Z4" s="567" t="s">
        <v>602</v>
      </c>
      <c r="AA4" s="575" t="s">
        <v>603</v>
      </c>
      <c r="AB4" s="473" t="s">
        <v>604</v>
      </c>
      <c r="AC4" s="473" t="s">
        <v>604</v>
      </c>
      <c r="AD4" s="495" t="s">
        <v>800</v>
      </c>
    </row>
    <row r="5" spans="1:30" ht="15.75" thickBot="1">
      <c r="F5" s="496" t="s">
        <v>606</v>
      </c>
      <c r="G5" s="497"/>
      <c r="H5" s="498"/>
      <c r="I5" s="505"/>
      <c r="J5" s="502"/>
      <c r="K5" s="498"/>
      <c r="L5" s="498"/>
      <c r="M5" s="498"/>
      <c r="N5" s="558"/>
      <c r="O5" s="505" t="s">
        <v>607</v>
      </c>
      <c r="P5" s="502"/>
      <c r="Q5" s="499"/>
      <c r="R5" s="558"/>
      <c r="S5" s="500"/>
      <c r="T5" s="500"/>
      <c r="U5" s="501"/>
      <c r="V5" s="501"/>
      <c r="W5" s="501"/>
      <c r="X5" s="501"/>
      <c r="Y5" s="501" t="s">
        <v>608</v>
      </c>
      <c r="Z5" s="584" t="s">
        <v>608</v>
      </c>
      <c r="AA5" s="576" t="s">
        <v>608</v>
      </c>
      <c r="AB5" s="501" t="s">
        <v>609</v>
      </c>
      <c r="AC5" s="501" t="s">
        <v>610</v>
      </c>
      <c r="AD5" s="502" t="s">
        <v>611</v>
      </c>
    </row>
    <row r="6" spans="1:30">
      <c r="A6" t="s">
        <v>612</v>
      </c>
      <c r="C6" t="s">
        <v>613</v>
      </c>
      <c r="F6" s="483"/>
      <c r="G6" s="484"/>
      <c r="H6" s="421"/>
      <c r="I6" s="507"/>
      <c r="J6" s="495"/>
      <c r="K6" s="421"/>
      <c r="L6" s="421"/>
      <c r="M6" s="421"/>
      <c r="N6" s="559"/>
      <c r="O6" s="506"/>
      <c r="P6" s="494"/>
      <c r="R6" s="559"/>
      <c r="S6" s="465"/>
      <c r="T6" s="465"/>
      <c r="U6" s="467"/>
      <c r="V6" s="467"/>
      <c r="W6" s="467"/>
      <c r="X6" s="467"/>
      <c r="Y6" s="467"/>
      <c r="Z6" s="562"/>
      <c r="AA6" s="577"/>
      <c r="AB6" s="467"/>
      <c r="AC6" s="467"/>
      <c r="AD6" s="446"/>
    </row>
    <row r="7" spans="1:30">
      <c r="C7" t="s">
        <v>614</v>
      </c>
      <c r="F7" s="483"/>
      <c r="G7" s="484"/>
      <c r="H7" s="421" t="s">
        <v>615</v>
      </c>
      <c r="I7" s="507"/>
      <c r="J7" s="495"/>
      <c r="K7" s="421"/>
      <c r="L7" s="421"/>
      <c r="M7" s="421"/>
      <c r="N7" s="559"/>
      <c r="O7" s="507"/>
      <c r="P7" s="495"/>
      <c r="R7" s="559"/>
      <c r="S7" s="465"/>
      <c r="T7" s="465"/>
      <c r="U7" s="467"/>
      <c r="V7" s="467"/>
      <c r="W7" s="467"/>
      <c r="X7" s="467"/>
      <c r="Y7" s="467"/>
      <c r="Z7" s="562"/>
      <c r="AA7" s="577"/>
      <c r="AB7" s="467"/>
      <c r="AC7" s="467"/>
      <c r="AD7" s="446"/>
    </row>
    <row r="8" spans="1:30">
      <c r="C8" t="s">
        <v>616</v>
      </c>
      <c r="F8" s="483"/>
      <c r="G8" s="484"/>
      <c r="H8" s="421" t="s">
        <v>615</v>
      </c>
      <c r="I8" s="507"/>
      <c r="J8" s="495"/>
      <c r="K8" s="421"/>
      <c r="L8" s="421"/>
      <c r="M8" s="421"/>
      <c r="N8" s="559"/>
      <c r="O8" s="507"/>
      <c r="P8" s="495"/>
      <c r="R8" s="559"/>
      <c r="S8" s="465"/>
      <c r="T8" s="465"/>
      <c r="U8" s="467"/>
      <c r="V8" s="467"/>
      <c r="W8" s="467"/>
      <c r="X8" s="467"/>
      <c r="Y8" s="467"/>
      <c r="Z8" s="562"/>
      <c r="AA8" s="577"/>
      <c r="AB8" s="467"/>
      <c r="AC8" s="467"/>
      <c r="AD8" s="446"/>
    </row>
    <row r="9" spans="1:30">
      <c r="C9" t="s">
        <v>617</v>
      </c>
      <c r="E9" t="s">
        <v>618</v>
      </c>
      <c r="F9" s="483"/>
      <c r="G9" s="484"/>
      <c r="H9" s="421" t="s">
        <v>615</v>
      </c>
      <c r="I9" s="507"/>
      <c r="J9" s="495"/>
      <c r="K9" s="421"/>
      <c r="L9" s="421"/>
      <c r="M9" s="421"/>
      <c r="N9" s="559"/>
      <c r="O9" s="507"/>
      <c r="P9" s="495"/>
      <c r="R9" s="559"/>
      <c r="S9" s="465"/>
      <c r="T9" s="465"/>
      <c r="U9" s="467"/>
      <c r="V9" s="467"/>
      <c r="W9" s="467"/>
      <c r="X9" s="467"/>
      <c r="Y9" s="467"/>
      <c r="Z9" s="562"/>
      <c r="AA9" s="577"/>
      <c r="AB9" s="467"/>
      <c r="AC9" s="467"/>
      <c r="AD9" s="446"/>
    </row>
    <row r="10" spans="1:30">
      <c r="E10" t="s">
        <v>619</v>
      </c>
      <c r="F10" s="483"/>
      <c r="G10" s="484"/>
      <c r="H10" s="421" t="s">
        <v>615</v>
      </c>
      <c r="I10" s="507"/>
      <c r="J10" s="495"/>
      <c r="K10" s="421"/>
      <c r="L10" s="421"/>
      <c r="M10" s="421"/>
      <c r="N10" s="559"/>
      <c r="O10" s="507"/>
      <c r="P10" s="495"/>
      <c r="R10" s="559"/>
      <c r="S10" s="465"/>
      <c r="T10" s="465"/>
      <c r="U10" s="467"/>
      <c r="V10" s="467"/>
      <c r="W10" s="467"/>
      <c r="X10" s="467"/>
      <c r="Y10" s="467"/>
      <c r="Z10" s="562"/>
      <c r="AA10" s="577"/>
      <c r="AB10" s="467"/>
      <c r="AC10" s="467"/>
      <c r="AD10" s="446"/>
    </row>
    <row r="11" spans="1:30">
      <c r="E11" t="s">
        <v>620</v>
      </c>
      <c r="F11" s="483"/>
      <c r="G11" s="484"/>
      <c r="H11" s="421" t="s">
        <v>615</v>
      </c>
      <c r="I11" s="507"/>
      <c r="J11" s="495"/>
      <c r="K11" s="421"/>
      <c r="L11" s="421"/>
      <c r="M11" s="421"/>
      <c r="N11" s="559"/>
      <c r="O11" s="507"/>
      <c r="P11" s="495"/>
      <c r="R11" s="559"/>
      <c r="S11" s="465"/>
      <c r="T11" s="465"/>
      <c r="U11" s="467"/>
      <c r="V11" s="467"/>
      <c r="W11" s="467"/>
      <c r="X11" s="467"/>
      <c r="Y11" s="467"/>
      <c r="Z11" s="562"/>
      <c r="AA11" s="577"/>
      <c r="AB11" s="467"/>
      <c r="AC11" s="467"/>
      <c r="AD11" s="446"/>
    </row>
    <row r="12" spans="1:30">
      <c r="D12" t="s">
        <v>621</v>
      </c>
      <c r="E12" t="s">
        <v>622</v>
      </c>
      <c r="F12" s="483"/>
      <c r="G12" s="484"/>
      <c r="H12" s="421" t="s">
        <v>615</v>
      </c>
      <c r="I12" s="507"/>
      <c r="J12" s="495"/>
      <c r="K12" s="421"/>
      <c r="L12" s="421"/>
      <c r="M12" s="421"/>
      <c r="N12" s="559"/>
      <c r="O12" s="507"/>
      <c r="P12" s="495"/>
      <c r="R12" s="559"/>
      <c r="S12" s="465"/>
      <c r="T12" s="465"/>
      <c r="U12" s="467"/>
      <c r="V12" s="467"/>
      <c r="W12" s="467"/>
      <c r="X12" s="467"/>
      <c r="Y12" s="467"/>
      <c r="Z12" s="562"/>
      <c r="AA12" s="577"/>
      <c r="AB12" s="467"/>
      <c r="AC12" s="467"/>
      <c r="AD12" s="446"/>
    </row>
    <row r="13" spans="1:30">
      <c r="D13" t="s">
        <v>623</v>
      </c>
      <c r="E13" t="s">
        <v>624</v>
      </c>
      <c r="F13" s="483"/>
      <c r="G13" s="484"/>
      <c r="H13" s="421" t="s">
        <v>615</v>
      </c>
      <c r="I13" s="507"/>
      <c r="J13" s="495"/>
      <c r="K13" s="421"/>
      <c r="L13" s="421"/>
      <c r="M13" s="421"/>
      <c r="N13" s="559"/>
      <c r="O13" s="507"/>
      <c r="P13" s="495"/>
      <c r="R13" s="559"/>
      <c r="S13" s="465"/>
      <c r="T13" s="465"/>
      <c r="U13" s="467"/>
      <c r="V13" s="467"/>
      <c r="W13" s="467"/>
      <c r="X13" s="467"/>
      <c r="Y13" s="467"/>
      <c r="Z13" s="562"/>
      <c r="AA13" s="577"/>
      <c r="AB13" s="467"/>
      <c r="AC13" s="467"/>
      <c r="AD13" s="446"/>
    </row>
    <row r="14" spans="1:30">
      <c r="D14" t="s">
        <v>625</v>
      </c>
      <c r="E14" t="s">
        <v>626</v>
      </c>
      <c r="F14" s="483"/>
      <c r="G14" s="484"/>
      <c r="H14" s="421" t="s">
        <v>615</v>
      </c>
      <c r="I14" s="507"/>
      <c r="J14" s="495"/>
      <c r="K14" s="421"/>
      <c r="L14" s="421"/>
      <c r="M14" s="421"/>
      <c r="N14" s="559"/>
      <c r="O14" s="507"/>
      <c r="P14" s="495"/>
      <c r="R14" s="559"/>
      <c r="S14" s="465"/>
      <c r="T14" s="465"/>
      <c r="U14" s="467"/>
      <c r="V14" s="467"/>
      <c r="W14" s="467"/>
      <c r="X14" s="467"/>
      <c r="Y14" s="467"/>
      <c r="Z14" s="562"/>
      <c r="AA14" s="577"/>
      <c r="AB14" s="467"/>
      <c r="AC14" s="467"/>
      <c r="AD14" s="446"/>
    </row>
    <row r="15" spans="1:30">
      <c r="D15" t="s">
        <v>625</v>
      </c>
      <c r="E15" t="s">
        <v>627</v>
      </c>
      <c r="F15" s="483"/>
      <c r="G15" s="484"/>
      <c r="H15" s="421" t="s">
        <v>615</v>
      </c>
      <c r="I15" s="507"/>
      <c r="J15" s="495"/>
      <c r="K15" s="421"/>
      <c r="L15" s="421"/>
      <c r="M15" s="421"/>
      <c r="N15" s="559"/>
      <c r="O15" s="507"/>
      <c r="P15" s="495"/>
      <c r="R15" s="559"/>
      <c r="S15" s="465"/>
      <c r="T15" s="465"/>
      <c r="U15" s="467"/>
      <c r="V15" s="467"/>
      <c r="W15" s="467"/>
      <c r="X15" s="467"/>
      <c r="Y15" s="467"/>
      <c r="Z15" s="562"/>
      <c r="AA15" s="577"/>
      <c r="AB15" s="467"/>
      <c r="AC15" s="467"/>
      <c r="AD15" s="446"/>
    </row>
    <row r="16" spans="1:30">
      <c r="C16" t="s">
        <v>628</v>
      </c>
      <c r="D16" t="s">
        <v>629</v>
      </c>
      <c r="E16" t="s">
        <v>456</v>
      </c>
      <c r="F16" s="483"/>
      <c r="G16" s="484"/>
      <c r="H16" s="421" t="s">
        <v>615</v>
      </c>
      <c r="I16" s="507"/>
      <c r="J16" s="495"/>
      <c r="K16" s="421"/>
      <c r="L16" s="421"/>
      <c r="M16" s="421"/>
      <c r="N16" s="559"/>
      <c r="O16" s="507"/>
      <c r="P16" s="495"/>
      <c r="R16" s="559"/>
      <c r="S16" s="465"/>
      <c r="T16" s="465"/>
      <c r="U16" s="467"/>
      <c r="V16" s="467"/>
      <c r="W16" s="467"/>
      <c r="X16" s="467"/>
      <c r="Y16" s="467"/>
      <c r="Z16" s="562"/>
      <c r="AA16" s="577"/>
      <c r="AB16" s="467"/>
      <c r="AC16" s="467"/>
      <c r="AD16" s="446"/>
    </row>
    <row r="17" spans="3:30">
      <c r="C17" t="s">
        <v>630</v>
      </c>
      <c r="E17" t="s">
        <v>631</v>
      </c>
      <c r="F17" s="483"/>
      <c r="G17" s="484"/>
      <c r="H17" s="421" t="s">
        <v>615</v>
      </c>
      <c r="I17" s="507"/>
      <c r="J17" s="495"/>
      <c r="K17" s="421"/>
      <c r="L17" s="421"/>
      <c r="M17" s="421"/>
      <c r="N17" s="559"/>
      <c r="O17" s="507"/>
      <c r="P17" s="495"/>
      <c r="R17" s="559"/>
      <c r="S17" s="465"/>
      <c r="T17" s="465"/>
      <c r="U17" s="467"/>
      <c r="V17" s="467"/>
      <c r="W17" s="467"/>
      <c r="X17" s="467"/>
      <c r="Y17" s="467"/>
      <c r="Z17" s="562"/>
      <c r="AA17" s="577"/>
      <c r="AB17" s="467"/>
      <c r="AC17" s="467"/>
      <c r="AD17" s="446"/>
    </row>
    <row r="18" spans="3:30">
      <c r="C18" t="s">
        <v>632</v>
      </c>
      <c r="D18" t="s">
        <v>633</v>
      </c>
      <c r="F18" s="483"/>
      <c r="G18" s="484"/>
      <c r="H18" s="421" t="s">
        <v>615</v>
      </c>
      <c r="I18" s="507"/>
      <c r="J18" s="495"/>
      <c r="K18" s="421"/>
      <c r="L18" s="421"/>
      <c r="M18" s="421"/>
      <c r="N18" s="559"/>
      <c r="O18" s="507"/>
      <c r="P18" s="495"/>
      <c r="R18" s="559"/>
      <c r="S18" s="465"/>
      <c r="T18" s="465"/>
      <c r="U18" s="467"/>
      <c r="V18" s="467"/>
      <c r="W18" s="467"/>
      <c r="X18" s="467"/>
      <c r="Y18" s="467"/>
      <c r="Z18" s="562"/>
      <c r="AA18" s="577"/>
      <c r="AB18" s="467"/>
      <c r="AC18" s="467"/>
      <c r="AD18" s="446"/>
    </row>
    <row r="19" spans="3:30">
      <c r="C19" t="s">
        <v>634</v>
      </c>
      <c r="E19" t="s">
        <v>635</v>
      </c>
      <c r="F19" s="483"/>
      <c r="G19" s="484"/>
      <c r="H19" s="421" t="s">
        <v>636</v>
      </c>
      <c r="I19" s="507"/>
      <c r="J19" s="495"/>
      <c r="K19" s="421"/>
      <c r="L19" s="421"/>
      <c r="M19" s="421"/>
      <c r="N19" s="559"/>
      <c r="O19" s="507"/>
      <c r="P19" s="495"/>
      <c r="R19" s="559"/>
      <c r="S19" s="465"/>
      <c r="T19" s="465"/>
      <c r="U19" s="467"/>
      <c r="V19" s="467"/>
      <c r="W19" s="467"/>
      <c r="X19" s="467"/>
      <c r="Y19" s="467"/>
      <c r="Z19" s="562"/>
      <c r="AA19" s="577"/>
      <c r="AB19" s="467"/>
      <c r="AC19" s="467"/>
      <c r="AD19" s="446"/>
    </row>
    <row r="20" spans="3:30">
      <c r="C20" t="s">
        <v>637</v>
      </c>
      <c r="E20" t="s">
        <v>638</v>
      </c>
      <c r="F20" s="483"/>
      <c r="G20" s="484"/>
      <c r="H20" s="421" t="s">
        <v>615</v>
      </c>
      <c r="I20" s="507"/>
      <c r="J20" s="495"/>
      <c r="K20" s="421"/>
      <c r="L20" s="421"/>
      <c r="M20" s="421"/>
      <c r="N20" s="559"/>
      <c r="O20" s="507"/>
      <c r="P20" s="495"/>
      <c r="R20" s="559"/>
      <c r="S20" s="465"/>
      <c r="T20" s="465"/>
      <c r="U20" s="467"/>
      <c r="V20" s="467"/>
      <c r="W20" s="467"/>
      <c r="X20" s="467"/>
      <c r="Y20" s="467"/>
      <c r="Z20" s="562"/>
      <c r="AA20" s="577"/>
      <c r="AB20" s="467"/>
      <c r="AC20" s="467"/>
      <c r="AD20" s="446"/>
    </row>
    <row r="21" spans="3:30">
      <c r="C21" t="s">
        <v>639</v>
      </c>
      <c r="F21" s="483"/>
      <c r="G21" s="484"/>
      <c r="H21" s="421" t="s">
        <v>615</v>
      </c>
      <c r="I21" s="507"/>
      <c r="J21" s="495"/>
      <c r="K21" s="421"/>
      <c r="L21" s="421"/>
      <c r="M21" s="421"/>
      <c r="N21" s="559"/>
      <c r="O21" s="507"/>
      <c r="P21" s="495"/>
      <c r="R21" s="559"/>
      <c r="S21" s="465"/>
      <c r="T21" s="465"/>
      <c r="U21" s="467"/>
      <c r="V21" s="467"/>
      <c r="W21" s="467"/>
      <c r="X21" s="467"/>
      <c r="Y21" s="467"/>
      <c r="Z21" s="562"/>
      <c r="AA21" s="577"/>
      <c r="AB21" s="467"/>
      <c r="AC21" s="467"/>
      <c r="AD21" s="446"/>
    </row>
    <row r="22" spans="3:30">
      <c r="C22" t="s">
        <v>640</v>
      </c>
      <c r="F22" s="483"/>
      <c r="G22" s="484"/>
      <c r="H22" s="421" t="s">
        <v>615</v>
      </c>
      <c r="I22" s="507"/>
      <c r="J22" s="495"/>
      <c r="K22" s="421"/>
      <c r="L22" s="421"/>
      <c r="M22" s="421"/>
      <c r="N22" s="559"/>
      <c r="O22" s="507"/>
      <c r="P22" s="495"/>
      <c r="R22" s="559"/>
      <c r="S22" s="465"/>
      <c r="T22" s="465"/>
      <c r="U22" s="467"/>
      <c r="V22" s="467"/>
      <c r="W22" s="467"/>
      <c r="X22" s="467"/>
      <c r="Y22" s="467"/>
      <c r="Z22" s="562"/>
      <c r="AA22" s="577"/>
      <c r="AB22" s="467"/>
      <c r="AC22" s="467"/>
      <c r="AD22" s="446"/>
    </row>
    <row r="23" spans="3:30">
      <c r="C23" t="s">
        <v>641</v>
      </c>
      <c r="E23" t="s">
        <v>642</v>
      </c>
      <c r="F23" s="483"/>
      <c r="G23" s="484"/>
      <c r="H23" s="421" t="s">
        <v>615</v>
      </c>
      <c r="I23" s="507"/>
      <c r="J23" s="495"/>
      <c r="K23" s="421"/>
      <c r="L23" s="421"/>
      <c r="M23" s="421"/>
      <c r="N23" s="559"/>
      <c r="O23" s="507"/>
      <c r="P23" s="495"/>
      <c r="R23" s="559"/>
      <c r="S23" s="465"/>
      <c r="T23" s="465"/>
      <c r="U23" s="467"/>
      <c r="V23" s="467"/>
      <c r="W23" s="467"/>
      <c r="X23" s="467"/>
      <c r="Y23" s="467"/>
      <c r="Z23" s="562"/>
      <c r="AA23" s="577"/>
      <c r="AB23" s="467"/>
      <c r="AC23" s="467"/>
      <c r="AD23" s="446"/>
    </row>
    <row r="24" spans="3:30">
      <c r="C24" t="s">
        <v>643</v>
      </c>
      <c r="F24" s="483"/>
      <c r="G24" s="484"/>
      <c r="H24" s="421" t="s">
        <v>615</v>
      </c>
      <c r="I24" s="507"/>
      <c r="J24" s="495"/>
      <c r="K24" s="421"/>
      <c r="L24" s="421"/>
      <c r="M24" s="421"/>
      <c r="N24" s="559"/>
      <c r="O24" s="507"/>
      <c r="P24" s="495"/>
      <c r="R24" s="559"/>
      <c r="S24" s="465"/>
      <c r="T24" s="465"/>
      <c r="U24" s="467"/>
      <c r="V24" s="467"/>
      <c r="W24" s="467"/>
      <c r="X24" s="467"/>
      <c r="Y24" s="467"/>
      <c r="Z24" s="562"/>
      <c r="AA24" s="577"/>
      <c r="AB24" s="467"/>
      <c r="AC24" s="467"/>
      <c r="AD24" s="446"/>
    </row>
    <row r="25" spans="3:30">
      <c r="C25" t="s">
        <v>644</v>
      </c>
      <c r="F25" s="483"/>
      <c r="G25" s="484"/>
      <c r="H25" s="421" t="s">
        <v>615</v>
      </c>
      <c r="I25" s="507"/>
      <c r="J25" s="495"/>
      <c r="K25" s="421"/>
      <c r="L25" s="421"/>
      <c r="M25" s="421"/>
      <c r="N25" s="559"/>
      <c r="O25" s="507"/>
      <c r="P25" s="495"/>
      <c r="R25" s="559"/>
      <c r="S25" s="465"/>
      <c r="T25" s="465"/>
      <c r="U25" s="467"/>
      <c r="V25" s="467"/>
      <c r="W25" s="467"/>
      <c r="X25" s="467"/>
      <c r="Y25" s="467"/>
      <c r="Z25" s="562"/>
      <c r="AA25" s="577"/>
      <c r="AB25" s="467"/>
      <c r="AC25" s="467"/>
      <c r="AD25" s="446"/>
    </row>
    <row r="26" spans="3:30">
      <c r="C26" t="s">
        <v>645</v>
      </c>
      <c r="F26" s="483"/>
      <c r="G26" s="484"/>
      <c r="H26" s="421" t="s">
        <v>615</v>
      </c>
      <c r="I26" s="507"/>
      <c r="J26" s="495"/>
      <c r="K26" s="421"/>
      <c r="L26" s="421"/>
      <c r="M26" s="421"/>
      <c r="N26" s="559"/>
      <c r="O26" s="507"/>
      <c r="P26" s="495"/>
      <c r="R26" s="559"/>
      <c r="S26" s="465"/>
      <c r="T26" s="465"/>
      <c r="U26" s="467"/>
      <c r="V26" s="467"/>
      <c r="W26" s="467"/>
      <c r="X26" s="467"/>
      <c r="Y26" s="467"/>
      <c r="Z26" s="562"/>
      <c r="AA26" s="577"/>
      <c r="AB26" s="467"/>
      <c r="AC26" s="467"/>
      <c r="AD26" s="446"/>
    </row>
    <row r="27" spans="3:30">
      <c r="C27" t="s">
        <v>646</v>
      </c>
      <c r="F27" s="483"/>
      <c r="G27" s="484"/>
      <c r="H27" s="421" t="s">
        <v>615</v>
      </c>
      <c r="I27" s="507"/>
      <c r="J27" s="495"/>
      <c r="K27" s="421"/>
      <c r="L27" s="421"/>
      <c r="M27" s="421"/>
      <c r="N27" s="559"/>
      <c r="O27" s="507"/>
      <c r="P27" s="495"/>
      <c r="R27" s="559"/>
      <c r="S27" s="465"/>
      <c r="T27" s="465"/>
      <c r="U27" s="467"/>
      <c r="V27" s="467"/>
      <c r="W27" s="467"/>
      <c r="X27" s="467"/>
      <c r="Y27" s="467"/>
      <c r="Z27" s="562"/>
      <c r="AA27" s="577"/>
      <c r="AB27" s="467"/>
      <c r="AC27" s="467"/>
      <c r="AD27" s="446"/>
    </row>
    <row r="28" spans="3:30">
      <c r="C28" t="s">
        <v>647</v>
      </c>
      <c r="F28" s="483"/>
      <c r="G28" s="484"/>
      <c r="H28" s="421" t="s">
        <v>615</v>
      </c>
      <c r="I28" s="507"/>
      <c r="J28" s="495"/>
      <c r="K28" s="421"/>
      <c r="L28" s="421"/>
      <c r="M28" s="421"/>
      <c r="N28" s="559"/>
      <c r="O28" s="507"/>
      <c r="P28" s="495"/>
      <c r="R28" s="559"/>
      <c r="S28" s="465"/>
      <c r="T28" s="465"/>
      <c r="U28" s="467"/>
      <c r="V28" s="467"/>
      <c r="W28" s="467"/>
      <c r="X28" s="467"/>
      <c r="Y28" s="467"/>
      <c r="Z28" s="562"/>
      <c r="AA28" s="577"/>
      <c r="AB28" s="467"/>
      <c r="AC28" s="467"/>
      <c r="AD28" s="446"/>
    </row>
    <row r="29" spans="3:30">
      <c r="C29" t="s">
        <v>648</v>
      </c>
      <c r="E29" t="s">
        <v>649</v>
      </c>
      <c r="F29" s="483"/>
      <c r="G29" s="484"/>
      <c r="H29" s="421" t="s">
        <v>615</v>
      </c>
      <c r="I29" s="507"/>
      <c r="J29" s="495"/>
      <c r="K29" s="421"/>
      <c r="L29" s="421" t="s">
        <v>615</v>
      </c>
      <c r="M29" s="421" t="s">
        <v>615</v>
      </c>
      <c r="N29" s="559"/>
      <c r="O29" s="507"/>
      <c r="P29" s="495"/>
      <c r="R29" s="559"/>
      <c r="S29" s="465"/>
      <c r="T29" s="465"/>
      <c r="U29" s="467"/>
      <c r="V29" s="467"/>
      <c r="W29" s="467"/>
      <c r="X29" s="467"/>
      <c r="Y29" s="467"/>
      <c r="Z29" s="562"/>
      <c r="AA29" s="577"/>
      <c r="AB29" s="467"/>
      <c r="AC29" s="467"/>
      <c r="AD29" s="446"/>
    </row>
    <row r="30" spans="3:30">
      <c r="C30" t="s">
        <v>650</v>
      </c>
      <c r="D30" t="s">
        <v>651</v>
      </c>
      <c r="E30" t="s">
        <v>652</v>
      </c>
      <c r="F30" s="483"/>
      <c r="G30" s="484"/>
      <c r="H30" s="421" t="s">
        <v>615</v>
      </c>
      <c r="I30" s="507"/>
      <c r="J30" s="495"/>
      <c r="K30" s="421"/>
      <c r="L30" s="421"/>
      <c r="M30" s="421"/>
      <c r="N30" s="559"/>
      <c r="O30" s="507"/>
      <c r="P30" s="495"/>
      <c r="R30" s="559"/>
      <c r="S30" s="465"/>
      <c r="T30" s="465"/>
      <c r="U30" s="467"/>
      <c r="V30" s="467"/>
      <c r="W30" s="467"/>
      <c r="X30" s="467"/>
      <c r="Y30" s="467"/>
      <c r="Z30" s="562"/>
      <c r="AA30" s="577"/>
      <c r="AB30" s="467"/>
      <c r="AC30" s="467"/>
      <c r="AD30" s="446"/>
    </row>
    <row r="31" spans="3:30">
      <c r="C31" t="s">
        <v>653</v>
      </c>
      <c r="F31" s="483"/>
      <c r="G31" s="484"/>
      <c r="H31" s="421" t="s">
        <v>615</v>
      </c>
      <c r="I31" s="507"/>
      <c r="J31" s="495"/>
      <c r="K31" s="421"/>
      <c r="L31" s="421"/>
      <c r="M31" s="421"/>
      <c r="N31" s="559"/>
      <c r="O31" s="507"/>
      <c r="P31" s="495"/>
      <c r="R31" s="559"/>
      <c r="S31" s="465"/>
      <c r="T31" s="465"/>
      <c r="U31" s="467"/>
      <c r="V31" s="467"/>
      <c r="W31" s="467"/>
      <c r="X31" s="467"/>
      <c r="Y31" s="467"/>
      <c r="Z31" s="562"/>
      <c r="AA31" s="577"/>
      <c r="AB31" s="467"/>
      <c r="AC31" s="467"/>
      <c r="AD31" s="446"/>
    </row>
    <row r="32" spans="3:30">
      <c r="C32" t="s">
        <v>654</v>
      </c>
      <c r="F32" s="483"/>
      <c r="G32" s="484"/>
      <c r="H32" s="421" t="s">
        <v>615</v>
      </c>
      <c r="I32" s="507"/>
      <c r="J32" s="495"/>
      <c r="K32" s="421"/>
      <c r="L32" s="421"/>
      <c r="M32" s="421"/>
      <c r="N32" s="559"/>
      <c r="O32" s="507"/>
      <c r="P32" s="495"/>
      <c r="R32" s="559"/>
      <c r="S32" s="465"/>
      <c r="T32" s="465"/>
      <c r="U32" s="467"/>
      <c r="V32" s="467"/>
      <c r="W32" s="467"/>
      <c r="X32" s="467"/>
      <c r="Y32" s="467"/>
      <c r="Z32" s="562"/>
      <c r="AA32" s="577"/>
      <c r="AB32" s="467"/>
      <c r="AC32" s="467"/>
      <c r="AD32" s="446"/>
    </row>
    <row r="33" spans="1:30">
      <c r="C33" t="s">
        <v>655</v>
      </c>
      <c r="F33" s="483"/>
      <c r="G33" s="484"/>
      <c r="H33" s="421" t="s">
        <v>656</v>
      </c>
      <c r="I33" s="507"/>
      <c r="J33" s="495"/>
      <c r="K33" s="421"/>
      <c r="L33" s="421" t="s">
        <v>615</v>
      </c>
      <c r="M33" s="421" t="s">
        <v>615</v>
      </c>
      <c r="N33" s="559"/>
      <c r="O33" s="507"/>
      <c r="P33" s="495"/>
      <c r="R33" s="559"/>
      <c r="S33" s="465"/>
      <c r="T33" s="465"/>
      <c r="U33" s="467"/>
      <c r="V33" s="467"/>
      <c r="W33" s="467"/>
      <c r="X33" s="467"/>
      <c r="Y33" s="467"/>
      <c r="Z33" s="562"/>
      <c r="AA33" s="577"/>
      <c r="AB33" s="467"/>
      <c r="AC33" s="467"/>
      <c r="AD33" s="446"/>
    </row>
    <row r="34" spans="1:30">
      <c r="F34" s="483"/>
      <c r="G34" s="484"/>
      <c r="H34" s="421"/>
      <c r="I34" s="507"/>
      <c r="J34" s="495"/>
      <c r="K34" s="421"/>
      <c r="L34" s="421"/>
      <c r="M34" s="421"/>
      <c r="N34" s="559"/>
      <c r="O34" s="507"/>
      <c r="P34" s="495"/>
      <c r="R34" s="559"/>
      <c r="S34" s="465"/>
      <c r="T34" s="465"/>
      <c r="U34" s="467"/>
      <c r="V34" s="467"/>
      <c r="W34" s="467"/>
      <c r="X34" s="467"/>
      <c r="Y34" s="467"/>
      <c r="Z34" s="562"/>
      <c r="AA34" s="577"/>
      <c r="AB34" s="467"/>
      <c r="AC34" s="467"/>
      <c r="AD34" s="446"/>
    </row>
    <row r="35" spans="1:30">
      <c r="B35" t="s">
        <v>658</v>
      </c>
      <c r="C35" t="s">
        <v>660</v>
      </c>
      <c r="F35" s="483" t="s">
        <v>93</v>
      </c>
      <c r="G35" s="484"/>
      <c r="H35" s="421" t="s">
        <v>656</v>
      </c>
      <c r="I35" s="507"/>
      <c r="J35" s="495"/>
      <c r="K35" s="421"/>
      <c r="L35" s="421" t="s">
        <v>93</v>
      </c>
      <c r="M35" s="421" t="s">
        <v>615</v>
      </c>
      <c r="N35" s="559"/>
      <c r="O35" s="507"/>
      <c r="P35" s="495"/>
      <c r="Q35" s="422" t="s">
        <v>636</v>
      </c>
      <c r="R35" s="559"/>
      <c r="S35" s="465"/>
      <c r="T35" s="465"/>
      <c r="U35" s="467"/>
      <c r="V35" s="467"/>
      <c r="W35" s="467"/>
      <c r="X35" s="467"/>
      <c r="Y35" s="467"/>
      <c r="Z35" s="562"/>
      <c r="AA35" s="577"/>
      <c r="AB35" s="467"/>
      <c r="AC35" s="467"/>
      <c r="AD35" s="446"/>
    </row>
    <row r="36" spans="1:30">
      <c r="C36" t="s">
        <v>661</v>
      </c>
      <c r="F36" s="483"/>
      <c r="G36" s="484"/>
      <c r="H36" s="421" t="s">
        <v>656</v>
      </c>
      <c r="I36" s="507"/>
      <c r="J36" s="495"/>
      <c r="K36" s="421"/>
      <c r="L36" s="421" t="s">
        <v>93</v>
      </c>
      <c r="M36" s="421" t="s">
        <v>615</v>
      </c>
      <c r="N36" s="559"/>
      <c r="O36" s="507"/>
      <c r="P36" s="495"/>
      <c r="Q36" s="422" t="s">
        <v>615</v>
      </c>
      <c r="R36" s="559"/>
      <c r="S36" s="465"/>
      <c r="T36" s="465"/>
      <c r="U36" s="467"/>
      <c r="V36" s="467"/>
      <c r="W36" s="467"/>
      <c r="X36" s="467"/>
      <c r="Y36" s="467"/>
      <c r="Z36" s="562"/>
      <c r="AA36" s="577"/>
      <c r="AB36" s="467"/>
      <c r="AC36" s="467"/>
      <c r="AD36" s="446"/>
    </row>
    <row r="37" spans="1:30">
      <c r="C37" t="s">
        <v>662</v>
      </c>
      <c r="D37" t="s">
        <v>663</v>
      </c>
      <c r="F37" s="483"/>
      <c r="G37" s="484"/>
      <c r="H37" s="421" t="s">
        <v>656</v>
      </c>
      <c r="I37" s="507"/>
      <c r="J37" s="495"/>
      <c r="K37" s="421"/>
      <c r="L37" s="421" t="s">
        <v>93</v>
      </c>
      <c r="M37" s="421" t="s">
        <v>615</v>
      </c>
      <c r="N37" s="559"/>
      <c r="O37" s="507"/>
      <c r="P37" s="495"/>
      <c r="Q37" s="422" t="s">
        <v>615</v>
      </c>
      <c r="R37" s="559"/>
      <c r="S37" s="465"/>
      <c r="T37" s="465"/>
      <c r="U37" s="467"/>
      <c r="V37" s="467"/>
      <c r="W37" s="467"/>
      <c r="X37" s="467"/>
      <c r="Y37" s="467"/>
      <c r="Z37" s="562"/>
      <c r="AA37" s="577"/>
      <c r="AB37" s="467"/>
      <c r="AC37" s="467"/>
      <c r="AD37" s="446"/>
    </row>
    <row r="38" spans="1:30">
      <c r="C38" t="s">
        <v>664</v>
      </c>
      <c r="D38" t="s">
        <v>665</v>
      </c>
      <c r="F38" s="483"/>
      <c r="G38" s="484"/>
      <c r="H38" s="421" t="s">
        <v>656</v>
      </c>
      <c r="I38" s="507"/>
      <c r="J38" s="495"/>
      <c r="K38" s="421" t="s">
        <v>93</v>
      </c>
      <c r="L38" s="421" t="s">
        <v>93</v>
      </c>
      <c r="M38" s="421" t="s">
        <v>615</v>
      </c>
      <c r="N38" s="559"/>
      <c r="O38" s="507"/>
      <c r="P38" s="495"/>
      <c r="Q38" s="422" t="s">
        <v>615</v>
      </c>
      <c r="R38" s="559"/>
      <c r="S38" s="465"/>
      <c r="T38" s="465"/>
      <c r="U38" s="467"/>
      <c r="V38" s="467"/>
      <c r="W38" s="467"/>
      <c r="X38" s="467"/>
      <c r="Y38" s="467"/>
      <c r="Z38" s="562"/>
      <c r="AA38" s="577"/>
      <c r="AB38" s="467"/>
      <c r="AC38" s="467"/>
      <c r="AD38" s="446"/>
    </row>
    <row r="39" spans="1:30">
      <c r="F39" s="483"/>
      <c r="G39" s="484"/>
      <c r="H39" s="421"/>
      <c r="I39" s="507"/>
      <c r="J39" s="495"/>
      <c r="K39" s="421"/>
      <c r="L39" s="421"/>
      <c r="M39" s="421"/>
      <c r="N39" s="559"/>
      <c r="O39" s="507"/>
      <c r="P39" s="495"/>
      <c r="R39" s="559"/>
      <c r="S39" s="465"/>
      <c r="T39" s="465"/>
      <c r="U39" s="467"/>
      <c r="V39" s="467"/>
      <c r="W39" s="467"/>
      <c r="X39" s="467"/>
      <c r="Y39" s="467"/>
      <c r="Z39" s="562"/>
      <c r="AA39" s="577"/>
      <c r="AB39" s="467"/>
      <c r="AC39" s="467"/>
      <c r="AD39" s="446"/>
    </row>
    <row r="40" spans="1:30">
      <c r="B40" t="s">
        <v>667</v>
      </c>
      <c r="C40" t="s">
        <v>668</v>
      </c>
      <c r="F40" s="483"/>
      <c r="G40" s="484"/>
      <c r="H40" s="421" t="s">
        <v>656</v>
      </c>
      <c r="I40" s="507"/>
      <c r="J40" s="495"/>
      <c r="K40" s="421" t="s">
        <v>615</v>
      </c>
      <c r="L40" s="421"/>
      <c r="M40" s="421" t="s">
        <v>615</v>
      </c>
      <c r="N40" s="559"/>
      <c r="O40" s="507"/>
      <c r="P40" s="495"/>
      <c r="R40" s="559"/>
      <c r="S40" s="465"/>
      <c r="T40" s="465"/>
      <c r="U40" s="467"/>
      <c r="V40" s="467"/>
      <c r="W40" s="467"/>
      <c r="X40" s="467"/>
      <c r="Y40" s="467"/>
      <c r="Z40" s="562"/>
      <c r="AA40" s="577"/>
      <c r="AB40" s="467"/>
      <c r="AC40" s="467"/>
      <c r="AD40" s="446"/>
    </row>
    <row r="41" spans="1:30">
      <c r="C41" t="s">
        <v>669</v>
      </c>
      <c r="D41" t="s">
        <v>670</v>
      </c>
      <c r="F41" s="483"/>
      <c r="G41" s="484"/>
      <c r="H41" s="421" t="s">
        <v>656</v>
      </c>
      <c r="I41" s="507"/>
      <c r="J41" s="495"/>
      <c r="K41" s="421" t="s">
        <v>615</v>
      </c>
      <c r="L41" s="421"/>
      <c r="M41" s="421" t="s">
        <v>615</v>
      </c>
      <c r="N41" s="559"/>
      <c r="O41" s="507"/>
      <c r="P41" s="495"/>
      <c r="R41" s="559"/>
      <c r="S41" s="465"/>
      <c r="T41" s="465"/>
      <c r="U41" s="467"/>
      <c r="V41" s="467"/>
      <c r="W41" s="467"/>
      <c r="X41" s="467"/>
      <c r="Y41" s="467"/>
      <c r="Z41" s="562"/>
      <c r="AA41" s="577"/>
      <c r="AB41" s="467"/>
      <c r="AC41" s="467"/>
      <c r="AD41" s="446"/>
    </row>
    <row r="42" spans="1:30">
      <c r="C42" t="s">
        <v>671</v>
      </c>
      <c r="F42" s="483"/>
      <c r="G42" s="484"/>
      <c r="H42" s="421" t="s">
        <v>656</v>
      </c>
      <c r="I42" s="507"/>
      <c r="J42" s="495"/>
      <c r="K42" s="421" t="s">
        <v>615</v>
      </c>
      <c r="L42" s="421"/>
      <c r="M42" s="421" t="s">
        <v>615</v>
      </c>
      <c r="N42" s="559"/>
      <c r="O42" s="507"/>
      <c r="P42" s="495"/>
      <c r="R42" s="559"/>
      <c r="S42" s="465"/>
      <c r="T42" s="465"/>
      <c r="U42" s="467"/>
      <c r="V42" s="467"/>
      <c r="W42" s="467"/>
      <c r="X42" s="467"/>
      <c r="Y42" s="467"/>
      <c r="Z42" s="562"/>
      <c r="AA42" s="577"/>
      <c r="AB42" s="467"/>
      <c r="AC42" s="467"/>
      <c r="AD42" s="446"/>
    </row>
    <row r="43" spans="1:30">
      <c r="C43" t="s">
        <v>672</v>
      </c>
      <c r="F43" s="483"/>
      <c r="G43" s="484"/>
      <c r="H43" s="421" t="s">
        <v>656</v>
      </c>
      <c r="I43" s="507"/>
      <c r="J43" s="495"/>
      <c r="K43" s="421" t="s">
        <v>615</v>
      </c>
      <c r="L43" s="421"/>
      <c r="M43" s="421" t="s">
        <v>615</v>
      </c>
      <c r="N43" s="559"/>
      <c r="O43" s="507"/>
      <c r="P43" s="495"/>
      <c r="R43" s="559"/>
      <c r="S43" s="465"/>
      <c r="T43" s="465"/>
      <c r="U43" s="467"/>
      <c r="V43" s="467"/>
      <c r="W43" s="467"/>
      <c r="X43" s="467"/>
      <c r="Y43" s="467"/>
      <c r="Z43" s="562"/>
      <c r="AA43" s="577"/>
      <c r="AB43" s="467"/>
      <c r="AC43" s="467"/>
      <c r="AD43" s="446"/>
    </row>
    <row r="44" spans="1:30">
      <c r="C44" t="s">
        <v>673</v>
      </c>
      <c r="F44" s="483"/>
      <c r="G44" s="484"/>
      <c r="H44" s="421" t="s">
        <v>674</v>
      </c>
      <c r="I44" s="507"/>
      <c r="J44" s="495"/>
      <c r="K44" s="421" t="s">
        <v>615</v>
      </c>
      <c r="L44" s="421"/>
      <c r="M44" s="421" t="s">
        <v>615</v>
      </c>
      <c r="N44" s="559"/>
      <c r="O44" s="507"/>
      <c r="P44" s="495"/>
      <c r="R44" s="559"/>
      <c r="S44" s="465"/>
      <c r="T44" s="465"/>
      <c r="U44" s="467"/>
      <c r="V44" s="467"/>
      <c r="W44" s="467"/>
      <c r="X44" s="467"/>
      <c r="Y44" s="467"/>
      <c r="Z44" s="562"/>
      <c r="AA44" s="577"/>
      <c r="AB44" s="467"/>
      <c r="AC44" s="467"/>
      <c r="AD44" s="446"/>
    </row>
    <row r="45" spans="1:30">
      <c r="C45" t="s">
        <v>675</v>
      </c>
      <c r="D45" t="s">
        <v>676</v>
      </c>
      <c r="F45" s="483"/>
      <c r="G45" s="484"/>
      <c r="H45" s="421" t="s">
        <v>656</v>
      </c>
      <c r="I45" s="507"/>
      <c r="J45" s="495"/>
      <c r="K45" s="421" t="s">
        <v>615</v>
      </c>
      <c r="L45" s="421"/>
      <c r="M45" s="421" t="s">
        <v>615</v>
      </c>
      <c r="N45" s="559"/>
      <c r="O45" s="507"/>
      <c r="P45" s="495"/>
      <c r="R45" s="559"/>
      <c r="S45" s="465"/>
      <c r="T45" s="465"/>
      <c r="U45" s="467"/>
      <c r="V45" s="467"/>
      <c r="W45" s="467"/>
      <c r="X45" s="467"/>
      <c r="Y45" s="467"/>
      <c r="Z45" s="562"/>
      <c r="AA45" s="577"/>
      <c r="AB45" s="467"/>
      <c r="AC45" s="467"/>
      <c r="AD45" s="446"/>
    </row>
    <row r="46" spans="1:30">
      <c r="C46" t="s">
        <v>677</v>
      </c>
      <c r="F46" s="483"/>
      <c r="G46" s="484"/>
      <c r="H46" s="421" t="s">
        <v>93</v>
      </c>
      <c r="I46" s="507"/>
      <c r="J46" s="495"/>
      <c r="K46" s="421"/>
      <c r="L46" s="421"/>
      <c r="M46" s="421"/>
      <c r="N46" s="559"/>
      <c r="O46" s="507"/>
      <c r="P46" s="495"/>
      <c r="R46" s="562"/>
      <c r="S46" s="465"/>
      <c r="T46" s="465"/>
      <c r="U46" s="467"/>
      <c r="V46" s="467"/>
      <c r="W46" s="467"/>
      <c r="X46" s="467"/>
      <c r="Y46" s="467"/>
      <c r="Z46" s="562"/>
      <c r="AA46" s="577"/>
      <c r="AB46" s="467"/>
      <c r="AC46" s="467"/>
      <c r="AD46" s="446"/>
    </row>
    <row r="47" spans="1:30">
      <c r="F47" s="483"/>
      <c r="G47" s="484"/>
      <c r="H47" s="421"/>
      <c r="I47" s="507"/>
      <c r="J47" s="495"/>
      <c r="K47" s="421"/>
      <c r="L47" s="421"/>
      <c r="M47" s="421"/>
      <c r="N47" s="559"/>
      <c r="O47" s="507"/>
      <c r="P47" s="495"/>
      <c r="R47" s="562"/>
      <c r="S47" s="465"/>
      <c r="T47" s="465"/>
      <c r="U47" s="467"/>
      <c r="V47" s="467"/>
      <c r="W47" s="467"/>
      <c r="X47" s="467"/>
      <c r="Y47" s="467"/>
      <c r="Z47" s="562"/>
      <c r="AA47" s="577"/>
      <c r="AB47" s="467"/>
      <c r="AC47" s="467"/>
      <c r="AD47" s="446"/>
    </row>
    <row r="48" spans="1:30">
      <c r="A48" t="s">
        <v>678</v>
      </c>
      <c r="B48" t="s">
        <v>93</v>
      </c>
      <c r="C48" t="s">
        <v>679</v>
      </c>
      <c r="D48" t="s">
        <v>680</v>
      </c>
      <c r="E48" t="s">
        <v>681</v>
      </c>
      <c r="F48" s="504">
        <v>5</v>
      </c>
      <c r="G48" s="503">
        <v>5</v>
      </c>
      <c r="H48" s="421" t="s">
        <v>615</v>
      </c>
      <c r="I48" s="504">
        <v>5</v>
      </c>
      <c r="J48" s="503">
        <v>5</v>
      </c>
      <c r="K48" s="421"/>
      <c r="L48" s="421"/>
      <c r="M48" s="421"/>
      <c r="N48" s="559"/>
      <c r="O48" s="507">
        <v>5</v>
      </c>
      <c r="P48" s="495">
        <v>5</v>
      </c>
      <c r="R48" s="562"/>
      <c r="S48" s="465"/>
      <c r="T48" s="465"/>
      <c r="U48" s="467"/>
      <c r="V48" s="467"/>
      <c r="W48" s="467"/>
      <c r="X48" s="467"/>
      <c r="Y48" s="467"/>
      <c r="Z48" s="562">
        <v>2</v>
      </c>
      <c r="AA48" s="577"/>
      <c r="AB48" s="467"/>
      <c r="AC48" s="467"/>
      <c r="AD48" s="446"/>
    </row>
    <row r="49" spans="1:30">
      <c r="E49" t="s">
        <v>682</v>
      </c>
      <c r="F49" s="483"/>
      <c r="G49" s="484"/>
      <c r="H49" s="421" t="s">
        <v>656</v>
      </c>
      <c r="I49" s="507"/>
      <c r="J49" s="495"/>
      <c r="K49" s="421"/>
      <c r="L49" s="421"/>
      <c r="M49" s="421"/>
      <c r="N49" s="559" t="s">
        <v>93</v>
      </c>
      <c r="O49" s="507"/>
      <c r="P49" s="495"/>
      <c r="R49" s="562"/>
      <c r="S49" s="465"/>
      <c r="T49" s="465"/>
      <c r="U49" s="467">
        <v>1</v>
      </c>
      <c r="V49" s="467"/>
      <c r="W49" s="467"/>
      <c r="X49" s="467"/>
      <c r="Y49" s="467"/>
      <c r="Z49" s="562"/>
      <c r="AA49" s="577"/>
      <c r="AB49" s="467"/>
      <c r="AC49" s="467"/>
      <c r="AD49" s="446"/>
    </row>
    <row r="50" spans="1:30">
      <c r="E50" t="s">
        <v>683</v>
      </c>
      <c r="F50" s="483"/>
      <c r="G50" s="484"/>
      <c r="H50" s="421" t="s">
        <v>656</v>
      </c>
      <c r="I50" s="507"/>
      <c r="J50" s="495"/>
      <c r="K50" s="421"/>
      <c r="L50" s="421"/>
      <c r="M50" s="421"/>
      <c r="N50" s="559" t="s">
        <v>615</v>
      </c>
      <c r="O50" s="507"/>
      <c r="P50" s="495"/>
      <c r="R50" s="562"/>
      <c r="S50" s="465"/>
      <c r="T50" s="465"/>
      <c r="U50" s="467"/>
      <c r="V50" s="467"/>
      <c r="W50" s="467"/>
      <c r="X50" s="467"/>
      <c r="Y50" s="467"/>
      <c r="Z50" s="562"/>
      <c r="AA50" s="577"/>
      <c r="AB50" s="467"/>
      <c r="AC50" s="467"/>
      <c r="AD50" s="446"/>
    </row>
    <row r="51" spans="1:30">
      <c r="E51" t="s">
        <v>684</v>
      </c>
      <c r="F51" s="483"/>
      <c r="G51" s="484"/>
      <c r="H51" s="421" t="s">
        <v>656</v>
      </c>
      <c r="I51" s="507"/>
      <c r="J51" s="495"/>
      <c r="K51" s="421"/>
      <c r="L51" s="421"/>
      <c r="M51" s="421"/>
      <c r="N51" s="559"/>
      <c r="O51" s="507"/>
      <c r="P51" s="495"/>
      <c r="Q51" s="422" t="s">
        <v>615</v>
      </c>
      <c r="R51" s="562"/>
      <c r="S51" s="465"/>
      <c r="T51" s="465"/>
      <c r="U51" s="467"/>
      <c r="V51" s="467"/>
      <c r="W51" s="467"/>
      <c r="X51" s="467"/>
      <c r="Y51" s="467"/>
      <c r="Z51" s="562"/>
      <c r="AA51" s="577"/>
      <c r="AB51" s="467"/>
      <c r="AC51" s="467"/>
      <c r="AD51" s="446"/>
    </row>
    <row r="52" spans="1:30">
      <c r="E52" t="s">
        <v>685</v>
      </c>
      <c r="F52" s="483"/>
      <c r="G52" s="484"/>
      <c r="H52" s="421" t="s">
        <v>656</v>
      </c>
      <c r="I52" s="507"/>
      <c r="J52" s="495"/>
      <c r="K52" s="421"/>
      <c r="L52" s="421"/>
      <c r="M52" s="421"/>
      <c r="N52" s="559"/>
      <c r="O52" s="507"/>
      <c r="P52" s="495"/>
      <c r="Q52" s="422" t="s">
        <v>615</v>
      </c>
      <c r="R52" s="562"/>
      <c r="S52" s="465"/>
      <c r="T52" s="465"/>
      <c r="U52" s="467"/>
      <c r="V52" s="467"/>
      <c r="W52" s="467"/>
      <c r="X52" s="467"/>
      <c r="Y52" s="467"/>
      <c r="Z52" s="562"/>
      <c r="AA52" s="577"/>
      <c r="AB52" s="467"/>
      <c r="AC52" s="467"/>
      <c r="AD52" s="446"/>
    </row>
    <row r="53" spans="1:30">
      <c r="E53" t="s">
        <v>686</v>
      </c>
      <c r="F53" s="483"/>
      <c r="G53" s="484"/>
      <c r="H53" s="421" t="s">
        <v>656</v>
      </c>
      <c r="I53" s="507"/>
      <c r="J53" s="495"/>
      <c r="K53" s="421"/>
      <c r="L53" s="421"/>
      <c r="M53" s="421"/>
      <c r="N53" s="559"/>
      <c r="O53" s="507"/>
      <c r="P53" s="495"/>
      <c r="Q53" s="422" t="s">
        <v>615</v>
      </c>
      <c r="R53" s="562"/>
      <c r="S53" s="465"/>
      <c r="T53" s="465"/>
      <c r="U53" s="467"/>
      <c r="V53" s="467"/>
      <c r="W53" s="467"/>
      <c r="X53" s="467"/>
      <c r="Y53" s="467"/>
      <c r="Z53" s="562"/>
      <c r="AA53" s="577"/>
      <c r="AB53" s="467"/>
      <c r="AC53" s="467"/>
      <c r="AD53" s="446"/>
    </row>
    <row r="54" spans="1:30">
      <c r="C54" t="s">
        <v>687</v>
      </c>
      <c r="D54" t="s">
        <v>801</v>
      </c>
      <c r="F54" s="504">
        <v>15</v>
      </c>
      <c r="G54" s="503">
        <v>3</v>
      </c>
      <c r="H54" s="421" t="s">
        <v>688</v>
      </c>
      <c r="I54" s="504">
        <v>15</v>
      </c>
      <c r="J54" s="503">
        <v>3</v>
      </c>
      <c r="K54" s="421"/>
      <c r="L54" s="421"/>
      <c r="M54" s="421" t="s">
        <v>615</v>
      </c>
      <c r="N54" s="559"/>
      <c r="O54" s="507">
        <v>60</v>
      </c>
      <c r="P54" s="495">
        <v>1</v>
      </c>
      <c r="R54" s="562"/>
      <c r="S54" s="465"/>
      <c r="T54" s="465"/>
      <c r="U54" s="467"/>
      <c r="V54" s="467"/>
      <c r="W54" s="467"/>
      <c r="X54" s="467"/>
      <c r="Y54" s="467"/>
      <c r="Z54" s="562">
        <v>6</v>
      </c>
      <c r="AA54" s="577"/>
      <c r="AB54" s="467"/>
      <c r="AC54" s="467">
        <v>1</v>
      </c>
      <c r="AD54" s="446" t="s">
        <v>93</v>
      </c>
    </row>
    <row r="55" spans="1:30">
      <c r="C55" t="s">
        <v>689</v>
      </c>
      <c r="D55" t="s">
        <v>690</v>
      </c>
      <c r="F55" s="504">
        <v>5</v>
      </c>
      <c r="G55" s="503">
        <v>5</v>
      </c>
      <c r="H55" s="421" t="s">
        <v>656</v>
      </c>
      <c r="I55" s="504">
        <v>5</v>
      </c>
      <c r="J55" s="503">
        <v>5</v>
      </c>
      <c r="K55" s="421"/>
      <c r="L55" s="421"/>
      <c r="M55" s="421" t="s">
        <v>615</v>
      </c>
      <c r="N55" s="559"/>
      <c r="O55" s="507"/>
      <c r="P55" s="495"/>
      <c r="R55" s="562">
        <v>1</v>
      </c>
      <c r="S55" s="465"/>
      <c r="T55" s="465"/>
      <c r="U55" s="467"/>
      <c r="V55" s="467"/>
      <c r="W55" s="467"/>
      <c r="X55" s="467"/>
      <c r="Y55" s="467"/>
      <c r="Z55" s="562"/>
      <c r="AA55" s="577"/>
      <c r="AB55" s="467"/>
      <c r="AC55" s="467"/>
      <c r="AD55" s="446"/>
    </row>
    <row r="56" spans="1:30">
      <c r="C56" s="447" t="s">
        <v>691</v>
      </c>
      <c r="D56" s="376" t="s">
        <v>692</v>
      </c>
      <c r="F56" s="483"/>
      <c r="G56" s="484"/>
      <c r="H56" s="424"/>
      <c r="I56" s="508"/>
      <c r="J56" s="509"/>
      <c r="K56" s="424"/>
      <c r="L56" s="424"/>
      <c r="M56" s="424"/>
      <c r="N56" s="565"/>
      <c r="O56" s="508"/>
      <c r="P56" s="509"/>
      <c r="Q56" s="425"/>
      <c r="R56" s="565"/>
      <c r="S56" s="471"/>
      <c r="T56" s="471"/>
      <c r="U56" s="475"/>
      <c r="V56" s="475"/>
      <c r="W56" s="475"/>
      <c r="X56" s="475"/>
      <c r="Y56" s="475"/>
      <c r="Z56" s="587"/>
      <c r="AA56" s="578"/>
      <c r="AB56" s="475"/>
      <c r="AC56" s="475"/>
      <c r="AD56" s="448"/>
    </row>
    <row r="57" spans="1:30">
      <c r="C57" s="423" t="s">
        <v>802</v>
      </c>
      <c r="D57" s="423" t="s">
        <v>801</v>
      </c>
      <c r="F57" s="483"/>
      <c r="G57" s="484"/>
      <c r="H57" s="421" t="s">
        <v>615</v>
      </c>
      <c r="I57" s="507"/>
      <c r="J57" s="495"/>
      <c r="K57" s="377"/>
      <c r="L57" s="377"/>
      <c r="M57" s="421"/>
      <c r="N57" s="566"/>
      <c r="O57" s="507"/>
      <c r="P57" s="495"/>
      <c r="Q57" s="426"/>
      <c r="R57" s="566"/>
      <c r="S57" s="472"/>
      <c r="T57" s="472"/>
      <c r="U57" s="476"/>
      <c r="V57" s="476"/>
      <c r="W57" s="476"/>
      <c r="X57" s="476"/>
      <c r="Y57" s="476"/>
      <c r="Z57" s="562"/>
      <c r="AA57" s="577" t="s">
        <v>93</v>
      </c>
      <c r="AB57" s="476"/>
      <c r="AC57" s="476"/>
      <c r="AD57" s="449"/>
    </row>
    <row r="58" spans="1:30">
      <c r="C58" s="423" t="s">
        <v>802</v>
      </c>
      <c r="D58" s="423" t="s">
        <v>803</v>
      </c>
      <c r="F58" s="483"/>
      <c r="G58" s="484"/>
      <c r="H58" s="421" t="s">
        <v>615</v>
      </c>
      <c r="I58" s="507" t="s">
        <v>93</v>
      </c>
      <c r="J58" s="495"/>
      <c r="K58" s="377"/>
      <c r="L58" s="377"/>
      <c r="M58" s="421" t="s">
        <v>615</v>
      </c>
      <c r="N58" s="566"/>
      <c r="O58" s="507" t="s">
        <v>93</v>
      </c>
      <c r="P58" s="495"/>
      <c r="Q58" s="426"/>
      <c r="R58" s="559" t="s">
        <v>93</v>
      </c>
      <c r="S58" s="472"/>
      <c r="T58" s="472"/>
      <c r="U58" s="476"/>
      <c r="V58" s="476"/>
      <c r="W58" s="476"/>
      <c r="X58" s="476"/>
      <c r="Y58" s="476"/>
      <c r="Z58" s="562"/>
      <c r="AA58" s="577"/>
      <c r="AB58" s="476"/>
      <c r="AC58" s="476"/>
      <c r="AD58" s="449"/>
    </row>
    <row r="59" spans="1:30">
      <c r="C59" t="s">
        <v>694</v>
      </c>
      <c r="D59" t="s">
        <v>695</v>
      </c>
      <c r="F59" s="483" t="s">
        <v>93</v>
      </c>
      <c r="G59" s="484"/>
      <c r="H59" s="421" t="s">
        <v>615</v>
      </c>
      <c r="I59" s="507"/>
      <c r="J59" s="495"/>
      <c r="K59" s="421"/>
      <c r="L59" s="421"/>
      <c r="M59" s="421"/>
      <c r="N59" s="559"/>
      <c r="O59" s="507"/>
      <c r="P59" s="495"/>
      <c r="Q59" s="419" t="s">
        <v>615</v>
      </c>
      <c r="R59" s="566"/>
      <c r="S59" s="472"/>
      <c r="T59" s="472"/>
      <c r="U59" s="476"/>
      <c r="V59" s="476"/>
      <c r="W59" s="476"/>
      <c r="X59" s="476"/>
      <c r="Y59" s="476"/>
      <c r="Z59" s="562"/>
      <c r="AA59" s="577"/>
      <c r="AB59" s="476"/>
      <c r="AC59" s="476"/>
      <c r="AD59" s="449"/>
    </row>
    <row r="60" spans="1:30">
      <c r="F60" s="483"/>
      <c r="G60" s="484"/>
      <c r="H60" s="421"/>
      <c r="I60" s="507"/>
      <c r="J60" s="495"/>
      <c r="K60" s="421"/>
      <c r="L60" s="421"/>
      <c r="M60" s="421"/>
      <c r="N60" s="559"/>
      <c r="O60" s="507"/>
      <c r="P60" s="495"/>
      <c r="R60" s="559"/>
      <c r="S60" s="465"/>
      <c r="T60" s="465"/>
      <c r="U60" s="467"/>
      <c r="V60" s="467"/>
      <c r="W60" s="467"/>
      <c r="X60" s="467"/>
      <c r="Y60" s="467"/>
      <c r="Z60" s="562"/>
      <c r="AA60" s="577"/>
      <c r="AB60" s="467"/>
      <c r="AC60" s="467"/>
      <c r="AD60" s="446"/>
    </row>
    <row r="61" spans="1:30">
      <c r="A61" t="s">
        <v>705</v>
      </c>
      <c r="B61" t="s">
        <v>706</v>
      </c>
      <c r="C61" t="s">
        <v>707</v>
      </c>
      <c r="F61" s="504">
        <v>1</v>
      </c>
      <c r="G61" s="503">
        <v>1</v>
      </c>
      <c r="H61" s="421" t="s">
        <v>615</v>
      </c>
      <c r="I61" s="504">
        <v>1</v>
      </c>
      <c r="J61" s="503">
        <v>1</v>
      </c>
      <c r="K61" s="421"/>
      <c r="L61" s="421"/>
      <c r="M61" s="421"/>
      <c r="N61" s="559"/>
      <c r="O61" s="507"/>
      <c r="P61" s="495"/>
      <c r="Q61" s="422" t="s">
        <v>636</v>
      </c>
      <c r="R61" s="559"/>
      <c r="S61" s="465"/>
      <c r="T61" s="465"/>
      <c r="U61" s="467"/>
      <c r="V61" s="467"/>
      <c r="W61" s="467"/>
      <c r="X61" s="467"/>
      <c r="Y61" s="467"/>
      <c r="Z61" s="562"/>
      <c r="AA61" s="577"/>
      <c r="AB61" s="467">
        <v>1</v>
      </c>
      <c r="AC61" s="467"/>
      <c r="AD61" s="446"/>
    </row>
    <row r="62" spans="1:30">
      <c r="C62" t="s">
        <v>710</v>
      </c>
      <c r="D62" t="s">
        <v>454</v>
      </c>
      <c r="E62" t="s">
        <v>711</v>
      </c>
      <c r="F62" s="483"/>
      <c r="G62" s="484"/>
      <c r="H62" s="421" t="s">
        <v>615</v>
      </c>
      <c r="I62" s="507"/>
      <c r="J62" s="495"/>
      <c r="K62" s="421"/>
      <c r="L62" s="421"/>
      <c r="M62" s="421"/>
      <c r="N62" s="559" t="s">
        <v>93</v>
      </c>
      <c r="O62" s="507"/>
      <c r="P62" s="495"/>
      <c r="Q62" s="422" t="s">
        <v>615</v>
      </c>
      <c r="R62" s="559"/>
      <c r="S62" s="465"/>
      <c r="T62" s="465"/>
      <c r="U62" s="467"/>
      <c r="V62" s="467"/>
      <c r="W62" s="467"/>
      <c r="X62" s="467"/>
      <c r="Y62" s="467"/>
      <c r="Z62" s="562"/>
      <c r="AA62" s="577"/>
      <c r="AB62" s="467"/>
      <c r="AC62" s="467"/>
      <c r="AD62" s="446"/>
    </row>
    <row r="63" spans="1:30">
      <c r="C63" t="s">
        <v>712</v>
      </c>
      <c r="F63" s="483"/>
      <c r="G63" s="484"/>
      <c r="H63" s="421" t="s">
        <v>615</v>
      </c>
      <c r="I63" s="507"/>
      <c r="J63" s="495"/>
      <c r="K63" s="421"/>
      <c r="L63" s="421"/>
      <c r="M63" s="421"/>
      <c r="N63" s="559" t="s">
        <v>93</v>
      </c>
      <c r="O63" s="507"/>
      <c r="P63" s="495"/>
      <c r="Q63" s="422" t="s">
        <v>615</v>
      </c>
      <c r="R63" s="559"/>
      <c r="S63" s="465"/>
      <c r="T63" s="465"/>
      <c r="U63" s="467"/>
      <c r="V63" s="467"/>
      <c r="W63" s="467"/>
      <c r="X63" s="467"/>
      <c r="Y63" s="467"/>
      <c r="Z63" s="562"/>
      <c r="AA63" s="577"/>
      <c r="AB63" s="467"/>
      <c r="AC63" s="467"/>
      <c r="AD63" s="446"/>
    </row>
    <row r="64" spans="1:30">
      <c r="C64" t="s">
        <v>713</v>
      </c>
      <c r="F64" s="483"/>
      <c r="G64" s="484"/>
      <c r="H64" s="421" t="s">
        <v>615</v>
      </c>
      <c r="I64" s="507"/>
      <c r="J64" s="495"/>
      <c r="K64" s="421"/>
      <c r="L64" s="421"/>
      <c r="M64" s="421"/>
      <c r="N64" s="559"/>
      <c r="O64" s="507"/>
      <c r="P64" s="495"/>
      <c r="R64" s="559"/>
      <c r="S64" s="465"/>
      <c r="T64" s="465"/>
      <c r="U64" s="467"/>
      <c r="V64" s="467"/>
      <c r="W64" s="467"/>
      <c r="X64" s="467"/>
      <c r="Y64" s="467"/>
      <c r="Z64" s="562"/>
      <c r="AA64" s="577"/>
      <c r="AB64" s="467"/>
      <c r="AC64" s="467"/>
      <c r="AD64" s="446"/>
    </row>
    <row r="65" spans="3:30">
      <c r="C65" t="s">
        <v>714</v>
      </c>
      <c r="D65" t="s">
        <v>715</v>
      </c>
      <c r="E65" t="s">
        <v>716</v>
      </c>
      <c r="F65" s="483"/>
      <c r="G65" s="484"/>
      <c r="H65" s="421" t="s">
        <v>615</v>
      </c>
      <c r="I65" s="507"/>
      <c r="J65" s="495"/>
      <c r="K65" s="421"/>
      <c r="L65" s="421"/>
      <c r="M65" s="421" t="s">
        <v>636</v>
      </c>
      <c r="N65" s="562">
        <v>1</v>
      </c>
      <c r="O65" s="507"/>
      <c r="P65" s="495"/>
      <c r="R65" s="559"/>
      <c r="S65" s="465"/>
      <c r="T65" s="465"/>
      <c r="U65" s="467" t="s">
        <v>93</v>
      </c>
      <c r="V65" s="467"/>
      <c r="W65" s="467"/>
      <c r="X65" s="467"/>
      <c r="Y65" s="467"/>
      <c r="Z65" s="562"/>
      <c r="AA65" s="577"/>
      <c r="AB65" s="467"/>
      <c r="AC65" s="467"/>
      <c r="AD65" s="446"/>
    </row>
    <row r="66" spans="3:30">
      <c r="E66" t="s">
        <v>717</v>
      </c>
      <c r="F66" s="483"/>
      <c r="G66" s="484"/>
      <c r="H66" s="421" t="s">
        <v>615</v>
      </c>
      <c r="I66" s="507"/>
      <c r="J66" s="495"/>
      <c r="K66" s="421"/>
      <c r="L66" s="421"/>
      <c r="M66" s="421" t="s">
        <v>615</v>
      </c>
      <c r="N66" s="559" t="s">
        <v>615</v>
      </c>
      <c r="O66" s="507"/>
      <c r="P66" s="495"/>
      <c r="R66" s="559"/>
      <c r="S66" s="465"/>
      <c r="T66" s="465"/>
      <c r="U66" s="467" t="s">
        <v>93</v>
      </c>
      <c r="V66" s="467"/>
      <c r="W66" s="467"/>
      <c r="X66" s="467"/>
      <c r="Y66" s="467"/>
      <c r="Z66" s="562"/>
      <c r="AA66" s="577"/>
      <c r="AB66" s="467"/>
      <c r="AC66" s="467"/>
      <c r="AD66" s="446"/>
    </row>
    <row r="67" spans="3:30" s="428" customFormat="1">
      <c r="E67" s="428" t="s">
        <v>718</v>
      </c>
      <c r="F67" s="483"/>
      <c r="G67" s="484"/>
      <c r="H67" s="429" t="s">
        <v>615</v>
      </c>
      <c r="I67" s="510"/>
      <c r="J67" s="511"/>
      <c r="K67" s="429"/>
      <c r="L67" s="429"/>
      <c r="M67" s="429" t="s">
        <v>719</v>
      </c>
      <c r="N67" s="563" t="s">
        <v>615</v>
      </c>
      <c r="O67" s="510"/>
      <c r="P67" s="511"/>
      <c r="Q67" s="430"/>
      <c r="R67" s="563"/>
      <c r="S67" s="468"/>
      <c r="T67" s="468"/>
      <c r="U67" s="477"/>
      <c r="V67" s="477"/>
      <c r="W67" s="477"/>
      <c r="X67" s="477"/>
      <c r="Y67" s="477"/>
      <c r="Z67" s="586"/>
      <c r="AA67" s="579"/>
      <c r="AB67" s="477"/>
      <c r="AC67" s="477"/>
      <c r="AD67" s="450"/>
    </row>
    <row r="68" spans="3:30">
      <c r="E68" t="s">
        <v>720</v>
      </c>
      <c r="F68" s="483"/>
      <c r="G68" s="484"/>
      <c r="H68" s="421" t="s">
        <v>615</v>
      </c>
      <c r="I68" s="507"/>
      <c r="J68" s="495"/>
      <c r="K68" s="421"/>
      <c r="L68" s="421"/>
      <c r="M68" s="421" t="s">
        <v>615</v>
      </c>
      <c r="N68" s="559" t="s">
        <v>615</v>
      </c>
      <c r="O68" s="507"/>
      <c r="P68" s="495"/>
      <c r="R68" s="559"/>
      <c r="S68" s="465"/>
      <c r="T68" s="465"/>
      <c r="U68" s="467"/>
      <c r="V68" s="467"/>
      <c r="W68" s="467"/>
      <c r="X68" s="467"/>
      <c r="Y68" s="467"/>
      <c r="Z68" s="562"/>
      <c r="AA68" s="577"/>
      <c r="AB68" s="467"/>
      <c r="AC68" s="467"/>
      <c r="AD68" s="446"/>
    </row>
    <row r="69" spans="3:30">
      <c r="E69" t="s">
        <v>721</v>
      </c>
      <c r="F69" s="483"/>
      <c r="G69" s="484"/>
      <c r="H69" s="421" t="s">
        <v>615</v>
      </c>
      <c r="I69" s="507"/>
      <c r="J69" s="495"/>
      <c r="K69" s="421"/>
      <c r="L69" s="421"/>
      <c r="M69" s="421" t="s">
        <v>615</v>
      </c>
      <c r="N69" s="559" t="s">
        <v>615</v>
      </c>
      <c r="O69" s="507"/>
      <c r="P69" s="495"/>
      <c r="R69" s="559"/>
      <c r="S69" s="465"/>
      <c r="T69" s="465"/>
      <c r="U69" s="467"/>
      <c r="V69" s="467"/>
      <c r="W69" s="467"/>
      <c r="X69" s="467"/>
      <c r="Y69" s="467"/>
      <c r="Z69" s="562"/>
      <c r="AA69" s="577"/>
      <c r="AB69" s="467"/>
      <c r="AC69" s="467"/>
      <c r="AD69" s="446"/>
    </row>
    <row r="70" spans="3:30">
      <c r="D70" t="s">
        <v>722</v>
      </c>
      <c r="E70" t="s">
        <v>723</v>
      </c>
      <c r="F70" s="483"/>
      <c r="G70" s="484"/>
      <c r="H70" s="421" t="s">
        <v>615</v>
      </c>
      <c r="I70" s="507"/>
      <c r="J70" s="495"/>
      <c r="K70" s="421"/>
      <c r="L70" s="421"/>
      <c r="M70" s="421" t="s">
        <v>615</v>
      </c>
      <c r="N70" s="559" t="s">
        <v>615</v>
      </c>
      <c r="O70" s="507"/>
      <c r="P70" s="495"/>
      <c r="R70" s="559"/>
      <c r="S70" s="465"/>
      <c r="T70" s="465"/>
      <c r="U70" s="467"/>
      <c r="V70" s="467"/>
      <c r="W70" s="467"/>
      <c r="X70" s="467"/>
      <c r="Y70" s="467"/>
      <c r="Z70" s="562"/>
      <c r="AA70" s="577"/>
      <c r="AB70" s="467"/>
      <c r="AC70" s="467"/>
      <c r="AD70" s="446"/>
    </row>
    <row r="71" spans="3:30">
      <c r="E71" t="s">
        <v>724</v>
      </c>
      <c r="F71" s="483"/>
      <c r="G71" s="484"/>
      <c r="H71" s="421" t="s">
        <v>615</v>
      </c>
      <c r="I71" s="507"/>
      <c r="J71" s="495"/>
      <c r="K71" s="421"/>
      <c r="L71" s="421"/>
      <c r="M71" s="421"/>
      <c r="N71" s="559"/>
      <c r="O71" s="507"/>
      <c r="P71" s="495"/>
      <c r="R71" s="559"/>
      <c r="S71" s="465"/>
      <c r="T71" s="465"/>
      <c r="U71" s="467"/>
      <c r="V71" s="467">
        <v>1</v>
      </c>
      <c r="W71" s="467"/>
      <c r="X71" s="467"/>
      <c r="Y71" s="467"/>
      <c r="Z71" s="562"/>
      <c r="AA71" s="577"/>
      <c r="AB71" s="467"/>
      <c r="AC71" s="467"/>
      <c r="AD71" s="446"/>
    </row>
    <row r="72" spans="3:30">
      <c r="E72" t="s">
        <v>726</v>
      </c>
      <c r="F72" s="483"/>
      <c r="G72" s="484"/>
      <c r="H72" s="421" t="s">
        <v>615</v>
      </c>
      <c r="I72" s="507"/>
      <c r="J72" s="495"/>
      <c r="K72" s="421"/>
      <c r="L72" s="421"/>
      <c r="M72" s="421" t="s">
        <v>615</v>
      </c>
      <c r="N72" s="559" t="s">
        <v>615</v>
      </c>
      <c r="O72" s="507"/>
      <c r="P72" s="495"/>
      <c r="R72" s="559"/>
      <c r="S72" s="465"/>
      <c r="T72" s="465"/>
      <c r="U72" s="467"/>
      <c r="V72" s="467"/>
      <c r="W72" s="467"/>
      <c r="X72" s="467"/>
      <c r="Y72" s="467"/>
      <c r="Z72" s="562"/>
      <c r="AA72" s="577"/>
      <c r="AB72" s="467"/>
      <c r="AC72" s="467"/>
      <c r="AD72" s="446"/>
    </row>
    <row r="73" spans="3:30">
      <c r="E73" t="s">
        <v>727</v>
      </c>
      <c r="F73" s="483"/>
      <c r="G73" s="484"/>
      <c r="H73" s="421" t="s">
        <v>615</v>
      </c>
      <c r="I73" s="507"/>
      <c r="J73" s="495"/>
      <c r="K73" s="421"/>
      <c r="L73" s="421"/>
      <c r="M73" s="421" t="s">
        <v>615</v>
      </c>
      <c r="N73" s="559" t="s">
        <v>615</v>
      </c>
      <c r="O73" s="507"/>
      <c r="P73" s="495"/>
      <c r="R73" s="559"/>
      <c r="S73" s="465"/>
      <c r="T73" s="465"/>
      <c r="U73" s="467"/>
      <c r="V73" s="467"/>
      <c r="W73" s="467"/>
      <c r="X73" s="467"/>
      <c r="Y73" s="467"/>
      <c r="Z73" s="562"/>
      <c r="AA73" s="577"/>
      <c r="AB73" s="467"/>
      <c r="AC73" s="467"/>
      <c r="AD73" s="446"/>
    </row>
    <row r="74" spans="3:30">
      <c r="E74" t="s">
        <v>728</v>
      </c>
      <c r="F74" s="483"/>
      <c r="G74" s="484"/>
      <c r="H74" s="421" t="s">
        <v>615</v>
      </c>
      <c r="I74" s="507"/>
      <c r="J74" s="495"/>
      <c r="K74" s="421"/>
      <c r="L74" s="421"/>
      <c r="M74" s="421" t="s">
        <v>615</v>
      </c>
      <c r="N74" s="559" t="s">
        <v>615</v>
      </c>
      <c r="O74" s="507"/>
      <c r="P74" s="495"/>
      <c r="R74" s="559"/>
      <c r="S74" s="465"/>
      <c r="T74" s="465"/>
      <c r="U74" s="467"/>
      <c r="V74" s="467"/>
      <c r="W74" s="467"/>
      <c r="X74" s="467"/>
      <c r="Y74" s="467"/>
      <c r="Z74" s="562"/>
      <c r="AA74" s="577"/>
      <c r="AB74" s="467"/>
      <c r="AC74" s="467"/>
      <c r="AD74" s="446"/>
    </row>
    <row r="75" spans="3:30">
      <c r="F75" s="483"/>
      <c r="G75" s="484"/>
      <c r="H75" s="421"/>
      <c r="I75" s="507"/>
      <c r="J75" s="495"/>
      <c r="K75" s="421"/>
      <c r="L75" s="421"/>
      <c r="M75" s="421"/>
      <c r="N75" s="559"/>
      <c r="O75" s="507"/>
      <c r="P75" s="495"/>
      <c r="R75" s="559"/>
      <c r="S75" s="465"/>
      <c r="T75" s="465"/>
      <c r="U75" s="467"/>
      <c r="V75" s="467"/>
      <c r="W75" s="467"/>
      <c r="X75" s="467"/>
      <c r="Y75" s="467"/>
      <c r="Z75" s="562"/>
      <c r="AA75" s="577"/>
      <c r="AB75" s="467"/>
      <c r="AC75" s="467"/>
      <c r="AD75" s="446"/>
    </row>
    <row r="76" spans="3:30">
      <c r="C76" t="s">
        <v>642</v>
      </c>
      <c r="D76" t="s">
        <v>729</v>
      </c>
      <c r="E76" s="376" t="s">
        <v>730</v>
      </c>
      <c r="F76" s="483"/>
      <c r="G76" s="484"/>
      <c r="H76" s="421" t="s">
        <v>615</v>
      </c>
      <c r="I76" s="507"/>
      <c r="J76" s="495"/>
      <c r="K76" s="421"/>
      <c r="L76" s="421"/>
      <c r="M76" s="421"/>
      <c r="N76" s="559"/>
      <c r="O76" s="507"/>
      <c r="P76" s="495"/>
      <c r="Q76" s="422" t="s">
        <v>615</v>
      </c>
      <c r="R76" s="559"/>
      <c r="S76" s="465"/>
      <c r="T76" s="465"/>
      <c r="U76" s="467"/>
      <c r="V76" s="467"/>
      <c r="W76" s="467"/>
      <c r="X76" s="467"/>
      <c r="Y76" s="467"/>
      <c r="Z76" s="562"/>
      <c r="AA76" s="577"/>
      <c r="AB76" s="467" t="s">
        <v>93</v>
      </c>
      <c r="AC76" s="467"/>
      <c r="AD76" s="446"/>
    </row>
    <row r="77" spans="3:30">
      <c r="C77" t="s">
        <v>731</v>
      </c>
      <c r="D77" t="s">
        <v>732</v>
      </c>
      <c r="E77" t="s">
        <v>733</v>
      </c>
      <c r="F77" s="483"/>
      <c r="G77" s="484"/>
      <c r="H77" s="421" t="s">
        <v>615</v>
      </c>
      <c r="I77" s="507"/>
      <c r="J77" s="495"/>
      <c r="K77" s="421"/>
      <c r="L77" s="421"/>
      <c r="M77" s="421"/>
      <c r="N77" s="559" t="s">
        <v>615</v>
      </c>
      <c r="O77" s="507"/>
      <c r="P77" s="495"/>
      <c r="R77" s="559"/>
      <c r="S77" s="465"/>
      <c r="T77" s="465"/>
      <c r="U77" s="467"/>
      <c r="V77" s="467"/>
      <c r="W77" s="467"/>
      <c r="X77" s="467"/>
      <c r="Y77" s="467"/>
      <c r="Z77" s="562"/>
      <c r="AA77" s="577"/>
      <c r="AB77" s="467"/>
      <c r="AC77" s="467"/>
      <c r="AD77" s="446"/>
    </row>
    <row r="78" spans="3:30">
      <c r="E78" t="s">
        <v>734</v>
      </c>
      <c r="F78" s="483"/>
      <c r="G78" s="484"/>
      <c r="H78" s="421" t="s">
        <v>615</v>
      </c>
      <c r="I78" s="507"/>
      <c r="J78" s="495"/>
      <c r="K78" s="421"/>
      <c r="L78" s="421"/>
      <c r="M78" s="421"/>
      <c r="N78" s="559" t="s">
        <v>615</v>
      </c>
      <c r="O78" s="507"/>
      <c r="P78" s="495"/>
      <c r="R78" s="559"/>
      <c r="S78" s="465"/>
      <c r="T78" s="465"/>
      <c r="U78" s="467"/>
      <c r="V78" s="467"/>
      <c r="W78" s="467"/>
      <c r="X78" s="467"/>
      <c r="Y78" s="467"/>
      <c r="Z78" s="562"/>
      <c r="AA78" s="577"/>
      <c r="AB78" s="467"/>
      <c r="AC78" s="467"/>
      <c r="AD78" s="446"/>
    </row>
    <row r="79" spans="3:30">
      <c r="E79" t="s">
        <v>735</v>
      </c>
      <c r="F79" s="483"/>
      <c r="G79" s="484"/>
      <c r="H79" s="421" t="s">
        <v>615</v>
      </c>
      <c r="I79" s="507"/>
      <c r="J79" s="495"/>
      <c r="K79" s="421"/>
      <c r="L79" s="421"/>
      <c r="M79" s="421"/>
      <c r="N79" s="559" t="s">
        <v>615</v>
      </c>
      <c r="O79" s="507"/>
      <c r="P79" s="495"/>
      <c r="R79" s="559"/>
      <c r="S79" s="465"/>
      <c r="T79" s="465"/>
      <c r="U79" s="467"/>
      <c r="V79" s="467"/>
      <c r="W79" s="467"/>
      <c r="X79" s="467"/>
      <c r="Y79" s="467"/>
      <c r="Z79" s="562"/>
      <c r="AA79" s="577"/>
      <c r="AB79" s="467"/>
      <c r="AC79" s="467"/>
      <c r="AD79" s="446"/>
    </row>
    <row r="80" spans="3:30">
      <c r="E80" t="s">
        <v>736</v>
      </c>
      <c r="F80" s="483"/>
      <c r="G80" s="484"/>
      <c r="H80" s="421" t="s">
        <v>615</v>
      </c>
      <c r="I80" s="507"/>
      <c r="J80" s="495"/>
      <c r="K80" s="421"/>
      <c r="L80" s="421"/>
      <c r="M80" s="421"/>
      <c r="N80" s="559" t="s">
        <v>615</v>
      </c>
      <c r="O80" s="507"/>
      <c r="P80" s="495"/>
      <c r="R80" s="559"/>
      <c r="S80" s="465"/>
      <c r="T80" s="465"/>
      <c r="U80" s="467"/>
      <c r="V80" s="467"/>
      <c r="W80" s="467"/>
      <c r="X80" s="467"/>
      <c r="Y80" s="467"/>
      <c r="Z80" s="562"/>
      <c r="AA80" s="577"/>
      <c r="AB80" s="467"/>
      <c r="AC80" s="467"/>
      <c r="AD80" s="446"/>
    </row>
    <row r="81" spans="1:30">
      <c r="E81" t="s">
        <v>737</v>
      </c>
      <c r="F81" s="483"/>
      <c r="G81" s="484"/>
      <c r="H81" s="421" t="s">
        <v>615</v>
      </c>
      <c r="I81" s="507"/>
      <c r="J81" s="495"/>
      <c r="K81" s="421"/>
      <c r="L81" s="421"/>
      <c r="M81" s="421"/>
      <c r="N81" s="559" t="s">
        <v>615</v>
      </c>
      <c r="O81" s="507"/>
      <c r="P81" s="495"/>
      <c r="R81" s="559"/>
      <c r="S81" s="465"/>
      <c r="T81" s="465"/>
      <c r="U81" s="467"/>
      <c r="V81" s="467"/>
      <c r="W81" s="467"/>
      <c r="X81" s="467"/>
      <c r="Y81" s="467"/>
      <c r="Z81" s="562"/>
      <c r="AA81" s="577"/>
      <c r="AB81" s="467"/>
      <c r="AC81" s="467"/>
      <c r="AD81" s="446"/>
    </row>
    <row r="82" spans="1:30">
      <c r="E82" t="s">
        <v>738</v>
      </c>
      <c r="F82" s="483"/>
      <c r="G82" s="484"/>
      <c r="H82" s="421" t="s">
        <v>615</v>
      </c>
      <c r="I82" s="507"/>
      <c r="J82" s="495"/>
      <c r="K82" s="421"/>
      <c r="L82" s="421"/>
      <c r="M82" s="421"/>
      <c r="N82" s="559" t="s">
        <v>615</v>
      </c>
      <c r="O82" s="507"/>
      <c r="P82" s="495"/>
      <c r="R82" s="559"/>
      <c r="S82" s="465"/>
      <c r="T82" s="465"/>
      <c r="U82" s="467"/>
      <c r="V82" s="467"/>
      <c r="W82" s="467"/>
      <c r="X82" s="467"/>
      <c r="Y82" s="467"/>
      <c r="Z82" s="562"/>
      <c r="AA82" s="577"/>
      <c r="AB82" s="467"/>
      <c r="AC82" s="467"/>
      <c r="AD82" s="446"/>
    </row>
    <row r="83" spans="1:30">
      <c r="E83" t="s">
        <v>739</v>
      </c>
      <c r="F83" s="483"/>
      <c r="G83" s="484"/>
      <c r="H83" s="421" t="s">
        <v>615</v>
      </c>
      <c r="I83" s="507"/>
      <c r="J83" s="495"/>
      <c r="K83" s="421"/>
      <c r="L83" s="421"/>
      <c r="M83" s="421"/>
      <c r="N83" s="559" t="s">
        <v>615</v>
      </c>
      <c r="O83" s="507"/>
      <c r="P83" s="495"/>
      <c r="R83" s="559"/>
      <c r="S83" s="465"/>
      <c r="T83" s="465"/>
      <c r="U83" s="467"/>
      <c r="V83" s="467"/>
      <c r="W83" s="467"/>
      <c r="X83" s="467"/>
      <c r="Y83" s="467"/>
      <c r="Z83" s="562"/>
      <c r="AA83" s="577"/>
      <c r="AB83" s="467"/>
      <c r="AC83" s="467"/>
      <c r="AD83" s="446"/>
    </row>
    <row r="84" spans="1:30">
      <c r="E84" t="s">
        <v>740</v>
      </c>
      <c r="F84" s="483"/>
      <c r="G84" s="484"/>
      <c r="H84" s="421" t="s">
        <v>615</v>
      </c>
      <c r="I84" s="507"/>
      <c r="J84" s="495"/>
      <c r="K84" s="421"/>
      <c r="L84" s="421"/>
      <c r="M84" s="421"/>
      <c r="N84" s="559" t="s">
        <v>615</v>
      </c>
      <c r="O84" s="507"/>
      <c r="P84" s="495"/>
      <c r="R84" s="559"/>
      <c r="S84" s="465"/>
      <c r="T84" s="465"/>
      <c r="U84" s="467"/>
      <c r="V84" s="467"/>
      <c r="W84" s="467"/>
      <c r="X84" s="467"/>
      <c r="Y84" s="467"/>
      <c r="Z84" s="562"/>
      <c r="AA84" s="577"/>
      <c r="AB84" s="467"/>
      <c r="AC84" s="467"/>
      <c r="AD84" s="446"/>
    </row>
    <row r="85" spans="1:30">
      <c r="A85" t="s">
        <v>741</v>
      </c>
      <c r="C85" t="s">
        <v>440</v>
      </c>
      <c r="F85" s="483"/>
      <c r="G85" s="484"/>
      <c r="H85" s="421"/>
      <c r="I85" s="507"/>
      <c r="J85" s="495"/>
      <c r="K85" s="421"/>
      <c r="L85" s="421"/>
      <c r="M85" s="421"/>
      <c r="N85" s="559"/>
      <c r="O85" s="507"/>
      <c r="P85" s="495"/>
      <c r="R85" s="559"/>
      <c r="S85" s="465"/>
      <c r="T85" s="465"/>
      <c r="U85" s="467"/>
      <c r="V85" s="467"/>
      <c r="W85" s="467"/>
      <c r="X85" s="467"/>
      <c r="Y85" s="467"/>
      <c r="Z85" s="562"/>
      <c r="AA85" s="577"/>
      <c r="AB85" s="467"/>
      <c r="AC85" s="467"/>
      <c r="AD85" s="446"/>
    </row>
    <row r="86" spans="1:30">
      <c r="C86" t="s">
        <v>742</v>
      </c>
      <c r="D86" t="s">
        <v>695</v>
      </c>
      <c r="F86" s="483"/>
      <c r="G86" s="484"/>
      <c r="H86" s="421" t="s">
        <v>615</v>
      </c>
      <c r="I86" s="507"/>
      <c r="J86" s="495"/>
      <c r="K86" s="421"/>
      <c r="L86" s="421"/>
      <c r="M86" s="421"/>
      <c r="N86" s="559"/>
      <c r="O86" s="507"/>
      <c r="P86" s="495"/>
      <c r="Q86" s="422" t="s">
        <v>615</v>
      </c>
      <c r="R86" s="559"/>
      <c r="S86" s="465"/>
      <c r="T86" s="465"/>
      <c r="U86" s="467"/>
      <c r="V86" s="467"/>
      <c r="W86" s="467"/>
      <c r="X86" s="467"/>
      <c r="Y86" s="467"/>
      <c r="Z86" s="562"/>
      <c r="AA86" s="577"/>
      <c r="AB86" s="467"/>
      <c r="AC86" s="467"/>
      <c r="AD86" s="446"/>
    </row>
    <row r="87" spans="1:30">
      <c r="C87" t="s">
        <v>743</v>
      </c>
      <c r="F87" s="483"/>
      <c r="G87" s="484"/>
      <c r="H87" s="421" t="s">
        <v>615</v>
      </c>
      <c r="I87" s="507"/>
      <c r="J87" s="495"/>
      <c r="K87" s="421"/>
      <c r="L87" s="421"/>
      <c r="M87" s="421"/>
      <c r="N87" s="559"/>
      <c r="O87" s="507"/>
      <c r="P87" s="495"/>
      <c r="Q87" s="422" t="s">
        <v>615</v>
      </c>
      <c r="R87" s="559"/>
      <c r="S87" s="465"/>
      <c r="T87" s="465"/>
      <c r="U87" s="467"/>
      <c r="V87" s="467"/>
      <c r="W87" s="467"/>
      <c r="X87" s="467"/>
      <c r="Y87" s="467"/>
      <c r="Z87" s="562"/>
      <c r="AA87" s="577"/>
      <c r="AB87" s="467"/>
      <c r="AC87" s="467"/>
      <c r="AD87" s="446"/>
    </row>
    <row r="88" spans="1:30">
      <c r="F88" s="483"/>
      <c r="G88" s="484"/>
      <c r="H88" s="421"/>
      <c r="I88" s="507"/>
      <c r="J88" s="495"/>
      <c r="K88" s="421"/>
      <c r="L88" s="421"/>
      <c r="M88" s="421"/>
      <c r="N88" s="559"/>
      <c r="O88" s="507"/>
      <c r="P88" s="495"/>
      <c r="R88" s="559"/>
      <c r="S88" s="465"/>
      <c r="T88" s="465"/>
      <c r="U88" s="467"/>
      <c r="V88" s="467"/>
      <c r="W88" s="467"/>
      <c r="X88" s="467"/>
      <c r="Y88" s="467"/>
      <c r="Z88" s="562"/>
      <c r="AA88" s="577"/>
      <c r="AB88" s="467"/>
      <c r="AC88" s="467"/>
      <c r="AD88" s="446"/>
    </row>
    <row r="89" spans="1:30">
      <c r="A89" t="s">
        <v>744</v>
      </c>
      <c r="C89" t="s">
        <v>745</v>
      </c>
      <c r="F89" s="483" t="s">
        <v>93</v>
      </c>
      <c r="G89" s="484"/>
      <c r="H89" s="421" t="s">
        <v>615</v>
      </c>
      <c r="I89" s="507"/>
      <c r="J89" s="495"/>
      <c r="K89" s="421"/>
      <c r="L89" s="421"/>
      <c r="M89" s="421"/>
      <c r="N89" s="559"/>
      <c r="O89" s="507"/>
      <c r="P89" s="495"/>
      <c r="R89" s="559"/>
      <c r="S89" s="465"/>
      <c r="T89" s="465"/>
      <c r="U89" s="467"/>
      <c r="V89" s="467"/>
      <c r="W89" s="467"/>
      <c r="X89" s="467"/>
      <c r="Y89" s="467"/>
      <c r="Z89" s="562"/>
      <c r="AA89" s="577"/>
      <c r="AB89" s="467"/>
      <c r="AC89" s="467"/>
      <c r="AD89" s="446"/>
    </row>
    <row r="90" spans="1:30">
      <c r="C90" t="s">
        <v>746</v>
      </c>
      <c r="E90" t="s">
        <v>804</v>
      </c>
      <c r="F90" s="504">
        <v>1</v>
      </c>
      <c r="G90" s="503">
        <v>1</v>
      </c>
      <c r="H90" s="421" t="s">
        <v>615</v>
      </c>
      <c r="I90" s="504">
        <v>1</v>
      </c>
      <c r="J90" s="503">
        <v>1</v>
      </c>
      <c r="K90" s="421"/>
      <c r="L90" s="421"/>
      <c r="M90" s="421"/>
      <c r="N90" s="559"/>
      <c r="O90" s="507"/>
      <c r="P90" s="495"/>
      <c r="R90" s="559"/>
      <c r="S90" s="465"/>
      <c r="T90" s="465"/>
      <c r="U90" s="467"/>
      <c r="V90" s="467"/>
      <c r="W90" s="467"/>
      <c r="X90" s="467"/>
      <c r="Y90" s="467"/>
      <c r="Z90" s="562"/>
      <c r="AA90" s="577"/>
      <c r="AB90" s="467">
        <v>1</v>
      </c>
      <c r="AC90" s="467"/>
      <c r="AD90" s="446"/>
    </row>
    <row r="91" spans="1:30">
      <c r="E91" s="445" t="s">
        <v>750</v>
      </c>
      <c r="F91" s="483"/>
      <c r="G91" s="484"/>
      <c r="H91" s="421" t="s">
        <v>615</v>
      </c>
      <c r="I91" s="507"/>
      <c r="J91" s="495"/>
      <c r="K91" s="421"/>
      <c r="L91" s="421"/>
      <c r="M91" s="421"/>
      <c r="N91" s="559"/>
      <c r="O91" s="507"/>
      <c r="P91" s="495"/>
      <c r="R91" s="559"/>
      <c r="S91" s="465"/>
      <c r="T91" s="465"/>
      <c r="U91" s="467"/>
      <c r="V91" s="467"/>
      <c r="W91" s="467"/>
      <c r="X91" s="467"/>
      <c r="Y91" s="467"/>
      <c r="Z91" s="562"/>
      <c r="AA91" s="577"/>
      <c r="AB91" s="467"/>
      <c r="AC91" s="467"/>
      <c r="AD91" s="446"/>
    </row>
    <row r="92" spans="1:30">
      <c r="E92" s="445" t="s">
        <v>751</v>
      </c>
      <c r="F92" s="483"/>
      <c r="G92" s="484"/>
      <c r="H92" s="421" t="s">
        <v>615</v>
      </c>
      <c r="I92" s="507"/>
      <c r="J92" s="495"/>
      <c r="K92" s="421"/>
      <c r="L92" s="421"/>
      <c r="M92" s="421"/>
      <c r="N92" s="559"/>
      <c r="O92" s="507"/>
      <c r="P92" s="495"/>
      <c r="R92" s="559"/>
      <c r="S92" s="465"/>
      <c r="T92" s="465"/>
      <c r="U92" s="467"/>
      <c r="V92" s="467"/>
      <c r="W92" s="467"/>
      <c r="X92" s="467"/>
      <c r="Y92" s="467"/>
      <c r="Z92" s="562"/>
      <c r="AA92" s="577"/>
      <c r="AB92" s="467"/>
      <c r="AC92" s="467"/>
      <c r="AD92" s="446"/>
    </row>
    <row r="93" spans="1:30">
      <c r="E93" t="s">
        <v>752</v>
      </c>
      <c r="F93" s="483"/>
      <c r="G93" s="484"/>
      <c r="H93" s="421" t="s">
        <v>615</v>
      </c>
      <c r="I93" s="507"/>
      <c r="J93" s="495"/>
      <c r="K93" s="421"/>
      <c r="L93" s="421"/>
      <c r="M93" s="421"/>
      <c r="N93" s="559"/>
      <c r="O93" s="507"/>
      <c r="P93" s="495"/>
      <c r="R93" s="559"/>
      <c r="S93" s="465"/>
      <c r="T93" s="465"/>
      <c r="U93" s="467"/>
      <c r="V93" s="467"/>
      <c r="W93" s="467"/>
      <c r="X93" s="467"/>
      <c r="Y93" s="467"/>
      <c r="Z93" s="562"/>
      <c r="AA93" s="577"/>
      <c r="AB93" s="467"/>
      <c r="AC93" s="467"/>
      <c r="AD93" s="446"/>
    </row>
    <row r="94" spans="1:30">
      <c r="E94" t="s">
        <v>805</v>
      </c>
      <c r="F94" s="483"/>
      <c r="G94" s="484"/>
      <c r="H94" s="421" t="s">
        <v>615</v>
      </c>
      <c r="I94" s="507"/>
      <c r="J94" s="495"/>
      <c r="K94" s="421"/>
      <c r="L94" s="421"/>
      <c r="M94" s="421"/>
      <c r="N94" s="559"/>
      <c r="O94" s="507"/>
      <c r="P94" s="495"/>
      <c r="R94" s="559"/>
      <c r="S94" s="465"/>
      <c r="T94" s="465"/>
      <c r="U94" s="467"/>
      <c r="V94" s="467"/>
      <c r="W94" s="467"/>
      <c r="X94" s="467"/>
      <c r="Y94" s="467"/>
      <c r="Z94" s="562"/>
      <c r="AA94" s="577"/>
      <c r="AB94" s="467"/>
      <c r="AC94" s="467"/>
      <c r="AD94" s="446"/>
    </row>
    <row r="95" spans="1:30">
      <c r="E95" s="451" t="s">
        <v>754</v>
      </c>
      <c r="F95" s="483"/>
      <c r="G95" s="484"/>
      <c r="H95" s="421" t="s">
        <v>615</v>
      </c>
      <c r="I95" s="507"/>
      <c r="J95" s="495"/>
      <c r="K95" s="421"/>
      <c r="L95" s="421"/>
      <c r="M95" s="421"/>
      <c r="N95" s="559"/>
      <c r="O95" s="507"/>
      <c r="P95" s="495"/>
      <c r="R95" s="559"/>
      <c r="S95" s="465"/>
      <c r="T95" s="465"/>
      <c r="U95" s="467"/>
      <c r="V95" s="467"/>
      <c r="W95" s="467"/>
      <c r="X95" s="467"/>
      <c r="Y95" s="467"/>
      <c r="Z95" s="562"/>
      <c r="AA95" s="577"/>
      <c r="AB95" s="467"/>
      <c r="AC95" s="467"/>
      <c r="AD95" s="446"/>
    </row>
    <row r="96" spans="1:30">
      <c r="D96" t="s">
        <v>695</v>
      </c>
      <c r="E96" t="s">
        <v>755</v>
      </c>
      <c r="F96" s="483"/>
      <c r="G96" s="484"/>
      <c r="H96" s="421" t="s">
        <v>615</v>
      </c>
      <c r="I96" s="507"/>
      <c r="J96" s="495"/>
      <c r="K96" s="421"/>
      <c r="L96" s="421"/>
      <c r="M96" s="421"/>
      <c r="N96" s="559"/>
      <c r="O96" s="507"/>
      <c r="P96" s="495"/>
      <c r="R96" s="559"/>
      <c r="S96" s="465"/>
      <c r="T96" s="465"/>
      <c r="U96" s="467"/>
      <c r="V96" s="467"/>
      <c r="W96" s="467"/>
      <c r="X96" s="467"/>
      <c r="Y96" s="467"/>
      <c r="Z96" s="562"/>
      <c r="AA96" s="577"/>
      <c r="AB96" s="467"/>
      <c r="AC96" s="467"/>
      <c r="AD96" s="446"/>
    </row>
    <row r="97" spans="1:30">
      <c r="E97" t="s">
        <v>756</v>
      </c>
      <c r="F97" s="483"/>
      <c r="G97" s="484"/>
      <c r="H97" s="421" t="s">
        <v>615</v>
      </c>
      <c r="I97" s="507"/>
      <c r="J97" s="495"/>
      <c r="K97" s="421"/>
      <c r="L97" s="421"/>
      <c r="M97" s="421"/>
      <c r="N97" s="559"/>
      <c r="O97" s="507"/>
      <c r="P97" s="495"/>
      <c r="R97" s="559"/>
      <c r="S97" s="465"/>
      <c r="T97" s="465"/>
      <c r="U97" s="467"/>
      <c r="V97" s="467"/>
      <c r="W97" s="467"/>
      <c r="X97" s="467"/>
      <c r="Y97" s="467"/>
      <c r="Z97" s="562"/>
      <c r="AA97" s="577"/>
      <c r="AB97" s="467"/>
      <c r="AC97" s="467"/>
      <c r="AD97" s="446"/>
    </row>
    <row r="98" spans="1:30">
      <c r="A98" t="s">
        <v>757</v>
      </c>
      <c r="C98" t="s">
        <v>758</v>
      </c>
      <c r="E98" t="s">
        <v>759</v>
      </c>
      <c r="F98" s="483" t="s">
        <v>93</v>
      </c>
      <c r="G98" s="484"/>
      <c r="H98" s="421" t="s">
        <v>615</v>
      </c>
      <c r="I98" s="507"/>
      <c r="J98" s="495"/>
      <c r="K98" s="421"/>
      <c r="L98" s="421" t="s">
        <v>615</v>
      </c>
      <c r="M98" s="421"/>
      <c r="N98" s="559"/>
      <c r="O98" s="507"/>
      <c r="P98" s="495"/>
      <c r="R98" s="559"/>
      <c r="S98" s="465"/>
      <c r="T98" s="465"/>
      <c r="U98" s="467"/>
      <c r="V98" s="467" t="s">
        <v>93</v>
      </c>
      <c r="W98" s="467"/>
      <c r="X98" s="467"/>
      <c r="Y98" s="467"/>
      <c r="Z98" s="562"/>
      <c r="AA98" s="577"/>
      <c r="AB98" s="467"/>
      <c r="AC98" s="467"/>
      <c r="AD98" s="446"/>
    </row>
    <row r="99" spans="1:30">
      <c r="C99" t="s">
        <v>760</v>
      </c>
      <c r="D99" t="s">
        <v>761</v>
      </c>
      <c r="E99" t="s">
        <v>762</v>
      </c>
      <c r="F99" s="504">
        <v>1</v>
      </c>
      <c r="G99" s="503">
        <v>1</v>
      </c>
      <c r="H99" s="421" t="s">
        <v>615</v>
      </c>
      <c r="I99" s="504">
        <v>1</v>
      </c>
      <c r="J99" s="503">
        <v>1</v>
      </c>
      <c r="K99" s="421"/>
      <c r="L99" s="421"/>
      <c r="M99" s="421"/>
      <c r="N99" s="559"/>
      <c r="O99" s="507"/>
      <c r="P99" s="495"/>
      <c r="Q99" s="422" t="s">
        <v>615</v>
      </c>
      <c r="R99" s="559"/>
      <c r="S99" s="465"/>
      <c r="T99" s="465"/>
      <c r="U99" s="467"/>
      <c r="V99" s="467"/>
      <c r="W99" s="467"/>
      <c r="X99" s="467"/>
      <c r="Y99" s="467"/>
      <c r="Z99" s="562"/>
      <c r="AA99" s="577"/>
      <c r="AB99" s="467">
        <v>1</v>
      </c>
      <c r="AC99" s="467"/>
      <c r="AD99" s="446"/>
    </row>
    <row r="100" spans="1:30">
      <c r="C100" s="376" t="s">
        <v>806</v>
      </c>
      <c r="D100" s="376"/>
      <c r="E100" s="376" t="s">
        <v>807</v>
      </c>
      <c r="F100" s="483" t="s">
        <v>93</v>
      </c>
      <c r="G100" s="484"/>
      <c r="H100" s="421" t="s">
        <v>615</v>
      </c>
      <c r="I100" s="507"/>
      <c r="J100" s="495"/>
      <c r="K100" s="421"/>
      <c r="L100" s="421"/>
      <c r="M100" s="421"/>
      <c r="N100" s="559"/>
      <c r="O100" s="507"/>
      <c r="P100" s="495"/>
      <c r="R100" s="559"/>
      <c r="S100" s="465"/>
      <c r="T100" s="465"/>
      <c r="U100" s="467"/>
      <c r="V100" s="467"/>
      <c r="W100" s="467"/>
      <c r="X100" s="467"/>
      <c r="Y100" s="467"/>
      <c r="Z100" s="562"/>
      <c r="AA100" s="577"/>
      <c r="AB100" s="467"/>
      <c r="AC100" s="467"/>
      <c r="AD100" s="446"/>
    </row>
    <row r="101" spans="1:30">
      <c r="C101" t="s">
        <v>765</v>
      </c>
      <c r="E101" t="s">
        <v>762</v>
      </c>
      <c r="F101" s="483"/>
      <c r="G101" s="484"/>
      <c r="H101" s="421" t="s">
        <v>615</v>
      </c>
      <c r="I101" s="507"/>
      <c r="J101" s="495"/>
      <c r="K101" s="421"/>
      <c r="L101" s="421"/>
      <c r="M101" s="421"/>
      <c r="N101" s="559"/>
      <c r="O101" s="507"/>
      <c r="P101" s="495"/>
      <c r="Q101" s="422" t="s">
        <v>615</v>
      </c>
      <c r="R101" s="559"/>
      <c r="S101" s="465"/>
      <c r="T101" s="465"/>
      <c r="U101" s="467"/>
      <c r="V101" s="467"/>
      <c r="W101" s="467"/>
      <c r="X101" s="467"/>
      <c r="Y101" s="467"/>
      <c r="Z101" s="562"/>
      <c r="AA101" s="577"/>
      <c r="AB101" s="467"/>
      <c r="AC101" s="467"/>
      <c r="AD101" s="446"/>
    </row>
    <row r="102" spans="1:30">
      <c r="C102" t="s">
        <v>766</v>
      </c>
      <c r="E102" t="s">
        <v>762</v>
      </c>
      <c r="F102" s="504">
        <v>5</v>
      </c>
      <c r="G102" s="503">
        <v>5</v>
      </c>
      <c r="H102" s="421" t="s">
        <v>615</v>
      </c>
      <c r="I102" s="504">
        <v>5</v>
      </c>
      <c r="J102" s="503">
        <v>5</v>
      </c>
      <c r="K102" s="421"/>
      <c r="L102" s="421"/>
      <c r="M102" s="421"/>
      <c r="N102" s="559"/>
      <c r="O102" s="507"/>
      <c r="P102" s="495"/>
      <c r="Q102" s="422" t="s">
        <v>615</v>
      </c>
      <c r="R102" s="559"/>
      <c r="S102" s="465"/>
      <c r="T102" s="465"/>
      <c r="U102" s="467"/>
      <c r="V102" s="467"/>
      <c r="W102" s="467"/>
      <c r="X102" s="467"/>
      <c r="Y102" s="467"/>
      <c r="Z102" s="562">
        <v>2</v>
      </c>
      <c r="AA102" s="577"/>
      <c r="AB102" s="467"/>
      <c r="AC102" s="467"/>
      <c r="AD102" s="446"/>
    </row>
    <row r="103" spans="1:30">
      <c r="C103" t="s">
        <v>808</v>
      </c>
      <c r="D103" t="s">
        <v>809</v>
      </c>
      <c r="E103" t="s">
        <v>762</v>
      </c>
      <c r="F103" s="483"/>
      <c r="G103" s="484"/>
      <c r="H103" s="421" t="s">
        <v>615</v>
      </c>
      <c r="I103" s="507"/>
      <c r="J103" s="495"/>
      <c r="K103" s="421"/>
      <c r="L103" s="421"/>
      <c r="M103" s="421"/>
      <c r="N103" s="559"/>
      <c r="O103" s="507"/>
      <c r="P103" s="495"/>
      <c r="Q103" s="422" t="s">
        <v>615</v>
      </c>
      <c r="R103" s="559"/>
      <c r="S103" s="465"/>
      <c r="T103" s="465"/>
      <c r="U103" s="467"/>
      <c r="V103" s="467"/>
      <c r="W103" s="467"/>
      <c r="X103" s="467"/>
      <c r="Y103" s="467"/>
      <c r="Z103" s="562"/>
      <c r="AA103" s="577"/>
      <c r="AB103" s="467"/>
      <c r="AC103" s="467"/>
      <c r="AD103" s="446"/>
    </row>
    <row r="104" spans="1:30">
      <c r="C104" t="s">
        <v>810</v>
      </c>
      <c r="E104" t="s">
        <v>769</v>
      </c>
      <c r="F104" s="504">
        <v>1</v>
      </c>
      <c r="G104" s="503">
        <v>1</v>
      </c>
      <c r="H104" s="421" t="s">
        <v>615</v>
      </c>
      <c r="I104" s="504">
        <v>1</v>
      </c>
      <c r="J104" s="503">
        <v>1</v>
      </c>
      <c r="K104" s="421"/>
      <c r="L104" s="421"/>
      <c r="M104" s="421"/>
      <c r="N104" s="559"/>
      <c r="O104" s="507"/>
      <c r="P104" s="495"/>
      <c r="R104" s="559"/>
      <c r="S104" s="465"/>
      <c r="T104" s="465"/>
      <c r="U104" s="467"/>
      <c r="V104" s="467"/>
      <c r="W104" s="467">
        <v>1</v>
      </c>
      <c r="X104" s="467"/>
      <c r="Y104" s="467"/>
      <c r="Z104" s="562"/>
      <c r="AA104" s="577"/>
      <c r="AB104" s="467">
        <v>1</v>
      </c>
      <c r="AC104" s="467"/>
      <c r="AD104" s="446"/>
    </row>
    <row r="105" spans="1:30">
      <c r="E105" t="s">
        <v>770</v>
      </c>
      <c r="F105" s="483"/>
      <c r="G105" s="484"/>
      <c r="H105" s="421" t="s">
        <v>615</v>
      </c>
      <c r="I105" s="507"/>
      <c r="J105" s="495"/>
      <c r="K105" s="421"/>
      <c r="L105" s="421"/>
      <c r="M105" s="421"/>
      <c r="N105" s="559"/>
      <c r="O105" s="507"/>
      <c r="P105" s="495"/>
      <c r="R105" s="559"/>
      <c r="S105" s="465"/>
      <c r="T105" s="465"/>
      <c r="U105" s="467"/>
      <c r="V105" s="467"/>
      <c r="W105" s="467" t="s">
        <v>93</v>
      </c>
      <c r="X105" s="467"/>
      <c r="Y105" s="467"/>
      <c r="Z105" s="562"/>
      <c r="AA105" s="577"/>
      <c r="AB105" s="467"/>
      <c r="AC105" s="467"/>
      <c r="AD105" s="446"/>
    </row>
    <row r="106" spans="1:30">
      <c r="E106" t="s">
        <v>771</v>
      </c>
      <c r="F106" s="483"/>
      <c r="G106" s="484"/>
      <c r="H106" s="421" t="s">
        <v>615</v>
      </c>
      <c r="I106" s="507"/>
      <c r="J106" s="495"/>
      <c r="K106" s="421"/>
      <c r="L106" s="421"/>
      <c r="M106" s="421"/>
      <c r="N106" s="559"/>
      <c r="O106" s="507"/>
      <c r="P106" s="495"/>
      <c r="R106" s="559"/>
      <c r="S106" s="465"/>
      <c r="T106" s="465"/>
      <c r="U106" s="467"/>
      <c r="V106" s="467"/>
      <c r="W106" s="467" t="s">
        <v>93</v>
      </c>
      <c r="X106" s="467"/>
      <c r="Y106" s="467"/>
      <c r="Z106" s="562"/>
      <c r="AA106" s="577"/>
      <c r="AB106" s="467"/>
      <c r="AC106" s="467"/>
      <c r="AD106" s="446"/>
    </row>
    <row r="107" spans="1:30">
      <c r="C107" t="s">
        <v>772</v>
      </c>
      <c r="D107" t="s">
        <v>695</v>
      </c>
      <c r="E107" t="s">
        <v>773</v>
      </c>
      <c r="F107" s="483"/>
      <c r="G107" s="484"/>
      <c r="H107" s="421" t="s">
        <v>615</v>
      </c>
      <c r="I107" s="507"/>
      <c r="J107" s="495"/>
      <c r="K107" s="421"/>
      <c r="L107" s="421"/>
      <c r="M107" s="421"/>
      <c r="N107" s="559"/>
      <c r="O107" s="507"/>
      <c r="P107" s="495"/>
      <c r="R107" s="559"/>
      <c r="S107" s="465"/>
      <c r="T107" s="465"/>
      <c r="U107" s="467"/>
      <c r="V107" s="467"/>
      <c r="W107" s="467"/>
      <c r="X107" s="467">
        <v>1</v>
      </c>
      <c r="Y107" s="467"/>
      <c r="Z107" s="562"/>
      <c r="AA107" s="577"/>
      <c r="AB107" s="467" t="s">
        <v>93</v>
      </c>
      <c r="AC107" s="467"/>
      <c r="AD107" s="446"/>
    </row>
    <row r="108" spans="1:30">
      <c r="C108" t="s">
        <v>774</v>
      </c>
      <c r="F108" s="483"/>
      <c r="G108" s="484"/>
      <c r="H108" s="421"/>
      <c r="I108" s="507"/>
      <c r="J108" s="495"/>
      <c r="K108" s="421"/>
      <c r="L108" s="421"/>
      <c r="M108" s="421"/>
      <c r="N108" s="559"/>
      <c r="O108" s="507"/>
      <c r="P108" s="495"/>
      <c r="R108" s="559"/>
      <c r="S108" s="465"/>
      <c r="T108" s="465"/>
      <c r="U108" s="467"/>
      <c r="V108" s="467"/>
      <c r="W108" s="467"/>
      <c r="X108" s="467"/>
      <c r="Y108" s="467"/>
      <c r="Z108" s="562"/>
      <c r="AA108" s="577"/>
      <c r="AB108" s="467"/>
      <c r="AC108" s="467"/>
      <c r="AD108" s="446"/>
    </row>
    <row r="109" spans="1:30">
      <c r="F109" s="483"/>
      <c r="G109" s="484"/>
      <c r="H109" s="421"/>
      <c r="I109" s="507"/>
      <c r="J109" s="495"/>
      <c r="K109" s="421"/>
      <c r="L109" s="421"/>
      <c r="M109" s="421"/>
      <c r="N109" s="559"/>
      <c r="O109" s="507"/>
      <c r="P109" s="495"/>
      <c r="R109" s="559"/>
      <c r="S109" s="465"/>
      <c r="T109" s="465"/>
      <c r="U109" s="467"/>
      <c r="V109" s="467"/>
      <c r="W109" s="467"/>
      <c r="X109" s="467"/>
      <c r="Y109" s="467"/>
      <c r="Z109" s="562"/>
      <c r="AA109" s="577"/>
      <c r="AB109" s="467"/>
      <c r="AC109" s="467"/>
      <c r="AD109" s="446"/>
    </row>
    <row r="110" spans="1:30">
      <c r="A110" t="s">
        <v>775</v>
      </c>
      <c r="C110" t="s">
        <v>776</v>
      </c>
      <c r="D110" t="s">
        <v>777</v>
      </c>
      <c r="F110" s="483"/>
      <c r="G110" s="484"/>
      <c r="H110" s="421"/>
      <c r="I110" s="507"/>
      <c r="J110" s="495"/>
      <c r="K110" s="421"/>
      <c r="L110" s="421"/>
      <c r="M110" s="421"/>
      <c r="N110" s="559"/>
      <c r="O110" s="507"/>
      <c r="P110" s="495"/>
      <c r="Q110" s="422" t="s">
        <v>615</v>
      </c>
      <c r="R110" s="559"/>
      <c r="S110" s="465"/>
      <c r="T110" s="465"/>
      <c r="U110" s="467"/>
      <c r="V110" s="467"/>
      <c r="W110" s="467"/>
      <c r="X110" s="467"/>
      <c r="Y110" s="467"/>
      <c r="Z110" s="562"/>
      <c r="AA110" s="577"/>
      <c r="AB110" s="467" t="s">
        <v>93</v>
      </c>
      <c r="AC110" s="467"/>
      <c r="AD110" s="446"/>
    </row>
    <row r="111" spans="1:30">
      <c r="C111" t="s">
        <v>778</v>
      </c>
      <c r="E111" t="s">
        <v>779</v>
      </c>
      <c r="F111" s="504">
        <v>1</v>
      </c>
      <c r="G111" s="503">
        <v>1</v>
      </c>
      <c r="H111" s="421" t="s">
        <v>615</v>
      </c>
      <c r="I111" s="504">
        <v>1</v>
      </c>
      <c r="J111" s="503">
        <v>1</v>
      </c>
      <c r="K111" s="421"/>
      <c r="L111" s="421"/>
      <c r="M111" s="421"/>
      <c r="N111" s="559"/>
      <c r="O111" s="507"/>
      <c r="P111" s="495"/>
      <c r="Q111" s="422" t="s">
        <v>615</v>
      </c>
      <c r="R111" s="559"/>
      <c r="S111" s="465"/>
      <c r="T111" s="465"/>
      <c r="U111" s="467"/>
      <c r="V111" s="467"/>
      <c r="W111" s="467"/>
      <c r="X111" s="467"/>
      <c r="Y111" s="467"/>
      <c r="Z111" s="562"/>
      <c r="AA111" s="577"/>
      <c r="AB111" s="467">
        <v>1</v>
      </c>
      <c r="AC111" s="467"/>
      <c r="AD111" s="446"/>
    </row>
    <row r="112" spans="1:30">
      <c r="E112" t="s">
        <v>780</v>
      </c>
      <c r="F112" s="483"/>
      <c r="G112" s="484"/>
      <c r="H112" s="421" t="s">
        <v>615</v>
      </c>
      <c r="I112" s="507"/>
      <c r="J112" s="495"/>
      <c r="K112" s="421"/>
      <c r="L112" s="421"/>
      <c r="M112" s="421"/>
      <c r="N112" s="559"/>
      <c r="O112" s="507"/>
      <c r="P112" s="495"/>
      <c r="Q112" s="422" t="s">
        <v>615</v>
      </c>
      <c r="R112" s="559"/>
      <c r="S112" s="465"/>
      <c r="T112" s="465"/>
      <c r="U112" s="467"/>
      <c r="V112" s="467"/>
      <c r="W112" s="467"/>
      <c r="X112" s="467"/>
      <c r="Y112" s="467"/>
      <c r="Z112" s="562"/>
      <c r="AA112" s="577"/>
      <c r="AB112" s="467"/>
      <c r="AC112" s="467"/>
      <c r="AD112" s="446"/>
    </row>
    <row r="113" spans="1:30">
      <c r="E113" t="s">
        <v>781</v>
      </c>
      <c r="F113" s="483"/>
      <c r="G113" s="484"/>
      <c r="H113" s="421" t="s">
        <v>615</v>
      </c>
      <c r="I113" s="507"/>
      <c r="J113" s="495"/>
      <c r="K113" s="421"/>
      <c r="L113" s="421"/>
      <c r="M113" s="421"/>
      <c r="N113" s="559"/>
      <c r="O113" s="507"/>
      <c r="P113" s="495"/>
      <c r="Q113" s="422" t="s">
        <v>615</v>
      </c>
      <c r="R113" s="559"/>
      <c r="S113" s="465"/>
      <c r="T113" s="465"/>
      <c r="U113" s="467"/>
      <c r="V113" s="467"/>
      <c r="W113" s="467"/>
      <c r="X113" s="467"/>
      <c r="Y113" s="467"/>
      <c r="Z113" s="562"/>
      <c r="AA113" s="577"/>
      <c r="AB113" s="467"/>
      <c r="AC113" s="467"/>
      <c r="AD113" s="446"/>
    </row>
    <row r="114" spans="1:30">
      <c r="E114" t="s">
        <v>782</v>
      </c>
      <c r="F114" s="483"/>
      <c r="G114" s="484"/>
      <c r="H114" s="421" t="s">
        <v>615</v>
      </c>
      <c r="I114" s="507"/>
      <c r="J114" s="495"/>
      <c r="K114" s="421"/>
      <c r="L114" s="421"/>
      <c r="M114" s="421"/>
      <c r="N114" s="559"/>
      <c r="O114" s="507"/>
      <c r="P114" s="495"/>
      <c r="Q114" s="422" t="s">
        <v>615</v>
      </c>
      <c r="R114" s="559"/>
      <c r="S114" s="465"/>
      <c r="T114" s="465"/>
      <c r="U114" s="467"/>
      <c r="V114" s="467"/>
      <c r="W114" s="467"/>
      <c r="X114" s="467"/>
      <c r="Y114" s="467"/>
      <c r="Z114" s="562"/>
      <c r="AA114" s="577"/>
      <c r="AB114" s="467"/>
      <c r="AC114" s="467"/>
      <c r="AD114" s="446"/>
    </row>
    <row r="115" spans="1:30">
      <c r="E115" t="s">
        <v>783</v>
      </c>
      <c r="F115" s="483"/>
      <c r="G115" s="484"/>
      <c r="H115" s="421" t="s">
        <v>615</v>
      </c>
      <c r="I115" s="507"/>
      <c r="J115" s="495"/>
      <c r="K115" s="421"/>
      <c r="L115" s="421"/>
      <c r="M115" s="421"/>
      <c r="N115" s="559"/>
      <c r="O115" s="507"/>
      <c r="P115" s="495"/>
      <c r="Q115" s="422" t="s">
        <v>615</v>
      </c>
      <c r="R115" s="559"/>
      <c r="S115" s="465"/>
      <c r="T115" s="465"/>
      <c r="U115" s="467"/>
      <c r="V115" s="467"/>
      <c r="W115" s="467"/>
      <c r="X115" s="467"/>
      <c r="Y115" s="467"/>
      <c r="Z115" s="562"/>
      <c r="AA115" s="577"/>
      <c r="AB115" s="467"/>
      <c r="AC115" s="467"/>
      <c r="AD115" s="446"/>
    </row>
    <row r="116" spans="1:30">
      <c r="E116" t="s">
        <v>784</v>
      </c>
      <c r="F116" s="483"/>
      <c r="G116" s="484"/>
      <c r="H116" s="421" t="s">
        <v>615</v>
      </c>
      <c r="I116" s="507"/>
      <c r="J116" s="495"/>
      <c r="K116" s="421"/>
      <c r="L116" s="421"/>
      <c r="M116" s="421"/>
      <c r="N116" s="559"/>
      <c r="O116" s="507"/>
      <c r="P116" s="495"/>
      <c r="Q116" s="422" t="s">
        <v>615</v>
      </c>
      <c r="R116" s="559"/>
      <c r="S116" s="465"/>
      <c r="T116" s="465"/>
      <c r="U116" s="467"/>
      <c r="V116" s="467"/>
      <c r="W116" s="467"/>
      <c r="X116" s="467"/>
      <c r="Y116" s="467"/>
      <c r="Z116" s="562"/>
      <c r="AA116" s="577"/>
      <c r="AB116" s="467"/>
      <c r="AC116" s="467"/>
      <c r="AD116" s="446"/>
    </row>
    <row r="117" spans="1:30">
      <c r="E117" t="s">
        <v>785</v>
      </c>
      <c r="F117" s="483"/>
      <c r="G117" s="484"/>
      <c r="H117" s="421" t="s">
        <v>615</v>
      </c>
      <c r="I117" s="507"/>
      <c r="J117" s="495"/>
      <c r="K117" s="421"/>
      <c r="L117" s="421"/>
      <c r="M117" s="421"/>
      <c r="N117" s="559"/>
      <c r="O117" s="507"/>
      <c r="P117" s="495"/>
      <c r="Q117" s="422" t="s">
        <v>615</v>
      </c>
      <c r="R117" s="559"/>
      <c r="S117" s="465"/>
      <c r="T117" s="465"/>
      <c r="U117" s="467"/>
      <c r="V117" s="467"/>
      <c r="W117" s="467"/>
      <c r="X117" s="467"/>
      <c r="Y117" s="467"/>
      <c r="Z117" s="562"/>
      <c r="AA117" s="577"/>
      <c r="AB117" s="467"/>
      <c r="AC117" s="467"/>
      <c r="AD117" s="446"/>
    </row>
    <row r="118" spans="1:30">
      <c r="E118" s="445" t="s">
        <v>811</v>
      </c>
      <c r="F118" s="483"/>
      <c r="G118" s="484"/>
      <c r="H118" s="421"/>
      <c r="I118" s="507"/>
      <c r="J118" s="495"/>
      <c r="K118" s="421"/>
      <c r="L118" s="421"/>
      <c r="M118" s="421"/>
      <c r="N118" s="559"/>
      <c r="O118" s="507"/>
      <c r="P118" s="495"/>
      <c r="Q118" s="422" t="s">
        <v>615</v>
      </c>
      <c r="R118" s="559"/>
      <c r="S118" s="465"/>
      <c r="T118" s="465"/>
      <c r="U118" s="467"/>
      <c r="V118" s="467"/>
      <c r="W118" s="467"/>
      <c r="X118" s="467"/>
      <c r="Y118" s="467"/>
      <c r="Z118" s="562"/>
      <c r="AA118" s="577"/>
      <c r="AB118" s="467"/>
      <c r="AC118" s="467"/>
      <c r="AD118" s="446"/>
    </row>
    <row r="119" spans="1:30">
      <c r="E119" t="s">
        <v>786</v>
      </c>
      <c r="F119" s="483"/>
      <c r="G119" s="484"/>
      <c r="H119" s="421" t="s">
        <v>615</v>
      </c>
      <c r="I119" s="507"/>
      <c r="J119" s="495"/>
      <c r="K119" s="421"/>
      <c r="L119" s="421"/>
      <c r="M119" s="421"/>
      <c r="N119" s="559"/>
      <c r="O119" s="507"/>
      <c r="P119" s="495"/>
      <c r="Q119" s="422" t="s">
        <v>615</v>
      </c>
      <c r="R119" s="559"/>
      <c r="S119" s="465"/>
      <c r="T119" s="465"/>
      <c r="U119" s="467"/>
      <c r="V119" s="467"/>
      <c r="W119" s="467"/>
      <c r="X119" s="467"/>
      <c r="Y119" s="467"/>
      <c r="Z119" s="562"/>
      <c r="AA119" s="577"/>
      <c r="AB119" s="467"/>
      <c r="AC119" s="467"/>
      <c r="AD119" s="446"/>
    </row>
    <row r="120" spans="1:30">
      <c r="F120" s="483"/>
      <c r="G120" s="484"/>
      <c r="H120" s="421"/>
      <c r="I120" s="507"/>
      <c r="J120" s="495"/>
      <c r="K120" s="421"/>
      <c r="L120" s="421"/>
      <c r="M120" s="421"/>
      <c r="N120" s="559"/>
      <c r="O120" s="507"/>
      <c r="P120" s="495"/>
      <c r="R120" s="559"/>
      <c r="S120" s="465"/>
      <c r="T120" s="465"/>
      <c r="U120" s="467"/>
      <c r="V120" s="467"/>
      <c r="W120" s="467"/>
      <c r="X120" s="467"/>
      <c r="Y120" s="467"/>
      <c r="Z120" s="562"/>
      <c r="AA120" s="577"/>
      <c r="AB120" s="467"/>
      <c r="AC120" s="467"/>
      <c r="AD120" s="446"/>
    </row>
    <row r="121" spans="1:30">
      <c r="A121" t="s">
        <v>787</v>
      </c>
      <c r="C121" t="s">
        <v>788</v>
      </c>
      <c r="E121" t="s">
        <v>789</v>
      </c>
      <c r="F121" s="483"/>
      <c r="G121" s="484"/>
      <c r="H121" s="421" t="s">
        <v>615</v>
      </c>
      <c r="I121" s="507" t="s">
        <v>93</v>
      </c>
      <c r="J121" s="495"/>
      <c r="K121" s="421"/>
      <c r="L121" s="421"/>
      <c r="M121" s="421"/>
      <c r="N121" s="559"/>
      <c r="O121" s="507"/>
      <c r="P121" s="495"/>
      <c r="Q121" s="422" t="s">
        <v>615</v>
      </c>
      <c r="R121" s="559"/>
      <c r="S121" s="465"/>
      <c r="T121" s="465"/>
      <c r="U121" s="467"/>
      <c r="V121" s="467"/>
      <c r="W121" s="467"/>
      <c r="X121" s="467"/>
      <c r="Y121" s="467"/>
      <c r="Z121" s="562"/>
      <c r="AA121" s="577"/>
      <c r="AB121" s="467"/>
      <c r="AC121" s="467"/>
      <c r="AD121" s="446"/>
    </row>
    <row r="122" spans="1:30">
      <c r="C122" t="s">
        <v>790</v>
      </c>
      <c r="E122" t="s">
        <v>791</v>
      </c>
      <c r="F122" s="483"/>
      <c r="G122" s="484"/>
      <c r="H122" s="421" t="s">
        <v>615</v>
      </c>
      <c r="I122" s="507"/>
      <c r="J122" s="495"/>
      <c r="K122" s="421"/>
      <c r="L122" s="421"/>
      <c r="M122" s="421"/>
      <c r="N122" s="559"/>
      <c r="O122" s="507"/>
      <c r="P122" s="495"/>
      <c r="Q122" s="422" t="s">
        <v>615</v>
      </c>
      <c r="R122" s="559"/>
      <c r="S122" s="465"/>
      <c r="T122" s="465"/>
      <c r="U122" s="467"/>
      <c r="V122" s="467"/>
      <c r="W122" s="467"/>
      <c r="X122" s="467"/>
      <c r="Y122" s="467"/>
      <c r="Z122" s="562"/>
      <c r="AA122" s="577"/>
      <c r="AB122" s="467"/>
      <c r="AC122" s="467"/>
      <c r="AD122" s="446"/>
    </row>
    <row r="123" spans="1:30">
      <c r="E123" t="s">
        <v>792</v>
      </c>
      <c r="F123" s="483"/>
      <c r="G123" s="484"/>
      <c r="H123" s="421" t="s">
        <v>615</v>
      </c>
      <c r="I123" s="507"/>
      <c r="J123" s="495"/>
      <c r="K123" s="421"/>
      <c r="L123" s="421"/>
      <c r="M123" s="421"/>
      <c r="N123" s="559"/>
      <c r="O123" s="507"/>
      <c r="P123" s="495"/>
      <c r="Q123" s="422" t="s">
        <v>615</v>
      </c>
      <c r="R123" s="559"/>
      <c r="S123" s="465"/>
      <c r="T123" s="465"/>
      <c r="U123" s="467"/>
      <c r="V123" s="467"/>
      <c r="W123" s="467"/>
      <c r="X123" s="467"/>
      <c r="Y123" s="467"/>
      <c r="Z123" s="562"/>
      <c r="AA123" s="577"/>
      <c r="AB123" s="467"/>
      <c r="AC123" s="467"/>
      <c r="AD123" s="446"/>
    </row>
    <row r="124" spans="1:30">
      <c r="E124" t="s">
        <v>793</v>
      </c>
      <c r="F124" s="483"/>
      <c r="G124" s="484"/>
      <c r="H124" s="421" t="s">
        <v>615</v>
      </c>
      <c r="I124" s="507"/>
      <c r="J124" s="495"/>
      <c r="K124" s="421"/>
      <c r="L124" s="421"/>
      <c r="M124" s="421"/>
      <c r="N124" s="559"/>
      <c r="O124" s="507"/>
      <c r="P124" s="495"/>
      <c r="Q124" s="422" t="s">
        <v>615</v>
      </c>
      <c r="R124" s="559"/>
      <c r="S124" s="465"/>
      <c r="T124" s="465"/>
      <c r="U124" s="467"/>
      <c r="V124" s="467"/>
      <c r="W124" s="467"/>
      <c r="X124" s="467"/>
      <c r="Y124" s="467"/>
      <c r="Z124" s="562"/>
      <c r="AA124" s="577"/>
      <c r="AB124" s="467"/>
      <c r="AC124" s="467"/>
      <c r="AD124" s="446"/>
    </row>
    <row r="125" spans="1:30">
      <c r="E125" t="s">
        <v>794</v>
      </c>
      <c r="F125" s="483"/>
      <c r="G125" s="484"/>
      <c r="H125" s="421" t="s">
        <v>615</v>
      </c>
      <c r="I125" s="507"/>
      <c r="J125" s="495"/>
      <c r="K125" s="421"/>
      <c r="L125" s="421"/>
      <c r="M125" s="421"/>
      <c r="N125" s="559"/>
      <c r="O125" s="507"/>
      <c r="P125" s="495"/>
      <c r="Q125" s="422" t="s">
        <v>615</v>
      </c>
      <c r="R125" s="559"/>
      <c r="S125" s="465"/>
      <c r="T125" s="465"/>
      <c r="U125" s="467"/>
      <c r="V125" s="467"/>
      <c r="W125" s="467"/>
      <c r="X125" s="467"/>
      <c r="Y125" s="467"/>
      <c r="Z125" s="562"/>
      <c r="AA125" s="577"/>
      <c r="AB125" s="467"/>
      <c r="AC125" s="467"/>
      <c r="AD125" s="446"/>
    </row>
    <row r="126" spans="1:30">
      <c r="E126" t="s">
        <v>812</v>
      </c>
      <c r="F126" s="483"/>
      <c r="G126" s="484"/>
      <c r="H126" s="421" t="s">
        <v>615</v>
      </c>
      <c r="I126" s="507"/>
      <c r="J126" s="495"/>
      <c r="K126" s="421"/>
      <c r="L126" s="421"/>
      <c r="M126" s="421"/>
      <c r="N126" s="559"/>
      <c r="O126" s="507"/>
      <c r="P126" s="495"/>
      <c r="Q126" s="422" t="s">
        <v>615</v>
      </c>
      <c r="R126" s="559"/>
      <c r="S126" s="465"/>
      <c r="T126" s="465"/>
      <c r="U126" s="467"/>
      <c r="V126" s="467"/>
      <c r="W126" s="467"/>
      <c r="X126" s="467"/>
      <c r="Y126" s="467"/>
      <c r="Z126" s="562"/>
      <c r="AA126" s="577"/>
      <c r="AB126" s="467"/>
      <c r="AC126" s="467"/>
      <c r="AD126" s="446"/>
    </row>
    <row r="127" spans="1:30">
      <c r="F127" s="483"/>
      <c r="G127" s="484"/>
      <c r="H127" s="421"/>
      <c r="I127" s="507"/>
      <c r="J127" s="495"/>
      <c r="K127" s="421"/>
      <c r="L127" s="421"/>
      <c r="M127" s="421"/>
      <c r="N127" s="559"/>
      <c r="O127" s="507"/>
      <c r="P127" s="495"/>
      <c r="R127" s="559"/>
      <c r="S127" s="465"/>
      <c r="T127" s="465"/>
      <c r="U127" s="467"/>
      <c r="V127" s="467"/>
      <c r="W127" s="467"/>
      <c r="X127" s="467"/>
      <c r="Y127" s="467"/>
      <c r="Z127" s="562"/>
      <c r="AA127" s="577"/>
      <c r="AB127" s="467"/>
      <c r="AC127" s="467"/>
      <c r="AD127" s="446"/>
    </row>
    <row r="128" spans="1:30">
      <c r="C128" s="431" t="s">
        <v>796</v>
      </c>
      <c r="D128" s="431" t="s">
        <v>797</v>
      </c>
      <c r="E128" s="431"/>
      <c r="F128" s="504">
        <v>2</v>
      </c>
      <c r="G128" s="503">
        <v>2</v>
      </c>
      <c r="H128" s="421"/>
      <c r="I128" s="507"/>
      <c r="J128" s="495"/>
      <c r="K128" s="421"/>
      <c r="L128" s="421"/>
      <c r="M128" s="421"/>
      <c r="N128" s="559"/>
      <c r="O128" s="507"/>
      <c r="P128" s="495"/>
      <c r="Q128" s="422" t="s">
        <v>636</v>
      </c>
      <c r="R128" s="559"/>
      <c r="S128" s="465"/>
      <c r="T128" s="465"/>
      <c r="U128" s="467"/>
      <c r="V128" s="467"/>
      <c r="W128" s="467"/>
      <c r="X128" s="467"/>
      <c r="Y128" s="467"/>
      <c r="Z128" s="562"/>
      <c r="AA128" s="577"/>
      <c r="AB128" s="467" t="s">
        <v>93</v>
      </c>
      <c r="AC128" s="467"/>
      <c r="AD128" s="446"/>
    </row>
    <row r="129" spans="1:39">
      <c r="C129" s="431" t="s">
        <v>798</v>
      </c>
      <c r="F129" s="483"/>
      <c r="G129" s="484"/>
      <c r="H129" s="421"/>
      <c r="I129" s="507"/>
      <c r="J129" s="495"/>
      <c r="K129" s="421"/>
      <c r="L129" s="421"/>
      <c r="M129" s="421"/>
      <c r="N129" s="559"/>
      <c r="O129" s="507"/>
      <c r="P129" s="495"/>
      <c r="R129" s="559"/>
      <c r="S129" s="465"/>
      <c r="T129" s="465"/>
      <c r="U129" s="467"/>
      <c r="V129" s="467"/>
      <c r="W129" s="467"/>
      <c r="X129" s="467"/>
      <c r="Y129" s="467"/>
      <c r="Z129" s="562"/>
      <c r="AA129" s="577"/>
      <c r="AB129" s="467"/>
      <c r="AC129" s="467"/>
      <c r="AD129" s="446"/>
    </row>
    <row r="130" spans="1:39">
      <c r="A130" s="412"/>
      <c r="B130" s="412"/>
      <c r="C130" s="412"/>
      <c r="D130" s="412"/>
      <c r="E130" s="412"/>
      <c r="F130" s="485">
        <f>SUM(F6:F129)</f>
        <v>37</v>
      </c>
      <c r="G130" s="518">
        <f>SUM(G6:G129)</f>
        <v>25</v>
      </c>
      <c r="H130" s="432"/>
      <c r="I130" s="512">
        <f>SUM(I6:I129)</f>
        <v>35</v>
      </c>
      <c r="J130" s="519">
        <f>SUM(J6:J129)</f>
        <v>23</v>
      </c>
      <c r="K130" s="434">
        <f>SUM(K6:K129)</f>
        <v>0</v>
      </c>
      <c r="L130" s="432">
        <v>0</v>
      </c>
      <c r="M130" s="432">
        <v>0</v>
      </c>
      <c r="N130" s="564">
        <f>SUM(N6:N129)</f>
        <v>1</v>
      </c>
      <c r="O130" s="512">
        <f>SUM(O6:O129)</f>
        <v>65</v>
      </c>
      <c r="P130" s="519">
        <f>SUM(P6:P129)</f>
        <v>6</v>
      </c>
      <c r="Q130" s="436">
        <f>SUM(Q6:Q129)</f>
        <v>0</v>
      </c>
      <c r="R130" s="564">
        <f t="shared" ref="R130:AC130" si="0">SUM(R6:R129)</f>
        <v>1</v>
      </c>
      <c r="S130" s="478">
        <f t="shared" si="0"/>
        <v>0</v>
      </c>
      <c r="T130" s="478">
        <f t="shared" si="0"/>
        <v>0</v>
      </c>
      <c r="U130" s="469">
        <f t="shared" si="0"/>
        <v>1</v>
      </c>
      <c r="V130" s="469">
        <f t="shared" si="0"/>
        <v>1</v>
      </c>
      <c r="W130" s="469">
        <f t="shared" si="0"/>
        <v>1</v>
      </c>
      <c r="X130" s="469">
        <f t="shared" si="0"/>
        <v>1</v>
      </c>
      <c r="Y130" s="478">
        <f t="shared" si="0"/>
        <v>0</v>
      </c>
      <c r="Z130" s="564">
        <f t="shared" si="0"/>
        <v>10</v>
      </c>
      <c r="AA130" s="580">
        <f t="shared" si="0"/>
        <v>0</v>
      </c>
      <c r="AB130" s="469">
        <f t="shared" si="0"/>
        <v>5</v>
      </c>
      <c r="AC130" s="469">
        <f t="shared" si="0"/>
        <v>1</v>
      </c>
      <c r="AD130" s="446"/>
    </row>
    <row r="131" spans="1:39" s="377" customFormat="1">
      <c r="A131" s="437"/>
      <c r="B131" s="437"/>
      <c r="C131" s="437"/>
      <c r="D131" s="437"/>
      <c r="E131" s="437"/>
      <c r="F131" s="486"/>
      <c r="G131" s="487"/>
      <c r="H131" s="438"/>
      <c r="I131" s="486"/>
      <c r="J131" s="487"/>
      <c r="K131" s="438"/>
      <c r="L131" s="438"/>
      <c r="M131" s="438"/>
      <c r="N131" s="560"/>
      <c r="O131" s="486"/>
      <c r="P131" s="487"/>
      <c r="Q131" s="440"/>
      <c r="R131" s="560"/>
      <c r="S131" s="479"/>
      <c r="T131" s="479"/>
      <c r="U131" s="466"/>
      <c r="V131" s="466"/>
      <c r="W131" s="466"/>
      <c r="X131" s="466"/>
      <c r="Y131" s="479"/>
      <c r="Z131" s="560"/>
      <c r="AA131" s="581"/>
      <c r="AB131" s="466"/>
      <c r="AC131" s="466"/>
      <c r="AD131" s="446"/>
      <c r="AE131"/>
    </row>
    <row r="132" spans="1:39">
      <c r="A132" s="346"/>
      <c r="B132" s="346"/>
      <c r="C132" s="346"/>
      <c r="D132" s="346"/>
      <c r="E132" s="346"/>
      <c r="F132" s="483"/>
      <c r="G132" s="484"/>
      <c r="H132" s="441"/>
      <c r="I132" s="507"/>
      <c r="J132" s="495"/>
      <c r="K132" s="441"/>
      <c r="L132" s="441"/>
      <c r="M132" s="441"/>
      <c r="N132" s="557"/>
      <c r="O132" s="507"/>
      <c r="P132" s="495"/>
      <c r="Q132" s="440"/>
      <c r="R132" s="567"/>
      <c r="S132" s="480"/>
      <c r="T132" s="480"/>
      <c r="U132" s="473"/>
      <c r="V132" s="473"/>
      <c r="W132" s="473"/>
      <c r="X132" s="473"/>
      <c r="Y132" s="480"/>
      <c r="Z132" s="567"/>
      <c r="AA132" s="582"/>
      <c r="AB132" s="473"/>
      <c r="AC132" s="473"/>
      <c r="AD132" s="446"/>
    </row>
    <row r="133" spans="1:39" ht="15.75" thickBot="1">
      <c r="A133" s="346"/>
      <c r="B133" s="346"/>
      <c r="C133" s="346"/>
      <c r="D133" s="346"/>
      <c r="E133" s="346"/>
      <c r="F133" s="488"/>
      <c r="G133" s="489"/>
      <c r="H133" s="438"/>
      <c r="I133" s="488"/>
      <c r="J133" s="489"/>
      <c r="K133" s="438"/>
      <c r="L133" s="438"/>
      <c r="M133" s="438"/>
      <c r="N133" s="560"/>
      <c r="O133" s="488"/>
      <c r="P133" s="489"/>
      <c r="Q133" s="440"/>
      <c r="R133" s="560"/>
      <c r="S133" s="479"/>
      <c r="T133" s="479"/>
      <c r="U133" s="466"/>
      <c r="V133" s="466"/>
      <c r="W133" s="466"/>
      <c r="X133" s="466"/>
      <c r="Y133" s="479"/>
      <c r="Z133" s="560"/>
      <c r="AA133" s="581"/>
      <c r="AB133" s="466"/>
      <c r="AC133" s="466"/>
      <c r="AD133" s="446"/>
    </row>
    <row r="134" spans="1:39" ht="8.25" customHeight="1">
      <c r="N134" s="561"/>
      <c r="R134" s="561"/>
      <c r="S134" s="464"/>
      <c r="T134" s="464"/>
      <c r="U134" s="467"/>
      <c r="V134" s="467"/>
      <c r="W134" s="467"/>
      <c r="X134" s="467"/>
      <c r="Y134" s="467"/>
      <c r="Z134" s="562"/>
      <c r="AA134" s="577"/>
      <c r="AB134" s="467"/>
      <c r="AC134" s="467"/>
      <c r="AD134" s="446"/>
    </row>
    <row r="135" spans="1:39" ht="17.25" customHeight="1">
      <c r="AD135" s="446"/>
    </row>
    <row r="136" spans="1:39" ht="7.5" customHeight="1">
      <c r="AD136" s="446"/>
    </row>
    <row r="137" spans="1:39">
      <c r="AD137" s="446"/>
    </row>
    <row r="138" spans="1:39">
      <c r="AD138" s="446"/>
    </row>
    <row r="140" spans="1:39">
      <c r="C140" t="s">
        <v>919</v>
      </c>
    </row>
    <row r="143" spans="1:39" ht="15.75" thickBot="1"/>
    <row r="144" spans="1:39" ht="15.75" thickBot="1">
      <c r="C144" s="363" t="s">
        <v>912</v>
      </c>
      <c r="T144" s="419"/>
      <c r="AE144" s="683" t="s">
        <v>876</v>
      </c>
      <c r="AF144" s="683"/>
      <c r="AG144" s="683"/>
      <c r="AH144" s="683"/>
      <c r="AI144" s="683"/>
      <c r="AJ144" s="683"/>
      <c r="AK144" s="683"/>
      <c r="AL144" s="683" t="s">
        <v>876</v>
      </c>
      <c r="AM144" s="683"/>
    </row>
    <row r="145" spans="3:39">
      <c r="C145" s="549" t="s">
        <v>457</v>
      </c>
      <c r="D145" s="521"/>
      <c r="E145" s="522"/>
      <c r="F145" s="523" t="s">
        <v>328</v>
      </c>
      <c r="G145" s="523" t="s">
        <v>463</v>
      </c>
      <c r="H145" s="523"/>
      <c r="I145" s="524"/>
      <c r="J145" s="524"/>
      <c r="K145" s="523"/>
      <c r="L145" s="523"/>
      <c r="M145" s="523"/>
      <c r="N145" s="523"/>
      <c r="O145" s="524"/>
      <c r="P145" s="524" t="s">
        <v>463</v>
      </c>
      <c r="Q145" s="524"/>
      <c r="R145" s="523"/>
      <c r="S145" s="523"/>
      <c r="T145" s="524"/>
      <c r="U145" s="524"/>
      <c r="V145" s="524"/>
      <c r="W145" s="524"/>
      <c r="X145" s="524"/>
      <c r="Y145" s="524"/>
      <c r="Z145" s="524"/>
      <c r="AA145" s="524"/>
      <c r="AB145" s="524"/>
      <c r="AC145" s="524"/>
      <c r="AD145" s="525"/>
      <c r="AE145" s="352"/>
      <c r="AF145" s="350" t="s">
        <v>441</v>
      </c>
      <c r="AG145" s="516"/>
      <c r="AH145" s="350" t="s">
        <v>442</v>
      </c>
      <c r="AI145" s="516"/>
      <c r="AJ145" s="688" t="s">
        <v>443</v>
      </c>
      <c r="AK145" s="689"/>
      <c r="AL145" s="688" t="s">
        <v>443</v>
      </c>
      <c r="AM145" s="689"/>
    </row>
    <row r="146" spans="3:39">
      <c r="C146" s="542" t="s">
        <v>458</v>
      </c>
      <c r="D146" s="526" t="s">
        <v>860</v>
      </c>
      <c r="E146" s="527" t="s">
        <v>859</v>
      </c>
      <c r="F146" s="528">
        <f>207*2</f>
        <v>414</v>
      </c>
      <c r="G146" s="528">
        <v>20</v>
      </c>
      <c r="H146" s="528"/>
      <c r="I146" s="529"/>
      <c r="J146" s="529"/>
      <c r="K146" s="528"/>
      <c r="L146" s="528"/>
      <c r="M146" s="528"/>
      <c r="N146" s="528"/>
      <c r="O146" s="529"/>
      <c r="P146" s="529"/>
      <c r="Q146" s="529"/>
      <c r="R146" s="528"/>
      <c r="S146" s="528"/>
      <c r="T146" s="529"/>
      <c r="U146" s="529"/>
      <c r="V146" s="529"/>
      <c r="W146" s="529"/>
      <c r="X146" s="529"/>
      <c r="Y146" s="529"/>
      <c r="Z146" s="529"/>
      <c r="AA146" s="529"/>
      <c r="AB146" s="529"/>
      <c r="AC146" s="529"/>
      <c r="AD146" s="530"/>
      <c r="AE146" s="536" t="s">
        <v>0</v>
      </c>
      <c r="AF146" s="537">
        <f>G146*F146</f>
        <v>8280</v>
      </c>
      <c r="AG146" s="538" t="s">
        <v>328</v>
      </c>
      <c r="AH146" s="539">
        <v>0.20499999999999999</v>
      </c>
      <c r="AI146" s="538" t="s">
        <v>460</v>
      </c>
      <c r="AJ146" s="540">
        <f>AF146*AH146</f>
        <v>1697.3999999999999</v>
      </c>
      <c r="AK146" s="538" t="s">
        <v>446</v>
      </c>
      <c r="AL146" s="541">
        <f>AJ146*3</f>
        <v>5092.2</v>
      </c>
      <c r="AM146" s="538" t="str">
        <f>AK146</f>
        <v>kg CO2</v>
      </c>
    </row>
    <row r="147" spans="3:39">
      <c r="C147" s="542"/>
      <c r="D147" s="526" t="s">
        <v>860</v>
      </c>
      <c r="E147" s="527" t="s">
        <v>858</v>
      </c>
      <c r="F147" s="528">
        <f>100*2</f>
        <v>200</v>
      </c>
      <c r="G147" s="528">
        <v>5</v>
      </c>
      <c r="H147" s="528"/>
      <c r="I147" s="529"/>
      <c r="J147" s="529"/>
      <c r="K147" s="528"/>
      <c r="L147" s="528"/>
      <c r="M147" s="528"/>
      <c r="N147" s="528"/>
      <c r="O147" s="529"/>
      <c r="P147" s="529"/>
      <c r="Q147" s="529"/>
      <c r="R147" s="528"/>
      <c r="S147" s="528"/>
      <c r="T147" s="529"/>
      <c r="U147" s="529"/>
      <c r="V147" s="529"/>
      <c r="W147" s="529"/>
      <c r="X147" s="529"/>
      <c r="Y147" s="529"/>
      <c r="Z147" s="529"/>
      <c r="AA147" s="529"/>
      <c r="AB147" s="529"/>
      <c r="AC147" s="529"/>
      <c r="AD147" s="530"/>
      <c r="AE147" s="542" t="s">
        <v>0</v>
      </c>
      <c r="AF147" s="543">
        <f>G147*F147</f>
        <v>1000</v>
      </c>
      <c r="AG147" s="544" t="s">
        <v>328</v>
      </c>
      <c r="AH147" s="527">
        <v>0.20499999999999999</v>
      </c>
      <c r="AI147" s="544" t="s">
        <v>460</v>
      </c>
      <c r="AJ147" s="545">
        <f>AF147*AH147</f>
        <v>205</v>
      </c>
      <c r="AK147" s="544" t="s">
        <v>446</v>
      </c>
      <c r="AL147" s="546">
        <f>AJ147*3</f>
        <v>615</v>
      </c>
      <c r="AM147" s="544" t="str">
        <f>AK147</f>
        <v>kg CO2</v>
      </c>
    </row>
    <row r="148" spans="3:39">
      <c r="C148" s="542"/>
      <c r="D148" s="526"/>
      <c r="E148" s="527"/>
      <c r="F148" s="528"/>
      <c r="G148" s="528"/>
      <c r="H148" s="528"/>
      <c r="I148" s="529"/>
      <c r="J148" s="529"/>
      <c r="K148" s="528"/>
      <c r="L148" s="528"/>
      <c r="M148" s="528"/>
      <c r="N148" s="528"/>
      <c r="O148" s="529"/>
      <c r="P148" s="529"/>
      <c r="Q148" s="529"/>
      <c r="R148" s="528"/>
      <c r="S148" s="528"/>
      <c r="T148" s="529"/>
      <c r="U148" s="529"/>
      <c r="V148" s="529"/>
      <c r="W148" s="529"/>
      <c r="X148" s="529"/>
      <c r="Y148" s="529"/>
      <c r="Z148" s="529"/>
      <c r="AA148" s="529"/>
      <c r="AB148" s="529"/>
      <c r="AC148" s="529"/>
      <c r="AD148" s="530"/>
      <c r="AE148" s="542"/>
      <c r="AF148" s="543"/>
      <c r="AG148" s="544"/>
      <c r="AH148" s="527"/>
      <c r="AI148" s="544"/>
      <c r="AJ148" s="545"/>
      <c r="AK148" s="544"/>
      <c r="AL148" s="546"/>
      <c r="AM148" s="544"/>
    </row>
    <row r="149" spans="3:39">
      <c r="C149" s="542"/>
      <c r="D149" s="526" t="s">
        <v>862</v>
      </c>
      <c r="E149" s="527" t="s">
        <v>861</v>
      </c>
      <c r="F149" s="528">
        <f>180*2</f>
        <v>360</v>
      </c>
      <c r="G149" s="528"/>
      <c r="H149" s="528"/>
      <c r="I149" s="529"/>
      <c r="J149" s="529">
        <f>J130</f>
        <v>23</v>
      </c>
      <c r="K149" s="528"/>
      <c r="L149" s="528"/>
      <c r="M149" s="528"/>
      <c r="N149" s="528"/>
      <c r="O149" s="529"/>
      <c r="P149" s="529"/>
      <c r="Q149" s="529"/>
      <c r="R149" s="528"/>
      <c r="S149" s="528"/>
      <c r="T149" s="529"/>
      <c r="U149" s="529"/>
      <c r="V149" s="529"/>
      <c r="W149" s="529"/>
      <c r="X149" s="529"/>
      <c r="Y149" s="529"/>
      <c r="Z149" s="529"/>
      <c r="AA149" s="529"/>
      <c r="AB149" s="529"/>
      <c r="AC149" s="529"/>
      <c r="AD149" s="530"/>
      <c r="AE149" s="542" t="s">
        <v>0</v>
      </c>
      <c r="AF149" s="543">
        <f>J149*F149</f>
        <v>8280</v>
      </c>
      <c r="AG149" s="544" t="s">
        <v>328</v>
      </c>
      <c r="AH149" s="527">
        <v>0.20499999999999999</v>
      </c>
      <c r="AI149" s="544" t="s">
        <v>460</v>
      </c>
      <c r="AJ149" s="545">
        <f>AF149*AH149</f>
        <v>1697.3999999999999</v>
      </c>
      <c r="AK149" s="544" t="s">
        <v>446</v>
      </c>
      <c r="AL149" s="546">
        <f>AJ149*3</f>
        <v>5092.2</v>
      </c>
      <c r="AM149" s="544" t="str">
        <f>AK149</f>
        <v>kg CO2</v>
      </c>
    </row>
    <row r="150" spans="3:39">
      <c r="C150" s="542"/>
      <c r="D150" s="526"/>
      <c r="E150" s="527"/>
      <c r="F150" s="528"/>
      <c r="G150" s="528"/>
      <c r="H150" s="528"/>
      <c r="I150" s="529"/>
      <c r="J150" s="529"/>
      <c r="K150" s="528"/>
      <c r="L150" s="528"/>
      <c r="M150" s="528"/>
      <c r="N150" s="528"/>
      <c r="O150" s="529"/>
      <c r="P150" s="529"/>
      <c r="Q150" s="529"/>
      <c r="R150" s="528"/>
      <c r="S150" s="528"/>
      <c r="T150" s="529"/>
      <c r="U150" s="529"/>
      <c r="V150" s="529"/>
      <c r="W150" s="529"/>
      <c r="X150" s="529"/>
      <c r="Y150" s="529"/>
      <c r="Z150" s="529"/>
      <c r="AA150" s="529"/>
      <c r="AB150" s="529"/>
      <c r="AC150" s="529"/>
      <c r="AD150" s="530"/>
      <c r="AE150" s="542"/>
      <c r="AF150" s="543"/>
      <c r="AG150" s="544"/>
      <c r="AH150" s="527"/>
      <c r="AI150" s="544"/>
      <c r="AJ150" s="545"/>
      <c r="AK150" s="544"/>
      <c r="AL150" s="546"/>
      <c r="AM150" s="544"/>
    </row>
    <row r="151" spans="3:39">
      <c r="C151" s="542"/>
      <c r="D151" s="526" t="s">
        <v>207</v>
      </c>
      <c r="E151" s="527" t="s">
        <v>859</v>
      </c>
      <c r="F151" s="528">
        <f>207*2</f>
        <v>414</v>
      </c>
      <c r="G151" s="528"/>
      <c r="H151" s="528"/>
      <c r="I151" s="529"/>
      <c r="J151" s="529"/>
      <c r="K151" s="528"/>
      <c r="L151" s="528"/>
      <c r="M151" s="528"/>
      <c r="N151" s="528"/>
      <c r="O151" s="529"/>
      <c r="P151" s="529">
        <f>P130</f>
        <v>6</v>
      </c>
      <c r="Q151" s="529"/>
      <c r="R151" s="528"/>
      <c r="S151" s="528"/>
      <c r="T151" s="529"/>
      <c r="U151" s="529"/>
      <c r="V151" s="529"/>
      <c r="W151" s="529"/>
      <c r="X151" s="529"/>
      <c r="Y151" s="529"/>
      <c r="Z151" s="529"/>
      <c r="AA151" s="529"/>
      <c r="AB151" s="529"/>
      <c r="AC151" s="529"/>
      <c r="AD151" s="530"/>
      <c r="AE151" s="542" t="s">
        <v>0</v>
      </c>
      <c r="AF151" s="543">
        <f>P151*F151</f>
        <v>2484</v>
      </c>
      <c r="AG151" s="544" t="s">
        <v>328</v>
      </c>
      <c r="AH151" s="527">
        <v>0.21</v>
      </c>
      <c r="AI151" s="544" t="s">
        <v>460</v>
      </c>
      <c r="AJ151" s="545">
        <f>AF151*AH151</f>
        <v>521.64</v>
      </c>
      <c r="AK151" s="544" t="s">
        <v>446</v>
      </c>
      <c r="AL151" s="546">
        <f>AJ151*3</f>
        <v>1564.92</v>
      </c>
      <c r="AM151" s="544" t="str">
        <f>AK151</f>
        <v>kg CO2</v>
      </c>
    </row>
    <row r="152" spans="3:39">
      <c r="C152" s="542"/>
      <c r="D152" s="526"/>
      <c r="E152" s="527"/>
      <c r="F152" s="528"/>
      <c r="G152" s="528"/>
      <c r="H152" s="528"/>
      <c r="I152" s="529"/>
      <c r="J152" s="529"/>
      <c r="K152" s="528"/>
      <c r="L152" s="528"/>
      <c r="M152" s="528"/>
      <c r="N152" s="528"/>
      <c r="O152" s="529"/>
      <c r="P152" s="529"/>
      <c r="Q152" s="529"/>
      <c r="R152" s="528"/>
      <c r="S152" s="528"/>
      <c r="T152" s="529"/>
      <c r="U152" s="529"/>
      <c r="V152" s="529"/>
      <c r="W152" s="529"/>
      <c r="X152" s="529"/>
      <c r="Y152" s="529"/>
      <c r="Z152" s="529"/>
      <c r="AA152" s="529"/>
      <c r="AB152" s="529"/>
      <c r="AC152" s="529"/>
      <c r="AD152" s="530"/>
      <c r="AE152" s="542"/>
      <c r="AF152" s="543"/>
      <c r="AG152" s="544"/>
      <c r="AH152" s="527"/>
      <c r="AI152" s="544"/>
      <c r="AJ152" s="545"/>
      <c r="AK152" s="544"/>
      <c r="AL152" s="546"/>
      <c r="AM152" s="544"/>
    </row>
    <row r="153" spans="3:39">
      <c r="C153" s="542" t="s">
        <v>867</v>
      </c>
      <c r="D153" s="526"/>
      <c r="E153" s="527"/>
      <c r="F153" s="528"/>
      <c r="G153" s="528"/>
      <c r="H153" s="528"/>
      <c r="I153" s="529"/>
      <c r="J153" s="529"/>
      <c r="K153" s="528"/>
      <c r="L153" s="528"/>
      <c r="M153" s="528"/>
      <c r="N153" s="528"/>
      <c r="O153" s="529"/>
      <c r="P153" s="529"/>
      <c r="Q153" s="529"/>
      <c r="R153" s="528"/>
      <c r="S153" s="528"/>
      <c r="T153" s="529"/>
      <c r="U153" s="529"/>
      <c r="V153" s="529"/>
      <c r="W153" s="529"/>
      <c r="X153" s="529"/>
      <c r="Y153" s="529"/>
      <c r="Z153" s="529"/>
      <c r="AA153" s="529"/>
      <c r="AB153" s="529"/>
      <c r="AC153" s="529"/>
      <c r="AD153" s="530"/>
      <c r="AE153" s="542" t="s">
        <v>0</v>
      </c>
      <c r="AF153" s="543">
        <v>0</v>
      </c>
      <c r="AG153" s="544" t="s">
        <v>865</v>
      </c>
      <c r="AH153" s="547">
        <v>3.1349999999999998</v>
      </c>
      <c r="AI153" s="544" t="s">
        <v>866</v>
      </c>
      <c r="AJ153" s="545">
        <f>AH153*AF153</f>
        <v>0</v>
      </c>
      <c r="AK153" s="544" t="s">
        <v>446</v>
      </c>
      <c r="AL153" s="546">
        <f t="shared" ref="AL153:AL155" si="1">AJ153*3</f>
        <v>0</v>
      </c>
      <c r="AM153" s="544" t="str">
        <f t="shared" ref="AM153:AM155" si="2">AK153</f>
        <v>kg CO2</v>
      </c>
    </row>
    <row r="154" spans="3:39">
      <c r="C154" s="542" t="s">
        <v>868</v>
      </c>
      <c r="D154" s="526"/>
      <c r="E154" s="527"/>
      <c r="F154" s="528"/>
      <c r="G154" s="528">
        <v>70</v>
      </c>
      <c r="H154" s="528"/>
      <c r="I154" s="529"/>
      <c r="J154" s="529"/>
      <c r="K154" s="528"/>
      <c r="L154" s="528"/>
      <c r="M154" s="528"/>
      <c r="N154" s="528"/>
      <c r="O154" s="529">
        <v>15</v>
      </c>
      <c r="P154" s="529"/>
      <c r="Q154" s="529"/>
      <c r="R154" s="528"/>
      <c r="S154" s="528"/>
      <c r="T154" s="529"/>
      <c r="U154" s="529"/>
      <c r="V154" s="529"/>
      <c r="W154" s="529"/>
      <c r="X154" s="529"/>
      <c r="Y154" s="529"/>
      <c r="Z154" s="529"/>
      <c r="AA154" s="529"/>
      <c r="AB154" s="529"/>
      <c r="AC154" s="529"/>
      <c r="AD154" s="530"/>
      <c r="AE154" s="542" t="s">
        <v>0</v>
      </c>
      <c r="AF154" s="543">
        <f>O154*G154</f>
        <v>1050</v>
      </c>
      <c r="AG154" s="544" t="s">
        <v>865</v>
      </c>
      <c r="AH154" s="547">
        <v>3.1349999999999998</v>
      </c>
      <c r="AI154" s="544" t="s">
        <v>866</v>
      </c>
      <c r="AJ154" s="545">
        <f>AH154*AF154</f>
        <v>3291.75</v>
      </c>
      <c r="AK154" s="544" t="s">
        <v>446</v>
      </c>
      <c r="AL154" s="546">
        <f t="shared" si="1"/>
        <v>9875.25</v>
      </c>
      <c r="AM154" s="544" t="str">
        <f t="shared" si="2"/>
        <v>kg CO2</v>
      </c>
    </row>
    <row r="155" spans="3:39">
      <c r="C155" s="542" t="s">
        <v>889</v>
      </c>
      <c r="D155" s="526"/>
      <c r="E155" s="527"/>
      <c r="F155" s="528"/>
      <c r="G155" s="528"/>
      <c r="H155" s="528"/>
      <c r="I155" s="529"/>
      <c r="J155" s="529"/>
      <c r="K155" s="528"/>
      <c r="L155" s="528"/>
      <c r="M155" s="528"/>
      <c r="N155" s="528"/>
      <c r="O155" s="529"/>
      <c r="P155" s="529"/>
      <c r="Q155" s="529"/>
      <c r="R155" s="528"/>
      <c r="S155" s="528"/>
      <c r="T155" s="529"/>
      <c r="U155" s="529"/>
      <c r="V155" s="529"/>
      <c r="W155" s="529"/>
      <c r="X155" s="529"/>
      <c r="Y155" s="529"/>
      <c r="Z155" s="529"/>
      <c r="AA155" s="529"/>
      <c r="AB155" s="529"/>
      <c r="AC155" s="529"/>
      <c r="AD155" s="530"/>
      <c r="AE155" s="542">
        <f>L155</f>
        <v>0</v>
      </c>
      <c r="AF155" s="543">
        <f>AC155</f>
        <v>0</v>
      </c>
      <c r="AG155" s="544"/>
      <c r="AH155" s="527">
        <v>1.208</v>
      </c>
      <c r="AI155" s="544" t="s">
        <v>445</v>
      </c>
      <c r="AJ155" s="545">
        <f>AH155*AF155</f>
        <v>0</v>
      </c>
      <c r="AK155" s="544" t="s">
        <v>446</v>
      </c>
      <c r="AL155" s="546">
        <f t="shared" si="1"/>
        <v>0</v>
      </c>
      <c r="AM155" s="544" t="str">
        <f t="shared" si="2"/>
        <v>kg CO2</v>
      </c>
    </row>
    <row r="156" spans="3:39">
      <c r="C156" s="542"/>
      <c r="D156" s="526"/>
      <c r="E156" s="527"/>
      <c r="F156" s="528"/>
      <c r="G156" s="528"/>
      <c r="H156" s="528"/>
      <c r="I156" s="529"/>
      <c r="J156" s="529"/>
      <c r="K156" s="528"/>
      <c r="L156" s="528"/>
      <c r="M156" s="528"/>
      <c r="N156" s="528"/>
      <c r="O156" s="529"/>
      <c r="P156" s="529"/>
      <c r="Q156" s="529"/>
      <c r="R156" s="528"/>
      <c r="S156" s="528"/>
      <c r="T156" s="529"/>
      <c r="U156" s="529"/>
      <c r="V156" s="529"/>
      <c r="W156" s="529"/>
      <c r="X156" s="529"/>
      <c r="Y156" s="529"/>
      <c r="Z156" s="529"/>
      <c r="AA156" s="529"/>
      <c r="AB156" s="529"/>
      <c r="AC156" s="529"/>
      <c r="AD156" s="530"/>
      <c r="AE156" s="542"/>
      <c r="AF156" s="543"/>
      <c r="AG156" s="544"/>
      <c r="AH156" s="527"/>
      <c r="AI156" s="544"/>
      <c r="AJ156" s="545"/>
      <c r="AK156" s="544"/>
      <c r="AL156" s="546"/>
      <c r="AM156" s="544"/>
    </row>
    <row r="157" spans="3:39">
      <c r="C157" s="542" t="s">
        <v>469</v>
      </c>
      <c r="D157" s="526"/>
      <c r="E157" s="527"/>
      <c r="F157" s="528"/>
      <c r="G157" s="528"/>
      <c r="H157" s="528"/>
      <c r="I157" s="529"/>
      <c r="J157" s="529"/>
      <c r="K157" s="528"/>
      <c r="L157" s="528"/>
      <c r="M157" s="528"/>
      <c r="N157" s="528"/>
      <c r="O157" s="529"/>
      <c r="P157" s="529"/>
      <c r="Q157" s="529"/>
      <c r="R157" s="528"/>
      <c r="S157" s="528"/>
      <c r="T157" s="529"/>
      <c r="U157" s="529"/>
      <c r="V157" s="529"/>
      <c r="W157" s="529"/>
      <c r="X157" s="529"/>
      <c r="Y157" s="529"/>
      <c r="Z157" s="529"/>
      <c r="AA157" s="529"/>
      <c r="AB157" s="529"/>
      <c r="AC157" s="529"/>
      <c r="AD157" s="530"/>
      <c r="AE157" s="542">
        <f t="shared" ref="AE157:AE160" si="3">L157</f>
        <v>0</v>
      </c>
      <c r="AF157" s="543">
        <f t="shared" ref="AF157:AF160" si="4">AC157</f>
        <v>0</v>
      </c>
      <c r="AG157" s="544"/>
      <c r="AH157" s="527">
        <v>1.208</v>
      </c>
      <c r="AI157" s="544" t="s">
        <v>445</v>
      </c>
      <c r="AJ157" s="545">
        <f t="shared" ref="AJ157:AJ160" si="5">AH157*AF157</f>
        <v>0</v>
      </c>
      <c r="AK157" s="544" t="s">
        <v>446</v>
      </c>
      <c r="AL157" s="546">
        <f t="shared" ref="AL157:AL160" si="6">AJ157*3</f>
        <v>0</v>
      </c>
      <c r="AM157" s="544" t="str">
        <f t="shared" ref="AM157:AM160" si="7">AK157</f>
        <v>kg CO2</v>
      </c>
    </row>
    <row r="158" spans="3:39">
      <c r="C158" s="542" t="s">
        <v>869</v>
      </c>
      <c r="D158" s="526"/>
      <c r="E158" s="527"/>
      <c r="F158" s="528"/>
      <c r="G158" s="528"/>
      <c r="H158" s="528"/>
      <c r="I158" s="529"/>
      <c r="J158" s="529"/>
      <c r="K158" s="528"/>
      <c r="L158" s="528"/>
      <c r="M158" s="528"/>
      <c r="N158" s="528"/>
      <c r="O158" s="529"/>
      <c r="P158" s="529"/>
      <c r="Q158" s="529"/>
      <c r="R158" s="528"/>
      <c r="S158" s="528"/>
      <c r="T158" s="529"/>
      <c r="U158" s="529"/>
      <c r="V158" s="529"/>
      <c r="W158" s="529"/>
      <c r="X158" s="529"/>
      <c r="Y158" s="529"/>
      <c r="Z158" s="529"/>
      <c r="AA158" s="529"/>
      <c r="AB158" s="529"/>
      <c r="AC158" s="529"/>
      <c r="AD158" s="530"/>
      <c r="AE158" s="542">
        <f t="shared" si="3"/>
        <v>0</v>
      </c>
      <c r="AF158" s="543">
        <f t="shared" si="4"/>
        <v>0</v>
      </c>
      <c r="AG158" s="544"/>
      <c r="AH158" s="527">
        <v>1.208</v>
      </c>
      <c r="AI158" s="544" t="s">
        <v>445</v>
      </c>
      <c r="AJ158" s="545">
        <f t="shared" si="5"/>
        <v>0</v>
      </c>
      <c r="AK158" s="544" t="s">
        <v>446</v>
      </c>
      <c r="AL158" s="546">
        <f t="shared" si="6"/>
        <v>0</v>
      </c>
      <c r="AM158" s="544" t="str">
        <f t="shared" si="7"/>
        <v>kg CO2</v>
      </c>
    </row>
    <row r="159" spans="3:39">
      <c r="C159" s="542" t="s">
        <v>874</v>
      </c>
      <c r="D159" s="526"/>
      <c r="E159" s="527"/>
      <c r="F159" s="528"/>
      <c r="G159" s="528"/>
      <c r="H159" s="528"/>
      <c r="I159" s="529"/>
      <c r="J159" s="529"/>
      <c r="K159" s="528"/>
      <c r="L159" s="528"/>
      <c r="M159" s="528"/>
      <c r="N159" s="528"/>
      <c r="O159" s="529"/>
      <c r="P159" s="529"/>
      <c r="Q159" s="529"/>
      <c r="R159" s="528"/>
      <c r="S159" s="528"/>
      <c r="T159" s="529"/>
      <c r="U159" s="529"/>
      <c r="V159" s="529"/>
      <c r="W159" s="529"/>
      <c r="X159" s="529"/>
      <c r="Y159" s="529"/>
      <c r="Z159" s="529"/>
      <c r="AA159" s="529"/>
      <c r="AB159" s="529"/>
      <c r="AC159" s="529"/>
      <c r="AD159" s="530"/>
      <c r="AE159" s="542">
        <f t="shared" si="3"/>
        <v>0</v>
      </c>
      <c r="AF159" s="543">
        <f t="shared" si="4"/>
        <v>0</v>
      </c>
      <c r="AG159" s="544"/>
      <c r="AH159" s="527">
        <v>1.208</v>
      </c>
      <c r="AI159" s="544" t="s">
        <v>445</v>
      </c>
      <c r="AJ159" s="545">
        <f t="shared" si="5"/>
        <v>0</v>
      </c>
      <c r="AK159" s="544" t="s">
        <v>446</v>
      </c>
      <c r="AL159" s="546">
        <f t="shared" si="6"/>
        <v>0</v>
      </c>
      <c r="AM159" s="544" t="str">
        <f t="shared" si="7"/>
        <v>kg CO2</v>
      </c>
    </row>
    <row r="160" spans="3:39">
      <c r="C160" s="542" t="s">
        <v>875</v>
      </c>
      <c r="D160" s="526"/>
      <c r="E160" s="527"/>
      <c r="F160" s="528"/>
      <c r="G160" s="528"/>
      <c r="H160" s="528"/>
      <c r="I160" s="529"/>
      <c r="J160" s="529"/>
      <c r="K160" s="528"/>
      <c r="L160" s="528"/>
      <c r="M160" s="528"/>
      <c r="N160" s="528"/>
      <c r="O160" s="529"/>
      <c r="P160" s="529"/>
      <c r="Q160" s="529"/>
      <c r="R160" s="528"/>
      <c r="S160" s="528"/>
      <c r="T160" s="529"/>
      <c r="U160" s="529"/>
      <c r="V160" s="529"/>
      <c r="W160" s="529"/>
      <c r="X160" s="529"/>
      <c r="Y160" s="529"/>
      <c r="Z160" s="529"/>
      <c r="AA160" s="529"/>
      <c r="AB160" s="529"/>
      <c r="AC160" s="529"/>
      <c r="AD160" s="530"/>
      <c r="AE160" s="542">
        <f t="shared" si="3"/>
        <v>0</v>
      </c>
      <c r="AF160" s="543">
        <f t="shared" si="4"/>
        <v>0</v>
      </c>
      <c r="AG160" s="544"/>
      <c r="AH160" s="527">
        <v>1.208</v>
      </c>
      <c r="AI160" s="544" t="s">
        <v>445</v>
      </c>
      <c r="AJ160" s="545">
        <f t="shared" si="5"/>
        <v>0</v>
      </c>
      <c r="AK160" s="544" t="s">
        <v>446</v>
      </c>
      <c r="AL160" s="546">
        <f t="shared" si="6"/>
        <v>0</v>
      </c>
      <c r="AM160" s="544" t="str">
        <f t="shared" si="7"/>
        <v>kg CO2</v>
      </c>
    </row>
    <row r="161" spans="3:39" ht="15.75" thickBot="1">
      <c r="C161" s="550"/>
      <c r="D161" s="526"/>
      <c r="E161" s="527"/>
      <c r="F161" s="528"/>
      <c r="G161" s="528"/>
      <c r="H161" s="528"/>
      <c r="I161" s="529"/>
      <c r="J161" s="529"/>
      <c r="K161" s="528"/>
      <c r="L161" s="528"/>
      <c r="M161" s="528"/>
      <c r="N161" s="528"/>
      <c r="O161" s="529"/>
      <c r="P161" s="529"/>
      <c r="Q161" s="529"/>
      <c r="R161" s="528"/>
      <c r="S161" s="528"/>
      <c r="T161" s="529"/>
      <c r="U161" s="529"/>
      <c r="V161" s="529"/>
      <c r="W161" s="529"/>
      <c r="X161" s="529"/>
      <c r="Y161" s="529"/>
      <c r="Z161" s="529"/>
      <c r="AA161" s="529"/>
      <c r="AB161" s="529"/>
      <c r="AC161" s="529"/>
      <c r="AD161" s="530"/>
      <c r="AE161" s="542"/>
      <c r="AF161" s="543"/>
      <c r="AG161" s="544"/>
      <c r="AH161" s="527"/>
      <c r="AI161" s="544"/>
      <c r="AJ161" s="545"/>
      <c r="AK161" s="544"/>
      <c r="AL161" s="546"/>
      <c r="AM161" s="544"/>
    </row>
    <row r="162" spans="3:39" ht="15.75" thickBot="1">
      <c r="C162" s="520" t="s">
        <v>80</v>
      </c>
      <c r="D162" s="526"/>
      <c r="E162" s="527"/>
      <c r="F162" s="528"/>
      <c r="G162" s="528"/>
      <c r="H162" s="528"/>
      <c r="I162" s="529"/>
      <c r="J162" s="529"/>
      <c r="K162" s="528"/>
      <c r="L162" s="528"/>
      <c r="M162" s="528"/>
      <c r="N162" s="528"/>
      <c r="O162" s="529"/>
      <c r="P162" s="529"/>
      <c r="Q162" s="529"/>
      <c r="R162" s="528"/>
      <c r="S162" s="528"/>
      <c r="T162" s="529"/>
      <c r="U162" s="529"/>
      <c r="V162" s="529"/>
      <c r="W162" s="529"/>
      <c r="X162" s="529"/>
      <c r="Y162" s="529"/>
      <c r="Z162" s="529"/>
      <c r="AA162" s="529"/>
      <c r="AB162" s="529"/>
      <c r="AC162" s="529"/>
      <c r="AD162" s="530"/>
      <c r="AE162" s="542"/>
      <c r="AF162" s="543"/>
      <c r="AG162" s="544"/>
      <c r="AH162" s="527"/>
      <c r="AI162" s="544"/>
      <c r="AJ162" s="545"/>
      <c r="AK162" s="544"/>
      <c r="AL162" s="546"/>
      <c r="AM162" s="544"/>
    </row>
    <row r="163" spans="3:39">
      <c r="C163" s="549" t="s">
        <v>871</v>
      </c>
      <c r="D163" s="527"/>
      <c r="E163" s="527"/>
      <c r="F163" s="528"/>
      <c r="G163" s="528"/>
      <c r="H163" s="528"/>
      <c r="I163" s="529"/>
      <c r="J163" s="529"/>
      <c r="K163" s="528"/>
      <c r="L163" s="528"/>
      <c r="M163" s="528"/>
      <c r="N163" s="528"/>
      <c r="O163" s="529"/>
      <c r="P163" s="529"/>
      <c r="Q163" s="529"/>
      <c r="R163" s="528"/>
      <c r="S163" s="528"/>
      <c r="T163" s="529"/>
      <c r="U163" s="529"/>
      <c r="V163" s="529"/>
      <c r="W163" s="529"/>
      <c r="X163" s="529"/>
      <c r="Y163" s="529"/>
      <c r="Z163" s="529"/>
      <c r="AA163" s="529"/>
      <c r="AB163" s="529"/>
      <c r="AC163" s="529"/>
      <c r="AD163" s="530"/>
      <c r="AE163" s="542"/>
      <c r="AF163" s="543"/>
      <c r="AG163" s="544"/>
      <c r="AH163" s="527"/>
      <c r="AI163" s="544"/>
      <c r="AJ163" s="545"/>
      <c r="AK163" s="544"/>
      <c r="AL163" s="546"/>
      <c r="AM163" s="544"/>
    </row>
    <row r="164" spans="3:39">
      <c r="C164" s="542" t="s">
        <v>872</v>
      </c>
      <c r="D164" s="527" t="s">
        <v>913</v>
      </c>
      <c r="E164" s="527"/>
      <c r="F164" s="528"/>
      <c r="G164" s="528"/>
      <c r="H164" s="528"/>
      <c r="I164" s="529"/>
      <c r="J164" s="529"/>
      <c r="K164" s="528"/>
      <c r="L164" s="528"/>
      <c r="M164" s="528"/>
      <c r="N164" s="528"/>
      <c r="O164" s="529">
        <f>20*4*2</f>
        <v>160</v>
      </c>
      <c r="P164" s="529"/>
      <c r="Q164" s="529"/>
      <c r="R164" s="528"/>
      <c r="S164" s="528"/>
      <c r="T164" s="529"/>
      <c r="U164" s="529"/>
      <c r="V164" s="529"/>
      <c r="W164" s="529"/>
      <c r="X164" s="529"/>
      <c r="Y164" s="529"/>
      <c r="Z164" s="529"/>
      <c r="AA164" s="529"/>
      <c r="AB164" s="529"/>
      <c r="AC164" s="529"/>
      <c r="AD164" s="530"/>
      <c r="AE164" s="542" t="s">
        <v>80</v>
      </c>
      <c r="AF164" s="543">
        <f>O164</f>
        <v>160</v>
      </c>
      <c r="AG164" s="544" t="s">
        <v>328</v>
      </c>
      <c r="AH164" s="527">
        <v>0.20499999999999999</v>
      </c>
      <c r="AI164" s="544" t="s">
        <v>460</v>
      </c>
      <c r="AJ164" s="545">
        <f t="shared" ref="AJ164:AJ165" si="8">AF164*AH164</f>
        <v>32.799999999999997</v>
      </c>
      <c r="AK164" s="544" t="s">
        <v>446</v>
      </c>
      <c r="AL164" s="546">
        <f t="shared" ref="AL164:AL165" si="9">AJ164*3</f>
        <v>98.399999999999991</v>
      </c>
      <c r="AM164" s="544" t="str">
        <f t="shared" ref="AM164:AM165" si="10">AK164</f>
        <v>kg CO2</v>
      </c>
    </row>
    <row r="165" spans="3:39">
      <c r="C165" s="542" t="s">
        <v>872</v>
      </c>
      <c r="D165" s="527" t="s">
        <v>914</v>
      </c>
      <c r="E165" s="527"/>
      <c r="F165" s="528"/>
      <c r="G165" s="528"/>
      <c r="H165" s="528"/>
      <c r="I165" s="529"/>
      <c r="J165" s="529"/>
      <c r="K165" s="528"/>
      <c r="L165" s="528"/>
      <c r="M165" s="528"/>
      <c r="N165" s="528"/>
      <c r="O165" s="529">
        <f>20*2*2*5</f>
        <v>400</v>
      </c>
      <c r="P165" s="529"/>
      <c r="Q165" s="529"/>
      <c r="R165" s="528"/>
      <c r="S165" s="528"/>
      <c r="T165" s="529"/>
      <c r="U165" s="529"/>
      <c r="V165" s="529"/>
      <c r="W165" s="529"/>
      <c r="X165" s="529"/>
      <c r="Y165" s="529"/>
      <c r="Z165" s="529"/>
      <c r="AA165" s="529"/>
      <c r="AB165" s="529"/>
      <c r="AC165" s="529"/>
      <c r="AD165" s="530"/>
      <c r="AE165" s="542" t="s">
        <v>80</v>
      </c>
      <c r="AF165" s="543">
        <f>O165</f>
        <v>400</v>
      </c>
      <c r="AG165" s="544" t="s">
        <v>328</v>
      </c>
      <c r="AH165" s="527">
        <v>0.20499999999999999</v>
      </c>
      <c r="AI165" s="544" t="s">
        <v>460</v>
      </c>
      <c r="AJ165" s="545">
        <f t="shared" si="8"/>
        <v>82</v>
      </c>
      <c r="AK165" s="544" t="s">
        <v>446</v>
      </c>
      <c r="AL165" s="546">
        <f t="shared" si="9"/>
        <v>246</v>
      </c>
      <c r="AM165" s="544" t="str">
        <f t="shared" si="10"/>
        <v>kg CO2</v>
      </c>
    </row>
    <row r="166" spans="3:39">
      <c r="C166" s="542" t="s">
        <v>870</v>
      </c>
      <c r="D166" s="527"/>
      <c r="E166" s="527"/>
      <c r="F166" s="528"/>
      <c r="G166" s="528"/>
      <c r="H166" s="528"/>
      <c r="I166" s="529"/>
      <c r="J166" s="529"/>
      <c r="K166" s="528"/>
      <c r="L166" s="528"/>
      <c r="M166" s="528"/>
      <c r="N166" s="528"/>
      <c r="O166" s="529"/>
      <c r="P166" s="529"/>
      <c r="Q166" s="529"/>
      <c r="R166" s="528"/>
      <c r="S166" s="528"/>
      <c r="T166" s="529"/>
      <c r="U166" s="529"/>
      <c r="V166" s="529"/>
      <c r="W166" s="529"/>
      <c r="X166" s="529"/>
      <c r="Y166" s="529"/>
      <c r="Z166" s="529"/>
      <c r="AA166" s="529"/>
      <c r="AB166" s="529"/>
      <c r="AC166" s="529"/>
      <c r="AD166" s="530"/>
      <c r="AE166" s="542"/>
      <c r="AF166" s="543"/>
      <c r="AG166" s="544"/>
      <c r="AH166" s="527"/>
      <c r="AI166" s="544"/>
      <c r="AJ166" s="545"/>
      <c r="AK166" s="544"/>
      <c r="AL166" s="546"/>
      <c r="AM166" s="544"/>
    </row>
    <row r="167" spans="3:39">
      <c r="C167" s="542"/>
      <c r="D167" s="527"/>
      <c r="E167" s="527"/>
      <c r="F167" s="528"/>
      <c r="G167" s="528"/>
      <c r="H167" s="528"/>
      <c r="I167" s="529"/>
      <c r="J167" s="529"/>
      <c r="K167" s="528"/>
      <c r="L167" s="528"/>
      <c r="M167" s="528"/>
      <c r="N167" s="528"/>
      <c r="O167" s="529"/>
      <c r="P167" s="529"/>
      <c r="Q167" s="529"/>
      <c r="R167" s="528"/>
      <c r="S167" s="528"/>
      <c r="T167" s="529"/>
      <c r="U167" s="529"/>
      <c r="V167" s="529"/>
      <c r="W167" s="529"/>
      <c r="X167" s="529"/>
      <c r="Y167" s="529"/>
      <c r="Z167" s="529"/>
      <c r="AA167" s="529"/>
      <c r="AB167" s="529"/>
      <c r="AC167" s="529"/>
      <c r="AD167" s="530"/>
      <c r="AE167" s="542"/>
      <c r="AF167" s="543"/>
      <c r="AG167" s="544"/>
      <c r="AH167" s="527"/>
      <c r="AI167" s="544"/>
      <c r="AJ167" s="545"/>
      <c r="AK167" s="544"/>
      <c r="AL167" s="546"/>
      <c r="AM167" s="544"/>
    </row>
    <row r="168" spans="3:39">
      <c r="C168" s="542" t="s">
        <v>879</v>
      </c>
      <c r="D168" s="527"/>
      <c r="E168" s="527"/>
      <c r="F168" s="528" t="s">
        <v>865</v>
      </c>
      <c r="G168" s="528" t="s">
        <v>877</v>
      </c>
      <c r="H168" s="528"/>
      <c r="I168" s="529"/>
      <c r="J168" s="529"/>
      <c r="K168" s="528"/>
      <c r="L168" s="528"/>
      <c r="M168" s="528"/>
      <c r="N168" s="528"/>
      <c r="O168" s="529"/>
      <c r="P168" s="529"/>
      <c r="Q168" s="529"/>
      <c r="R168" s="528"/>
      <c r="S168" s="528"/>
      <c r="T168" s="529"/>
      <c r="U168" s="529"/>
      <c r="V168" s="529"/>
      <c r="W168" s="529"/>
      <c r="X168" s="529"/>
      <c r="Y168" s="529"/>
      <c r="Z168" s="529"/>
      <c r="AA168" s="529"/>
      <c r="AB168" s="529"/>
      <c r="AC168" s="529"/>
      <c r="AD168" s="530"/>
      <c r="AE168" s="542"/>
      <c r="AF168" s="543"/>
      <c r="AG168" s="544"/>
      <c r="AH168" s="527"/>
      <c r="AI168" s="544"/>
      <c r="AJ168" s="545"/>
      <c r="AK168" s="544"/>
      <c r="AL168" s="546"/>
      <c r="AM168" s="544"/>
    </row>
    <row r="169" spans="3:39">
      <c r="C169" s="542" t="s">
        <v>897</v>
      </c>
      <c r="D169" s="527" t="s">
        <v>896</v>
      </c>
      <c r="E169" s="527"/>
      <c r="F169" s="531">
        <f>800/70*30</f>
        <v>342.85714285714289</v>
      </c>
      <c r="G169" s="528">
        <v>15</v>
      </c>
      <c r="H169" s="528"/>
      <c r="I169" s="529"/>
      <c r="J169" s="529"/>
      <c r="K169" s="528"/>
      <c r="L169" s="528"/>
      <c r="M169" s="528"/>
      <c r="N169" s="528"/>
      <c r="O169" s="529"/>
      <c r="P169" s="529"/>
      <c r="Q169" s="529"/>
      <c r="R169" s="528"/>
      <c r="S169" s="528"/>
      <c r="T169" s="529"/>
      <c r="U169" s="529"/>
      <c r="V169" s="529"/>
      <c r="W169" s="529"/>
      <c r="X169" s="529"/>
      <c r="Y169" s="529"/>
      <c r="Z169" s="529"/>
      <c r="AA169" s="529"/>
      <c r="AB169" s="529"/>
      <c r="AC169" s="529"/>
      <c r="AD169" s="530"/>
      <c r="AE169" s="542" t="s">
        <v>80</v>
      </c>
      <c r="AF169" s="543">
        <f>G169*F169</f>
        <v>5142.8571428571431</v>
      </c>
      <c r="AG169" s="544" t="s">
        <v>865</v>
      </c>
      <c r="AH169" s="547">
        <v>3.1349999999999998</v>
      </c>
      <c r="AI169" s="544" t="s">
        <v>866</v>
      </c>
      <c r="AJ169" s="543">
        <f>AH169*AF169</f>
        <v>16122.857142857143</v>
      </c>
      <c r="AK169" s="548" t="s">
        <v>446</v>
      </c>
      <c r="AL169" s="546">
        <f t="shared" ref="AL169:AL170" si="11">AJ169*3</f>
        <v>48368.571428571428</v>
      </c>
      <c r="AM169" s="544" t="str">
        <f t="shared" ref="AM169:AM170" si="12">AK169</f>
        <v>kg CO2</v>
      </c>
    </row>
    <row r="170" spans="3:39">
      <c r="C170" s="542" t="s">
        <v>898</v>
      </c>
      <c r="D170" s="527" t="s">
        <v>893</v>
      </c>
      <c r="E170" s="527"/>
      <c r="F170" s="528">
        <f>400/80*20</f>
        <v>100</v>
      </c>
      <c r="G170" s="528">
        <f>F130-G169</f>
        <v>22</v>
      </c>
      <c r="H170" s="528"/>
      <c r="I170" s="529"/>
      <c r="J170" s="529"/>
      <c r="K170" s="528"/>
      <c r="L170" s="528"/>
      <c r="M170" s="528"/>
      <c r="N170" s="528"/>
      <c r="O170" s="529"/>
      <c r="P170" s="529"/>
      <c r="Q170" s="529"/>
      <c r="R170" s="528"/>
      <c r="S170" s="528"/>
      <c r="T170" s="529"/>
      <c r="U170" s="529"/>
      <c r="V170" s="529"/>
      <c r="W170" s="529"/>
      <c r="X170" s="529"/>
      <c r="Y170" s="529"/>
      <c r="Z170" s="529"/>
      <c r="AA170" s="529"/>
      <c r="AB170" s="529"/>
      <c r="AC170" s="529"/>
      <c r="AD170" s="530"/>
      <c r="AE170" s="542" t="s">
        <v>80</v>
      </c>
      <c r="AF170" s="543">
        <f>G170*F170</f>
        <v>2200</v>
      </c>
      <c r="AG170" s="544" t="s">
        <v>865</v>
      </c>
      <c r="AH170" s="547">
        <v>3.1349999999999998</v>
      </c>
      <c r="AI170" s="544" t="s">
        <v>866</v>
      </c>
      <c r="AJ170" s="543">
        <f>AH170*AF170</f>
        <v>6896.9999999999991</v>
      </c>
      <c r="AK170" s="548" t="s">
        <v>446</v>
      </c>
      <c r="AL170" s="546">
        <f t="shared" si="11"/>
        <v>20690.999999999996</v>
      </c>
      <c r="AM170" s="544" t="str">
        <f t="shared" si="12"/>
        <v>kg CO2</v>
      </c>
    </row>
    <row r="171" spans="3:39">
      <c r="C171" s="542"/>
      <c r="D171" s="527"/>
      <c r="E171" s="527"/>
      <c r="F171" s="528"/>
      <c r="G171" s="528"/>
      <c r="H171" s="528"/>
      <c r="I171" s="529"/>
      <c r="J171" s="529"/>
      <c r="K171" s="528"/>
      <c r="L171" s="528"/>
      <c r="M171" s="528"/>
      <c r="N171" s="528"/>
      <c r="O171" s="529"/>
      <c r="P171" s="529"/>
      <c r="Q171" s="529"/>
      <c r="R171" s="528"/>
      <c r="S171" s="528"/>
      <c r="T171" s="529"/>
      <c r="U171" s="529"/>
      <c r="V171" s="529"/>
      <c r="W171" s="529"/>
      <c r="X171" s="529"/>
      <c r="Y171" s="529"/>
      <c r="Z171" s="529"/>
      <c r="AA171" s="529"/>
      <c r="AB171" s="529"/>
      <c r="AC171" s="529"/>
      <c r="AD171" s="530"/>
      <c r="AE171" s="542"/>
      <c r="AF171" s="543"/>
      <c r="AG171" s="544"/>
      <c r="AH171" s="547"/>
      <c r="AI171" s="544"/>
      <c r="AJ171" s="545"/>
      <c r="AK171" s="544"/>
      <c r="AL171" s="546"/>
      <c r="AM171" s="544"/>
    </row>
    <row r="172" spans="3:39">
      <c r="C172" s="542" t="s">
        <v>878</v>
      </c>
      <c r="D172" s="527"/>
      <c r="E172" s="527"/>
      <c r="F172" s="528"/>
      <c r="G172" s="528"/>
      <c r="H172" s="528"/>
      <c r="I172" s="529"/>
      <c r="J172" s="529"/>
      <c r="K172" s="528"/>
      <c r="L172" s="528"/>
      <c r="M172" s="528"/>
      <c r="N172" s="528"/>
      <c r="O172" s="529"/>
      <c r="P172" s="529"/>
      <c r="Q172" s="529"/>
      <c r="R172" s="528"/>
      <c r="S172" s="528"/>
      <c r="T172" s="529"/>
      <c r="U172" s="529"/>
      <c r="V172" s="529"/>
      <c r="W172" s="529"/>
      <c r="X172" s="529"/>
      <c r="Y172" s="529"/>
      <c r="Z172" s="529"/>
      <c r="AA172" s="529"/>
      <c r="AB172" s="529"/>
      <c r="AC172" s="529"/>
      <c r="AD172" s="530"/>
      <c r="AE172" s="542"/>
      <c r="AF172" s="543"/>
      <c r="AG172" s="544"/>
      <c r="AH172" s="527"/>
      <c r="AI172" s="544"/>
      <c r="AJ172" s="545"/>
      <c r="AK172" s="544"/>
      <c r="AL172" s="546"/>
      <c r="AM172" s="544"/>
    </row>
    <row r="173" spans="3:39">
      <c r="C173" s="542"/>
      <c r="D173" s="527"/>
      <c r="E173" s="527"/>
      <c r="F173" s="528"/>
      <c r="G173" s="528"/>
      <c r="H173" s="528"/>
      <c r="I173" s="529"/>
      <c r="J173" s="529"/>
      <c r="K173" s="528"/>
      <c r="L173" s="528"/>
      <c r="M173" s="528"/>
      <c r="N173" s="528"/>
      <c r="O173" s="529"/>
      <c r="P173" s="529"/>
      <c r="Q173" s="529"/>
      <c r="R173" s="528"/>
      <c r="S173" s="528"/>
      <c r="T173" s="529"/>
      <c r="U173" s="529"/>
      <c r="V173" s="529"/>
      <c r="W173" s="529"/>
      <c r="X173" s="529"/>
      <c r="Y173" s="529"/>
      <c r="Z173" s="529"/>
      <c r="AA173" s="529"/>
      <c r="AB173" s="529"/>
      <c r="AC173" s="529"/>
      <c r="AD173" s="530"/>
      <c r="AE173" s="542"/>
      <c r="AF173" s="543"/>
      <c r="AG173" s="544"/>
      <c r="AH173" s="527"/>
      <c r="AI173" s="544"/>
      <c r="AJ173" s="545"/>
      <c r="AK173" s="544"/>
      <c r="AL173" s="546"/>
      <c r="AM173" s="544"/>
    </row>
    <row r="174" spans="3:39">
      <c r="C174" s="542" t="s">
        <v>915</v>
      </c>
      <c r="D174" s="527"/>
      <c r="E174" s="527"/>
      <c r="F174" s="528"/>
      <c r="G174" s="528"/>
      <c r="H174" s="528"/>
      <c r="I174" s="529"/>
      <c r="J174" s="529"/>
      <c r="K174" s="528"/>
      <c r="L174" s="528"/>
      <c r="M174" s="528"/>
      <c r="N174" s="528"/>
      <c r="O174" s="529"/>
      <c r="P174" s="529"/>
      <c r="Q174" s="529"/>
      <c r="R174" s="528"/>
      <c r="S174" s="528"/>
      <c r="T174" s="529"/>
      <c r="U174" s="529"/>
      <c r="V174" s="529"/>
      <c r="W174" s="529"/>
      <c r="X174" s="529"/>
      <c r="Y174" s="529"/>
      <c r="Z174" s="529"/>
      <c r="AA174" s="529"/>
      <c r="AB174" s="529"/>
      <c r="AC174" s="529"/>
      <c r="AD174" s="530"/>
      <c r="AE174" s="542"/>
      <c r="AF174" s="543"/>
      <c r="AG174" s="544"/>
      <c r="AH174" s="527"/>
      <c r="AI174" s="544"/>
      <c r="AJ174" s="545"/>
      <c r="AK174" s="544"/>
      <c r="AL174" s="546"/>
      <c r="AM174" s="544"/>
    </row>
    <row r="175" spans="3:39">
      <c r="C175" s="542" t="s">
        <v>916</v>
      </c>
      <c r="D175" s="527"/>
      <c r="E175" s="527"/>
      <c r="F175" s="528">
        <v>50</v>
      </c>
      <c r="G175" s="528">
        <v>720</v>
      </c>
      <c r="H175" s="528"/>
      <c r="I175" s="529"/>
      <c r="J175" s="529"/>
      <c r="K175" s="528"/>
      <c r="L175" s="528"/>
      <c r="M175" s="528"/>
      <c r="N175" s="528"/>
      <c r="O175" s="529"/>
      <c r="P175" s="529"/>
      <c r="Q175" s="529"/>
      <c r="R175" s="528"/>
      <c r="S175" s="528"/>
      <c r="T175" s="529"/>
      <c r="U175" s="529"/>
      <c r="V175" s="529"/>
      <c r="W175" s="529"/>
      <c r="X175" s="529"/>
      <c r="Y175" s="529"/>
      <c r="Z175" s="529"/>
      <c r="AA175" s="529"/>
      <c r="AB175" s="529"/>
      <c r="AC175" s="529"/>
      <c r="AD175" s="530"/>
      <c r="AE175" s="542" t="s">
        <v>80</v>
      </c>
      <c r="AF175" s="543">
        <f>G175*F175</f>
        <v>36000</v>
      </c>
      <c r="AG175" s="544" t="s">
        <v>87</v>
      </c>
      <c r="AH175" s="527">
        <f>17.5/1000</f>
        <v>1.7500000000000002E-2</v>
      </c>
      <c r="AI175" s="544" t="s">
        <v>445</v>
      </c>
      <c r="AJ175" s="545">
        <f>AH175*AF175</f>
        <v>630.00000000000011</v>
      </c>
      <c r="AK175" s="544" t="s">
        <v>446</v>
      </c>
      <c r="AL175" s="546">
        <f t="shared" ref="AL175:AL176" si="13">AJ175*3</f>
        <v>1890.0000000000005</v>
      </c>
      <c r="AM175" s="544" t="str">
        <f t="shared" ref="AM175:AM176" si="14">AK175</f>
        <v>kg CO2</v>
      </c>
    </row>
    <row r="176" spans="3:39">
      <c r="C176" s="542" t="s">
        <v>917</v>
      </c>
      <c r="D176" s="527"/>
      <c r="E176" s="527"/>
      <c r="F176" s="528">
        <v>1</v>
      </c>
      <c r="G176" s="528">
        <v>720</v>
      </c>
      <c r="H176" s="528"/>
      <c r="I176" s="529"/>
      <c r="J176" s="529"/>
      <c r="K176" s="528"/>
      <c r="L176" s="528"/>
      <c r="M176" s="528"/>
      <c r="N176" s="528"/>
      <c r="O176" s="529"/>
      <c r="P176" s="529"/>
      <c r="Q176" s="529"/>
      <c r="R176" s="528"/>
      <c r="S176" s="528"/>
      <c r="T176" s="529"/>
      <c r="U176" s="529"/>
      <c r="V176" s="529"/>
      <c r="W176" s="529"/>
      <c r="X176" s="529"/>
      <c r="Y176" s="529"/>
      <c r="Z176" s="529"/>
      <c r="AA176" s="529"/>
      <c r="AB176" s="529"/>
      <c r="AC176" s="529"/>
      <c r="AD176" s="530"/>
      <c r="AE176" s="542" t="s">
        <v>80</v>
      </c>
      <c r="AF176" s="543">
        <f>G176*F176</f>
        <v>720</v>
      </c>
      <c r="AG176" s="544" t="s">
        <v>865</v>
      </c>
      <c r="AH176" s="527">
        <f>2730/1000</f>
        <v>2.73</v>
      </c>
      <c r="AI176" s="544" t="s">
        <v>866</v>
      </c>
      <c r="AJ176" s="545">
        <f>AH176*AF176</f>
        <v>1965.6</v>
      </c>
      <c r="AK176" s="544" t="s">
        <v>446</v>
      </c>
      <c r="AL176" s="546">
        <f t="shared" si="13"/>
        <v>5896.7999999999993</v>
      </c>
      <c r="AM176" s="544" t="str">
        <f t="shared" si="14"/>
        <v>kg CO2</v>
      </c>
    </row>
    <row r="177" spans="3:39">
      <c r="C177" s="542"/>
      <c r="D177" s="527"/>
      <c r="E177" s="527"/>
      <c r="F177" s="528"/>
      <c r="G177" s="528"/>
      <c r="H177" s="528"/>
      <c r="I177" s="529"/>
      <c r="J177" s="529"/>
      <c r="K177" s="528"/>
      <c r="L177" s="528"/>
      <c r="M177" s="528"/>
      <c r="N177" s="528"/>
      <c r="O177" s="529"/>
      <c r="P177" s="529"/>
      <c r="Q177" s="529"/>
      <c r="R177" s="528"/>
      <c r="S177" s="528"/>
      <c r="T177" s="529"/>
      <c r="U177" s="529"/>
      <c r="V177" s="529"/>
      <c r="W177" s="529"/>
      <c r="X177" s="529"/>
      <c r="Y177" s="529"/>
      <c r="Z177" s="529"/>
      <c r="AA177" s="529"/>
      <c r="AB177" s="529"/>
      <c r="AC177" s="529"/>
      <c r="AD177" s="530"/>
      <c r="AE177" s="542"/>
      <c r="AF177" s="543"/>
      <c r="AG177" s="544"/>
      <c r="AH177" s="527"/>
      <c r="AI177" s="544"/>
      <c r="AJ177" s="545"/>
      <c r="AK177" s="544"/>
      <c r="AL177" s="546"/>
      <c r="AM177" s="544"/>
    </row>
    <row r="178" spans="3:39">
      <c r="C178" s="542"/>
      <c r="D178" s="527"/>
      <c r="E178" s="527"/>
      <c r="F178" s="528" t="s">
        <v>328</v>
      </c>
      <c r="G178" s="528" t="s">
        <v>895</v>
      </c>
      <c r="H178" s="528"/>
      <c r="I178" s="529"/>
      <c r="J178" s="529"/>
      <c r="K178" s="528"/>
      <c r="L178" s="528"/>
      <c r="M178" s="528"/>
      <c r="N178" s="528"/>
      <c r="O178" s="529"/>
      <c r="P178" s="529"/>
      <c r="Q178" s="529"/>
      <c r="R178" s="528"/>
      <c r="S178" s="528"/>
      <c r="T178" s="529"/>
      <c r="U178" s="529"/>
      <c r="V178" s="529"/>
      <c r="W178" s="529"/>
      <c r="X178" s="529"/>
      <c r="Y178" s="529"/>
      <c r="Z178" s="529"/>
      <c r="AA178" s="529"/>
      <c r="AB178" s="529"/>
      <c r="AC178" s="529"/>
      <c r="AD178" s="530"/>
      <c r="AE178" s="542"/>
      <c r="AF178" s="543"/>
      <c r="AG178" s="544"/>
      <c r="AH178" s="527"/>
      <c r="AI178" s="544"/>
      <c r="AJ178" s="545"/>
      <c r="AK178" s="544"/>
      <c r="AL178" s="546"/>
      <c r="AM178" s="544"/>
    </row>
    <row r="179" spans="3:39">
      <c r="C179" s="542" t="s">
        <v>884</v>
      </c>
      <c r="D179" s="527" t="s">
        <v>894</v>
      </c>
      <c r="E179" s="527"/>
      <c r="F179" s="528">
        <v>414</v>
      </c>
      <c r="G179" s="528">
        <v>3.1</v>
      </c>
      <c r="H179" s="528"/>
      <c r="I179" s="529"/>
      <c r="J179" s="529"/>
      <c r="K179" s="528"/>
      <c r="L179" s="528"/>
      <c r="M179" s="528"/>
      <c r="N179" s="528"/>
      <c r="O179" s="529"/>
      <c r="P179" s="529"/>
      <c r="Q179" s="529"/>
      <c r="R179" s="528"/>
      <c r="S179" s="528"/>
      <c r="T179" s="529"/>
      <c r="U179" s="529"/>
      <c r="V179" s="529"/>
      <c r="W179" s="529"/>
      <c r="X179" s="529"/>
      <c r="Y179" s="529"/>
      <c r="Z179" s="529"/>
      <c r="AA179" s="529"/>
      <c r="AB179" s="529"/>
      <c r="AC179" s="529"/>
      <c r="AD179" s="530"/>
      <c r="AE179" s="542" t="s">
        <v>80</v>
      </c>
      <c r="AF179" s="543">
        <f>F179/G179</f>
        <v>133.54838709677418</v>
      </c>
      <c r="AG179" s="544" t="s">
        <v>865</v>
      </c>
      <c r="AH179" s="527">
        <v>3.1349999999999998</v>
      </c>
      <c r="AI179" s="544" t="s">
        <v>883</v>
      </c>
      <c r="AJ179" s="545">
        <f>AH179*AF179</f>
        <v>418.674193548387</v>
      </c>
      <c r="AK179" s="544" t="s">
        <v>446</v>
      </c>
      <c r="AL179" s="546">
        <f t="shared" ref="AL179:AL180" si="15">AJ179*3</f>
        <v>1256.022580645161</v>
      </c>
      <c r="AM179" s="544" t="str">
        <f t="shared" ref="AM179:AM180" si="16">AK179</f>
        <v>kg CO2</v>
      </c>
    </row>
    <row r="180" spans="3:39">
      <c r="C180" s="542" t="s">
        <v>882</v>
      </c>
      <c r="D180" s="527" t="s">
        <v>894</v>
      </c>
      <c r="E180" s="527"/>
      <c r="F180" s="528">
        <v>304</v>
      </c>
      <c r="G180" s="528">
        <v>3.1</v>
      </c>
      <c r="H180" s="528"/>
      <c r="I180" s="529"/>
      <c r="J180" s="529"/>
      <c r="K180" s="528"/>
      <c r="L180" s="528"/>
      <c r="M180" s="528"/>
      <c r="N180" s="528"/>
      <c r="O180" s="529"/>
      <c r="P180" s="529"/>
      <c r="Q180" s="529"/>
      <c r="R180" s="528"/>
      <c r="S180" s="528"/>
      <c r="T180" s="529"/>
      <c r="U180" s="529"/>
      <c r="V180" s="529"/>
      <c r="W180" s="529"/>
      <c r="X180" s="529"/>
      <c r="Y180" s="529"/>
      <c r="Z180" s="529"/>
      <c r="AA180" s="529"/>
      <c r="AB180" s="529"/>
      <c r="AC180" s="529"/>
      <c r="AD180" s="530"/>
      <c r="AE180" s="542" t="s">
        <v>80</v>
      </c>
      <c r="AF180" s="543">
        <f>F180/G180</f>
        <v>98.064516129032256</v>
      </c>
      <c r="AG180" s="544" t="s">
        <v>865</v>
      </c>
      <c r="AH180" s="527">
        <v>3.1349999999999998</v>
      </c>
      <c r="AI180" s="544" t="s">
        <v>883</v>
      </c>
      <c r="AJ180" s="545">
        <f>AH180*AF180</f>
        <v>307.43225806451608</v>
      </c>
      <c r="AK180" s="544" t="s">
        <v>446</v>
      </c>
      <c r="AL180" s="546">
        <f t="shared" si="15"/>
        <v>922.29677419354823</v>
      </c>
      <c r="AM180" s="544" t="str">
        <f t="shared" si="16"/>
        <v>kg CO2</v>
      </c>
    </row>
    <row r="181" spans="3:39">
      <c r="C181" s="542"/>
      <c r="D181" s="527"/>
      <c r="E181" s="527"/>
      <c r="F181" s="528"/>
      <c r="G181" s="528"/>
      <c r="H181" s="528"/>
      <c r="I181" s="529"/>
      <c r="J181" s="529"/>
      <c r="K181" s="528"/>
      <c r="L181" s="528"/>
      <c r="M181" s="528"/>
      <c r="N181" s="528"/>
      <c r="O181" s="529"/>
      <c r="P181" s="529"/>
      <c r="Q181" s="529"/>
      <c r="R181" s="528"/>
      <c r="S181" s="528"/>
      <c r="T181" s="529"/>
      <c r="U181" s="529"/>
      <c r="V181" s="529"/>
      <c r="W181" s="529"/>
      <c r="X181" s="529"/>
      <c r="Y181" s="529"/>
      <c r="Z181" s="529"/>
      <c r="AA181" s="529"/>
      <c r="AB181" s="529"/>
      <c r="AC181" s="529"/>
      <c r="AD181" s="530"/>
      <c r="AE181" s="542"/>
      <c r="AF181" s="543"/>
      <c r="AG181" s="544"/>
      <c r="AH181" s="527"/>
      <c r="AI181" s="544"/>
      <c r="AJ181" s="545"/>
      <c r="AK181" s="544"/>
      <c r="AL181" s="546"/>
      <c r="AM181" s="544"/>
    </row>
    <row r="182" spans="3:39">
      <c r="C182" s="542" t="s">
        <v>886</v>
      </c>
      <c r="D182" s="527" t="s">
        <v>894</v>
      </c>
      <c r="E182" s="527"/>
      <c r="F182" s="528">
        <v>414</v>
      </c>
      <c r="G182" s="528">
        <v>3.1</v>
      </c>
      <c r="H182" s="528"/>
      <c r="I182" s="529"/>
      <c r="J182" s="529"/>
      <c r="K182" s="528"/>
      <c r="L182" s="528"/>
      <c r="M182" s="528"/>
      <c r="N182" s="528"/>
      <c r="O182" s="529"/>
      <c r="P182" s="529"/>
      <c r="Q182" s="529"/>
      <c r="R182" s="528"/>
      <c r="S182" s="528"/>
      <c r="T182" s="529"/>
      <c r="U182" s="529"/>
      <c r="V182" s="529"/>
      <c r="W182" s="529"/>
      <c r="X182" s="529"/>
      <c r="Y182" s="529"/>
      <c r="Z182" s="529"/>
      <c r="AA182" s="529"/>
      <c r="AB182" s="529"/>
      <c r="AC182" s="529"/>
      <c r="AD182" s="530"/>
      <c r="AE182" s="542" t="s">
        <v>80</v>
      </c>
      <c r="AF182" s="543">
        <f>F182/G182</f>
        <v>133.54838709677418</v>
      </c>
      <c r="AG182" s="544" t="s">
        <v>865</v>
      </c>
      <c r="AH182" s="527">
        <v>3.1349999999999998</v>
      </c>
      <c r="AI182" s="544" t="s">
        <v>883</v>
      </c>
      <c r="AJ182" s="545">
        <f>AH182*AF182</f>
        <v>418.674193548387</v>
      </c>
      <c r="AK182" s="544" t="s">
        <v>446</v>
      </c>
      <c r="AL182" s="546">
        <f t="shared" ref="AL182:AL183" si="17">AJ182*3</f>
        <v>1256.022580645161</v>
      </c>
      <c r="AM182" s="544" t="str">
        <f t="shared" ref="AM182:AM183" si="18">AK182</f>
        <v>kg CO2</v>
      </c>
    </row>
    <row r="183" spans="3:39">
      <c r="C183" s="542" t="s">
        <v>885</v>
      </c>
      <c r="D183" s="527" t="s">
        <v>894</v>
      </c>
      <c r="E183" s="527"/>
      <c r="F183" s="528">
        <v>304</v>
      </c>
      <c r="G183" s="528">
        <v>3.1</v>
      </c>
      <c r="H183" s="528"/>
      <c r="I183" s="529"/>
      <c r="J183" s="529"/>
      <c r="K183" s="528"/>
      <c r="L183" s="528"/>
      <c r="M183" s="528"/>
      <c r="N183" s="528"/>
      <c r="O183" s="529"/>
      <c r="P183" s="529"/>
      <c r="Q183" s="529"/>
      <c r="R183" s="528"/>
      <c r="S183" s="528"/>
      <c r="T183" s="529"/>
      <c r="U183" s="529"/>
      <c r="V183" s="529"/>
      <c r="W183" s="529"/>
      <c r="X183" s="529"/>
      <c r="Y183" s="529"/>
      <c r="Z183" s="529"/>
      <c r="AA183" s="529"/>
      <c r="AB183" s="529"/>
      <c r="AC183" s="529"/>
      <c r="AD183" s="530"/>
      <c r="AE183" s="542" t="s">
        <v>80</v>
      </c>
      <c r="AF183" s="543">
        <f>F183/G183</f>
        <v>98.064516129032256</v>
      </c>
      <c r="AG183" s="544" t="s">
        <v>865</v>
      </c>
      <c r="AH183" s="527">
        <v>3.1349999999999998</v>
      </c>
      <c r="AI183" s="544" t="s">
        <v>883</v>
      </c>
      <c r="AJ183" s="545">
        <f>AH183*AF183</f>
        <v>307.43225806451608</v>
      </c>
      <c r="AK183" s="544" t="s">
        <v>446</v>
      </c>
      <c r="AL183" s="546">
        <f t="shared" si="17"/>
        <v>922.29677419354823</v>
      </c>
      <c r="AM183" s="544" t="str">
        <f t="shared" si="18"/>
        <v>kg CO2</v>
      </c>
    </row>
    <row r="184" spans="3:39">
      <c r="C184" s="542"/>
      <c r="D184" s="527"/>
      <c r="E184" s="527"/>
      <c r="F184" s="528"/>
      <c r="G184" s="528"/>
      <c r="H184" s="528"/>
      <c r="I184" s="529"/>
      <c r="J184" s="529"/>
      <c r="K184" s="528"/>
      <c r="L184" s="528"/>
      <c r="M184" s="528"/>
      <c r="N184" s="528"/>
      <c r="O184" s="529"/>
      <c r="P184" s="529"/>
      <c r="Q184" s="529"/>
      <c r="R184" s="528"/>
      <c r="S184" s="528"/>
      <c r="T184" s="529"/>
      <c r="U184" s="529"/>
      <c r="V184" s="529"/>
      <c r="W184" s="529"/>
      <c r="X184" s="529"/>
      <c r="Y184" s="529"/>
      <c r="Z184" s="529"/>
      <c r="AA184" s="529"/>
      <c r="AB184" s="529"/>
      <c r="AC184" s="529"/>
      <c r="AD184" s="530"/>
      <c r="AE184" s="542"/>
      <c r="AF184" s="543"/>
      <c r="AG184" s="544"/>
      <c r="AH184" s="527"/>
      <c r="AI184" s="544"/>
      <c r="AJ184" s="545"/>
      <c r="AK184" s="544"/>
      <c r="AL184" s="546"/>
      <c r="AM184" s="544"/>
    </row>
    <row r="185" spans="3:39">
      <c r="C185" s="542" t="s">
        <v>864</v>
      </c>
      <c r="D185" s="527"/>
      <c r="E185" s="527"/>
      <c r="F185" s="528"/>
      <c r="G185" s="528" t="s">
        <v>87</v>
      </c>
      <c r="H185" s="528"/>
      <c r="I185" s="529"/>
      <c r="J185" s="529"/>
      <c r="K185" s="528"/>
      <c r="L185" s="528"/>
      <c r="M185" s="528"/>
      <c r="N185" s="528"/>
      <c r="O185" s="529"/>
      <c r="P185" s="529"/>
      <c r="Q185" s="529"/>
      <c r="R185" s="528"/>
      <c r="S185" s="528"/>
      <c r="T185" s="529"/>
      <c r="U185" s="529"/>
      <c r="V185" s="529"/>
      <c r="W185" s="529"/>
      <c r="X185" s="529"/>
      <c r="Y185" s="529"/>
      <c r="Z185" s="529"/>
      <c r="AA185" s="529"/>
      <c r="AB185" s="529"/>
      <c r="AC185" s="529"/>
      <c r="AD185" s="530"/>
      <c r="AE185" s="542"/>
      <c r="AF185" s="543"/>
      <c r="AG185" s="544"/>
      <c r="AH185" s="527"/>
      <c r="AI185" s="544"/>
      <c r="AJ185" s="545"/>
      <c r="AK185" s="544"/>
      <c r="AL185" s="546"/>
      <c r="AM185" s="544"/>
    </row>
    <row r="186" spans="3:39">
      <c r="C186" s="542" t="s">
        <v>887</v>
      </c>
      <c r="D186" s="527" t="s">
        <v>888</v>
      </c>
      <c r="E186" s="527"/>
      <c r="F186" s="528"/>
      <c r="G186" s="528">
        <f>(F175*G175)*0.5</f>
        <v>18000</v>
      </c>
      <c r="H186" s="528"/>
      <c r="I186" s="529"/>
      <c r="J186" s="529"/>
      <c r="K186" s="528"/>
      <c r="L186" s="528"/>
      <c r="M186" s="528"/>
      <c r="N186" s="528"/>
      <c r="O186" s="529"/>
      <c r="P186" s="529"/>
      <c r="Q186" s="529"/>
      <c r="R186" s="528"/>
      <c r="S186" s="528"/>
      <c r="T186" s="529"/>
      <c r="U186" s="529"/>
      <c r="V186" s="529"/>
      <c r="W186" s="529"/>
      <c r="X186" s="529"/>
      <c r="Y186" s="529"/>
      <c r="Z186" s="529"/>
      <c r="AA186" s="529"/>
      <c r="AB186" s="529"/>
      <c r="AC186" s="529"/>
      <c r="AD186" s="530"/>
      <c r="AE186" s="542" t="s">
        <v>80</v>
      </c>
      <c r="AF186" s="543">
        <f>G186</f>
        <v>18000</v>
      </c>
      <c r="AG186" s="544" t="s">
        <v>87</v>
      </c>
      <c r="AH186" s="527">
        <v>0.61</v>
      </c>
      <c r="AI186" s="544" t="s">
        <v>445</v>
      </c>
      <c r="AJ186" s="545">
        <f>AH186*AF186</f>
        <v>10980</v>
      </c>
      <c r="AK186" s="544" t="s">
        <v>446</v>
      </c>
      <c r="AL186" s="546">
        <f t="shared" ref="AL186" si="19">AJ186*3</f>
        <v>32940</v>
      </c>
      <c r="AM186" s="544" t="str">
        <f t="shared" ref="AM186" si="20">AK186</f>
        <v>kg CO2</v>
      </c>
    </row>
    <row r="187" spans="3:39">
      <c r="C187" s="542" t="s">
        <v>918</v>
      </c>
      <c r="D187" s="527" t="s">
        <v>125</v>
      </c>
      <c r="E187" s="527"/>
      <c r="F187" s="528"/>
      <c r="G187" s="528">
        <f>720/25</f>
        <v>28.8</v>
      </c>
      <c r="H187" s="528"/>
      <c r="I187" s="529"/>
      <c r="J187" s="529"/>
      <c r="K187" s="528"/>
      <c r="L187" s="528"/>
      <c r="M187" s="528"/>
      <c r="N187" s="528"/>
      <c r="O187" s="529"/>
      <c r="P187" s="529"/>
      <c r="Q187" s="529"/>
      <c r="R187" s="528"/>
      <c r="S187" s="528"/>
      <c r="T187" s="529"/>
      <c r="U187" s="529"/>
      <c r="V187" s="529"/>
      <c r="W187" s="529"/>
      <c r="X187" s="529"/>
      <c r="Y187" s="529"/>
      <c r="Z187" s="529"/>
      <c r="AA187" s="529"/>
      <c r="AB187" s="529"/>
      <c r="AC187" s="529"/>
      <c r="AD187" s="530"/>
      <c r="AE187" s="542" t="s">
        <v>80</v>
      </c>
      <c r="AF187" s="543">
        <f>G187</f>
        <v>28.8</v>
      </c>
      <c r="AG187" s="544" t="s">
        <v>87</v>
      </c>
      <c r="AH187" s="527">
        <v>2.73</v>
      </c>
      <c r="AI187" s="544" t="s">
        <v>445</v>
      </c>
      <c r="AJ187" s="545">
        <f>AH187*AF187</f>
        <v>78.623999999999995</v>
      </c>
      <c r="AK187" s="544" t="s">
        <v>446</v>
      </c>
      <c r="AL187" s="546">
        <f t="shared" ref="AL187" si="21">AJ187*3</f>
        <v>235.87199999999999</v>
      </c>
      <c r="AM187" s="544" t="str">
        <f t="shared" ref="AM187" si="22">AK187</f>
        <v>kg CO2</v>
      </c>
    </row>
    <row r="188" spans="3:39">
      <c r="C188" s="542"/>
      <c r="D188" s="527"/>
      <c r="E188" s="527" t="s">
        <v>892</v>
      </c>
      <c r="F188" s="528"/>
      <c r="G188" s="528"/>
      <c r="H188" s="528"/>
      <c r="I188" s="529"/>
      <c r="J188" s="529"/>
      <c r="K188" s="528"/>
      <c r="L188" s="528"/>
      <c r="M188" s="528"/>
      <c r="N188" s="528"/>
      <c r="O188" s="529"/>
      <c r="P188" s="529"/>
      <c r="Q188" s="529"/>
      <c r="R188" s="528"/>
      <c r="S188" s="528"/>
      <c r="T188" s="529"/>
      <c r="U188" s="529"/>
      <c r="V188" s="529"/>
      <c r="W188" s="529"/>
      <c r="X188" s="529"/>
      <c r="Y188" s="529"/>
      <c r="Z188" s="529"/>
      <c r="AA188" s="529"/>
      <c r="AB188" s="529"/>
      <c r="AC188" s="529"/>
      <c r="AD188" s="530"/>
      <c r="AE188" s="542"/>
      <c r="AF188" s="543"/>
      <c r="AG188" s="544"/>
      <c r="AH188" s="527"/>
      <c r="AI188" s="544"/>
      <c r="AJ188" s="545"/>
      <c r="AK188" s="544"/>
      <c r="AL188" s="546"/>
      <c r="AM188" s="544"/>
    </row>
    <row r="189" spans="3:39">
      <c r="C189" s="542" t="s">
        <v>891</v>
      </c>
      <c r="D189" s="527"/>
      <c r="E189" s="527">
        <v>1.5069999999999999</v>
      </c>
      <c r="F189" s="528">
        <f>F130</f>
        <v>37</v>
      </c>
      <c r="G189" s="528"/>
      <c r="H189" s="528"/>
      <c r="I189" s="529">
        <f>I130</f>
        <v>35</v>
      </c>
      <c r="J189" s="529"/>
      <c r="K189" s="528"/>
      <c r="L189" s="528"/>
      <c r="M189" s="528"/>
      <c r="N189" s="528"/>
      <c r="O189" s="529">
        <f>O130</f>
        <v>65</v>
      </c>
      <c r="P189" s="529"/>
      <c r="Q189" s="529"/>
      <c r="R189" s="528"/>
      <c r="S189" s="528"/>
      <c r="T189" s="529"/>
      <c r="U189" s="529"/>
      <c r="V189" s="529"/>
      <c r="W189" s="529"/>
      <c r="X189" s="529"/>
      <c r="Y189" s="529"/>
      <c r="Z189" s="529"/>
      <c r="AA189" s="529"/>
      <c r="AB189" s="529"/>
      <c r="AC189" s="529"/>
      <c r="AD189" s="530"/>
      <c r="AE189" s="542" t="s">
        <v>80</v>
      </c>
      <c r="AF189" s="543">
        <f>(O189+I189+F189)*E189</f>
        <v>206.45899999999997</v>
      </c>
      <c r="AG189" s="544" t="s">
        <v>87</v>
      </c>
      <c r="AH189" s="527">
        <v>0.61</v>
      </c>
      <c r="AI189" s="544" t="s">
        <v>445</v>
      </c>
      <c r="AJ189" s="545">
        <f>AH189*AF189</f>
        <v>125.93998999999998</v>
      </c>
      <c r="AK189" s="544" t="s">
        <v>446</v>
      </c>
      <c r="AL189" s="546">
        <f t="shared" ref="AL189" si="23">AJ189*3</f>
        <v>377.81996999999996</v>
      </c>
      <c r="AM189" s="544" t="str">
        <f t="shared" ref="AM189" si="24">AK189</f>
        <v>kg CO2</v>
      </c>
    </row>
    <row r="190" spans="3:39">
      <c r="C190" s="542"/>
      <c r="D190" s="527"/>
      <c r="E190" s="527"/>
      <c r="F190" s="528"/>
      <c r="G190" s="528"/>
      <c r="H190" s="528"/>
      <c r="I190" s="529"/>
      <c r="J190" s="529"/>
      <c r="K190" s="528"/>
      <c r="L190" s="528"/>
      <c r="M190" s="528"/>
      <c r="N190" s="528"/>
      <c r="O190" s="529"/>
      <c r="P190" s="529"/>
      <c r="Q190" s="529"/>
      <c r="R190" s="528"/>
      <c r="S190" s="528"/>
      <c r="T190" s="529"/>
      <c r="U190" s="529"/>
      <c r="V190" s="529"/>
      <c r="W190" s="529"/>
      <c r="X190" s="529"/>
      <c r="Y190" s="529"/>
      <c r="Z190" s="529"/>
      <c r="AA190" s="529"/>
      <c r="AB190" s="529"/>
      <c r="AC190" s="529"/>
      <c r="AD190" s="530"/>
      <c r="AE190" s="542"/>
      <c r="AF190" s="543"/>
      <c r="AG190" s="544"/>
      <c r="AH190" s="527"/>
      <c r="AI190" s="544"/>
      <c r="AJ190" s="545"/>
      <c r="AK190" s="544"/>
      <c r="AL190" s="546"/>
      <c r="AM190" s="544"/>
    </row>
    <row r="191" spans="3:39">
      <c r="C191" s="542"/>
      <c r="D191" s="527"/>
      <c r="E191" s="527"/>
      <c r="F191" s="528"/>
      <c r="G191" s="528"/>
      <c r="H191" s="528"/>
      <c r="I191" s="529"/>
      <c r="J191" s="529"/>
      <c r="K191" s="528"/>
      <c r="L191" s="528"/>
      <c r="M191" s="528"/>
      <c r="N191" s="528"/>
      <c r="O191" s="529"/>
      <c r="P191" s="529"/>
      <c r="Q191" s="529"/>
      <c r="R191" s="528"/>
      <c r="S191" s="528"/>
      <c r="T191" s="529"/>
      <c r="U191" s="529"/>
      <c r="V191" s="529"/>
      <c r="W191" s="529"/>
      <c r="X191" s="529"/>
      <c r="Y191" s="529"/>
      <c r="Z191" s="529"/>
      <c r="AA191" s="529"/>
      <c r="AB191" s="529"/>
      <c r="AC191" s="529"/>
      <c r="AD191" s="530"/>
      <c r="AE191" s="542"/>
      <c r="AF191" s="543"/>
      <c r="AG191" s="544"/>
      <c r="AH191" s="527"/>
      <c r="AI191" s="544"/>
      <c r="AJ191" s="545"/>
      <c r="AK191" s="544"/>
      <c r="AL191" s="546"/>
      <c r="AM191" s="544"/>
    </row>
    <row r="192" spans="3:39">
      <c r="C192" s="542" t="s">
        <v>900</v>
      </c>
      <c r="D192" s="527"/>
      <c r="E192" s="527"/>
      <c r="F192" s="528"/>
      <c r="G192" s="528"/>
      <c r="H192" s="528"/>
      <c r="I192" s="529"/>
      <c r="J192" s="529"/>
      <c r="K192" s="528"/>
      <c r="L192" s="528"/>
      <c r="M192" s="528"/>
      <c r="N192" s="528"/>
      <c r="O192" s="529"/>
      <c r="P192" s="529"/>
      <c r="Q192" s="529"/>
      <c r="R192" s="528"/>
      <c r="S192" s="528"/>
      <c r="T192" s="529"/>
      <c r="U192" s="529"/>
      <c r="V192" s="529"/>
      <c r="W192" s="529"/>
      <c r="X192" s="529"/>
      <c r="Y192" s="529"/>
      <c r="Z192" s="529"/>
      <c r="AA192" s="529"/>
      <c r="AB192" s="529"/>
      <c r="AC192" s="529"/>
      <c r="AD192" s="530"/>
      <c r="AE192" s="542"/>
      <c r="AF192" s="543"/>
      <c r="AG192" s="544"/>
      <c r="AH192" s="527"/>
      <c r="AI192" s="544"/>
      <c r="AJ192" s="545"/>
      <c r="AK192" s="544"/>
      <c r="AL192" s="546"/>
      <c r="AM192" s="544"/>
    </row>
    <row r="193" spans="3:39">
      <c r="C193" s="542" t="s">
        <v>468</v>
      </c>
      <c r="D193" s="527"/>
      <c r="E193" s="527"/>
      <c r="F193" s="528"/>
      <c r="G193" s="528"/>
      <c r="H193" s="528"/>
      <c r="I193" s="529"/>
      <c r="J193" s="529"/>
      <c r="K193" s="528"/>
      <c r="L193" s="528"/>
      <c r="M193" s="528"/>
      <c r="N193" s="528"/>
      <c r="O193" s="529"/>
      <c r="P193" s="529"/>
      <c r="Q193" s="529"/>
      <c r="R193" s="528"/>
      <c r="S193" s="528"/>
      <c r="T193" s="529"/>
      <c r="U193" s="529"/>
      <c r="V193" s="529"/>
      <c r="W193" s="529"/>
      <c r="X193" s="529"/>
      <c r="Y193" s="529"/>
      <c r="Z193" s="529"/>
      <c r="AA193" s="529"/>
      <c r="AB193" s="529"/>
      <c r="AC193" s="529"/>
      <c r="AD193" s="530"/>
      <c r="AE193" s="542"/>
      <c r="AF193" s="543"/>
      <c r="AG193" s="544"/>
      <c r="AH193" s="527"/>
      <c r="AI193" s="544"/>
      <c r="AJ193" s="545"/>
      <c r="AK193" s="544"/>
      <c r="AL193" s="546"/>
      <c r="AM193" s="544"/>
    </row>
    <row r="194" spans="3:39">
      <c r="C194" s="542" t="s">
        <v>848</v>
      </c>
      <c r="D194" s="527"/>
      <c r="E194" s="527"/>
      <c r="F194" s="528"/>
      <c r="G194" s="528"/>
      <c r="H194" s="528"/>
      <c r="I194" s="529"/>
      <c r="J194" s="529"/>
      <c r="K194" s="528"/>
      <c r="L194" s="528"/>
      <c r="M194" s="528"/>
      <c r="N194" s="528"/>
      <c r="O194" s="529"/>
      <c r="P194" s="529"/>
      <c r="Q194" s="529"/>
      <c r="R194" s="528"/>
      <c r="S194" s="528"/>
      <c r="T194" s="529"/>
      <c r="U194" s="529"/>
      <c r="V194" s="529"/>
      <c r="W194" s="529"/>
      <c r="X194" s="529"/>
      <c r="Y194" s="529"/>
      <c r="Z194" s="529"/>
      <c r="AA194" s="529"/>
      <c r="AB194" s="529"/>
      <c r="AC194" s="529"/>
      <c r="AD194" s="530"/>
      <c r="AE194" s="542"/>
      <c r="AF194" s="543"/>
      <c r="AG194" s="544"/>
      <c r="AH194" s="527"/>
      <c r="AI194" s="544"/>
      <c r="AJ194" s="545"/>
      <c r="AK194" s="544"/>
      <c r="AL194" s="546"/>
      <c r="AM194" s="544"/>
    </row>
    <row r="195" spans="3:39">
      <c r="C195" s="542" t="s">
        <v>849</v>
      </c>
      <c r="D195" s="527"/>
      <c r="E195" s="527"/>
      <c r="F195" s="528"/>
      <c r="G195" s="528"/>
      <c r="H195" s="528"/>
      <c r="I195" s="529"/>
      <c r="J195" s="529"/>
      <c r="K195" s="528"/>
      <c r="L195" s="528"/>
      <c r="M195" s="528"/>
      <c r="N195" s="528"/>
      <c r="O195" s="529"/>
      <c r="P195" s="529"/>
      <c r="Q195" s="529"/>
      <c r="R195" s="528"/>
      <c r="S195" s="528"/>
      <c r="T195" s="529"/>
      <c r="U195" s="529"/>
      <c r="V195" s="529"/>
      <c r="W195" s="529"/>
      <c r="X195" s="529"/>
      <c r="Y195" s="529"/>
      <c r="Z195" s="529"/>
      <c r="AA195" s="529"/>
      <c r="AB195" s="529"/>
      <c r="AC195" s="529"/>
      <c r="AD195" s="530"/>
      <c r="AE195" s="542"/>
      <c r="AF195" s="543"/>
      <c r="AG195" s="544"/>
      <c r="AH195" s="527"/>
      <c r="AI195" s="544"/>
      <c r="AJ195" s="545"/>
      <c r="AK195" s="544"/>
      <c r="AL195" s="546"/>
      <c r="AM195" s="544"/>
    </row>
    <row r="196" spans="3:39">
      <c r="C196" s="542" t="s">
        <v>850</v>
      </c>
      <c r="D196" s="527"/>
      <c r="E196" s="527"/>
      <c r="F196" s="528"/>
      <c r="G196" s="528"/>
      <c r="H196" s="528"/>
      <c r="I196" s="529"/>
      <c r="J196" s="529"/>
      <c r="K196" s="528"/>
      <c r="L196" s="528"/>
      <c r="M196" s="528"/>
      <c r="N196" s="528"/>
      <c r="O196" s="529"/>
      <c r="P196" s="529"/>
      <c r="Q196" s="529"/>
      <c r="R196" s="528"/>
      <c r="S196" s="528"/>
      <c r="T196" s="529"/>
      <c r="U196" s="529"/>
      <c r="V196" s="529"/>
      <c r="W196" s="529"/>
      <c r="X196" s="529"/>
      <c r="Y196" s="529"/>
      <c r="Z196" s="529"/>
      <c r="AA196" s="529"/>
      <c r="AB196" s="529"/>
      <c r="AC196" s="529"/>
      <c r="AD196" s="530"/>
      <c r="AE196" s="542"/>
      <c r="AF196" s="543"/>
      <c r="AG196" s="544"/>
      <c r="AH196" s="527"/>
      <c r="AI196" s="544"/>
      <c r="AJ196" s="545"/>
      <c r="AK196" s="544"/>
      <c r="AL196" s="546"/>
      <c r="AM196" s="544"/>
    </row>
    <row r="197" spans="3:39">
      <c r="C197" s="542" t="s">
        <v>863</v>
      </c>
      <c r="D197" s="527"/>
      <c r="E197" s="527"/>
      <c r="F197" s="528"/>
      <c r="G197" s="528"/>
      <c r="H197" s="528"/>
      <c r="I197" s="529"/>
      <c r="J197" s="529"/>
      <c r="K197" s="528"/>
      <c r="L197" s="528"/>
      <c r="M197" s="528"/>
      <c r="N197" s="528"/>
      <c r="O197" s="529"/>
      <c r="P197" s="529"/>
      <c r="Q197" s="529"/>
      <c r="R197" s="528"/>
      <c r="S197" s="528"/>
      <c r="T197" s="529"/>
      <c r="U197" s="529"/>
      <c r="V197" s="529"/>
      <c r="W197" s="529"/>
      <c r="X197" s="529"/>
      <c r="Y197" s="529"/>
      <c r="Z197" s="529"/>
      <c r="AA197" s="529"/>
      <c r="AB197" s="529"/>
      <c r="AC197" s="529"/>
      <c r="AD197" s="530"/>
      <c r="AE197" s="542"/>
      <c r="AF197" s="543"/>
      <c r="AG197" s="544"/>
      <c r="AH197" s="527"/>
      <c r="AI197" s="544"/>
      <c r="AJ197" s="545"/>
      <c r="AK197" s="544"/>
      <c r="AL197" s="546"/>
      <c r="AM197" s="544"/>
    </row>
    <row r="198" spans="3:39">
      <c r="C198" s="542" t="s">
        <v>851</v>
      </c>
      <c r="D198" s="527"/>
      <c r="E198" s="527"/>
      <c r="F198" s="528"/>
      <c r="G198" s="528"/>
      <c r="H198" s="528"/>
      <c r="I198" s="529"/>
      <c r="J198" s="529"/>
      <c r="K198" s="528"/>
      <c r="L198" s="528"/>
      <c r="M198" s="528"/>
      <c r="N198" s="528"/>
      <c r="O198" s="529"/>
      <c r="P198" s="529"/>
      <c r="Q198" s="529"/>
      <c r="R198" s="528"/>
      <c r="S198" s="528"/>
      <c r="T198" s="529"/>
      <c r="U198" s="529"/>
      <c r="V198" s="529"/>
      <c r="W198" s="529"/>
      <c r="X198" s="529"/>
      <c r="Y198" s="529"/>
      <c r="Z198" s="529"/>
      <c r="AA198" s="529"/>
      <c r="AB198" s="529"/>
      <c r="AC198" s="529"/>
      <c r="AD198" s="530"/>
      <c r="AE198" s="542"/>
      <c r="AF198" s="543"/>
      <c r="AG198" s="544"/>
      <c r="AH198" s="527"/>
      <c r="AI198" s="544"/>
      <c r="AJ198" s="545"/>
      <c r="AK198" s="544"/>
      <c r="AL198" s="546"/>
      <c r="AM198" s="544"/>
    </row>
    <row r="199" spans="3:39">
      <c r="C199" s="542" t="s">
        <v>852</v>
      </c>
      <c r="D199" s="527"/>
      <c r="E199" s="527"/>
      <c r="F199" s="528"/>
      <c r="G199" s="528"/>
      <c r="H199" s="528"/>
      <c r="I199" s="529"/>
      <c r="J199" s="529"/>
      <c r="K199" s="528"/>
      <c r="L199" s="528"/>
      <c r="M199" s="528"/>
      <c r="N199" s="528"/>
      <c r="O199" s="529"/>
      <c r="P199" s="529"/>
      <c r="Q199" s="529"/>
      <c r="R199" s="528"/>
      <c r="S199" s="528"/>
      <c r="T199" s="529"/>
      <c r="U199" s="529"/>
      <c r="V199" s="529"/>
      <c r="W199" s="529"/>
      <c r="X199" s="529"/>
      <c r="Y199" s="529"/>
      <c r="Z199" s="529"/>
      <c r="AA199" s="529"/>
      <c r="AB199" s="529"/>
      <c r="AC199" s="529"/>
      <c r="AD199" s="530"/>
      <c r="AE199" s="542"/>
      <c r="AF199" s="543"/>
      <c r="AG199" s="544"/>
      <c r="AH199" s="527"/>
      <c r="AI199" s="544"/>
      <c r="AJ199" s="545"/>
      <c r="AK199" s="544"/>
      <c r="AL199" s="546"/>
      <c r="AM199" s="544"/>
    </row>
    <row r="200" spans="3:39">
      <c r="C200" s="542" t="s">
        <v>853</v>
      </c>
      <c r="D200" s="527"/>
      <c r="E200" s="527"/>
      <c r="F200" s="528"/>
      <c r="G200" s="528"/>
      <c r="H200" s="528"/>
      <c r="I200" s="529"/>
      <c r="J200" s="529"/>
      <c r="K200" s="528"/>
      <c r="L200" s="528"/>
      <c r="M200" s="528"/>
      <c r="N200" s="528"/>
      <c r="O200" s="529"/>
      <c r="P200" s="529"/>
      <c r="Q200" s="529"/>
      <c r="R200" s="528"/>
      <c r="S200" s="528"/>
      <c r="T200" s="529"/>
      <c r="U200" s="529"/>
      <c r="V200" s="529"/>
      <c r="W200" s="529"/>
      <c r="X200" s="529"/>
      <c r="Y200" s="529"/>
      <c r="Z200" s="529"/>
      <c r="AA200" s="529"/>
      <c r="AB200" s="529"/>
      <c r="AC200" s="529"/>
      <c r="AD200" s="530"/>
      <c r="AE200" s="542"/>
      <c r="AF200" s="543"/>
      <c r="AG200" s="544"/>
      <c r="AH200" s="527"/>
      <c r="AI200" s="544"/>
      <c r="AJ200" s="545"/>
      <c r="AK200" s="544"/>
      <c r="AL200" s="546"/>
      <c r="AM200" s="544"/>
    </row>
    <row r="201" spans="3:39">
      <c r="C201" s="542" t="s">
        <v>854</v>
      </c>
      <c r="D201" s="527"/>
      <c r="E201" s="527"/>
      <c r="F201" s="528"/>
      <c r="G201" s="528"/>
      <c r="H201" s="528"/>
      <c r="I201" s="529"/>
      <c r="J201" s="529"/>
      <c r="K201" s="528"/>
      <c r="L201" s="528"/>
      <c r="M201" s="528"/>
      <c r="N201" s="528"/>
      <c r="O201" s="529"/>
      <c r="P201" s="529"/>
      <c r="Q201" s="529"/>
      <c r="R201" s="528"/>
      <c r="S201" s="528"/>
      <c r="T201" s="529"/>
      <c r="U201" s="529"/>
      <c r="V201" s="529"/>
      <c r="W201" s="529"/>
      <c r="X201" s="529"/>
      <c r="Y201" s="529"/>
      <c r="Z201" s="529"/>
      <c r="AA201" s="529"/>
      <c r="AB201" s="529"/>
      <c r="AC201" s="529"/>
      <c r="AD201" s="530"/>
      <c r="AE201" s="542"/>
      <c r="AF201" s="543"/>
      <c r="AG201" s="544"/>
      <c r="AH201" s="527"/>
      <c r="AI201" s="544"/>
      <c r="AJ201" s="545"/>
      <c r="AK201" s="544"/>
      <c r="AL201" s="546"/>
      <c r="AM201" s="544"/>
    </row>
    <row r="202" spans="3:39">
      <c r="C202" s="542" t="s">
        <v>855</v>
      </c>
      <c r="D202" s="527"/>
      <c r="E202" s="527"/>
      <c r="F202" s="528"/>
      <c r="G202" s="528"/>
      <c r="H202" s="528"/>
      <c r="I202" s="529"/>
      <c r="J202" s="529"/>
      <c r="K202" s="528"/>
      <c r="L202" s="528"/>
      <c r="M202" s="528"/>
      <c r="N202" s="528"/>
      <c r="O202" s="529"/>
      <c r="P202" s="529"/>
      <c r="Q202" s="529"/>
      <c r="R202" s="528"/>
      <c r="S202" s="528"/>
      <c r="T202" s="529"/>
      <c r="U202" s="529"/>
      <c r="V202" s="529"/>
      <c r="W202" s="529"/>
      <c r="X202" s="529"/>
      <c r="Y202" s="529"/>
      <c r="Z202" s="529"/>
      <c r="AA202" s="529"/>
      <c r="AB202" s="529"/>
      <c r="AC202" s="529"/>
      <c r="AD202" s="530"/>
      <c r="AE202" s="542"/>
      <c r="AF202" s="543"/>
      <c r="AG202" s="544"/>
      <c r="AH202" s="527"/>
      <c r="AI202" s="544"/>
      <c r="AJ202" s="545"/>
      <c r="AK202" s="544"/>
      <c r="AL202" s="546"/>
      <c r="AM202" s="544"/>
    </row>
    <row r="203" spans="3:39">
      <c r="C203" s="542" t="s">
        <v>927</v>
      </c>
      <c r="D203" s="527">
        <v>1.5</v>
      </c>
      <c r="E203" s="527">
        <v>230</v>
      </c>
      <c r="F203" s="528">
        <f>E203*D203</f>
        <v>345</v>
      </c>
      <c r="G203" s="528"/>
      <c r="H203" s="528"/>
      <c r="I203" s="529"/>
      <c r="J203" s="529"/>
      <c r="K203" s="528"/>
      <c r="L203" s="528"/>
      <c r="M203" s="528"/>
      <c r="N203" s="528"/>
      <c r="O203" s="529"/>
      <c r="P203" s="529"/>
      <c r="Q203" s="529"/>
      <c r="R203" s="528"/>
      <c r="S203" s="528"/>
      <c r="T203" s="529"/>
      <c r="U203" s="529"/>
      <c r="V203" s="529"/>
      <c r="W203" s="529"/>
      <c r="X203" s="529"/>
      <c r="Y203" s="529"/>
      <c r="Z203" s="529"/>
      <c r="AA203" s="529"/>
      <c r="AB203" s="529">
        <f>AB130</f>
        <v>5</v>
      </c>
      <c r="AC203" s="529"/>
      <c r="AD203" s="530"/>
      <c r="AE203" s="542" t="s">
        <v>80</v>
      </c>
      <c r="AF203" s="543">
        <f>AB203*F203</f>
        <v>1725</v>
      </c>
      <c r="AG203" s="544" t="s">
        <v>865</v>
      </c>
      <c r="AH203" s="527">
        <f>Europlatform!AH217</f>
        <v>2.99</v>
      </c>
      <c r="AI203" s="544" t="s">
        <v>460</v>
      </c>
      <c r="AJ203" s="545">
        <f t="shared" ref="AJ203:AJ204" si="25">AF203*AH203</f>
        <v>5157.75</v>
      </c>
      <c r="AK203" s="544" t="s">
        <v>446</v>
      </c>
      <c r="AL203" s="546">
        <f t="shared" ref="AL203:AL204" si="26">AJ203*3</f>
        <v>15473.25</v>
      </c>
      <c r="AM203" s="544" t="str">
        <f t="shared" ref="AM203:AM204" si="27">AK203</f>
        <v>kg CO2</v>
      </c>
    </row>
    <row r="204" spans="3:39">
      <c r="C204" s="542" t="s">
        <v>856</v>
      </c>
      <c r="D204" s="527">
        <v>0.9</v>
      </c>
      <c r="E204" s="527">
        <f>Europlatform!E218</f>
        <v>335.82</v>
      </c>
      <c r="F204" s="528">
        <f>E204*D204</f>
        <v>302.238</v>
      </c>
      <c r="G204" s="528"/>
      <c r="H204" s="528"/>
      <c r="I204" s="529"/>
      <c r="J204" s="529"/>
      <c r="K204" s="528"/>
      <c r="L204" s="528"/>
      <c r="M204" s="528"/>
      <c r="N204" s="528"/>
      <c r="O204" s="529"/>
      <c r="P204" s="529"/>
      <c r="Q204" s="529"/>
      <c r="R204" s="528"/>
      <c r="S204" s="528"/>
      <c r="T204" s="529"/>
      <c r="U204" s="529"/>
      <c r="V204" s="529"/>
      <c r="W204" s="529"/>
      <c r="X204" s="529"/>
      <c r="Y204" s="529"/>
      <c r="Z204" s="529"/>
      <c r="AA204" s="529"/>
      <c r="AB204" s="529"/>
      <c r="AC204" s="529">
        <f>AC130</f>
        <v>1</v>
      </c>
      <c r="AD204" s="530"/>
      <c r="AE204" s="542" t="s">
        <v>80</v>
      </c>
      <c r="AF204" s="543">
        <f>AC204*F204</f>
        <v>302.238</v>
      </c>
      <c r="AG204" s="544" t="s">
        <v>865</v>
      </c>
      <c r="AH204" s="527">
        <f>Europlatform!AH218</f>
        <v>2.99</v>
      </c>
      <c r="AI204" s="544" t="s">
        <v>460</v>
      </c>
      <c r="AJ204" s="545">
        <f t="shared" si="25"/>
        <v>903.69162000000006</v>
      </c>
      <c r="AK204" s="544" t="s">
        <v>446</v>
      </c>
      <c r="AL204" s="546">
        <f t="shared" si="26"/>
        <v>2711.0748600000002</v>
      </c>
      <c r="AM204" s="544" t="str">
        <f t="shared" si="27"/>
        <v>kg CO2</v>
      </c>
    </row>
    <row r="205" spans="3:39" ht="15.75" thickBot="1">
      <c r="C205" s="550"/>
      <c r="D205" s="532"/>
      <c r="E205" s="551"/>
      <c r="F205" s="533"/>
      <c r="G205" s="533"/>
      <c r="H205" s="533"/>
      <c r="I205" s="534"/>
      <c r="J205" s="534"/>
      <c r="K205" s="533"/>
      <c r="L205" s="533"/>
      <c r="M205" s="533"/>
      <c r="N205" s="533"/>
      <c r="O205" s="534"/>
      <c r="P205" s="534"/>
      <c r="Q205" s="534"/>
      <c r="R205" s="533"/>
      <c r="S205" s="533"/>
      <c r="T205" s="534"/>
      <c r="U205" s="534"/>
      <c r="V205" s="534"/>
      <c r="W205" s="534"/>
      <c r="X205" s="534"/>
      <c r="Y205" s="534"/>
      <c r="Z205" s="534"/>
      <c r="AA205" s="534"/>
      <c r="AB205" s="534"/>
      <c r="AC205" s="534"/>
      <c r="AD205" s="535"/>
      <c r="AE205" s="550"/>
      <c r="AF205" s="552"/>
      <c r="AG205" s="553"/>
      <c r="AH205" s="551"/>
      <c r="AI205" s="553"/>
      <c r="AJ205" s="554"/>
      <c r="AK205" s="553"/>
      <c r="AL205" s="555"/>
      <c r="AM205" s="553"/>
    </row>
    <row r="206" spans="3:39">
      <c r="T206" s="419"/>
      <c r="AE206" s="419"/>
      <c r="AF206" s="419"/>
      <c r="AG206" s="419"/>
      <c r="AH206" s="419"/>
      <c r="AI206" s="419"/>
      <c r="AJ206" s="419"/>
      <c r="AK206" s="419"/>
      <c r="AL206" s="419"/>
      <c r="AM206" s="419"/>
    </row>
    <row r="207" spans="3:39">
      <c r="T207" s="419"/>
    </row>
    <row r="208" spans="3:39">
      <c r="T208" s="419"/>
    </row>
    <row r="209" spans="20:20">
      <c r="T209" s="419"/>
    </row>
    <row r="210" spans="20:20">
      <c r="T210" s="419"/>
    </row>
    <row r="211" spans="20:20">
      <c r="T211" s="419"/>
    </row>
    <row r="212" spans="20:20">
      <c r="T212" s="419"/>
    </row>
    <row r="213" spans="20:20">
      <c r="T213" s="419"/>
    </row>
    <row r="214" spans="20:20">
      <c r="T214" s="419"/>
    </row>
    <row r="215" spans="20:20">
      <c r="T215" s="419"/>
    </row>
    <row r="216" spans="20:20">
      <c r="T216" s="419"/>
    </row>
    <row r="217" spans="20:20">
      <c r="T217" s="419"/>
    </row>
    <row r="218" spans="20:20">
      <c r="T218" s="419"/>
    </row>
    <row r="219" spans="20:20">
      <c r="T219" s="419"/>
    </row>
    <row r="220" spans="20:20">
      <c r="T220" s="419"/>
    </row>
    <row r="221" spans="20:20">
      <c r="T221" s="419"/>
    </row>
    <row r="222" spans="20:20">
      <c r="T222" s="419"/>
    </row>
  </sheetData>
  <mergeCells count="4">
    <mergeCell ref="AE144:AK144"/>
    <mergeCell ref="AL144:AM144"/>
    <mergeCell ref="AJ145:AK145"/>
    <mergeCell ref="AL145:AM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Blad1</vt:lpstr>
      <vt:lpstr>Conversie factoren</vt:lpstr>
      <vt:lpstr>Algemeen - Verzamelstaat</vt:lpstr>
      <vt:lpstr>Calculatie meetpalen algemeen </vt:lpstr>
      <vt:lpstr>Extra werk meetpalen</vt:lpstr>
      <vt:lpstr>Ijmuiden Stroommeetpaal </vt:lpstr>
      <vt:lpstr>Europlatform</vt:lpstr>
      <vt:lpstr>Lichteiland Goeree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Jan Braams</dc:creator>
  <cp:lastModifiedBy>Mark Jan Braams</cp:lastModifiedBy>
  <cp:lastPrinted>2015-05-04T15:00:04Z</cp:lastPrinted>
  <dcterms:created xsi:type="dcterms:W3CDTF">2015-04-10T11:14:07Z</dcterms:created>
  <dcterms:modified xsi:type="dcterms:W3CDTF">2015-06-02T13:59:29Z</dcterms:modified>
</cp:coreProperties>
</file>