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nancial accounting\Workshop 9\"/>
    </mc:Choice>
  </mc:AlternateContent>
  <bookViews>
    <workbookView xWindow="0" yWindow="0" windowWidth="24000" windowHeight="9315"/>
  </bookViews>
  <sheets>
    <sheet name="TASK 2" sheetId="1" r:id="rId1"/>
    <sheet name="TASK 4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2" l="1"/>
  <c r="I21" i="2"/>
  <c r="I29" i="2"/>
  <c r="I24" i="2"/>
  <c r="I26" i="2"/>
  <c r="I25" i="2"/>
  <c r="F29" i="2"/>
  <c r="F24" i="2"/>
  <c r="F20" i="2"/>
  <c r="F28" i="2"/>
  <c r="F27" i="2"/>
  <c r="F26" i="2"/>
  <c r="F25" i="2"/>
  <c r="F23" i="2"/>
  <c r="F22" i="2"/>
  <c r="F68" i="1"/>
  <c r="H68" i="1"/>
  <c r="F65" i="1"/>
  <c r="H67" i="1"/>
  <c r="F67" i="1"/>
  <c r="F61" i="1"/>
  <c r="H61" i="1"/>
  <c r="H63" i="1"/>
  <c r="F63" i="1"/>
  <c r="F62" i="1"/>
  <c r="H57" i="1"/>
  <c r="F57" i="1"/>
  <c r="H56" i="1"/>
  <c r="F56" i="1"/>
  <c r="H60" i="1"/>
  <c r="F60" i="1"/>
  <c r="H59" i="1"/>
  <c r="F59" i="1"/>
  <c r="H55" i="1"/>
  <c r="F55" i="1"/>
  <c r="F54" i="1"/>
  <c r="F53" i="1"/>
  <c r="H52" i="1"/>
  <c r="F52" i="1"/>
  <c r="H51" i="1"/>
  <c r="F51" i="1"/>
  <c r="H65" i="1" l="1"/>
  <c r="H40" i="1"/>
  <c r="H27" i="1"/>
  <c r="H32" i="1"/>
  <c r="H37" i="1"/>
  <c r="E36" i="1"/>
  <c r="E37" i="1"/>
  <c r="G37" i="1"/>
  <c r="E40" i="1"/>
  <c r="E32" i="1"/>
  <c r="J28" i="1" s="1"/>
  <c r="E27" i="1"/>
  <c r="E33" i="1" s="1"/>
  <c r="H53" i="1" l="1"/>
  <c r="H44" i="1"/>
  <c r="H62" i="1" s="1"/>
  <c r="H54" i="1"/>
  <c r="H33" i="1"/>
  <c r="E44" i="1"/>
  <c r="L28" i="1"/>
  <c r="H7" i="1"/>
</calcChain>
</file>

<file path=xl/sharedStrings.xml><?xml version="1.0" encoding="utf-8"?>
<sst xmlns="http://schemas.openxmlformats.org/spreadsheetml/2006/main" count="282" uniqueCount="267">
  <si>
    <t>Profit and Loss Accounts for the year ended 31.12.2019</t>
  </si>
  <si>
    <t>Mickey</t>
  </si>
  <si>
    <t xml:space="preserve">      Donald</t>
  </si>
  <si>
    <t>$000</t>
  </si>
  <si>
    <t>Sales</t>
  </si>
  <si>
    <t>Cost of sales</t>
  </si>
  <si>
    <t>Gross Profit</t>
  </si>
  <si>
    <t>Other Expenses</t>
  </si>
  <si>
    <t>Net profit before tax</t>
  </si>
  <si>
    <t>Taxation</t>
  </si>
  <si>
    <t>Net Profit after tax</t>
  </si>
  <si>
    <t>Dividends</t>
  </si>
  <si>
    <t>Retained Profit</t>
  </si>
  <si>
    <r>
      <t>Balance Sheets as at 31.12.2019</t>
    </r>
    <r>
      <rPr>
        <b/>
        <sz val="12"/>
        <color theme="1"/>
        <rFont val="Times New Roman"/>
        <family val="1"/>
        <charset val="204"/>
      </rPr>
      <t xml:space="preserve">  </t>
    </r>
  </si>
  <si>
    <t xml:space="preserve">                                                                                 Mickey                                      Donald</t>
  </si>
  <si>
    <t xml:space="preserve">                                                                    $000              $000            $000            $000</t>
  </si>
  <si>
    <t>a) ROCE</t>
  </si>
  <si>
    <t>b) Current Ratio</t>
  </si>
  <si>
    <t>c) Acid Ratio</t>
  </si>
  <si>
    <t>d) Debtors Collection Period</t>
  </si>
  <si>
    <t>e) Gross Profit Rate</t>
  </si>
  <si>
    <t>f) Interest Coverage Ratio</t>
  </si>
  <si>
    <t>g) Stock Turnover</t>
  </si>
  <si>
    <t>h) Days Stock in Inventory</t>
  </si>
  <si>
    <t>i) Asset Turnover</t>
  </si>
  <si>
    <t xml:space="preserve">j) Total Debt to Total Asset </t>
  </si>
  <si>
    <t>k) Gearing</t>
  </si>
  <si>
    <t>1. Calculate the following ratios:</t>
  </si>
  <si>
    <t xml:space="preserve">ROCE: </t>
  </si>
  <si>
    <t>CE</t>
  </si>
  <si>
    <t>ROCE</t>
  </si>
  <si>
    <t xml:space="preserve">Very similar </t>
  </si>
  <si>
    <t>Current ratio</t>
  </si>
  <si>
    <t>Mickey's overall liquidity is better, because it has less in overdrafts</t>
  </si>
  <si>
    <t xml:space="preserve">Acid ratio </t>
  </si>
  <si>
    <t xml:space="preserve">Current assets/ current iiabilities </t>
  </si>
  <si>
    <t>profitability</t>
  </si>
  <si>
    <t xml:space="preserve">liquidity </t>
  </si>
  <si>
    <t>Mickey's near-term liquidity is better, because it has less in overdrafts</t>
  </si>
  <si>
    <t>turnover</t>
  </si>
  <si>
    <t>in both about 5 months of sales is tied up in AR</t>
  </si>
  <si>
    <t xml:space="preserve">Gross profit rate </t>
  </si>
  <si>
    <t xml:space="preserve">Type </t>
  </si>
  <si>
    <t xml:space="preserve">Ratio </t>
  </si>
  <si>
    <t xml:space="preserve">Donald </t>
  </si>
  <si>
    <t xml:space="preserve">Mickey is better on that </t>
  </si>
  <si>
    <t>Debtors collection period=Days of AR turnover</t>
  </si>
  <si>
    <t>Interest coverage ratio</t>
  </si>
  <si>
    <t>Mickey's better, because it is less leveraged</t>
  </si>
  <si>
    <t>DSCR (debt service coverage ratio)</t>
  </si>
  <si>
    <t>Is more informative , but we can't estimate without CF data</t>
  </si>
  <si>
    <t>Inventory turnover ratio</t>
  </si>
  <si>
    <t xml:space="preserve">GOGS/ Average inventories </t>
  </si>
  <si>
    <t xml:space="preserve">Similar, inventory stocked up covers about 3,5 month's worth of sales </t>
  </si>
  <si>
    <t>Inventory turnover ratio (in days)/Day's stock inventory</t>
  </si>
  <si>
    <t xml:space="preserve">Sales /total assets </t>
  </si>
  <si>
    <t>Donalds's is a bit faster</t>
  </si>
  <si>
    <t>Donald is more leveraged: it relies to a greater extent on debt funding (both overdraft and debentures)</t>
  </si>
  <si>
    <t>ROA (direct estimate)</t>
  </si>
  <si>
    <t xml:space="preserve">ROA= ROS/TA turnover </t>
  </si>
  <si>
    <t>ROA=</t>
  </si>
  <si>
    <t>NP</t>
  </si>
  <si>
    <t>TA</t>
  </si>
  <si>
    <t>=</t>
  </si>
  <si>
    <t xml:space="preserve">TA </t>
  </si>
  <si>
    <t>ROS</t>
  </si>
  <si>
    <t>x</t>
  </si>
  <si>
    <t xml:space="preserve">TA turnover </t>
  </si>
  <si>
    <t xml:space="preserve">An example of the ratio decomposition analysis </t>
  </si>
  <si>
    <t>Task 4 Incomplete Records</t>
  </si>
  <si>
    <t>Rozalia Rose's business has the following assets and liabilities as at 1 January 2019.</t>
  </si>
  <si>
    <t xml:space="preserve">                                                                                                      $</t>
  </si>
  <si>
    <t>Accumulated depreciation, fixtures and fittings                      4,000</t>
  </si>
  <si>
    <t>Accumulated depreciation, motor vehicles                             6,800</t>
  </si>
  <si>
    <t>Prepare a statement of financial position for the business, inserting a balancing figure for proprietor's</t>
  </si>
  <si>
    <t>capital.</t>
  </si>
  <si>
    <t>PPE assets:</t>
  </si>
  <si>
    <t xml:space="preserve">Fixtures and fittings </t>
  </si>
  <si>
    <t xml:space="preserve">Motor vehicles </t>
  </si>
  <si>
    <t xml:space="preserve">Fixtures and fittings at cost                                                      </t>
  </si>
  <si>
    <t xml:space="preserve">Motor vehicles at cost                                                             </t>
  </si>
  <si>
    <t>Сurrent assets:</t>
  </si>
  <si>
    <t>Non current assets:</t>
  </si>
  <si>
    <t xml:space="preserve">Inventories </t>
  </si>
  <si>
    <t xml:space="preserve">Inventory                                                                                 </t>
  </si>
  <si>
    <t xml:space="preserve">Trade receivables                                                                   </t>
  </si>
  <si>
    <t>Trade receivables (ARs )</t>
  </si>
  <si>
    <t xml:space="preserve">Cash </t>
  </si>
  <si>
    <t>Total assets</t>
  </si>
  <si>
    <t xml:space="preserve">Prepayment </t>
  </si>
  <si>
    <t xml:space="preserve">Cash at bank and in hand                                                       </t>
  </si>
  <si>
    <t xml:space="preserve">Trade payables                                                                      </t>
  </si>
  <si>
    <t xml:space="preserve">Prepayment                                                                            </t>
  </si>
  <si>
    <t xml:space="preserve">Trade payables (AP) </t>
  </si>
  <si>
    <t>Rental liability</t>
  </si>
  <si>
    <t>Current liabilities:</t>
  </si>
  <si>
    <t>Equity:</t>
  </si>
  <si>
    <t>X</t>
  </si>
  <si>
    <t>Long-term liabilities:</t>
  </si>
  <si>
    <t>X=</t>
  </si>
  <si>
    <t>Total Equity and Liabilities:</t>
  </si>
  <si>
    <t>X(Overall)=</t>
  </si>
  <si>
    <t>b)      A business has opening payables of $88,000 and closing payables of $78,000. Cash paid to suppliers was $78,000 and discounts received were $4,000. What is the figure for purchases?</t>
  </si>
  <si>
    <t>c)       A business usually has a mark-up of 25% on cost of sales. During a year, its sales were $162,000. What was cost of sales?</t>
  </si>
  <si>
    <t xml:space="preserve">a)      Profit = movement in net assets – capital introduced + drawings = (70,000 – 60,000) – 10,000 + 15,000= 15,000 profit </t>
  </si>
  <si>
    <t>a)       A business has net assets (equity) of $60,000 at the beginning of the year and $70,000 at the end of the year. Drawings were $15,000 and a lottery win of $10,000 was paid into the business during the year. What was the profit for the year?</t>
  </si>
  <si>
    <t>Equity is defined as a residual interest in Total asests of the business (fair value, static view of the business, enshrined in the IFRS Framework)</t>
  </si>
  <si>
    <t>Equity is defined as the source of funding for the business  (dynamic, historic cost accounting view of the business, after the Great Depression and before IFRS)</t>
  </si>
  <si>
    <t>A DICHOTOMY:</t>
  </si>
  <si>
    <t xml:space="preserve">Change in equity is due to: </t>
  </si>
  <si>
    <t xml:space="preserve">70,000-60,000 = +10 000 change </t>
  </si>
  <si>
    <t>Retained earnings + capital infusions - capital withdrawals (drawings)</t>
  </si>
  <si>
    <t>As  usual with all stock (BS) accounts:</t>
  </si>
  <si>
    <t xml:space="preserve">(Net profit less dividends) + capital infusion - drawings </t>
  </si>
  <si>
    <t>X+</t>
  </si>
  <si>
    <t>10'000=</t>
  </si>
  <si>
    <t>10'000 (lotery win)</t>
  </si>
  <si>
    <t>- 15'000(drawings)</t>
  </si>
  <si>
    <t>10  000 =</t>
  </si>
  <si>
    <t xml:space="preserve"> (net profit less dividends, if any)</t>
  </si>
  <si>
    <t>As usual for any stock (BS) accounts:</t>
  </si>
  <si>
    <t xml:space="preserve">closing stock/balance = </t>
  </si>
  <si>
    <t>opening stock/balance</t>
  </si>
  <si>
    <t>+</t>
  </si>
  <si>
    <t>AP</t>
  </si>
  <si>
    <t>Dr</t>
  </si>
  <si>
    <t>Cr</t>
  </si>
  <si>
    <t>Opening balance:</t>
  </si>
  <si>
    <t xml:space="preserve">Cr. Side flow = purchases  </t>
  </si>
  <si>
    <t>Payments in cash:</t>
  </si>
  <si>
    <t>Reductions in AP</t>
  </si>
  <si>
    <t>liabilities due to</t>
  </si>
  <si>
    <t>discount received:</t>
  </si>
  <si>
    <t>Closing balance for the AP:</t>
  </si>
  <si>
    <t>88000+X-(78000+4000)=78000</t>
  </si>
  <si>
    <t>flows through the account (on both sides)</t>
  </si>
  <si>
    <t>(Net flow through the account)</t>
  </si>
  <si>
    <t>(the way we balance accounts)</t>
  </si>
  <si>
    <t>88+X -82 =78</t>
  </si>
  <si>
    <t xml:space="preserve">6+X=78 </t>
  </si>
  <si>
    <t>X=72</t>
  </si>
  <si>
    <t>(the amount of (gross) purchases recorded</t>
  </si>
  <si>
    <t>Sales = 1,25 *COGS</t>
  </si>
  <si>
    <t>162 000= 1,25*X</t>
  </si>
  <si>
    <t>What mark-up means:</t>
  </si>
  <si>
    <t>X=COGS</t>
  </si>
  <si>
    <t xml:space="preserve">TASK 5 </t>
  </si>
  <si>
    <t xml:space="preserve">Comments </t>
  </si>
  <si>
    <t xml:space="preserve">Jan 1 st 2019- 31Dec 2019 </t>
  </si>
  <si>
    <t>= Equity + long-term debt</t>
  </si>
  <si>
    <t>Operating Profit (EBIT)</t>
  </si>
  <si>
    <t xml:space="preserve">liqudity crunch : bridging loan </t>
  </si>
  <si>
    <t xml:space="preserve">solvency </t>
  </si>
  <si>
    <t xml:space="preserve"> =days of AR turnover</t>
  </si>
  <si>
    <t>coverage</t>
  </si>
  <si>
    <t xml:space="preserve">interest payments </t>
  </si>
  <si>
    <t>Interest on Debentures (loans)</t>
  </si>
  <si>
    <t>leverage ratio</t>
  </si>
  <si>
    <t>D/D+E (Total debt to Total Assets)</t>
  </si>
  <si>
    <t>Net profit maring ratio (ROS)</t>
  </si>
  <si>
    <t xml:space="preserve">stock account </t>
  </si>
  <si>
    <t xml:space="preserve">equity ? </t>
  </si>
  <si>
    <t xml:space="preserve">Asset </t>
  </si>
  <si>
    <t xml:space="preserve">E+L </t>
  </si>
  <si>
    <t xml:space="preserve">capitalized as equity </t>
  </si>
  <si>
    <t xml:space="preserve">Total for current assets </t>
  </si>
  <si>
    <t xml:space="preserve">Net carrying amount </t>
  </si>
  <si>
    <t>Jan-Dec 2019</t>
  </si>
  <si>
    <t>Days of AR</t>
  </si>
  <si>
    <t xml:space="preserve">Turnover ratios </t>
  </si>
  <si>
    <t>Flow in the numerator</t>
  </si>
  <si>
    <t>Stock in the denominator</t>
  </si>
  <si>
    <t xml:space="preserve">AP turnover </t>
  </si>
  <si>
    <t xml:space="preserve">purchases (debit-side flow thru the inventories acc.) </t>
  </si>
  <si>
    <t>Average of APs (during the period)</t>
  </si>
  <si>
    <t>Inventories turnover</t>
  </si>
  <si>
    <t xml:space="preserve">COGS </t>
  </si>
  <si>
    <t>Average of the Inventories balances</t>
  </si>
  <si>
    <t xml:space="preserve">AR turnover </t>
  </si>
  <si>
    <t>Sales (Revenue)</t>
  </si>
  <si>
    <t xml:space="preserve">Financial cycle (in days) = </t>
  </si>
  <si>
    <t>+ Days of inventories</t>
  </si>
  <si>
    <t xml:space="preserve">- Days of AP </t>
  </si>
  <si>
    <t xml:space="preserve">little debt </t>
  </si>
  <si>
    <t>in its funding structure</t>
  </si>
  <si>
    <t xml:space="preserve">compare operating profit to (interest + principle repayment) </t>
  </si>
  <si>
    <t xml:space="preserve">can't </t>
  </si>
  <si>
    <t>Turover ratio</t>
  </si>
  <si>
    <t>Total Asset turnover  ratio</t>
  </si>
  <si>
    <t xml:space="preserve">equity -as a single unknown </t>
  </si>
  <si>
    <t xml:space="preserve">net carrying amount basis </t>
  </si>
  <si>
    <t xml:space="preserve">IFRS Framework defines equity -- as a residual interest in total assets </t>
  </si>
  <si>
    <t xml:space="preserve">funding source </t>
  </si>
  <si>
    <t xml:space="preserve">more share holder rights issues </t>
  </si>
  <si>
    <t xml:space="preserve">issued capital is increased </t>
  </si>
  <si>
    <t xml:space="preserve">cost cheese </t>
  </si>
  <si>
    <t>sales price of cheese</t>
  </si>
  <si>
    <t>thefts</t>
  </si>
  <si>
    <t>Fixed assets</t>
  </si>
  <si>
    <t xml:space="preserve">at historic cost </t>
  </si>
  <si>
    <t>Depreciation</t>
  </si>
  <si>
    <t xml:space="preserve">PPE </t>
  </si>
  <si>
    <t xml:space="preserve">Current assets </t>
  </si>
  <si>
    <t xml:space="preserve">Inventory </t>
  </si>
  <si>
    <t xml:space="preserve">Debtors (AR) </t>
  </si>
  <si>
    <t xml:space="preserve">Total Assets </t>
  </si>
  <si>
    <t xml:space="preserve">Equity </t>
  </si>
  <si>
    <t xml:space="preserve">Ordinary share capital </t>
  </si>
  <si>
    <t xml:space="preserve">Retained earnings </t>
  </si>
  <si>
    <t>Debentures @ 10%</t>
  </si>
  <si>
    <t xml:space="preserve">Long term liabilities </t>
  </si>
  <si>
    <t xml:space="preserve">Short term liabilities </t>
  </si>
  <si>
    <t>Creditors (AP)</t>
  </si>
  <si>
    <t xml:space="preserve">Dividends payable </t>
  </si>
  <si>
    <t>Overdraft</t>
  </si>
  <si>
    <t xml:space="preserve">Total Equity </t>
  </si>
  <si>
    <t xml:space="preserve">Total equity and liabilities </t>
  </si>
  <si>
    <t>NWC</t>
  </si>
  <si>
    <t>gearing (long term debt/CE)</t>
  </si>
  <si>
    <t>Average of ARs (during the period)</t>
  </si>
  <si>
    <t>30 days</t>
  </si>
  <si>
    <t xml:space="preserve">200 days </t>
  </si>
  <si>
    <t xml:space="preserve">overdue due </t>
  </si>
  <si>
    <t xml:space="preserve">before they are due </t>
  </si>
  <si>
    <t xml:space="preserve">107 days </t>
  </si>
  <si>
    <t xml:space="preserve">Inc. </t>
  </si>
  <si>
    <t>Mickey Inc.</t>
  </si>
  <si>
    <t xml:space="preserve">principal on loans </t>
  </si>
  <si>
    <t>balloon loans</t>
  </si>
  <si>
    <t xml:space="preserve">interest+ % principal </t>
  </si>
  <si>
    <t xml:space="preserve">liquidity - solvency problem </t>
  </si>
  <si>
    <t xml:space="preserve">X </t>
  </si>
  <si>
    <t>X*1,25= selling price</t>
  </si>
  <si>
    <t xml:space="preserve">price tag on individual goods </t>
  </si>
  <si>
    <t xml:space="preserve">briding loan </t>
  </si>
  <si>
    <t xml:space="preserve">153 days </t>
  </si>
  <si>
    <t xml:space="preserve">108 days </t>
  </si>
  <si>
    <t xml:space="preserve">260 days </t>
  </si>
  <si>
    <t xml:space="preserve">272 days </t>
  </si>
  <si>
    <t xml:space="preserve">balloon payments </t>
  </si>
  <si>
    <t xml:space="preserve">equal installments </t>
  </si>
  <si>
    <t xml:space="preserve">intrest payment + principal repayment </t>
  </si>
  <si>
    <t>EBIT/</t>
  </si>
  <si>
    <t xml:space="preserve">solvency  -long term inability to pay </t>
  </si>
  <si>
    <t xml:space="preserve">default </t>
  </si>
  <si>
    <t xml:space="preserve">highly leveraged company </t>
  </si>
  <si>
    <t xml:space="preserve">Almost unleveraged company </t>
  </si>
  <si>
    <t>Return on assets</t>
  </si>
  <si>
    <t>net profit margin</t>
  </si>
  <si>
    <t xml:space="preserve">INVESTED CAPITAL VALUE </t>
  </si>
  <si>
    <t xml:space="preserve">Accrued rent            payable                                                               </t>
  </si>
  <si>
    <t xml:space="preserve">dynamic view of accounting </t>
  </si>
  <si>
    <t xml:space="preserve">static view of accounting (Fair value view) </t>
  </si>
  <si>
    <t xml:space="preserve">level of value accumulated in the account </t>
  </si>
  <si>
    <t>stock accounts =</t>
  </si>
  <si>
    <t xml:space="preserve">accumulation </t>
  </si>
  <si>
    <t xml:space="preserve">closing stock </t>
  </si>
  <si>
    <t xml:space="preserve">PLS </t>
  </si>
  <si>
    <t xml:space="preserve">zero </t>
  </si>
  <si>
    <t xml:space="preserve">flows running through those accounts </t>
  </si>
  <si>
    <t>flow</t>
  </si>
  <si>
    <t xml:space="preserve">BS accounts </t>
  </si>
  <si>
    <t>V(t)</t>
  </si>
  <si>
    <t xml:space="preserve">mark-up on cost </t>
  </si>
  <si>
    <t>Cost</t>
  </si>
  <si>
    <t>prcie 7500</t>
  </si>
  <si>
    <t xml:space="preserve">price tag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</si>
</sst>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b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i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9" fontId="0" fillId="0" borderId="0" xfId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0" fillId="0" borderId="9" xfId="0" applyBorder="1"/>
    <xf numFmtId="0" fontId="0" fillId="0" borderId="3" xfId="0" applyFill="1" applyBorder="1"/>
    <xf numFmtId="3" fontId="0" fillId="0" borderId="0" xfId="0" applyNumberFormat="1"/>
    <xf numFmtId="0" fontId="7" fillId="0" borderId="0" xfId="0" applyFont="1"/>
    <xf numFmtId="0" fontId="2" fillId="0" borderId="0" xfId="0" applyFont="1"/>
    <xf numFmtId="0" fontId="7" fillId="0" borderId="2" xfId="0" applyFont="1" applyBorder="1"/>
    <xf numFmtId="164" fontId="7" fillId="0" borderId="3" xfId="0" applyNumberFormat="1" applyFont="1" applyBorder="1"/>
    <xf numFmtId="0" fontId="7" fillId="0" borderId="3" xfId="0" applyFont="1" applyBorder="1"/>
    <xf numFmtId="0" fontId="0" fillId="0" borderId="5" xfId="0" applyBorder="1" applyAlignment="1">
      <alignment horizontal="left" indent="1"/>
    </xf>
    <xf numFmtId="164" fontId="0" fillId="0" borderId="6" xfId="0" applyNumberFormat="1" applyBorder="1"/>
    <xf numFmtId="0" fontId="0" fillId="0" borderId="5" xfId="0" applyBorder="1" applyAlignment="1">
      <alignment horizontal="left" indent="3"/>
    </xf>
    <xf numFmtId="164" fontId="0" fillId="0" borderId="0" xfId="0" applyNumberFormat="1" applyBorder="1"/>
    <xf numFmtId="3" fontId="0" fillId="0" borderId="0" xfId="0" applyNumberFormat="1" applyBorder="1"/>
    <xf numFmtId="0" fontId="7" fillId="0" borderId="0" xfId="0" applyFont="1" applyBorder="1"/>
    <xf numFmtId="0" fontId="7" fillId="0" borderId="6" xfId="0" applyFont="1" applyBorder="1"/>
    <xf numFmtId="0" fontId="7" fillId="0" borderId="5" xfId="0" applyFont="1" applyBorder="1"/>
    <xf numFmtId="0" fontId="2" fillId="0" borderId="7" xfId="0" applyFont="1" applyBorder="1"/>
    <xf numFmtId="164" fontId="2" fillId="0" borderId="1" xfId="0" applyNumberFormat="1" applyFont="1" applyBorder="1"/>
    <xf numFmtId="0" fontId="2" fillId="0" borderId="1" xfId="0" applyFont="1" applyBorder="1"/>
    <xf numFmtId="164" fontId="2" fillId="0" borderId="8" xfId="0" applyNumberFormat="1" applyFont="1" applyBorder="1"/>
    <xf numFmtId="0" fontId="0" fillId="0" borderId="0" xfId="0" quotePrefix="1"/>
    <xf numFmtId="166" fontId="0" fillId="0" borderId="0" xfId="1" applyNumberFormat="1" applyFont="1" applyBorder="1"/>
    <xf numFmtId="166" fontId="0" fillId="0" borderId="6" xfId="1" applyNumberFormat="1" applyFont="1" applyBorder="1"/>
    <xf numFmtId="165" fontId="0" fillId="0" borderId="0" xfId="0" applyNumberFormat="1" applyBorder="1"/>
    <xf numFmtId="165" fontId="0" fillId="0" borderId="6" xfId="0" applyNumberFormat="1" applyBorder="1"/>
    <xf numFmtId="1" fontId="0" fillId="0" borderId="0" xfId="0" applyNumberFormat="1" applyBorder="1"/>
    <xf numFmtId="1" fontId="0" fillId="0" borderId="6" xfId="0" applyNumberFormat="1" applyBorder="1"/>
    <xf numFmtId="9" fontId="0" fillId="0" borderId="0" xfId="1" applyFont="1" applyBorder="1"/>
    <xf numFmtId="9" fontId="0" fillId="0" borderId="6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0" fillId="0" borderId="0" xfId="0" quotePrefix="1" applyBorder="1"/>
    <xf numFmtId="0" fontId="2" fillId="0" borderId="0" xfId="0" applyFont="1" applyBorder="1"/>
    <xf numFmtId="0" fontId="2" fillId="0" borderId="5" xfId="0" applyFont="1" applyBorder="1"/>
    <xf numFmtId="0" fontId="0" fillId="2" borderId="0" xfId="0" applyFill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3" borderId="0" xfId="0" applyFill="1"/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0" xfId="0" applyFont="1" applyBorder="1" applyAlignment="1">
      <alignment horizontal="left" wrapText="1" readingOrder="1"/>
    </xf>
    <xf numFmtId="0" fontId="10" fillId="0" borderId="10" xfId="0" applyFont="1" applyBorder="1" applyAlignment="1">
      <alignment horizontal="left" wrapText="1" readingOrder="1"/>
    </xf>
    <xf numFmtId="0" fontId="11" fillId="0" borderId="5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6" fontId="0" fillId="0" borderId="0" xfId="1" applyNumberFormat="1" applyFont="1"/>
    <xf numFmtId="0" fontId="0" fillId="0" borderId="0" xfId="0" applyFill="1" applyBorder="1"/>
    <xf numFmtId="0" fontId="0" fillId="0" borderId="11" xfId="0" applyFill="1" applyBorder="1"/>
    <xf numFmtId="0" fontId="0" fillId="0" borderId="9" xfId="0" applyFill="1" applyBorder="1"/>
    <xf numFmtId="166" fontId="0" fillId="0" borderId="9" xfId="1" applyNumberFormat="1" applyFont="1" applyBorder="1"/>
    <xf numFmtId="9" fontId="0" fillId="0" borderId="12" xfId="1" applyFont="1" applyBorder="1"/>
    <xf numFmtId="165" fontId="0" fillId="0" borderId="0" xfId="0" applyNumberFormat="1"/>
    <xf numFmtId="2" fontId="0" fillId="0" borderId="0" xfId="0" applyNumberFormat="1"/>
    <xf numFmtId="9" fontId="0" fillId="0" borderId="1" xfId="1" applyFont="1" applyBorder="1"/>
    <xf numFmtId="164" fontId="0" fillId="0" borderId="0" xfId="0" applyNumberFormat="1"/>
    <xf numFmtId="0" fontId="0" fillId="4" borderId="0" xfId="0" applyFill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48</xdr:row>
      <xdr:rowOff>0</xdr:rowOff>
    </xdr:from>
    <xdr:to>
      <xdr:col>16</xdr:col>
      <xdr:colOff>304800</xdr:colOff>
      <xdr:row>49</xdr:row>
      <xdr:rowOff>114300</xdr:rowOff>
    </xdr:to>
    <xdr:sp macro="" textlink="">
      <xdr:nvSpPr>
        <xdr:cNvPr id="1025" name="AutoShape 1" descr="Image"/>
        <xdr:cNvSpPr>
          <a:spLocks noChangeAspect="1" noChangeArrowheads="1"/>
        </xdr:cNvSpPr>
      </xdr:nvSpPr>
      <xdr:spPr bwMode="auto">
        <a:xfrm>
          <a:off x="1147762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390525</xdr:colOff>
      <xdr:row>48</xdr:row>
      <xdr:rowOff>9525</xdr:rowOff>
    </xdr:from>
    <xdr:to>
      <xdr:col>26</xdr:col>
      <xdr:colOff>457200</xdr:colOff>
      <xdr:row>52</xdr:row>
      <xdr:rowOff>38100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0" y="11382375"/>
          <a:ext cx="55530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1"/>
  <sheetViews>
    <sheetView tabSelected="1" workbookViewId="0">
      <selection activeCell="D35" sqref="D35"/>
    </sheetView>
  </sheetViews>
  <sheetFormatPr defaultRowHeight="15" x14ac:dyDescent="0.25"/>
  <cols>
    <col min="3" max="3" width="12.5703125" customWidth="1"/>
    <col min="4" max="4" width="35" customWidth="1"/>
    <col min="6" max="6" width="9.5703125" bestFit="1" customWidth="1"/>
    <col min="8" max="8" width="12.5703125" bestFit="1" customWidth="1"/>
    <col min="13" max="13" width="12.28515625" customWidth="1"/>
    <col min="15" max="15" width="16.140625" customWidth="1"/>
    <col min="16" max="16" width="16" customWidth="1"/>
  </cols>
  <sheetData>
    <row r="2" spans="3:15" ht="15.75" x14ac:dyDescent="0.25">
      <c r="D2" s="1" t="s">
        <v>0</v>
      </c>
    </row>
    <row r="3" spans="3:15" ht="15.75" x14ac:dyDescent="0.25">
      <c r="D3" s="2"/>
      <c r="G3" t="s">
        <v>167</v>
      </c>
    </row>
    <row r="4" spans="3:15" ht="31.5" x14ac:dyDescent="0.25">
      <c r="D4" s="10" t="s">
        <v>148</v>
      </c>
      <c r="E4" s="55" t="s">
        <v>1</v>
      </c>
      <c r="F4" s="56" t="s">
        <v>2</v>
      </c>
    </row>
    <row r="5" spans="3:15" ht="15.75" x14ac:dyDescent="0.25">
      <c r="D5" s="57"/>
      <c r="E5" s="8"/>
      <c r="F5" s="14"/>
    </row>
    <row r="6" spans="3:15" ht="15.75" x14ac:dyDescent="0.25">
      <c r="D6" s="58"/>
      <c r="E6" s="59" t="s">
        <v>3</v>
      </c>
      <c r="F6" s="60" t="s">
        <v>3</v>
      </c>
    </row>
    <row r="7" spans="3:15" ht="24.75" x14ac:dyDescent="0.25">
      <c r="D7" s="61" t="s">
        <v>4</v>
      </c>
      <c r="E7" s="59">
        <v>2150</v>
      </c>
      <c r="F7" s="60">
        <v>1512</v>
      </c>
      <c r="H7">
        <f>1000</f>
        <v>1000</v>
      </c>
      <c r="M7" s="72" t="s">
        <v>169</v>
      </c>
      <c r="N7" s="72" t="s">
        <v>170</v>
      </c>
      <c r="O7" s="72" t="s">
        <v>171</v>
      </c>
    </row>
    <row r="8" spans="3:15" ht="72.75" x14ac:dyDescent="0.25">
      <c r="D8" s="61" t="s">
        <v>5</v>
      </c>
      <c r="E8" s="62">
        <v>1430</v>
      </c>
      <c r="F8" s="63">
        <v>1148</v>
      </c>
      <c r="M8" s="73" t="s">
        <v>172</v>
      </c>
      <c r="N8" s="73" t="s">
        <v>173</v>
      </c>
      <c r="O8" s="73" t="s">
        <v>174</v>
      </c>
    </row>
    <row r="9" spans="3:15" ht="36.75" x14ac:dyDescent="0.25">
      <c r="D9" s="61" t="s">
        <v>6</v>
      </c>
      <c r="E9" s="59">
        <v>720</v>
      </c>
      <c r="F9" s="60">
        <v>364</v>
      </c>
      <c r="M9" s="73" t="s">
        <v>175</v>
      </c>
      <c r="N9" s="73" t="s">
        <v>176</v>
      </c>
      <c r="O9" s="73" t="s">
        <v>177</v>
      </c>
    </row>
    <row r="10" spans="3:15" ht="24.75" x14ac:dyDescent="0.25">
      <c r="D10" s="61" t="s">
        <v>7</v>
      </c>
      <c r="E10" s="62">
        <v>250</v>
      </c>
      <c r="F10" s="63">
        <v>190</v>
      </c>
      <c r="M10" s="73" t="s">
        <v>178</v>
      </c>
      <c r="N10" s="73" t="s">
        <v>179</v>
      </c>
      <c r="O10" s="73" t="s">
        <v>219</v>
      </c>
    </row>
    <row r="11" spans="3:15" ht="24.75" x14ac:dyDescent="0.25">
      <c r="D11" s="74" t="s">
        <v>150</v>
      </c>
      <c r="E11" s="75">
        <v>470</v>
      </c>
      <c r="F11" s="76">
        <v>174</v>
      </c>
      <c r="H11" t="s">
        <v>185</v>
      </c>
      <c r="M11" s="72" t="s">
        <v>180</v>
      </c>
      <c r="N11" s="72"/>
      <c r="O11" s="73"/>
    </row>
    <row r="12" spans="3:15" ht="36.75" x14ac:dyDescent="0.25">
      <c r="C12" t="s">
        <v>183</v>
      </c>
      <c r="D12" s="61" t="s">
        <v>156</v>
      </c>
      <c r="E12" s="62">
        <v>20</v>
      </c>
      <c r="F12" s="60">
        <v>60</v>
      </c>
      <c r="G12" t="s">
        <v>155</v>
      </c>
      <c r="M12" s="73" t="s">
        <v>168</v>
      </c>
      <c r="N12" s="73" t="s">
        <v>181</v>
      </c>
      <c r="O12" s="73" t="s">
        <v>182</v>
      </c>
    </row>
    <row r="13" spans="3:15" ht="15.75" x14ac:dyDescent="0.25">
      <c r="C13" t="s">
        <v>184</v>
      </c>
      <c r="D13" s="61" t="s">
        <v>8</v>
      </c>
      <c r="E13" s="59">
        <v>450</v>
      </c>
      <c r="F13" s="60">
        <v>114</v>
      </c>
    </row>
    <row r="14" spans="3:15" ht="15.75" x14ac:dyDescent="0.25">
      <c r="D14" s="61" t="s">
        <v>9</v>
      </c>
      <c r="E14" s="62">
        <v>100</v>
      </c>
      <c r="F14" s="63">
        <v>30</v>
      </c>
    </row>
    <row r="15" spans="3:15" ht="15.75" x14ac:dyDescent="0.25">
      <c r="D15" s="74" t="s">
        <v>10</v>
      </c>
      <c r="E15" s="75">
        <v>350</v>
      </c>
      <c r="F15" s="76">
        <v>84</v>
      </c>
    </row>
    <row r="16" spans="3:15" ht="15.75" x14ac:dyDescent="0.25">
      <c r="D16" s="61" t="s">
        <v>11</v>
      </c>
      <c r="E16" s="62">
        <v>200</v>
      </c>
      <c r="F16" s="63">
        <v>80</v>
      </c>
    </row>
    <row r="17" spans="4:12" ht="15.75" x14ac:dyDescent="0.25">
      <c r="D17" s="64" t="s">
        <v>12</v>
      </c>
      <c r="E17" s="65">
        <v>150</v>
      </c>
      <c r="F17" s="66">
        <v>4</v>
      </c>
    </row>
    <row r="20" spans="4:12" ht="15.75" x14ac:dyDescent="0.25">
      <c r="D20" s="1" t="s">
        <v>13</v>
      </c>
      <c r="F20" t="s">
        <v>246</v>
      </c>
      <c r="I20" t="s">
        <v>245</v>
      </c>
    </row>
    <row r="21" spans="4:12" ht="15.75" x14ac:dyDescent="0.25">
      <c r="D21" s="4" t="s">
        <v>14</v>
      </c>
      <c r="J21" s="22" t="s">
        <v>225</v>
      </c>
    </row>
    <row r="22" spans="4:12" ht="15.75" x14ac:dyDescent="0.25">
      <c r="D22" s="4" t="s">
        <v>15</v>
      </c>
    </row>
    <row r="23" spans="4:12" ht="15.75" x14ac:dyDescent="0.25">
      <c r="D23" s="4" t="s">
        <v>198</v>
      </c>
    </row>
    <row r="24" spans="4:12" ht="15.75" x14ac:dyDescent="0.25">
      <c r="D24" s="4" t="s">
        <v>201</v>
      </c>
    </row>
    <row r="25" spans="4:12" ht="15.75" x14ac:dyDescent="0.25">
      <c r="D25" s="68" t="s">
        <v>199</v>
      </c>
      <c r="E25">
        <v>2750</v>
      </c>
      <c r="H25">
        <v>3420</v>
      </c>
    </row>
    <row r="26" spans="4:12" ht="15.75" x14ac:dyDescent="0.25">
      <c r="D26" s="68" t="s">
        <v>200</v>
      </c>
      <c r="E26">
        <v>980</v>
      </c>
      <c r="H26">
        <v>2524</v>
      </c>
    </row>
    <row r="27" spans="4:12" ht="15.75" x14ac:dyDescent="0.25">
      <c r="D27" s="69" t="s">
        <v>166</v>
      </c>
      <c r="E27">
        <f>E25-E26</f>
        <v>1770</v>
      </c>
      <c r="H27">
        <f>H25-H26</f>
        <v>896</v>
      </c>
    </row>
    <row r="28" spans="4:12" ht="15.75" x14ac:dyDescent="0.25">
      <c r="D28" s="4" t="s">
        <v>202</v>
      </c>
      <c r="I28" t="s">
        <v>217</v>
      </c>
      <c r="J28">
        <f>E32-E40</f>
        <v>600</v>
      </c>
      <c r="L28">
        <f>H32-H40</f>
        <v>-20</v>
      </c>
    </row>
    <row r="29" spans="4:12" ht="15.75" x14ac:dyDescent="0.25">
      <c r="D29" s="70" t="s">
        <v>203</v>
      </c>
      <c r="E29">
        <v>420</v>
      </c>
      <c r="F29" t="s">
        <v>224</v>
      </c>
      <c r="H29">
        <v>340</v>
      </c>
      <c r="I29" t="s">
        <v>236</v>
      </c>
    </row>
    <row r="30" spans="4:12" ht="15.75" x14ac:dyDescent="0.25">
      <c r="D30" s="70" t="s">
        <v>204</v>
      </c>
      <c r="E30">
        <v>900</v>
      </c>
      <c r="F30" t="s">
        <v>235</v>
      </c>
      <c r="H30">
        <v>680</v>
      </c>
      <c r="I30">
        <v>164</v>
      </c>
      <c r="K30" t="s">
        <v>220</v>
      </c>
      <c r="L30" t="s">
        <v>222</v>
      </c>
    </row>
    <row r="31" spans="4:12" ht="15.75" x14ac:dyDescent="0.25">
      <c r="D31" s="70" t="s">
        <v>87</v>
      </c>
      <c r="E31">
        <v>40</v>
      </c>
      <c r="F31" t="s">
        <v>237</v>
      </c>
      <c r="H31">
        <v>0</v>
      </c>
      <c r="I31" t="s">
        <v>238</v>
      </c>
      <c r="K31" t="s">
        <v>221</v>
      </c>
    </row>
    <row r="32" spans="4:12" ht="15.75" x14ac:dyDescent="0.25">
      <c r="D32" s="71" t="s">
        <v>165</v>
      </c>
      <c r="E32" s="21">
        <f>SUM(E29:E31)</f>
        <v>1360</v>
      </c>
      <c r="F32" s="21"/>
      <c r="G32" s="21"/>
      <c r="H32" s="21">
        <f>SUM(H29:H31)</f>
        <v>1020</v>
      </c>
      <c r="L32" t="s">
        <v>223</v>
      </c>
    </row>
    <row r="33" spans="4:17" ht="15.75" x14ac:dyDescent="0.25">
      <c r="D33" s="4" t="s">
        <v>205</v>
      </c>
      <c r="E33" s="22">
        <f>E27+E32</f>
        <v>3130</v>
      </c>
      <c r="F33" s="22"/>
      <c r="G33" s="22"/>
      <c r="H33" s="22">
        <f>H27+H32</f>
        <v>1916</v>
      </c>
    </row>
    <row r="34" spans="4:17" ht="15.75" x14ac:dyDescent="0.25">
      <c r="D34" s="4" t="s">
        <v>206</v>
      </c>
    </row>
    <row r="35" spans="4:17" ht="15.75" x14ac:dyDescent="0.25">
      <c r="D35" s="70" t="s">
        <v>207</v>
      </c>
      <c r="E35">
        <v>1200</v>
      </c>
      <c r="H35">
        <v>200</v>
      </c>
    </row>
    <row r="36" spans="4:17" ht="15.75" x14ac:dyDescent="0.25">
      <c r="D36" s="70" t="s">
        <v>208</v>
      </c>
      <c r="E36">
        <f>970</f>
        <v>970</v>
      </c>
      <c r="H36">
        <v>76</v>
      </c>
      <c r="M36" t="s">
        <v>234</v>
      </c>
    </row>
    <row r="37" spans="4:17" ht="15.75" x14ac:dyDescent="0.25">
      <c r="D37" s="70" t="s">
        <v>215</v>
      </c>
      <c r="E37">
        <f>SUM(E35:E36)</f>
        <v>2170</v>
      </c>
      <c r="G37">
        <f t="shared" ref="G37" si="0">SUM(G35:G36)</f>
        <v>0</v>
      </c>
      <c r="H37">
        <f>SUM(H35:H36)</f>
        <v>276</v>
      </c>
      <c r="O37" t="s">
        <v>239</v>
      </c>
      <c r="P37" t="s">
        <v>240</v>
      </c>
    </row>
    <row r="38" spans="4:17" ht="15.75" x14ac:dyDescent="0.25">
      <c r="D38" s="70" t="s">
        <v>210</v>
      </c>
      <c r="O38" t="s">
        <v>242</v>
      </c>
      <c r="P38" t="s">
        <v>241</v>
      </c>
    </row>
    <row r="39" spans="4:17" ht="15.75" x14ac:dyDescent="0.25">
      <c r="D39" s="70" t="s">
        <v>209</v>
      </c>
      <c r="E39">
        <v>200</v>
      </c>
      <c r="H39">
        <v>600</v>
      </c>
      <c r="P39" t="s">
        <v>244</v>
      </c>
    </row>
    <row r="40" spans="4:17" ht="15.75" x14ac:dyDescent="0.25">
      <c r="D40" s="71" t="s">
        <v>211</v>
      </c>
      <c r="E40" s="21">
        <f>SUM(E41:E43)</f>
        <v>760</v>
      </c>
      <c r="F40" s="21"/>
      <c r="G40" s="21"/>
      <c r="H40" s="21">
        <f>SUM(H41:H43)</f>
        <v>1040</v>
      </c>
      <c r="K40" t="s">
        <v>230</v>
      </c>
    </row>
    <row r="41" spans="4:17" ht="15.75" x14ac:dyDescent="0.25">
      <c r="D41" s="70" t="s">
        <v>212</v>
      </c>
      <c r="E41">
        <v>360</v>
      </c>
      <c r="H41">
        <v>400</v>
      </c>
    </row>
    <row r="42" spans="4:17" ht="15.75" x14ac:dyDescent="0.25">
      <c r="D42" s="70" t="s">
        <v>213</v>
      </c>
      <c r="E42">
        <v>200</v>
      </c>
      <c r="H42">
        <v>80</v>
      </c>
      <c r="K42" t="s">
        <v>243</v>
      </c>
    </row>
    <row r="43" spans="4:17" ht="15.75" x14ac:dyDescent="0.25">
      <c r="D43" s="70" t="s">
        <v>214</v>
      </c>
      <c r="E43">
        <v>200</v>
      </c>
      <c r="H43">
        <v>560</v>
      </c>
    </row>
    <row r="44" spans="4:17" ht="15.75" x14ac:dyDescent="0.25">
      <c r="D44" s="4" t="s">
        <v>216</v>
      </c>
      <c r="E44" s="22">
        <f>E37+E40+E39</f>
        <v>3130</v>
      </c>
      <c r="F44" s="22"/>
      <c r="G44" s="22"/>
      <c r="H44" s="22">
        <f>H37+H40+H39</f>
        <v>1916</v>
      </c>
    </row>
    <row r="45" spans="4:17" ht="15.75" x14ac:dyDescent="0.25">
      <c r="D45" s="4"/>
    </row>
    <row r="46" spans="4:17" ht="15.75" x14ac:dyDescent="0.25">
      <c r="D46" s="4" t="s">
        <v>227</v>
      </c>
      <c r="E46" t="s">
        <v>229</v>
      </c>
    </row>
    <row r="47" spans="4:17" ht="15.75" x14ac:dyDescent="0.25">
      <c r="D47" s="5" t="s">
        <v>228</v>
      </c>
      <c r="E47" s="6"/>
      <c r="F47" s="3"/>
      <c r="G47" s="6"/>
      <c r="H47" s="3"/>
    </row>
    <row r="48" spans="4:17" ht="15.75" x14ac:dyDescent="0.25">
      <c r="D48" s="2"/>
      <c r="M48" s="47" t="s">
        <v>27</v>
      </c>
      <c r="N48" s="11"/>
      <c r="O48" s="11"/>
      <c r="P48" s="11"/>
      <c r="Q48" s="12"/>
    </row>
    <row r="49" spans="2:19" x14ac:dyDescent="0.25">
      <c r="B49" s="47" t="s">
        <v>42</v>
      </c>
      <c r="C49" s="48"/>
      <c r="D49" s="48" t="s">
        <v>43</v>
      </c>
      <c r="E49" s="48"/>
      <c r="F49" s="48" t="s">
        <v>226</v>
      </c>
      <c r="G49" s="48"/>
      <c r="H49" s="49" t="s">
        <v>44</v>
      </c>
      <c r="I49" s="50" t="s">
        <v>147</v>
      </c>
      <c r="M49" s="13" t="s">
        <v>16</v>
      </c>
      <c r="N49" s="8"/>
      <c r="O49" s="8"/>
      <c r="P49" s="8"/>
      <c r="Q49" s="14"/>
    </row>
    <row r="50" spans="2:19" x14ac:dyDescent="0.25">
      <c r="B50" s="13" t="s">
        <v>36</v>
      </c>
      <c r="C50" s="8"/>
      <c r="D50" s="8" t="s">
        <v>28</v>
      </c>
      <c r="E50" s="8"/>
      <c r="F50" s="8"/>
      <c r="G50" s="8"/>
      <c r="H50" s="14"/>
      <c r="M50" s="13" t="s">
        <v>17</v>
      </c>
      <c r="N50" s="8"/>
      <c r="O50" s="8" t="s">
        <v>35</v>
      </c>
      <c r="P50" s="8"/>
      <c r="Q50" s="14"/>
    </row>
    <row r="51" spans="2:19" x14ac:dyDescent="0.25">
      <c r="B51" s="13"/>
      <c r="C51" s="8"/>
      <c r="D51" s="8" t="s">
        <v>29</v>
      </c>
      <c r="E51" s="8"/>
      <c r="F51" s="8">
        <f>E37+E39</f>
        <v>2370</v>
      </c>
      <c r="G51" s="8"/>
      <c r="H51" s="14">
        <f>H37+H39</f>
        <v>876</v>
      </c>
      <c r="I51" s="38" t="s">
        <v>149</v>
      </c>
      <c r="M51" s="13" t="s">
        <v>18</v>
      </c>
      <c r="N51" s="8"/>
      <c r="O51" s="8"/>
      <c r="P51" s="8"/>
      <c r="Q51" s="14"/>
    </row>
    <row r="52" spans="2:19" x14ac:dyDescent="0.25">
      <c r="B52" s="13"/>
      <c r="C52" s="8"/>
      <c r="D52" s="8" t="s">
        <v>30</v>
      </c>
      <c r="E52" s="8"/>
      <c r="F52" s="39">
        <f>(E11)/F51</f>
        <v>0.19831223628691982</v>
      </c>
      <c r="G52" s="39"/>
      <c r="H52" s="40">
        <f>(F11)/H51</f>
        <v>0.19863013698630136</v>
      </c>
      <c r="I52" t="s">
        <v>31</v>
      </c>
      <c r="M52" s="53" t="s">
        <v>19</v>
      </c>
      <c r="N52" s="52"/>
      <c r="O52" s="8"/>
      <c r="P52" s="51" t="s">
        <v>153</v>
      </c>
      <c r="Q52" s="14"/>
    </row>
    <row r="53" spans="2:19" x14ac:dyDescent="0.25">
      <c r="B53" s="13" t="s">
        <v>37</v>
      </c>
      <c r="C53" s="8"/>
      <c r="D53" s="8" t="s">
        <v>32</v>
      </c>
      <c r="E53" s="8"/>
      <c r="F53" s="41">
        <f>E32/E40</f>
        <v>1.7894736842105263</v>
      </c>
      <c r="G53" s="41"/>
      <c r="H53" s="42">
        <f>H32/H40</f>
        <v>0.98076923076923073</v>
      </c>
      <c r="I53" t="s">
        <v>33</v>
      </c>
      <c r="M53" s="13" t="s">
        <v>20</v>
      </c>
      <c r="N53" s="8"/>
      <c r="O53" s="8"/>
      <c r="P53" s="8"/>
      <c r="Q53" s="14"/>
      <c r="R53" t="s">
        <v>151</v>
      </c>
    </row>
    <row r="54" spans="2:19" x14ac:dyDescent="0.25">
      <c r="B54" s="13" t="s">
        <v>37</v>
      </c>
      <c r="C54" s="8"/>
      <c r="D54" s="8" t="s">
        <v>34</v>
      </c>
      <c r="E54" s="8"/>
      <c r="F54" s="41">
        <f>(E31+E30)/E40</f>
        <v>1.236842105263158</v>
      </c>
      <c r="G54" s="41"/>
      <c r="H54" s="42">
        <f>(H31+H30)/H40</f>
        <v>0.65384615384615385</v>
      </c>
      <c r="I54" t="s">
        <v>38</v>
      </c>
      <c r="M54" s="13" t="s">
        <v>21</v>
      </c>
      <c r="N54" s="8"/>
      <c r="O54" s="8"/>
      <c r="P54" s="8"/>
      <c r="Q54" s="14"/>
      <c r="S54" t="s">
        <v>152</v>
      </c>
    </row>
    <row r="55" spans="2:19" x14ac:dyDescent="0.25">
      <c r="B55" s="13" t="s">
        <v>39</v>
      </c>
      <c r="C55" s="8"/>
      <c r="D55" s="8" t="s">
        <v>46</v>
      </c>
      <c r="E55" s="8"/>
      <c r="F55" s="43">
        <f>365/(E7/E30)</f>
        <v>152.7906976744186</v>
      </c>
      <c r="G55" s="43"/>
      <c r="H55" s="44">
        <f>365/(F7/H30)</f>
        <v>164.15343915343914</v>
      </c>
      <c r="I55" t="s">
        <v>40</v>
      </c>
      <c r="M55" s="13" t="s">
        <v>22</v>
      </c>
      <c r="N55" s="8"/>
      <c r="O55" s="8"/>
      <c r="P55" s="8" t="s">
        <v>52</v>
      </c>
      <c r="Q55" s="14"/>
    </row>
    <row r="56" spans="2:19" x14ac:dyDescent="0.25">
      <c r="B56" s="13" t="s">
        <v>36</v>
      </c>
      <c r="C56" s="8"/>
      <c r="D56" s="8" t="s">
        <v>41</v>
      </c>
      <c r="E56" s="8"/>
      <c r="F56" s="45">
        <f>(E9/E7)</f>
        <v>0.33488372093023255</v>
      </c>
      <c r="G56" s="45"/>
      <c r="H56" s="46">
        <f>(F9/F7)</f>
        <v>0.24074074074074073</v>
      </c>
      <c r="I56" t="s">
        <v>45</v>
      </c>
      <c r="M56" s="53" t="s">
        <v>23</v>
      </c>
      <c r="N56" s="8"/>
      <c r="O56" s="8"/>
      <c r="P56" s="8"/>
      <c r="Q56" s="14"/>
    </row>
    <row r="57" spans="2:19" x14ac:dyDescent="0.25">
      <c r="B57" s="13" t="s">
        <v>154</v>
      </c>
      <c r="C57" s="8"/>
      <c r="D57" s="8" t="s">
        <v>47</v>
      </c>
      <c r="E57" s="8"/>
      <c r="F57" s="8">
        <f>E11/E12</f>
        <v>23.5</v>
      </c>
      <c r="G57" s="8"/>
      <c r="H57" s="14">
        <f>F11/F12</f>
        <v>2.9</v>
      </c>
      <c r="I57" t="s">
        <v>48</v>
      </c>
      <c r="M57" s="13" t="s">
        <v>24</v>
      </c>
      <c r="N57" s="8"/>
      <c r="O57" s="8"/>
      <c r="P57" s="8" t="s">
        <v>55</v>
      </c>
      <c r="Q57" s="14"/>
    </row>
    <row r="58" spans="2:19" x14ac:dyDescent="0.25">
      <c r="B58" s="13" t="s">
        <v>154</v>
      </c>
      <c r="C58" s="8"/>
      <c r="D58" s="8" t="s">
        <v>49</v>
      </c>
      <c r="E58" s="8"/>
      <c r="F58" s="8" t="s">
        <v>186</v>
      </c>
      <c r="G58" s="8"/>
      <c r="H58" s="14"/>
      <c r="I58" t="s">
        <v>50</v>
      </c>
      <c r="M58" s="13" t="s">
        <v>25</v>
      </c>
      <c r="N58" s="8"/>
      <c r="O58" s="8"/>
      <c r="P58" s="8"/>
      <c r="Q58" s="14"/>
    </row>
    <row r="59" spans="2:19" x14ac:dyDescent="0.25">
      <c r="B59" s="13" t="s">
        <v>39</v>
      </c>
      <c r="C59" s="8"/>
      <c r="D59" s="8" t="s">
        <v>51</v>
      </c>
      <c r="E59" s="8"/>
      <c r="F59" s="41">
        <f>E8/E29</f>
        <v>3.4047619047619047</v>
      </c>
      <c r="G59" s="41"/>
      <c r="H59" s="42">
        <f>F8/H29</f>
        <v>3.3764705882352941</v>
      </c>
      <c r="M59" s="15" t="s">
        <v>26</v>
      </c>
      <c r="N59" s="9"/>
      <c r="O59" s="9"/>
      <c r="P59" s="9"/>
      <c r="Q59" s="16"/>
    </row>
    <row r="60" spans="2:19" x14ac:dyDescent="0.25">
      <c r="B60" s="13"/>
      <c r="C60" s="8"/>
      <c r="D60" s="8" t="s">
        <v>54</v>
      </c>
      <c r="E60" s="8"/>
      <c r="F60" s="43">
        <f>365/F59</f>
        <v>107.2027972027972</v>
      </c>
      <c r="G60" s="8"/>
      <c r="H60" s="27">
        <f>365/H59</f>
        <v>108.10104529616724</v>
      </c>
      <c r="I60" t="s">
        <v>53</v>
      </c>
    </row>
    <row r="61" spans="2:19" x14ac:dyDescent="0.25">
      <c r="B61" s="13" t="s">
        <v>187</v>
      </c>
      <c r="C61" s="8"/>
      <c r="D61" s="8" t="s">
        <v>188</v>
      </c>
      <c r="E61" s="8"/>
      <c r="F61" s="8">
        <f>E7/E44</f>
        <v>0.68690095846645371</v>
      </c>
      <c r="G61" s="8"/>
      <c r="H61" s="14">
        <f>F7/H44</f>
        <v>0.78914405010438415</v>
      </c>
      <c r="I61" t="s">
        <v>56</v>
      </c>
    </row>
    <row r="62" spans="2:19" x14ac:dyDescent="0.25">
      <c r="B62" s="15" t="s">
        <v>157</v>
      </c>
      <c r="C62" s="9"/>
      <c r="D62" s="9" t="s">
        <v>158</v>
      </c>
      <c r="E62" s="9"/>
      <c r="F62" s="85">
        <f>(E39+E40)/E44</f>
        <v>0.30670926517571884</v>
      </c>
      <c r="G62" s="9"/>
      <c r="H62" s="85">
        <f>(H39+H40)/H44</f>
        <v>0.85594989561586643</v>
      </c>
      <c r="I62" t="s">
        <v>57</v>
      </c>
    </row>
    <row r="63" spans="2:19" x14ac:dyDescent="0.25">
      <c r="B63" s="79" t="s">
        <v>157</v>
      </c>
      <c r="C63" s="18"/>
      <c r="D63" s="80" t="s">
        <v>218</v>
      </c>
      <c r="E63" s="18"/>
      <c r="F63" s="81">
        <f>E39/F51</f>
        <v>8.4388185654008435E-2</v>
      </c>
      <c r="G63" s="18"/>
      <c r="H63" s="82">
        <f>H39/H51</f>
        <v>0.68493150684931503</v>
      </c>
    </row>
    <row r="64" spans="2:19" x14ac:dyDescent="0.25">
      <c r="B64" s="78"/>
      <c r="F64" s="77"/>
      <c r="H64" s="7"/>
    </row>
    <row r="65" spans="3:19" x14ac:dyDescent="0.25">
      <c r="D65" t="s">
        <v>159</v>
      </c>
      <c r="F65" s="7">
        <f>E15/E7</f>
        <v>0.16279069767441862</v>
      </c>
      <c r="G65" s="7"/>
      <c r="H65" s="7">
        <f>(F15/F7)</f>
        <v>5.5555555555555552E-2</v>
      </c>
    </row>
    <row r="67" spans="3:19" x14ac:dyDescent="0.25">
      <c r="C67" t="s">
        <v>247</v>
      </c>
      <c r="D67" t="s">
        <v>58</v>
      </c>
      <c r="F67" s="7">
        <f>E15/E44</f>
        <v>0.11182108626198083</v>
      </c>
      <c r="H67" s="77">
        <f>F15/H44</f>
        <v>4.3841336116910233E-2</v>
      </c>
    </row>
    <row r="68" spans="3:19" x14ac:dyDescent="0.25">
      <c r="D68" t="s">
        <v>59</v>
      </c>
      <c r="F68" s="84">
        <f>F61*F65</f>
        <v>0.11182108626198084</v>
      </c>
      <c r="H68" s="83">
        <f>H61*H65</f>
        <v>4.3841336116910226E-2</v>
      </c>
      <c r="J68" s="10" t="s">
        <v>60</v>
      </c>
      <c r="K68" s="18" t="s">
        <v>61</v>
      </c>
      <c r="L68" s="11" t="s">
        <v>63</v>
      </c>
      <c r="M68" s="18" t="s">
        <v>61</v>
      </c>
      <c r="N68" s="18" t="s">
        <v>4</v>
      </c>
      <c r="O68" s="19" t="s">
        <v>63</v>
      </c>
      <c r="P68" s="19" t="s">
        <v>65</v>
      </c>
      <c r="Q68" s="19" t="s">
        <v>66</v>
      </c>
      <c r="R68" s="19" t="s">
        <v>67</v>
      </c>
      <c r="S68" s="12"/>
    </row>
    <row r="69" spans="3:19" x14ac:dyDescent="0.25">
      <c r="J69" s="15"/>
      <c r="K69" s="9" t="s">
        <v>62</v>
      </c>
      <c r="L69" s="9"/>
      <c r="M69" s="9" t="s">
        <v>4</v>
      </c>
      <c r="N69" s="9" t="s">
        <v>64</v>
      </c>
      <c r="O69" s="9"/>
      <c r="P69" s="9" t="s">
        <v>248</v>
      </c>
      <c r="Q69" s="9"/>
      <c r="R69" s="9"/>
      <c r="S69" s="16"/>
    </row>
    <row r="70" spans="3:19" x14ac:dyDescent="0.25">
      <c r="J70" t="s">
        <v>68</v>
      </c>
    </row>
    <row r="71" spans="3:19" x14ac:dyDescent="0.25">
      <c r="K71" t="s">
        <v>249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6"/>
  <sheetViews>
    <sheetView topLeftCell="B82" workbookViewId="0">
      <selection activeCell="E76" sqref="E76:E77"/>
    </sheetView>
  </sheetViews>
  <sheetFormatPr defaultRowHeight="15" x14ac:dyDescent="0.25"/>
  <cols>
    <col min="5" max="5" width="29.7109375" customWidth="1"/>
    <col min="6" max="6" width="9.5703125" bestFit="1" customWidth="1"/>
    <col min="8" max="8" width="14" customWidth="1"/>
  </cols>
  <sheetData>
    <row r="2" spans="5:9" x14ac:dyDescent="0.25">
      <c r="E2" s="22" t="s">
        <v>69</v>
      </c>
    </row>
    <row r="4" spans="5:9" x14ac:dyDescent="0.25">
      <c r="E4" t="s">
        <v>70</v>
      </c>
    </row>
    <row r="5" spans="5:9" x14ac:dyDescent="0.25">
      <c r="E5" t="s">
        <v>71</v>
      </c>
    </row>
    <row r="6" spans="5:9" x14ac:dyDescent="0.25">
      <c r="E6" t="s">
        <v>79</v>
      </c>
      <c r="H6" s="17">
        <v>7000</v>
      </c>
    </row>
    <row r="7" spans="5:9" x14ac:dyDescent="0.25">
      <c r="E7" t="s">
        <v>72</v>
      </c>
      <c r="H7">
        <v>4000</v>
      </c>
    </row>
    <row r="8" spans="5:9" x14ac:dyDescent="0.25">
      <c r="E8" t="s">
        <v>80</v>
      </c>
      <c r="H8">
        <v>12000</v>
      </c>
    </row>
    <row r="9" spans="5:9" x14ac:dyDescent="0.25">
      <c r="E9" t="s">
        <v>73</v>
      </c>
      <c r="H9" s="20">
        <v>6800</v>
      </c>
    </row>
    <row r="10" spans="5:9" x14ac:dyDescent="0.25">
      <c r="E10" t="s">
        <v>84</v>
      </c>
      <c r="H10">
        <v>4500</v>
      </c>
    </row>
    <row r="11" spans="5:9" x14ac:dyDescent="0.25">
      <c r="E11" t="s">
        <v>85</v>
      </c>
      <c r="H11">
        <v>5200</v>
      </c>
    </row>
    <row r="12" spans="5:9" x14ac:dyDescent="0.25">
      <c r="E12" t="s">
        <v>90</v>
      </c>
      <c r="H12">
        <v>1230</v>
      </c>
    </row>
    <row r="13" spans="5:9" x14ac:dyDescent="0.25">
      <c r="E13" t="s">
        <v>91</v>
      </c>
      <c r="H13">
        <v>3700</v>
      </c>
    </row>
    <row r="14" spans="5:9" x14ac:dyDescent="0.25">
      <c r="E14" t="s">
        <v>92</v>
      </c>
      <c r="H14">
        <v>450</v>
      </c>
    </row>
    <row r="15" spans="5:9" x14ac:dyDescent="0.25">
      <c r="E15" t="s">
        <v>250</v>
      </c>
      <c r="H15">
        <v>2000</v>
      </c>
    </row>
    <row r="16" spans="5:9" x14ac:dyDescent="0.25">
      <c r="H16" t="s">
        <v>160</v>
      </c>
      <c r="I16" t="s">
        <v>161</v>
      </c>
    </row>
    <row r="17" spans="3:18" x14ac:dyDescent="0.25">
      <c r="E17" t="s">
        <v>74</v>
      </c>
    </row>
    <row r="18" spans="3:18" x14ac:dyDescent="0.25">
      <c r="E18" t="s">
        <v>75</v>
      </c>
    </row>
    <row r="19" spans="3:18" x14ac:dyDescent="0.25">
      <c r="E19" s="21" t="s">
        <v>190</v>
      </c>
      <c r="F19" s="21" t="s">
        <v>162</v>
      </c>
      <c r="H19" t="s">
        <v>163</v>
      </c>
    </row>
    <row r="20" spans="3:18" x14ac:dyDescent="0.25">
      <c r="E20" s="23" t="s">
        <v>82</v>
      </c>
      <c r="F20" s="24">
        <f>F22+F23</f>
        <v>8200</v>
      </c>
      <c r="G20" s="11"/>
      <c r="H20" s="25" t="s">
        <v>96</v>
      </c>
      <c r="I20" s="12"/>
      <c r="J20" t="s">
        <v>192</v>
      </c>
    </row>
    <row r="21" spans="3:18" x14ac:dyDescent="0.25">
      <c r="E21" s="26" t="s">
        <v>76</v>
      </c>
      <c r="F21" s="8"/>
      <c r="G21" s="8"/>
      <c r="H21" s="8" t="s">
        <v>101</v>
      </c>
      <c r="I21" s="27">
        <f>F29-I23-I24</f>
        <v>13880</v>
      </c>
      <c r="K21" t="s">
        <v>189</v>
      </c>
    </row>
    <row r="22" spans="3:18" x14ac:dyDescent="0.25">
      <c r="E22" s="28" t="s">
        <v>77</v>
      </c>
      <c r="F22" s="29">
        <f>H6-H7</f>
        <v>3000</v>
      </c>
      <c r="G22" s="8"/>
      <c r="H22" s="8"/>
      <c r="I22" s="14"/>
      <c r="K22" s="67" t="s">
        <v>191</v>
      </c>
      <c r="L22" s="67"/>
      <c r="M22" s="67"/>
      <c r="N22" s="67"/>
      <c r="O22" s="67"/>
      <c r="P22" s="67"/>
    </row>
    <row r="23" spans="3:18" x14ac:dyDescent="0.25">
      <c r="E23" s="28" t="s">
        <v>78</v>
      </c>
      <c r="F23" s="30">
        <f>H8-H9</f>
        <v>5200</v>
      </c>
      <c r="G23" s="8"/>
      <c r="H23" s="31" t="s">
        <v>98</v>
      </c>
      <c r="I23" s="32">
        <v>0</v>
      </c>
      <c r="K23" s="67"/>
      <c r="L23" s="67"/>
      <c r="M23" s="67"/>
      <c r="N23" s="67"/>
      <c r="O23" s="67"/>
      <c r="P23" s="67"/>
    </row>
    <row r="24" spans="3:18" x14ac:dyDescent="0.25">
      <c r="E24" s="33" t="s">
        <v>81</v>
      </c>
      <c r="F24" s="31">
        <f>F25+F26+F28+F27</f>
        <v>11380</v>
      </c>
      <c r="G24" s="8"/>
      <c r="H24" s="31" t="s">
        <v>95</v>
      </c>
      <c r="I24" s="14">
        <f>I25+I26</f>
        <v>5700</v>
      </c>
    </row>
    <row r="25" spans="3:18" x14ac:dyDescent="0.25">
      <c r="E25" s="13" t="s">
        <v>83</v>
      </c>
      <c r="F25" s="8">
        <f>H10</f>
        <v>4500</v>
      </c>
      <c r="G25" s="8"/>
      <c r="H25" s="8" t="s">
        <v>93</v>
      </c>
      <c r="I25" s="14">
        <f>H13</f>
        <v>3700</v>
      </c>
    </row>
    <row r="26" spans="3:18" x14ac:dyDescent="0.25">
      <c r="E26" s="13" t="s">
        <v>86</v>
      </c>
      <c r="F26" s="8">
        <f>H11</f>
        <v>5200</v>
      </c>
      <c r="G26" s="8"/>
      <c r="H26" s="8" t="s">
        <v>94</v>
      </c>
      <c r="I26" s="14">
        <f>H15</f>
        <v>2000</v>
      </c>
    </row>
    <row r="27" spans="3:18" x14ac:dyDescent="0.25">
      <c r="E27" s="13" t="s">
        <v>89</v>
      </c>
      <c r="F27" s="8">
        <f>H14</f>
        <v>450</v>
      </c>
      <c r="G27" s="8"/>
      <c r="H27" s="8"/>
      <c r="I27" s="14"/>
    </row>
    <row r="28" spans="3:18" x14ac:dyDescent="0.25">
      <c r="E28" s="13" t="s">
        <v>87</v>
      </c>
      <c r="F28" s="8">
        <f>H12</f>
        <v>1230</v>
      </c>
      <c r="G28" s="8"/>
      <c r="H28" s="8"/>
      <c r="I28" s="14"/>
    </row>
    <row r="29" spans="3:18" x14ac:dyDescent="0.25">
      <c r="E29" s="34" t="s">
        <v>88</v>
      </c>
      <c r="F29" s="35">
        <f>F20+F24</f>
        <v>19580</v>
      </c>
      <c r="G29" s="9"/>
      <c r="H29" s="36" t="s">
        <v>100</v>
      </c>
      <c r="I29" s="37">
        <f>I21+I23+I24</f>
        <v>19580</v>
      </c>
      <c r="J29" s="86"/>
    </row>
    <row r="31" spans="3:18" x14ac:dyDescent="0.25">
      <c r="C31" t="s">
        <v>108</v>
      </c>
      <c r="E31" s="54" t="s">
        <v>106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t="s">
        <v>252</v>
      </c>
    </row>
    <row r="32" spans="3:18" x14ac:dyDescent="0.25">
      <c r="E32" s="87" t="s">
        <v>107</v>
      </c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t="s">
        <v>251</v>
      </c>
    </row>
    <row r="34" spans="1:21" x14ac:dyDescent="0.25">
      <c r="E34" s="22" t="s">
        <v>146</v>
      </c>
    </row>
    <row r="35" spans="1:21" x14ac:dyDescent="0.25">
      <c r="M35" t="s">
        <v>164</v>
      </c>
    </row>
    <row r="36" spans="1:21" x14ac:dyDescent="0.25">
      <c r="B36" t="s">
        <v>105</v>
      </c>
    </row>
    <row r="38" spans="1:21" x14ac:dyDescent="0.25">
      <c r="A38" t="s">
        <v>112</v>
      </c>
      <c r="E38" t="s">
        <v>109</v>
      </c>
      <c r="F38" t="s">
        <v>111</v>
      </c>
      <c r="M38" t="s">
        <v>193</v>
      </c>
    </row>
    <row r="39" spans="1:21" x14ac:dyDescent="0.25">
      <c r="E39" t="s">
        <v>110</v>
      </c>
      <c r="F39" t="s">
        <v>113</v>
      </c>
      <c r="M39" t="s">
        <v>194</v>
      </c>
    </row>
    <row r="40" spans="1:21" x14ac:dyDescent="0.25">
      <c r="E40" t="s">
        <v>115</v>
      </c>
      <c r="F40" t="s">
        <v>114</v>
      </c>
      <c r="G40" t="s">
        <v>116</v>
      </c>
      <c r="I40" s="38" t="s">
        <v>117</v>
      </c>
    </row>
    <row r="41" spans="1:21" x14ac:dyDescent="0.25">
      <c r="E41" t="s">
        <v>118</v>
      </c>
      <c r="F41" t="s">
        <v>114</v>
      </c>
      <c r="G41" s="20">
        <v>-5000</v>
      </c>
    </row>
    <row r="42" spans="1:21" x14ac:dyDescent="0.25">
      <c r="F42" t="s">
        <v>99</v>
      </c>
      <c r="G42">
        <v>15000</v>
      </c>
      <c r="H42" t="s">
        <v>119</v>
      </c>
      <c r="O42" t="s">
        <v>258</v>
      </c>
      <c r="P42" t="s">
        <v>259</v>
      </c>
      <c r="T42" t="s">
        <v>258</v>
      </c>
    </row>
    <row r="43" spans="1:21" x14ac:dyDescent="0.25">
      <c r="D43" t="s">
        <v>104</v>
      </c>
      <c r="O43" t="s">
        <v>257</v>
      </c>
      <c r="P43" t="s">
        <v>260</v>
      </c>
    </row>
    <row r="44" spans="1:21" x14ac:dyDescent="0.25">
      <c r="F44" t="s">
        <v>262</v>
      </c>
    </row>
    <row r="45" spans="1:21" x14ac:dyDescent="0.25">
      <c r="E45" t="s">
        <v>261</v>
      </c>
      <c r="F45" t="s">
        <v>254</v>
      </c>
      <c r="H45" t="s">
        <v>253</v>
      </c>
    </row>
    <row r="46" spans="1:21" x14ac:dyDescent="0.25">
      <c r="F46" t="s">
        <v>255</v>
      </c>
      <c r="H46" t="s">
        <v>256</v>
      </c>
      <c r="R46" s="9"/>
      <c r="S46" s="9" t="s">
        <v>124</v>
      </c>
      <c r="T46" s="9"/>
      <c r="U46" s="9"/>
    </row>
    <row r="47" spans="1:21" x14ac:dyDescent="0.25">
      <c r="B47" t="s">
        <v>102</v>
      </c>
      <c r="R47" t="s">
        <v>125</v>
      </c>
      <c r="S47" s="14"/>
      <c r="U47" t="s">
        <v>126</v>
      </c>
    </row>
    <row r="48" spans="1:21" x14ac:dyDescent="0.25">
      <c r="S48" s="14"/>
      <c r="T48" t="s">
        <v>127</v>
      </c>
    </row>
    <row r="49" spans="2:20" x14ac:dyDescent="0.25">
      <c r="C49" t="s">
        <v>120</v>
      </c>
      <c r="F49" t="s">
        <v>121</v>
      </c>
      <c r="I49" t="s">
        <v>122</v>
      </c>
      <c r="L49" s="38" t="s">
        <v>123</v>
      </c>
      <c r="M49" t="s">
        <v>135</v>
      </c>
      <c r="R49" t="s">
        <v>129</v>
      </c>
      <c r="S49" s="14"/>
      <c r="T49" s="20">
        <v>88000</v>
      </c>
    </row>
    <row r="50" spans="2:20" x14ac:dyDescent="0.25">
      <c r="C50" t="s">
        <v>137</v>
      </c>
      <c r="M50" t="s">
        <v>136</v>
      </c>
      <c r="R50">
        <v>78000</v>
      </c>
      <c r="S50" s="14"/>
    </row>
    <row r="51" spans="2:20" x14ac:dyDescent="0.25">
      <c r="R51" t="s">
        <v>130</v>
      </c>
      <c r="S51" s="14"/>
      <c r="T51" t="s">
        <v>128</v>
      </c>
    </row>
    <row r="52" spans="2:20" x14ac:dyDescent="0.25">
      <c r="R52" t="s">
        <v>131</v>
      </c>
      <c r="S52" s="14"/>
      <c r="T52" t="s">
        <v>97</v>
      </c>
    </row>
    <row r="53" spans="2:20" x14ac:dyDescent="0.25">
      <c r="R53" t="s">
        <v>132</v>
      </c>
      <c r="S53" s="14"/>
    </row>
    <row r="54" spans="2:20" x14ac:dyDescent="0.25">
      <c r="R54">
        <v>4000</v>
      </c>
      <c r="S54" s="14"/>
      <c r="T54" t="s">
        <v>133</v>
      </c>
    </row>
    <row r="55" spans="2:20" x14ac:dyDescent="0.25">
      <c r="S55" s="14"/>
      <c r="T55">
        <v>78000</v>
      </c>
    </row>
    <row r="56" spans="2:20" x14ac:dyDescent="0.25">
      <c r="S56" s="16"/>
    </row>
    <row r="58" spans="2:20" x14ac:dyDescent="0.25">
      <c r="R58" t="s">
        <v>134</v>
      </c>
    </row>
    <row r="59" spans="2:20" x14ac:dyDescent="0.25">
      <c r="R59" t="s">
        <v>138</v>
      </c>
    </row>
    <row r="60" spans="2:20" x14ac:dyDescent="0.25">
      <c r="R60" t="s">
        <v>139</v>
      </c>
    </row>
    <row r="61" spans="2:20" x14ac:dyDescent="0.25">
      <c r="R61" t="s">
        <v>140</v>
      </c>
    </row>
    <row r="62" spans="2:20" x14ac:dyDescent="0.25">
      <c r="Q62" t="s">
        <v>99</v>
      </c>
      <c r="R62">
        <v>72000</v>
      </c>
      <c r="S62" t="s">
        <v>141</v>
      </c>
    </row>
    <row r="64" spans="2:20" x14ac:dyDescent="0.25">
      <c r="B64" t="s">
        <v>103</v>
      </c>
    </row>
    <row r="66" spans="2:17" x14ac:dyDescent="0.25">
      <c r="B66" t="s">
        <v>144</v>
      </c>
      <c r="E66" t="s">
        <v>142</v>
      </c>
      <c r="I66" t="s">
        <v>195</v>
      </c>
      <c r="K66">
        <v>10000</v>
      </c>
    </row>
    <row r="67" spans="2:17" x14ac:dyDescent="0.25">
      <c r="B67" t="s">
        <v>145</v>
      </c>
      <c r="E67" t="s">
        <v>143</v>
      </c>
      <c r="I67" t="s">
        <v>196</v>
      </c>
      <c r="K67">
        <v>12500</v>
      </c>
    </row>
    <row r="68" spans="2:17" x14ac:dyDescent="0.25">
      <c r="E68" t="s">
        <v>99</v>
      </c>
      <c r="F68">
        <f>162000/1.25</f>
        <v>129600</v>
      </c>
    </row>
    <row r="69" spans="2:17" x14ac:dyDescent="0.25">
      <c r="G69" t="s">
        <v>197</v>
      </c>
      <c r="M69">
        <v>7500</v>
      </c>
      <c r="O69" t="s">
        <v>263</v>
      </c>
      <c r="Q69" s="88">
        <v>0.5</v>
      </c>
    </row>
    <row r="70" spans="2:17" x14ac:dyDescent="0.25">
      <c r="J70">
        <v>50000</v>
      </c>
      <c r="L70" t="s">
        <v>264</v>
      </c>
      <c r="M70">
        <v>5000</v>
      </c>
      <c r="Q70">
        <v>2500</v>
      </c>
    </row>
    <row r="71" spans="2:17" x14ac:dyDescent="0.25">
      <c r="F71" s="88">
        <v>0.25</v>
      </c>
      <c r="G71">
        <v>1.25</v>
      </c>
    </row>
    <row r="72" spans="2:17" x14ac:dyDescent="0.25">
      <c r="F72" t="s">
        <v>231</v>
      </c>
    </row>
    <row r="73" spans="2:17" x14ac:dyDescent="0.25">
      <c r="G73" t="s">
        <v>232</v>
      </c>
      <c r="M73" t="s">
        <v>265</v>
      </c>
    </row>
    <row r="74" spans="2:17" x14ac:dyDescent="0.25">
      <c r="G74" t="s">
        <v>233</v>
      </c>
      <c r="M74" t="s">
        <v>266</v>
      </c>
    </row>
    <row r="76" spans="2:17" x14ac:dyDescent="0.25">
      <c r="G76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 2</vt:lpstr>
      <vt:lpstr>TASK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2020-11-22T18:01:25Z</dcterms:created>
  <dcterms:modified xsi:type="dcterms:W3CDTF">2020-11-25T13:14:41Z</dcterms:modified>
</cp:coreProperties>
</file>