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ayn_000\Documents\GitHub\tippecanoe\app\static\"/>
    </mc:Choice>
  </mc:AlternateContent>
  <bookViews>
    <workbookView xWindow="120" yWindow="60" windowWidth="24912" windowHeight="12840"/>
  </bookViews>
  <sheets>
    <sheet name="Sheet1" sheetId="1" r:id="rId1"/>
  </sheets>
  <definedNames>
    <definedName name="_xlnm._FilterDatabase" localSheetId="0" hidden="1">Sheet1!$A$1:$AY$28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AK3" i="1" l="1"/>
  <c r="AK6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" i="1"/>
  <c r="AP3" i="1" l="1"/>
  <c r="AK4" i="1"/>
  <c r="AK5" i="1"/>
  <c r="AP5" i="1" s="1"/>
  <c r="AK7" i="1"/>
  <c r="AP7" i="1" s="1"/>
  <c r="AK8" i="1"/>
  <c r="AP8" i="1" s="1"/>
  <c r="AK9" i="1"/>
  <c r="AP9" i="1" s="1"/>
  <c r="AK10" i="1"/>
  <c r="AP10" i="1" s="1"/>
  <c r="AK11" i="1"/>
  <c r="AP11" i="1" s="1"/>
  <c r="AK12" i="1"/>
  <c r="AP12" i="1" s="1"/>
  <c r="AK13" i="1"/>
  <c r="AP13" i="1" s="1"/>
  <c r="AK14" i="1"/>
  <c r="AP14" i="1" s="1"/>
  <c r="AK15" i="1"/>
  <c r="AP15" i="1" s="1"/>
  <c r="AK16" i="1"/>
  <c r="AP16" i="1" s="1"/>
  <c r="AK17" i="1"/>
  <c r="AP17" i="1" s="1"/>
  <c r="AK18" i="1"/>
  <c r="AP18" i="1" s="1"/>
  <c r="AK19" i="1"/>
  <c r="AP19" i="1" s="1"/>
  <c r="AK20" i="1"/>
  <c r="AP20" i="1" s="1"/>
  <c r="AK21" i="1"/>
  <c r="AP21" i="1" s="1"/>
  <c r="AK22" i="1"/>
  <c r="AP22" i="1" s="1"/>
  <c r="AK23" i="1"/>
  <c r="AP23" i="1" s="1"/>
  <c r="AK24" i="1"/>
  <c r="AP24" i="1" s="1"/>
  <c r="AK25" i="1"/>
  <c r="AP25" i="1" s="1"/>
  <c r="AK26" i="1"/>
  <c r="AP26" i="1" s="1"/>
  <c r="AK27" i="1"/>
  <c r="AP27" i="1" s="1"/>
  <c r="AK28" i="1"/>
  <c r="AP28" i="1" s="1"/>
  <c r="AK2" i="1"/>
  <c r="AP2" i="1" s="1"/>
  <c r="AT28" i="1" l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" i="1"/>
  <c r="R18" i="1"/>
  <c r="X18" i="1" s="1"/>
  <c r="AC18" i="1" s="1"/>
  <c r="AQ18" i="1" s="1"/>
  <c r="R28" i="1"/>
  <c r="X28" i="1" s="1"/>
  <c r="AC28" i="1" s="1"/>
  <c r="AQ28" i="1" s="1"/>
  <c r="AU28" i="1" s="1"/>
  <c r="R27" i="1"/>
  <c r="X27" i="1" s="1"/>
  <c r="AC27" i="1" s="1"/>
  <c r="AQ27" i="1" s="1"/>
  <c r="AU27" i="1" s="1"/>
  <c r="R26" i="1"/>
  <c r="X26" i="1" s="1"/>
  <c r="AC26" i="1" s="1"/>
  <c r="AQ26" i="1" s="1"/>
  <c r="R25" i="1"/>
  <c r="X25" i="1" s="1"/>
  <c r="AC25" i="1" s="1"/>
  <c r="AQ25" i="1" s="1"/>
  <c r="AU25" i="1" s="1"/>
  <c r="R24" i="1"/>
  <c r="X24" i="1" s="1"/>
  <c r="AC24" i="1" s="1"/>
  <c r="AQ24" i="1" s="1"/>
  <c r="AU24" i="1" s="1"/>
  <c r="R23" i="1"/>
  <c r="X23" i="1" s="1"/>
  <c r="AC23" i="1" s="1"/>
  <c r="AQ23" i="1" s="1"/>
  <c r="AU23" i="1" s="1"/>
  <c r="R22" i="1"/>
  <c r="X22" i="1" s="1"/>
  <c r="AC22" i="1" s="1"/>
  <c r="AQ22" i="1" s="1"/>
  <c r="AU22" i="1" s="1"/>
  <c r="R21" i="1"/>
  <c r="X21" i="1" s="1"/>
  <c r="AC21" i="1" s="1"/>
  <c r="AQ21" i="1" s="1"/>
  <c r="AU21" i="1" s="1"/>
  <c r="R20" i="1"/>
  <c r="X20" i="1" s="1"/>
  <c r="AC20" i="1" s="1"/>
  <c r="AQ20" i="1" s="1"/>
  <c r="AU20" i="1" s="1"/>
  <c r="R19" i="1"/>
  <c r="X19" i="1" s="1"/>
  <c r="AC19" i="1" s="1"/>
  <c r="AQ19" i="1" s="1"/>
  <c r="AU19" i="1" s="1"/>
  <c r="R17" i="1"/>
  <c r="X17" i="1" s="1"/>
  <c r="AC17" i="1" s="1"/>
  <c r="AQ17" i="1" s="1"/>
  <c r="R16" i="1"/>
  <c r="X16" i="1" s="1"/>
  <c r="AC16" i="1" s="1"/>
  <c r="AQ16" i="1" s="1"/>
  <c r="AU16" i="1" s="1"/>
  <c r="R15" i="1"/>
  <c r="X15" i="1" s="1"/>
  <c r="AC15" i="1" s="1"/>
  <c r="AQ15" i="1" s="1"/>
  <c r="AU15" i="1" s="1"/>
  <c r="R14" i="1"/>
  <c r="X14" i="1" s="1"/>
  <c r="AC14" i="1" s="1"/>
  <c r="AQ14" i="1" s="1"/>
  <c r="AU14" i="1" s="1"/>
  <c r="R13" i="1"/>
  <c r="X13" i="1" s="1"/>
  <c r="AC13" i="1" s="1"/>
  <c r="AQ13" i="1" s="1"/>
  <c r="AU13" i="1" s="1"/>
  <c r="R12" i="1"/>
  <c r="X12" i="1" s="1"/>
  <c r="AC12" i="1" s="1"/>
  <c r="AQ12" i="1" s="1"/>
  <c r="AU12" i="1" s="1"/>
  <c r="R11" i="1"/>
  <c r="X11" i="1" s="1"/>
  <c r="AC11" i="1" s="1"/>
  <c r="AQ11" i="1" s="1"/>
  <c r="AU11" i="1" s="1"/>
  <c r="R10" i="1"/>
  <c r="X10" i="1" s="1"/>
  <c r="AC10" i="1" s="1"/>
  <c r="AQ10" i="1" s="1"/>
  <c r="AU10" i="1" s="1"/>
  <c r="R9" i="1"/>
  <c r="X9" i="1" s="1"/>
  <c r="AC9" i="1" s="1"/>
  <c r="AQ9" i="1" s="1"/>
  <c r="R8" i="1"/>
  <c r="X8" i="1" s="1"/>
  <c r="AC8" i="1" s="1"/>
  <c r="AQ8" i="1" s="1"/>
  <c r="AU8" i="1" s="1"/>
  <c r="R7" i="1"/>
  <c r="X7" i="1" s="1"/>
  <c r="AC7" i="1" s="1"/>
  <c r="AQ7" i="1" s="1"/>
  <c r="AU7" i="1" s="1"/>
  <c r="R6" i="1"/>
  <c r="X6" i="1" s="1"/>
  <c r="AC6" i="1" s="1"/>
  <c r="R5" i="1"/>
  <c r="X5" i="1" s="1"/>
  <c r="AC5" i="1" s="1"/>
  <c r="AQ5" i="1" s="1"/>
  <c r="AU5" i="1" s="1"/>
  <c r="R4" i="1"/>
  <c r="X4" i="1" s="1"/>
  <c r="AC4" i="1" s="1"/>
  <c r="R3" i="1"/>
  <c r="X3" i="1" s="1"/>
  <c r="AC3" i="1" s="1"/>
  <c r="AQ3" i="1" s="1"/>
  <c r="AU3" i="1" s="1"/>
  <c r="R2" i="1"/>
  <c r="X2" i="1" s="1"/>
  <c r="AC2" i="1" s="1"/>
  <c r="AQ2" i="1" s="1"/>
  <c r="AU2" i="1" s="1"/>
  <c r="AX25" i="1" l="1"/>
  <c r="AV25" i="1"/>
  <c r="AW25" i="1"/>
  <c r="AU9" i="1"/>
  <c r="AU17" i="1"/>
  <c r="AU26" i="1"/>
  <c r="AX2" i="1"/>
  <c r="AW2" i="1"/>
  <c r="AV2" i="1"/>
  <c r="AX10" i="1"/>
  <c r="AV10" i="1"/>
  <c r="AW10" i="1" s="1"/>
  <c r="AX19" i="1"/>
  <c r="AV19" i="1"/>
  <c r="AW19" i="1" s="1"/>
  <c r="AX27" i="1"/>
  <c r="AW27" i="1"/>
  <c r="AV27" i="1"/>
  <c r="AX8" i="1"/>
  <c r="AV8" i="1"/>
  <c r="AW8" i="1" s="1"/>
  <c r="AX3" i="1"/>
  <c r="AV3" i="1"/>
  <c r="AW3" i="1" s="1"/>
  <c r="AX11" i="1"/>
  <c r="AV11" i="1"/>
  <c r="AW11" i="1" s="1"/>
  <c r="AX20" i="1"/>
  <c r="AV20" i="1"/>
  <c r="AW20" i="1" s="1"/>
  <c r="AX28" i="1"/>
  <c r="AW28" i="1"/>
  <c r="AV28" i="1"/>
  <c r="AX12" i="1"/>
  <c r="AV12" i="1"/>
  <c r="AW12" i="1" s="1"/>
  <c r="AX21" i="1"/>
  <c r="AV21" i="1"/>
  <c r="AW21" i="1" s="1"/>
  <c r="AX13" i="1"/>
  <c r="AW13" i="1"/>
  <c r="AV13" i="1"/>
  <c r="AX22" i="1"/>
  <c r="AV22" i="1"/>
  <c r="AW22" i="1" s="1"/>
  <c r="AX16" i="1"/>
  <c r="AV16" i="1"/>
  <c r="AW16" i="1"/>
  <c r="AX5" i="1"/>
  <c r="AV5" i="1"/>
  <c r="AW5" i="1" s="1"/>
  <c r="AX14" i="1"/>
  <c r="AV14" i="1"/>
  <c r="AW14" i="1" s="1"/>
  <c r="AX23" i="1"/>
  <c r="AW23" i="1"/>
  <c r="AV23" i="1"/>
  <c r="AX7" i="1"/>
  <c r="AV7" i="1"/>
  <c r="AW7" i="1" s="1"/>
  <c r="AX15" i="1"/>
  <c r="AV15" i="1"/>
  <c r="AW15" i="1" s="1"/>
  <c r="AX24" i="1"/>
  <c r="AV24" i="1"/>
  <c r="AW24" i="1" s="1"/>
  <c r="AN4" i="1"/>
  <c r="AL4" i="1"/>
  <c r="AO4" i="1"/>
  <c r="AM4" i="1"/>
  <c r="AJ4" i="1"/>
  <c r="AJ6" i="1"/>
  <c r="AO6" i="1"/>
  <c r="AM6" i="1"/>
  <c r="AL6" i="1"/>
  <c r="AN6" i="1"/>
  <c r="AU18" i="1"/>
  <c r="AX26" i="1" l="1"/>
  <c r="AV26" i="1"/>
  <c r="AW26" i="1" s="1"/>
  <c r="AX17" i="1"/>
  <c r="AV17" i="1"/>
  <c r="AW17" i="1"/>
  <c r="AX9" i="1"/>
  <c r="AV9" i="1"/>
  <c r="AW9" i="1" s="1"/>
  <c r="AX18" i="1"/>
  <c r="AV18" i="1"/>
  <c r="AW18" i="1"/>
  <c r="AP6" i="1"/>
  <c r="AQ6" i="1" s="1"/>
  <c r="AU6" i="1" s="1"/>
  <c r="AP4" i="1"/>
  <c r="AQ4" i="1" s="1"/>
  <c r="AU4" i="1" s="1"/>
  <c r="AX4" i="1" l="1"/>
  <c r="AV4" i="1"/>
  <c r="AW4" i="1" s="1"/>
  <c r="AX6" i="1"/>
  <c r="AV6" i="1"/>
  <c r="AW6" i="1"/>
</calcChain>
</file>

<file path=xl/sharedStrings.xml><?xml version="1.0" encoding="utf-8"?>
<sst xmlns="http://schemas.openxmlformats.org/spreadsheetml/2006/main" count="349" uniqueCount="206">
  <si>
    <t>ZIP</t>
  </si>
  <si>
    <t>Weighted Rate</t>
  </si>
  <si>
    <t>Year Built</t>
  </si>
  <si>
    <t>79-07-25-251-001.000-005</t>
  </si>
  <si>
    <t>La Quinta Inn &amp; Suites</t>
  </si>
  <si>
    <t>Gajanan LLC</t>
  </si>
  <si>
    <t>average</t>
  </si>
  <si>
    <t>Free Wi-Fi, free breakfast, indoor pool, fitness center, meeting room</t>
  </si>
  <si>
    <t>79-07-24-376-001.000-004</t>
  </si>
  <si>
    <t>Baymonte Inn &amp; Suites</t>
  </si>
  <si>
    <t xml:space="preserve">Sumukh LLC </t>
  </si>
  <si>
    <t>free Wi-Fi, free breakfast, fitness room, conference rooms, meeting rooms, business center</t>
  </si>
  <si>
    <t>79-07-25-101-008.000-005</t>
  </si>
  <si>
    <t xml:space="preserve">Quality Inn </t>
  </si>
  <si>
    <t>Mehar Hotels Group Of Indiana LLC</t>
  </si>
  <si>
    <t xml:space="preserve">Free Wi-Fi, free breakfast, outdoor pool, exercise room </t>
  </si>
  <si>
    <t>79-07-25-200-003.000-005</t>
  </si>
  <si>
    <t>Comfort Inn</t>
  </si>
  <si>
    <t xml:space="preserve">Rds LLC </t>
  </si>
  <si>
    <t>free Wi-Fi, indoor pool, exercise room, free breakfast, business center, meeting rooms</t>
  </si>
  <si>
    <t>79-07-24-451-005.000-004</t>
  </si>
  <si>
    <t>Comfort Suites</t>
  </si>
  <si>
    <t xml:space="preserve">Sppr-Hotels LLC </t>
  </si>
  <si>
    <t>Meeting room, conference room, fitness center, free Wi-Fi, indoor heated pool, free breakfast</t>
  </si>
  <si>
    <t>79-07-24-376-009.000-004</t>
  </si>
  <si>
    <t>Marriott TownePlace</t>
  </si>
  <si>
    <t xml:space="preserve">Trident International Properties LLC </t>
  </si>
  <si>
    <t>av plus</t>
  </si>
  <si>
    <t>free Wi-Fi, free breakfast, fitness room, indoor pool, meeting room, whirlpool rooms available</t>
  </si>
  <si>
    <t>79-07-23-478-017.000-004</t>
  </si>
  <si>
    <t>Fairfield Inn</t>
  </si>
  <si>
    <t>Midwest Heritage Inn Of Laf Inc</t>
  </si>
  <si>
    <t>Free Wi-Fi, free breakfast, fitness room, indoor pool</t>
  </si>
  <si>
    <t>79-07-25-200-017.000-005</t>
  </si>
  <si>
    <t>Candlewood Suites</t>
  </si>
  <si>
    <t>Kapil LLC</t>
  </si>
  <si>
    <t>Free Wi-Fi, indoor pool, business center, fitness center, convenience store</t>
  </si>
  <si>
    <t>79-07-25-101-010.000-005</t>
  </si>
  <si>
    <t>Holiday Inn Express</t>
  </si>
  <si>
    <t>Americo Hospitality LLC</t>
  </si>
  <si>
    <t>Lafayette</t>
  </si>
  <si>
    <t>Free breakfast, business center, fitness center, indoor pool, meeting room</t>
  </si>
  <si>
    <t>79-07-26-226-001.000-004</t>
  </si>
  <si>
    <t>Hampton Inn</t>
  </si>
  <si>
    <t>Laf Suites Developers LP</t>
  </si>
  <si>
    <t>Free Wi-Fi, meeting room, banquet room, business center, free breakfast, fitness room, pool</t>
  </si>
  <si>
    <t>79-07-26-226-004.000-004</t>
  </si>
  <si>
    <t xml:space="preserve">Homewood Suites </t>
  </si>
  <si>
    <t>Meeting room, business center, gift shop, fitness room, pool, free breakfast, restaurant on site</t>
  </si>
  <si>
    <t>79-07-25-126-002.000-005</t>
  </si>
  <si>
    <t xml:space="preserve">Best Western </t>
  </si>
  <si>
    <t xml:space="preserve">Motel Property Development Co LLC </t>
  </si>
  <si>
    <t>av minus</t>
  </si>
  <si>
    <t>Dining on premises, exercise facility, indoor pool, conference center, meeting rooms, ballrooms</t>
  </si>
  <si>
    <t>79-07-29-075-053.300-004</t>
  </si>
  <si>
    <t>Holiday Inn City Centre</t>
  </si>
  <si>
    <t xml:space="preserve">Tn City Centre LLC </t>
  </si>
  <si>
    <t>Business center, fitness center, free internet, indoor pool, restaurant on premises</t>
  </si>
  <si>
    <t>79-07-20-330-006.000-026</t>
  </si>
  <si>
    <t>Hilton Garden Inn</t>
  </si>
  <si>
    <t>Wabash Landing Hotel Associates LLC</t>
  </si>
  <si>
    <t>business center, meeting rooms, pool, restaurant on premises, on-site convenience store, free Wi-Fi, breakfast, fitness center, whirlpool suites available</t>
  </si>
  <si>
    <t>79-07-26-227-019.000-004</t>
  </si>
  <si>
    <t>Courtyard by Marriot</t>
  </si>
  <si>
    <t>Trinetra Hotels Inc</t>
  </si>
  <si>
    <t>Free Wi-Fi, restaurant on premises, fitness center, indoor pool, complimentary local shuttle service, meeting space, conference center</t>
  </si>
  <si>
    <t>79-06-12-126-001.000-034</t>
  </si>
  <si>
    <t xml:space="preserve">Four Points </t>
  </si>
  <si>
    <t xml:space="preserve">Tn University Inn LLC </t>
  </si>
  <si>
    <t>ball rooms, meeting rooms, restaurant on premises, exercise room, indoor pool, outdoor pool, business center</t>
  </si>
  <si>
    <t>79-16-24-200-008.000-007</t>
  </si>
  <si>
    <t>Lincoln Lodge Motel</t>
  </si>
  <si>
    <t>Lincoln Lodge Motel Inc</t>
  </si>
  <si>
    <t>shit</t>
  </si>
  <si>
    <t>Free Wi-Fi</t>
  </si>
  <si>
    <t>79-07-15-843-002.000-004</t>
  </si>
  <si>
    <t>Economy Inn</t>
  </si>
  <si>
    <t>Santa I Corp An Indiana Corporation</t>
  </si>
  <si>
    <t>79-07-24-376-005.000-004</t>
  </si>
  <si>
    <t>Econolodge</t>
  </si>
  <si>
    <t>Ikonkar Investments Inc</t>
  </si>
  <si>
    <t>Free Wi-Fi, free breakfast, outdoor pool, fitness center, meeting rooms</t>
  </si>
  <si>
    <t>79-06-12-426-011.000-026</t>
  </si>
  <si>
    <t>Prestige Inn</t>
  </si>
  <si>
    <t xml:space="preserve">Patel Jagdish D Jayandra D </t>
  </si>
  <si>
    <t>Free Wi-Fi, outdoor pool, free breakfast</t>
  </si>
  <si>
    <t>79-07-24-352-026.000-004</t>
  </si>
  <si>
    <t>Knights Inn</t>
  </si>
  <si>
    <t>Madhav LLC</t>
  </si>
  <si>
    <t>free Wi-Fi, free breakfast</t>
  </si>
  <si>
    <t>79-07-20-305-001.000-026</t>
  </si>
  <si>
    <t>Campus Inn</t>
  </si>
  <si>
    <t>Vashi Naresh M</t>
  </si>
  <si>
    <t>free Wi-Fi, breakfast</t>
  </si>
  <si>
    <t>79-07-25-100-004.000-005</t>
  </si>
  <si>
    <t xml:space="preserve">Red Roof Inn </t>
  </si>
  <si>
    <t>Shivoham LLC</t>
  </si>
  <si>
    <t>Free Wi-Fi, free breakfast</t>
  </si>
  <si>
    <t>79-07-25-101-005.000-005</t>
  </si>
  <si>
    <t xml:space="preserve">Super 8 Motel </t>
  </si>
  <si>
    <t>Kuber Hospitality Inc</t>
  </si>
  <si>
    <t>Free Wi-Fi, free breakfast, business center, meeting rooms</t>
  </si>
  <si>
    <t>79-07-24-451-008.000-004</t>
  </si>
  <si>
    <t>Motel 6</t>
  </si>
  <si>
    <t xml:space="preserve">Ohm LLC </t>
  </si>
  <si>
    <t>free Wi-Fi</t>
  </si>
  <si>
    <t>79-03-27-100-010.000-019</t>
  </si>
  <si>
    <t xml:space="preserve">Laf Hospitality LLC </t>
  </si>
  <si>
    <t>Free Wi-Fi, free breakfast, fitness room</t>
  </si>
  <si>
    <t>79-07-24-451-009.000-004</t>
  </si>
  <si>
    <t>Days Inn &amp; Suites</t>
  </si>
  <si>
    <t xml:space="preserve">Trinity Hotel LLC </t>
  </si>
  <si>
    <t xml:space="preserve">free breakfast, free Wi-fi, fitness center, </t>
  </si>
  <si>
    <t>DBA</t>
  </si>
  <si>
    <t>Deeded_Owner</t>
  </si>
  <si>
    <t>Parcel_ID</t>
  </si>
  <si>
    <t>Address</t>
  </si>
  <si>
    <t>312 Meijer Dr</t>
  </si>
  <si>
    <t>201 Frontage Rd</t>
  </si>
  <si>
    <t>4221 SR26 E</t>
  </si>
  <si>
    <t>4701 Meijer Ct</t>
  </si>
  <si>
    <t>31 Frontage Rd</t>
  </si>
  <si>
    <t>163 Frontage Rd</t>
  </si>
  <si>
    <t>4000 SR26 E</t>
  </si>
  <si>
    <t>240 Meijer Dr</t>
  </si>
  <si>
    <t>200 Progress Dr</t>
  </si>
  <si>
    <t>3941 SR26 E</t>
  </si>
  <si>
    <t>3939 SR26 E</t>
  </si>
  <si>
    <t>4343 SR26 E</t>
  </si>
  <si>
    <t>515 South St</t>
  </si>
  <si>
    <t>356 E State St</t>
  </si>
  <si>
    <t>150 Fairington Ave</t>
  </si>
  <si>
    <t>1600 Cumberland Ave</t>
  </si>
  <si>
    <t>11426 US52 S</t>
  </si>
  <si>
    <t>2200 Sagamore Pkwy N</t>
  </si>
  <si>
    <t>4320 SR26 E</t>
  </si>
  <si>
    <t>1217 Sagamore Pkwy W</t>
  </si>
  <si>
    <t>4110 SR26 E</t>
  </si>
  <si>
    <t>200 Brown St</t>
  </si>
  <si>
    <t>4201 SR26 E</t>
  </si>
  <si>
    <t>4301 SR26 E</t>
  </si>
  <si>
    <t>139 Frontage Rd</t>
  </si>
  <si>
    <t>2030 Northgate Dr</t>
  </si>
  <si>
    <t>151 Frontage Rd</t>
  </si>
  <si>
    <t>Category</t>
  </si>
  <si>
    <t>Lodging</t>
  </si>
  <si>
    <t>Sub_Category</t>
  </si>
  <si>
    <t>Limited Service</t>
  </si>
  <si>
    <t>Extended Stay</t>
  </si>
  <si>
    <t>Full Service</t>
  </si>
  <si>
    <t>Budget</t>
  </si>
  <si>
    <t>Rent Class (5=best 1=worst)</t>
  </si>
  <si>
    <t>Yes</t>
  </si>
  <si>
    <t>No</t>
  </si>
  <si>
    <t>Occupancy</t>
  </si>
  <si>
    <t>Additional Income</t>
  </si>
  <si>
    <t>Departmental Expenses</t>
  </si>
  <si>
    <t>Insurance</t>
  </si>
  <si>
    <t>Undistributed Expenses</t>
  </si>
  <si>
    <t>Management</t>
  </si>
  <si>
    <t>Replacement Reserves</t>
  </si>
  <si>
    <t>PGI</t>
  </si>
  <si>
    <t>EGI</t>
  </si>
  <si>
    <t>NOI</t>
  </si>
  <si>
    <t>Cap Rate</t>
  </si>
  <si>
    <t>Tax Rate</t>
  </si>
  <si>
    <t>Loaded Rate</t>
  </si>
  <si>
    <t>Franchise</t>
  </si>
  <si>
    <t>Total Expenses</t>
  </si>
  <si>
    <t>Taxing District</t>
  </si>
  <si>
    <t>005</t>
  </si>
  <si>
    <t>004</t>
  </si>
  <si>
    <t>026</t>
  </si>
  <si>
    <t>034</t>
  </si>
  <si>
    <t>007</t>
  </si>
  <si>
    <t>019</t>
  </si>
  <si>
    <t xml:space="preserve"> Lafayette </t>
  </si>
  <si>
    <t xml:space="preserve">  Lafayette </t>
  </si>
  <si>
    <t xml:space="preserve"> West Lafayette </t>
  </si>
  <si>
    <t xml:space="preserve"> Clarks Hill </t>
  </si>
  <si>
    <t>City</t>
  </si>
  <si>
    <t>Rooms</t>
  </si>
  <si>
    <t>Suites</t>
  </si>
  <si>
    <t>Advertised Rate</t>
  </si>
  <si>
    <t>Suite Rate</t>
  </si>
  <si>
    <t>Prime Rate 28 Days per Year</t>
  </si>
  <si>
    <t>Appeal</t>
  </si>
  <si>
    <t>Amenities</t>
  </si>
  <si>
    <t>FranchiseFee</t>
  </si>
  <si>
    <t>FranchiseFeeExp</t>
  </si>
  <si>
    <t>ETR</t>
  </si>
  <si>
    <t>AV</t>
  </si>
  <si>
    <t>AV/Room</t>
  </si>
  <si>
    <t>actual</t>
  </si>
  <si>
    <t>Note</t>
  </si>
  <si>
    <t>Reported Departmental Expenses</t>
  </si>
  <si>
    <t>Reported FranchiseFeeExp</t>
  </si>
  <si>
    <t>Reported Insurance</t>
  </si>
  <si>
    <t>Reported Undistributed Expenses</t>
  </si>
  <si>
    <t>Reported Management</t>
  </si>
  <si>
    <t>Reported Replacement Reserves</t>
  </si>
  <si>
    <t>Projected Actual Rate</t>
  </si>
  <si>
    <t>Projected Actual Suite Rate</t>
  </si>
  <si>
    <t>SQFT</t>
  </si>
  <si>
    <t>PP alloc</t>
  </si>
  <si>
    <t xml:space="preserve">AV 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</si>
</sst>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-#####\-####"/>
    <numFmt numFmtId="165" formatCode="&quot;$&quot;#,##0"/>
    <numFmt numFmtId="166" formatCode="&quot;$&quot;#,##0.00"/>
    <numFmt numFmtId="167" formatCode="0.0000"/>
    <numFmt numFmtId="168" formatCode="#,##0.00000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2A2A2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1" fontId="2" fillId="0" borderId="0" xfId="0" applyNumberFormat="1" applyFont="1" applyFill="1" applyBorder="1" applyAlignment="1">
      <alignment horizontal="center" wrapText="1"/>
    </xf>
    <xf numFmtId="165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164" fontId="5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164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/>
    <xf numFmtId="167" fontId="4" fillId="0" borderId="0" xfId="0" applyNumberFormat="1" applyFont="1" applyFill="1" applyBorder="1"/>
    <xf numFmtId="167" fontId="4" fillId="0" borderId="0" xfId="0" applyNumberFormat="1" applyFont="1" applyFill="1" applyBorder="1" applyAlignment="1">
      <alignment vertical="center"/>
    </xf>
    <xf numFmtId="167" fontId="0" fillId="0" borderId="0" xfId="0" applyNumberFormat="1" applyFill="1"/>
    <xf numFmtId="167" fontId="1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167" fontId="5" fillId="0" borderId="0" xfId="0" applyNumberFormat="1" applyFont="1" applyFill="1" applyBorder="1" applyAlignment="1"/>
    <xf numFmtId="167" fontId="5" fillId="0" borderId="0" xfId="0" applyNumberFormat="1" applyFont="1" applyFill="1" applyBorder="1" applyAlignment="1">
      <alignment vertical="center"/>
    </xf>
    <xf numFmtId="166" fontId="4" fillId="0" borderId="0" xfId="0" applyNumberFormat="1" applyFont="1" applyFill="1" applyBorder="1" applyAlignment="1"/>
    <xf numFmtId="166" fontId="0" fillId="0" borderId="0" xfId="0" applyNumberFormat="1" applyFill="1"/>
    <xf numFmtId="167" fontId="6" fillId="0" borderId="0" xfId="0" applyNumberFormat="1" applyFont="1" applyFill="1" applyBorder="1" applyAlignment="1"/>
    <xf numFmtId="0" fontId="9" fillId="0" borderId="0" xfId="0" applyFont="1"/>
    <xf numFmtId="168" fontId="4" fillId="0" borderId="0" xfId="0" applyNumberFormat="1" applyFont="1" applyFill="1" applyBorder="1" applyAlignment="1"/>
    <xf numFmtId="166" fontId="7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left" wrapText="1"/>
    </xf>
    <xf numFmtId="167" fontId="2" fillId="0" borderId="0" xfId="0" applyNumberFormat="1" applyFont="1" applyFill="1" applyBorder="1" applyAlignment="1">
      <alignment horizontal="center" wrapText="1"/>
    </xf>
    <xf numFmtId="167" fontId="1" fillId="0" borderId="0" xfId="0" applyNumberFormat="1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9.109375" defaultRowHeight="14.4" x14ac:dyDescent="0.3"/>
  <cols>
    <col min="1" max="1" width="20" style="1" bestFit="1" customWidth="1"/>
    <col min="2" max="2" width="11.33203125" style="1" bestFit="1" customWidth="1"/>
    <col min="3" max="3" width="10.109375" style="1" bestFit="1" customWidth="1"/>
    <col min="4" max="4" width="23.88671875" style="1" customWidth="1"/>
    <col min="5" max="5" width="31" style="1" bestFit="1" customWidth="1"/>
    <col min="6" max="6" width="9.109375" style="1"/>
    <col min="7" max="7" width="13.5546875" style="1" bestFit="1" customWidth="1"/>
    <col min="8" max="9" width="9.109375" style="1"/>
    <col min="10" max="10" width="10" style="1" bestFit="1" customWidth="1"/>
    <col min="11" max="21" width="9.109375" style="1"/>
    <col min="22" max="22" width="16.5546875" style="1" customWidth="1"/>
    <col min="23" max="23" width="98" style="1" customWidth="1"/>
    <col min="24" max="25" width="9.109375" style="1"/>
    <col min="26" max="27" width="9.109375" style="26"/>
    <col min="28" max="28" width="13.88671875" style="26" bestFit="1" customWidth="1"/>
    <col min="29" max="29" width="10.88671875" style="32" bestFit="1" customWidth="1"/>
    <col min="30" max="35" width="10.88671875" style="32" customWidth="1"/>
    <col min="36" max="36" width="17.44140625" style="26" customWidth="1"/>
    <col min="37" max="37" width="10.6640625" style="26" bestFit="1" customWidth="1"/>
    <col min="38" max="38" width="9.109375" style="26"/>
    <col min="39" max="39" width="17.88671875" style="26" bestFit="1" customWidth="1"/>
    <col min="40" max="40" width="9.109375" style="26"/>
    <col min="41" max="41" width="19.6640625" style="26" customWidth="1"/>
    <col min="42" max="42" width="9.109375" style="26"/>
    <col min="43" max="43" width="10.88671875" style="1" bestFit="1" customWidth="1"/>
    <col min="44" max="45" width="9.109375" style="26"/>
    <col min="46" max="46" width="9.109375" style="1"/>
    <col min="47" max="47" width="10.88671875" style="1" bestFit="1" customWidth="1"/>
    <col min="48" max="49" width="10.88671875" style="1" customWidth="1"/>
    <col min="50" max="50" width="10.88671875" style="1" bestFit="1" customWidth="1"/>
    <col min="51" max="16384" width="9.109375" style="1"/>
  </cols>
  <sheetData>
    <row r="1" spans="1:55" s="46" customFormat="1" ht="36.6" x14ac:dyDescent="0.3">
      <c r="A1" s="37" t="s">
        <v>115</v>
      </c>
      <c r="B1" s="37" t="s">
        <v>169</v>
      </c>
      <c r="C1" s="37" t="s">
        <v>190</v>
      </c>
      <c r="D1" s="37" t="s">
        <v>113</v>
      </c>
      <c r="E1" s="37" t="s">
        <v>114</v>
      </c>
      <c r="F1" s="37" t="s">
        <v>116</v>
      </c>
      <c r="G1" s="37" t="s">
        <v>180</v>
      </c>
      <c r="H1" s="37" t="s">
        <v>0</v>
      </c>
      <c r="I1" s="37" t="s">
        <v>144</v>
      </c>
      <c r="J1" s="38" t="s">
        <v>146</v>
      </c>
      <c r="K1" s="37" t="s">
        <v>181</v>
      </c>
      <c r="L1" s="2" t="s">
        <v>182</v>
      </c>
      <c r="M1" s="38" t="s">
        <v>183</v>
      </c>
      <c r="N1" s="38" t="s">
        <v>201</v>
      </c>
      <c r="O1" s="4" t="s">
        <v>184</v>
      </c>
      <c r="P1" s="4" t="s">
        <v>202</v>
      </c>
      <c r="Q1" s="4" t="s">
        <v>185</v>
      </c>
      <c r="R1" s="4" t="s">
        <v>1</v>
      </c>
      <c r="S1" s="4" t="s">
        <v>203</v>
      </c>
      <c r="T1" s="39" t="s">
        <v>2</v>
      </c>
      <c r="U1" s="2" t="s">
        <v>151</v>
      </c>
      <c r="V1" s="38" t="s">
        <v>186</v>
      </c>
      <c r="W1" s="38" t="s">
        <v>187</v>
      </c>
      <c r="X1" s="38" t="s">
        <v>161</v>
      </c>
      <c r="Y1" s="38" t="s">
        <v>167</v>
      </c>
      <c r="Z1" s="40" t="s">
        <v>188</v>
      </c>
      <c r="AA1" s="41" t="s">
        <v>154</v>
      </c>
      <c r="AB1" s="41" t="s">
        <v>155</v>
      </c>
      <c r="AC1" s="42" t="s">
        <v>162</v>
      </c>
      <c r="AD1" s="41" t="s">
        <v>195</v>
      </c>
      <c r="AE1" s="41" t="s">
        <v>196</v>
      </c>
      <c r="AF1" s="41" t="s">
        <v>197</v>
      </c>
      <c r="AG1" s="41" t="s">
        <v>198</v>
      </c>
      <c r="AH1" s="41" t="s">
        <v>199</v>
      </c>
      <c r="AI1" s="41" t="s">
        <v>200</v>
      </c>
      <c r="AJ1" s="41" t="s">
        <v>156</v>
      </c>
      <c r="AK1" s="41" t="s">
        <v>189</v>
      </c>
      <c r="AL1" s="41" t="s">
        <v>157</v>
      </c>
      <c r="AM1" s="41" t="s">
        <v>158</v>
      </c>
      <c r="AN1" s="41" t="s">
        <v>159</v>
      </c>
      <c r="AO1" s="41" t="s">
        <v>160</v>
      </c>
      <c r="AP1" s="41" t="s">
        <v>168</v>
      </c>
      <c r="AQ1" s="43" t="s">
        <v>163</v>
      </c>
      <c r="AR1" s="44" t="s">
        <v>164</v>
      </c>
      <c r="AS1" s="41" t="s">
        <v>165</v>
      </c>
      <c r="AT1" s="37" t="s">
        <v>166</v>
      </c>
      <c r="AU1" s="37" t="s">
        <v>191</v>
      </c>
      <c r="AV1" s="37" t="s">
        <v>204</v>
      </c>
      <c r="AW1" s="37" t="s">
        <v>205</v>
      </c>
      <c r="AX1" s="37" t="s">
        <v>192</v>
      </c>
      <c r="AY1" s="37" t="s">
        <v>194</v>
      </c>
      <c r="AZ1" s="37"/>
      <c r="BA1" s="37"/>
      <c r="BB1" s="45"/>
      <c r="BC1" s="45"/>
    </row>
    <row r="2" spans="1:55" x14ac:dyDescent="0.3">
      <c r="A2" s="7" t="s">
        <v>3</v>
      </c>
      <c r="B2" s="34" t="s">
        <v>170</v>
      </c>
      <c r="C2" s="34">
        <v>2.4108999999999998E-2</v>
      </c>
      <c r="D2" s="7" t="s">
        <v>4</v>
      </c>
      <c r="E2" s="7" t="s">
        <v>5</v>
      </c>
      <c r="F2" s="7" t="s">
        <v>117</v>
      </c>
      <c r="G2" s="7" t="s">
        <v>176</v>
      </c>
      <c r="H2" s="7">
        <v>47905</v>
      </c>
      <c r="I2" s="7" t="s">
        <v>145</v>
      </c>
      <c r="J2" s="8" t="s">
        <v>147</v>
      </c>
      <c r="K2" s="12">
        <v>77</v>
      </c>
      <c r="L2" s="9">
        <v>7</v>
      </c>
      <c r="M2" s="10">
        <v>72</v>
      </c>
      <c r="N2" s="10">
        <f>0.85*M2</f>
        <v>61.199999999999996</v>
      </c>
      <c r="O2" s="10">
        <v>112</v>
      </c>
      <c r="P2" s="10">
        <f>0.85*O2</f>
        <v>95.2</v>
      </c>
      <c r="Q2" s="10">
        <v>105</v>
      </c>
      <c r="R2" s="3">
        <f t="shared" ref="R2:R28" si="0">((((M2*((K2-L2)/K2))+(O2*(L2/K2)))*(337/365))+(Q2*(28/365)))</f>
        <v>77.888916562889165</v>
      </c>
      <c r="S2" s="3">
        <v>0</v>
      </c>
      <c r="T2" s="11">
        <v>1999</v>
      </c>
      <c r="U2" s="9">
        <v>2</v>
      </c>
      <c r="V2" s="8" t="s">
        <v>6</v>
      </c>
      <c r="W2" s="8" t="s">
        <v>7</v>
      </c>
      <c r="X2" s="28">
        <f>(K2*R2)*365</f>
        <v>2189068</v>
      </c>
      <c r="Y2" s="8" t="s">
        <v>152</v>
      </c>
      <c r="Z2" s="29">
        <v>0.03</v>
      </c>
      <c r="AA2" s="23">
        <v>0.50480000000000003</v>
      </c>
      <c r="AB2" s="23">
        <v>0.04</v>
      </c>
      <c r="AC2" s="31">
        <f>(X2*AA2)+(X2*AB2)</f>
        <v>1192604.2464000001</v>
      </c>
      <c r="AD2" s="23"/>
      <c r="AE2" s="23"/>
      <c r="AF2" s="23"/>
      <c r="AG2" s="23"/>
      <c r="AH2" s="24"/>
      <c r="AI2" s="23"/>
      <c r="AJ2" s="23">
        <v>0.2742</v>
      </c>
      <c r="AK2" s="23">
        <f t="shared" ref="AK2:AK28" si="1">IF(Y2="Yes",Z2)</f>
        <v>0.03</v>
      </c>
      <c r="AL2" s="23">
        <v>6.8999999999999999E-3</v>
      </c>
      <c r="AM2" s="23">
        <v>0.25369999999999998</v>
      </c>
      <c r="AN2" s="24">
        <v>3.4299999999999997E-2</v>
      </c>
      <c r="AO2" s="23">
        <v>2.7400000000000001E-2</v>
      </c>
      <c r="AP2" s="23">
        <f>AK2+AL2+AM2+AN2+AO2</f>
        <v>0.35229999999999995</v>
      </c>
      <c r="AQ2" s="31">
        <f t="shared" ref="AQ2:AQ28" si="2">AC2*AP2</f>
        <v>420154.47600671998</v>
      </c>
      <c r="AR2" s="33">
        <v>0.1</v>
      </c>
      <c r="AS2" s="23">
        <f>C2</f>
        <v>2.4108999999999998E-2</v>
      </c>
      <c r="AT2" s="35">
        <f>AR2+AS2</f>
        <v>0.124109</v>
      </c>
      <c r="AU2" s="31">
        <f>AQ2/AT2</f>
        <v>3385366.7019049386</v>
      </c>
      <c r="AV2" s="31">
        <f>0.12*AU2</f>
        <v>406244.00422859262</v>
      </c>
      <c r="AW2" s="31">
        <f>AU2-AV2</f>
        <v>2979122.6976763457</v>
      </c>
      <c r="AX2" s="36">
        <f t="shared" ref="AX2:AX28" si="3">AU2/K2</f>
        <v>43965.801323440763</v>
      </c>
      <c r="AY2" s="14"/>
      <c r="AZ2" s="14"/>
      <c r="BA2" s="14"/>
      <c r="BB2" s="5"/>
      <c r="BC2" s="5"/>
    </row>
    <row r="3" spans="1:55" x14ac:dyDescent="0.3">
      <c r="A3" s="15" t="s">
        <v>8</v>
      </c>
      <c r="B3" s="34" t="s">
        <v>171</v>
      </c>
      <c r="C3" s="34">
        <v>2.5474E-2</v>
      </c>
      <c r="D3" s="7" t="s">
        <v>9</v>
      </c>
      <c r="E3" s="7" t="s">
        <v>10</v>
      </c>
      <c r="F3" s="7" t="s">
        <v>118</v>
      </c>
      <c r="G3" s="7" t="s">
        <v>176</v>
      </c>
      <c r="H3" s="7">
        <v>47905</v>
      </c>
      <c r="I3" s="7" t="s">
        <v>145</v>
      </c>
      <c r="J3" s="8" t="s">
        <v>147</v>
      </c>
      <c r="K3" s="12">
        <v>63</v>
      </c>
      <c r="L3" s="9">
        <v>1</v>
      </c>
      <c r="M3" s="10">
        <v>79</v>
      </c>
      <c r="N3" s="10">
        <f t="shared" ref="N3:N28" si="4">0.85*M3</f>
        <v>67.149999999999991</v>
      </c>
      <c r="O3" s="10">
        <v>113</v>
      </c>
      <c r="P3" s="10">
        <f t="shared" ref="P3:P28" si="5">0.85*O3</f>
        <v>96.05</v>
      </c>
      <c r="Q3" s="10">
        <v>229</v>
      </c>
      <c r="R3" s="3">
        <f t="shared" si="0"/>
        <v>91.00513155033704</v>
      </c>
      <c r="S3" s="3">
        <v>0</v>
      </c>
      <c r="T3" s="11">
        <v>1994</v>
      </c>
      <c r="U3" s="9">
        <v>2</v>
      </c>
      <c r="V3" s="8" t="s">
        <v>6</v>
      </c>
      <c r="W3" s="8" t="s">
        <v>11</v>
      </c>
      <c r="X3" s="28">
        <f t="shared" ref="X3:X28" si="6">(K3*R3)*365</f>
        <v>2092663.0000000002</v>
      </c>
      <c r="Y3" s="8" t="s">
        <v>152</v>
      </c>
      <c r="Z3" s="29">
        <v>2.7400000000000001E-2</v>
      </c>
      <c r="AA3" s="23">
        <v>0.50480000000000003</v>
      </c>
      <c r="AB3" s="23">
        <v>0.04</v>
      </c>
      <c r="AC3" s="31">
        <f t="shared" ref="AC3:AC28" si="7">(X3*AA3)+(X3*AB3)</f>
        <v>1140082.8024000002</v>
      </c>
      <c r="AD3" s="31"/>
      <c r="AE3" s="31"/>
      <c r="AF3" s="31"/>
      <c r="AG3" s="31"/>
      <c r="AH3" s="31"/>
      <c r="AI3" s="31"/>
      <c r="AJ3" s="23">
        <v>0.2742</v>
      </c>
      <c r="AK3" s="23">
        <f t="shared" si="1"/>
        <v>2.7400000000000001E-2</v>
      </c>
      <c r="AL3" s="23">
        <v>6.8999999999999999E-3</v>
      </c>
      <c r="AM3" s="23">
        <v>0.25369999999999998</v>
      </c>
      <c r="AN3" s="24">
        <v>3.4299999999999997E-2</v>
      </c>
      <c r="AO3" s="23">
        <v>2.7400000000000001E-2</v>
      </c>
      <c r="AP3" s="23">
        <f t="shared" ref="AP3:AP28" si="8">AK3+AL3+AM3+AN3+AO3</f>
        <v>0.34969999999999996</v>
      </c>
      <c r="AQ3" s="31">
        <f t="shared" si="2"/>
        <v>398686.95599927998</v>
      </c>
      <c r="AR3" s="33">
        <v>0.1</v>
      </c>
      <c r="AS3" s="23">
        <f t="shared" ref="AS3:AS28" si="9">C3</f>
        <v>2.5474E-2</v>
      </c>
      <c r="AT3" s="35">
        <f t="shared" ref="AT3:AT28" si="10">AR3+AS3</f>
        <v>0.125474</v>
      </c>
      <c r="AU3" s="31">
        <f t="shared" ref="AU3:AU28" si="11">AQ3/AT3</f>
        <v>3177446.7698429953</v>
      </c>
      <c r="AV3" s="31">
        <f t="shared" ref="AV3:AV28" si="12">0.12*AU3</f>
        <v>381293.61238115944</v>
      </c>
      <c r="AW3" s="31">
        <f t="shared" ref="AW3:AW28" si="13">AU3-AV3</f>
        <v>2796153.157461836</v>
      </c>
      <c r="AX3" s="36">
        <f t="shared" si="3"/>
        <v>50435.663013380879</v>
      </c>
      <c r="AY3" s="14"/>
      <c r="AZ3" s="14"/>
      <c r="BA3" s="14"/>
      <c r="BB3" s="5"/>
      <c r="BC3" s="5"/>
    </row>
    <row r="4" spans="1:55" x14ac:dyDescent="0.3">
      <c r="A4" s="15" t="s">
        <v>12</v>
      </c>
      <c r="B4" s="34" t="s">
        <v>170</v>
      </c>
      <c r="C4" s="34">
        <v>2.4108999999999998E-2</v>
      </c>
      <c r="D4" s="7" t="s">
        <v>13</v>
      </c>
      <c r="E4" s="7" t="s">
        <v>14</v>
      </c>
      <c r="F4" s="7" t="s">
        <v>119</v>
      </c>
      <c r="G4" s="7" t="s">
        <v>176</v>
      </c>
      <c r="H4" s="7">
        <v>47905</v>
      </c>
      <c r="I4" s="7" t="s">
        <v>145</v>
      </c>
      <c r="J4" s="8" t="s">
        <v>147</v>
      </c>
      <c r="K4" s="12">
        <v>126</v>
      </c>
      <c r="L4" s="9">
        <v>10</v>
      </c>
      <c r="M4" s="10">
        <v>79</v>
      </c>
      <c r="N4" s="10">
        <f t="shared" si="4"/>
        <v>67.149999999999991</v>
      </c>
      <c r="O4" s="10"/>
      <c r="P4" s="10">
        <f t="shared" si="5"/>
        <v>0</v>
      </c>
      <c r="Q4" s="10">
        <v>190</v>
      </c>
      <c r="R4" s="3">
        <f t="shared" si="0"/>
        <v>81.726201348119147</v>
      </c>
      <c r="S4" s="3">
        <v>0</v>
      </c>
      <c r="T4" s="11">
        <v>1972</v>
      </c>
      <c r="U4" s="9">
        <v>2</v>
      </c>
      <c r="V4" s="8" t="s">
        <v>6</v>
      </c>
      <c r="W4" s="8" t="s">
        <v>15</v>
      </c>
      <c r="X4" s="28">
        <f t="shared" si="6"/>
        <v>3758587.9999999995</v>
      </c>
      <c r="Y4" s="8" t="s">
        <v>152</v>
      </c>
      <c r="Z4" s="29">
        <v>0.03</v>
      </c>
      <c r="AA4" s="23">
        <v>0.63470000000000004</v>
      </c>
      <c r="AB4" s="23">
        <v>0.04</v>
      </c>
      <c r="AC4" s="31">
        <f t="shared" si="7"/>
        <v>2535919.3235999998</v>
      </c>
      <c r="AD4" s="31">
        <v>446000</v>
      </c>
      <c r="AE4" s="31"/>
      <c r="AF4" s="31">
        <v>20000</v>
      </c>
      <c r="AG4" s="31">
        <v>737000</v>
      </c>
      <c r="AH4" s="31">
        <v>168000</v>
      </c>
      <c r="AI4" s="31">
        <v>120000</v>
      </c>
      <c r="AJ4" s="23">
        <f>AD4/AC4</f>
        <v>0.17587310284258448</v>
      </c>
      <c r="AK4" s="23">
        <f t="shared" si="1"/>
        <v>0.03</v>
      </c>
      <c r="AL4" s="23">
        <f>AF4/AC4</f>
        <v>7.886686226124864E-3</v>
      </c>
      <c r="AM4" s="23">
        <f>AG4/AC4</f>
        <v>0.29062438743270125</v>
      </c>
      <c r="AN4" s="23">
        <f>AH4/AC4</f>
        <v>6.6248164299448853E-2</v>
      </c>
      <c r="AO4" s="23">
        <f>AI4/AC4</f>
        <v>4.7320117356749188E-2</v>
      </c>
      <c r="AP4" s="23">
        <f t="shared" si="8"/>
        <v>0.44207935531502413</v>
      </c>
      <c r="AQ4" s="31">
        <f t="shared" si="2"/>
        <v>1121077.5797079999</v>
      </c>
      <c r="AR4" s="33">
        <v>0.1</v>
      </c>
      <c r="AS4" s="23">
        <f t="shared" si="9"/>
        <v>2.4108999999999998E-2</v>
      </c>
      <c r="AT4" s="35">
        <f t="shared" si="10"/>
        <v>0.124109</v>
      </c>
      <c r="AU4" s="31">
        <f t="shared" si="11"/>
        <v>9033007.9181042463</v>
      </c>
      <c r="AV4" s="31">
        <f t="shared" si="12"/>
        <v>1083960.9501725095</v>
      </c>
      <c r="AW4" s="31">
        <f t="shared" si="13"/>
        <v>7949046.9679317363</v>
      </c>
      <c r="AX4" s="36">
        <f t="shared" si="3"/>
        <v>71690.53903257339</v>
      </c>
      <c r="AY4" s="14" t="s">
        <v>193</v>
      </c>
      <c r="AZ4" s="14"/>
      <c r="BA4" s="14"/>
      <c r="BB4" s="5"/>
      <c r="BC4" s="5"/>
    </row>
    <row r="5" spans="1:55" x14ac:dyDescent="0.3">
      <c r="A5" s="15" t="s">
        <v>16</v>
      </c>
      <c r="B5" s="34" t="s">
        <v>170</v>
      </c>
      <c r="C5" s="34">
        <v>2.4108999999999998E-2</v>
      </c>
      <c r="D5" s="7" t="s">
        <v>17</v>
      </c>
      <c r="E5" s="7" t="s">
        <v>18</v>
      </c>
      <c r="F5" s="7" t="s">
        <v>120</v>
      </c>
      <c r="G5" s="7" t="s">
        <v>176</v>
      </c>
      <c r="H5" s="7">
        <v>47905</v>
      </c>
      <c r="I5" s="7" t="s">
        <v>145</v>
      </c>
      <c r="J5" s="8" t="s">
        <v>147</v>
      </c>
      <c r="K5" s="12">
        <v>81</v>
      </c>
      <c r="L5" s="9">
        <v>6</v>
      </c>
      <c r="M5" s="10">
        <v>89</v>
      </c>
      <c r="N5" s="10">
        <f t="shared" si="4"/>
        <v>75.649999999999991</v>
      </c>
      <c r="O5" s="10">
        <v>129</v>
      </c>
      <c r="P5" s="10">
        <f t="shared" si="5"/>
        <v>109.64999999999999</v>
      </c>
      <c r="Q5" s="10">
        <v>299</v>
      </c>
      <c r="R5" s="3">
        <f t="shared" si="0"/>
        <v>107.84525621511924</v>
      </c>
      <c r="S5" s="3">
        <v>0</v>
      </c>
      <c r="T5" s="11">
        <v>1996</v>
      </c>
      <c r="U5" s="9">
        <v>3</v>
      </c>
      <c r="V5" s="8" t="s">
        <v>6</v>
      </c>
      <c r="W5" s="8" t="s">
        <v>19</v>
      </c>
      <c r="X5" s="28">
        <f t="shared" si="6"/>
        <v>3188445</v>
      </c>
      <c r="Y5" s="8" t="s">
        <v>152</v>
      </c>
      <c r="Z5" s="29">
        <v>2.76E-2</v>
      </c>
      <c r="AA5" s="23">
        <v>0.47960000000000003</v>
      </c>
      <c r="AB5" s="23">
        <v>0.04</v>
      </c>
      <c r="AC5" s="31">
        <f t="shared" si="7"/>
        <v>1656716.0220000001</v>
      </c>
      <c r="AD5" s="31"/>
      <c r="AE5" s="31"/>
      <c r="AF5" s="31"/>
      <c r="AG5" s="31"/>
      <c r="AH5" s="31"/>
      <c r="AI5" s="31"/>
      <c r="AJ5" s="23">
        <v>0.27650000000000002</v>
      </c>
      <c r="AK5" s="23">
        <f t="shared" si="1"/>
        <v>2.76E-2</v>
      </c>
      <c r="AL5" s="23">
        <v>6.8999999999999999E-3</v>
      </c>
      <c r="AM5" s="23">
        <v>0.25569999999999998</v>
      </c>
      <c r="AN5" s="23">
        <v>3.4599999999999999E-2</v>
      </c>
      <c r="AO5" s="23">
        <v>2.76E-2</v>
      </c>
      <c r="AP5" s="23">
        <f t="shared" si="8"/>
        <v>0.35240000000000005</v>
      </c>
      <c r="AQ5" s="31">
        <f t="shared" si="2"/>
        <v>583826.72615280014</v>
      </c>
      <c r="AR5" s="33">
        <v>0.1</v>
      </c>
      <c r="AS5" s="23">
        <f t="shared" si="9"/>
        <v>2.4108999999999998E-2</v>
      </c>
      <c r="AT5" s="35">
        <f t="shared" si="10"/>
        <v>0.124109</v>
      </c>
      <c r="AU5" s="31">
        <f t="shared" si="11"/>
        <v>4704144.9544577766</v>
      </c>
      <c r="AV5" s="31">
        <f t="shared" si="12"/>
        <v>564497.39453493315</v>
      </c>
      <c r="AW5" s="31">
        <f t="shared" si="13"/>
        <v>4139647.5599228432</v>
      </c>
      <c r="AX5" s="36">
        <f t="shared" si="3"/>
        <v>58075.863635281195</v>
      </c>
      <c r="AY5" s="14"/>
      <c r="AZ5" s="14"/>
      <c r="BA5" s="14"/>
      <c r="BB5" s="5"/>
      <c r="BC5" s="5"/>
    </row>
    <row r="6" spans="1:55" x14ac:dyDescent="0.3">
      <c r="A6" s="7" t="s">
        <v>20</v>
      </c>
      <c r="B6" s="34" t="s">
        <v>171</v>
      </c>
      <c r="C6" s="34">
        <v>2.5474E-2</v>
      </c>
      <c r="D6" s="7" t="s">
        <v>21</v>
      </c>
      <c r="E6" s="7" t="s">
        <v>22</v>
      </c>
      <c r="F6" s="7" t="s">
        <v>121</v>
      </c>
      <c r="G6" s="7" t="s">
        <v>176</v>
      </c>
      <c r="H6" s="7">
        <v>47905</v>
      </c>
      <c r="I6" s="7" t="s">
        <v>145</v>
      </c>
      <c r="J6" s="8" t="s">
        <v>147</v>
      </c>
      <c r="K6" s="12">
        <v>62</v>
      </c>
      <c r="L6" s="9">
        <v>62</v>
      </c>
      <c r="M6" s="10">
        <v>90</v>
      </c>
      <c r="N6" s="10">
        <f t="shared" si="4"/>
        <v>76.5</v>
      </c>
      <c r="O6" s="10">
        <v>129</v>
      </c>
      <c r="P6" s="10">
        <f t="shared" si="5"/>
        <v>109.64999999999999</v>
      </c>
      <c r="Q6" s="10">
        <v>200</v>
      </c>
      <c r="R6" s="3">
        <f t="shared" si="0"/>
        <v>134.44657534246574</v>
      </c>
      <c r="S6" s="3">
        <v>0</v>
      </c>
      <c r="T6" s="11">
        <v>1997</v>
      </c>
      <c r="U6" s="9">
        <v>3</v>
      </c>
      <c r="V6" s="8" t="s">
        <v>6</v>
      </c>
      <c r="W6" s="8" t="s">
        <v>23</v>
      </c>
      <c r="X6" s="28">
        <f t="shared" si="6"/>
        <v>3042525.9999999995</v>
      </c>
      <c r="Y6" s="8" t="s">
        <v>152</v>
      </c>
      <c r="Z6" s="29">
        <v>7.1999999999999995E-2</v>
      </c>
      <c r="AA6" s="24">
        <v>0.49709999999999999</v>
      </c>
      <c r="AB6" s="23">
        <v>3.1399999999999997E-2</v>
      </c>
      <c r="AC6" s="31">
        <f t="shared" si="7"/>
        <v>1607974.9909999997</v>
      </c>
      <c r="AE6" s="31"/>
      <c r="AF6" s="31">
        <v>19782.72</v>
      </c>
      <c r="AG6" s="31">
        <v>726165.39</v>
      </c>
      <c r="AH6" s="31">
        <v>57992.95</v>
      </c>
      <c r="AI6" s="31"/>
      <c r="AJ6" s="23">
        <f>AD6/AC6</f>
        <v>0</v>
      </c>
      <c r="AK6" s="23">
        <f t="shared" si="1"/>
        <v>7.1999999999999995E-2</v>
      </c>
      <c r="AL6" s="23">
        <f>AF6/AC6</f>
        <v>1.2302877912110516E-2</v>
      </c>
      <c r="AM6" s="23">
        <f>AG6/AC6</f>
        <v>0.45160241550050334</v>
      </c>
      <c r="AN6" s="23">
        <f>AH6/AC6</f>
        <v>3.6065828339739404E-2</v>
      </c>
      <c r="AO6" s="23">
        <f>AI6/AC6</f>
        <v>0</v>
      </c>
      <c r="AP6" s="23">
        <f t="shared" si="8"/>
        <v>0.57197112175235321</v>
      </c>
      <c r="AQ6" s="31">
        <f t="shared" si="2"/>
        <v>919715.25935199985</v>
      </c>
      <c r="AR6" s="33">
        <v>0.1</v>
      </c>
      <c r="AS6" s="23">
        <f t="shared" si="9"/>
        <v>2.5474E-2</v>
      </c>
      <c r="AT6" s="35">
        <f t="shared" si="10"/>
        <v>0.125474</v>
      </c>
      <c r="AU6" s="31">
        <f t="shared" si="11"/>
        <v>7329926.9916636106</v>
      </c>
      <c r="AV6" s="31">
        <f t="shared" si="12"/>
        <v>879591.23899963323</v>
      </c>
      <c r="AW6" s="31">
        <f t="shared" si="13"/>
        <v>6450335.7526639774</v>
      </c>
      <c r="AX6" s="36">
        <f t="shared" si="3"/>
        <v>118224.62889780017</v>
      </c>
      <c r="AY6" s="14" t="s">
        <v>193</v>
      </c>
      <c r="AZ6" s="14"/>
      <c r="BA6" s="14"/>
      <c r="BB6" s="5"/>
      <c r="BC6" s="5"/>
    </row>
    <row r="7" spans="1:55" x14ac:dyDescent="0.3">
      <c r="A7" s="7" t="s">
        <v>24</v>
      </c>
      <c r="B7" s="34" t="s">
        <v>171</v>
      </c>
      <c r="C7" s="34">
        <v>2.5474E-2</v>
      </c>
      <c r="D7" s="7" t="s">
        <v>25</v>
      </c>
      <c r="E7" s="7" t="s">
        <v>26</v>
      </c>
      <c r="F7" s="7" t="s">
        <v>122</v>
      </c>
      <c r="G7" s="7" t="s">
        <v>176</v>
      </c>
      <c r="H7" s="7">
        <v>47905</v>
      </c>
      <c r="I7" s="7" t="s">
        <v>145</v>
      </c>
      <c r="J7" s="8" t="s">
        <v>148</v>
      </c>
      <c r="K7" s="12">
        <v>74</v>
      </c>
      <c r="L7" s="9">
        <v>74</v>
      </c>
      <c r="M7" s="10">
        <v>99</v>
      </c>
      <c r="N7" s="10">
        <f t="shared" si="4"/>
        <v>84.149999999999991</v>
      </c>
      <c r="O7" s="10">
        <v>139</v>
      </c>
      <c r="P7" s="10">
        <f t="shared" si="5"/>
        <v>118.14999999999999</v>
      </c>
      <c r="Q7" s="10">
        <v>199</v>
      </c>
      <c r="R7" s="3">
        <f t="shared" si="0"/>
        <v>143.60273972602738</v>
      </c>
      <c r="S7" s="3">
        <v>0</v>
      </c>
      <c r="T7" s="11">
        <v>2000</v>
      </c>
      <c r="U7" s="9">
        <v>3</v>
      </c>
      <c r="V7" s="8" t="s">
        <v>27</v>
      </c>
      <c r="W7" s="8" t="s">
        <v>28</v>
      </c>
      <c r="X7" s="28">
        <f t="shared" si="6"/>
        <v>3878709.9999999995</v>
      </c>
      <c r="Y7" s="8" t="s">
        <v>152</v>
      </c>
      <c r="Z7" s="29"/>
      <c r="AA7" s="23"/>
      <c r="AB7" s="23"/>
      <c r="AC7" s="31">
        <f t="shared" si="7"/>
        <v>0</v>
      </c>
      <c r="AD7" s="31"/>
      <c r="AE7" s="31"/>
      <c r="AF7" s="31"/>
      <c r="AG7" s="31"/>
      <c r="AH7" s="31"/>
      <c r="AI7" s="31"/>
      <c r="AJ7" s="23"/>
      <c r="AK7" s="23">
        <f t="shared" si="1"/>
        <v>0</v>
      </c>
      <c r="AL7" s="23"/>
      <c r="AM7" s="23"/>
      <c r="AN7" s="23"/>
      <c r="AO7" s="23"/>
      <c r="AP7" s="23">
        <f t="shared" si="8"/>
        <v>0</v>
      </c>
      <c r="AQ7" s="31">
        <f t="shared" si="2"/>
        <v>0</v>
      </c>
      <c r="AR7" s="33">
        <v>0.1</v>
      </c>
      <c r="AS7" s="23">
        <f t="shared" si="9"/>
        <v>2.5474E-2</v>
      </c>
      <c r="AT7" s="35">
        <f t="shared" si="10"/>
        <v>0.125474</v>
      </c>
      <c r="AU7" s="31">
        <f t="shared" si="11"/>
        <v>0</v>
      </c>
      <c r="AV7" s="31">
        <f t="shared" si="12"/>
        <v>0</v>
      </c>
      <c r="AW7" s="31">
        <f t="shared" si="13"/>
        <v>0</v>
      </c>
      <c r="AX7" s="36">
        <f t="shared" si="3"/>
        <v>0</v>
      </c>
      <c r="AY7" s="14"/>
      <c r="AZ7" s="14"/>
      <c r="BA7" s="14"/>
      <c r="BB7" s="5"/>
      <c r="BC7" s="5"/>
    </row>
    <row r="8" spans="1:55" x14ac:dyDescent="0.3">
      <c r="A8" s="7" t="s">
        <v>29</v>
      </c>
      <c r="B8" s="34" t="s">
        <v>171</v>
      </c>
      <c r="C8" s="34">
        <v>2.5474E-2</v>
      </c>
      <c r="D8" s="7" t="s">
        <v>30</v>
      </c>
      <c r="E8" s="7" t="s">
        <v>31</v>
      </c>
      <c r="F8" s="7" t="s">
        <v>123</v>
      </c>
      <c r="G8" s="7" t="s">
        <v>176</v>
      </c>
      <c r="H8" s="7">
        <v>47905</v>
      </c>
      <c r="I8" s="7" t="s">
        <v>145</v>
      </c>
      <c r="J8" s="8" t="s">
        <v>147</v>
      </c>
      <c r="K8" s="12">
        <v>78</v>
      </c>
      <c r="L8" s="9">
        <v>11</v>
      </c>
      <c r="M8" s="10">
        <v>100</v>
      </c>
      <c r="N8" s="10">
        <f t="shared" si="4"/>
        <v>85</v>
      </c>
      <c r="O8" s="10">
        <v>120</v>
      </c>
      <c r="P8" s="10">
        <f t="shared" si="5"/>
        <v>102</v>
      </c>
      <c r="Q8" s="10">
        <v>239</v>
      </c>
      <c r="R8" s="3">
        <f t="shared" si="0"/>
        <v>113.26715841236388</v>
      </c>
      <c r="S8" s="3">
        <v>0</v>
      </c>
      <c r="T8" s="11">
        <v>1995</v>
      </c>
      <c r="U8" s="9">
        <v>3</v>
      </c>
      <c r="V8" s="8" t="s">
        <v>6</v>
      </c>
      <c r="W8" s="8" t="s">
        <v>32</v>
      </c>
      <c r="X8" s="28">
        <f t="shared" si="6"/>
        <v>3224715.9999999995</v>
      </c>
      <c r="Y8" s="8" t="s">
        <v>152</v>
      </c>
      <c r="Z8" s="29"/>
      <c r="AA8" s="23"/>
      <c r="AB8" s="23"/>
      <c r="AC8" s="31">
        <f t="shared" si="7"/>
        <v>0</v>
      </c>
      <c r="AD8" s="31"/>
      <c r="AE8" s="31"/>
      <c r="AF8" s="31"/>
      <c r="AG8" s="31"/>
      <c r="AH8" s="31"/>
      <c r="AI8" s="31"/>
      <c r="AJ8" s="23"/>
      <c r="AK8" s="23">
        <f t="shared" si="1"/>
        <v>0</v>
      </c>
      <c r="AL8" s="23"/>
      <c r="AM8" s="23"/>
      <c r="AN8" s="23"/>
      <c r="AO8" s="23"/>
      <c r="AP8" s="23">
        <f t="shared" si="8"/>
        <v>0</v>
      </c>
      <c r="AQ8" s="31">
        <f t="shared" si="2"/>
        <v>0</v>
      </c>
      <c r="AR8" s="33">
        <v>0.1</v>
      </c>
      <c r="AS8" s="23">
        <f t="shared" si="9"/>
        <v>2.5474E-2</v>
      </c>
      <c r="AT8" s="35">
        <f t="shared" si="10"/>
        <v>0.125474</v>
      </c>
      <c r="AU8" s="31">
        <f t="shared" si="11"/>
        <v>0</v>
      </c>
      <c r="AV8" s="31">
        <f t="shared" si="12"/>
        <v>0</v>
      </c>
      <c r="AW8" s="31">
        <f t="shared" si="13"/>
        <v>0</v>
      </c>
      <c r="AX8" s="36">
        <f t="shared" si="3"/>
        <v>0</v>
      </c>
      <c r="AY8" s="14"/>
      <c r="AZ8" s="14"/>
      <c r="BA8" s="14"/>
      <c r="BB8" s="5"/>
      <c r="BC8" s="5"/>
    </row>
    <row r="9" spans="1:55" x14ac:dyDescent="0.3">
      <c r="A9" s="7" t="s">
        <v>33</v>
      </c>
      <c r="B9" s="34" t="s">
        <v>170</v>
      </c>
      <c r="C9" s="34">
        <v>2.4108999999999998E-2</v>
      </c>
      <c r="D9" s="7" t="s">
        <v>34</v>
      </c>
      <c r="E9" s="7" t="s">
        <v>35</v>
      </c>
      <c r="F9" s="7" t="s">
        <v>124</v>
      </c>
      <c r="G9" s="7" t="s">
        <v>176</v>
      </c>
      <c r="H9" s="7">
        <v>47905</v>
      </c>
      <c r="I9" s="7" t="s">
        <v>145</v>
      </c>
      <c r="J9" s="8" t="s">
        <v>147</v>
      </c>
      <c r="K9" s="12">
        <v>84</v>
      </c>
      <c r="L9" s="9">
        <v>84</v>
      </c>
      <c r="M9" s="10">
        <v>109</v>
      </c>
      <c r="N9" s="10">
        <f t="shared" si="4"/>
        <v>92.649999999999991</v>
      </c>
      <c r="O9" s="10">
        <v>109</v>
      </c>
      <c r="P9" s="10">
        <f t="shared" si="5"/>
        <v>92.649999999999991</v>
      </c>
      <c r="Q9" s="10">
        <v>119</v>
      </c>
      <c r="R9" s="3">
        <f t="shared" si="0"/>
        <v>109.76712328767124</v>
      </c>
      <c r="S9" s="3">
        <v>0</v>
      </c>
      <c r="T9" s="11">
        <v>2008</v>
      </c>
      <c r="U9" s="9">
        <v>4</v>
      </c>
      <c r="V9" s="8" t="s">
        <v>6</v>
      </c>
      <c r="W9" s="8" t="s">
        <v>36</v>
      </c>
      <c r="X9" s="28">
        <f t="shared" si="6"/>
        <v>3365460.0000000005</v>
      </c>
      <c r="Y9" s="8" t="s">
        <v>152</v>
      </c>
      <c r="Z9" s="29"/>
      <c r="AA9" s="23"/>
      <c r="AB9" s="23"/>
      <c r="AC9" s="31">
        <f t="shared" si="7"/>
        <v>0</v>
      </c>
      <c r="AD9" s="31"/>
      <c r="AE9" s="31"/>
      <c r="AF9" s="31"/>
      <c r="AG9" s="31"/>
      <c r="AH9" s="31"/>
      <c r="AI9" s="31"/>
      <c r="AJ9" s="23"/>
      <c r="AK9" s="23">
        <f t="shared" si="1"/>
        <v>0</v>
      </c>
      <c r="AL9" s="23"/>
      <c r="AM9" s="23"/>
      <c r="AN9" s="23"/>
      <c r="AO9" s="27"/>
      <c r="AP9" s="23">
        <f t="shared" si="8"/>
        <v>0</v>
      </c>
      <c r="AQ9" s="31">
        <f t="shared" si="2"/>
        <v>0</v>
      </c>
      <c r="AR9" s="33">
        <v>0.1</v>
      </c>
      <c r="AS9" s="23">
        <f t="shared" si="9"/>
        <v>2.4108999999999998E-2</v>
      </c>
      <c r="AT9" s="35">
        <f t="shared" si="10"/>
        <v>0.124109</v>
      </c>
      <c r="AU9" s="31">
        <f t="shared" si="11"/>
        <v>0</v>
      </c>
      <c r="AV9" s="31">
        <f t="shared" si="12"/>
        <v>0</v>
      </c>
      <c r="AW9" s="31">
        <f t="shared" si="13"/>
        <v>0</v>
      </c>
      <c r="AX9" s="36">
        <f t="shared" si="3"/>
        <v>0</v>
      </c>
      <c r="AY9" s="14"/>
      <c r="AZ9" s="14"/>
      <c r="BA9" s="14"/>
      <c r="BB9" s="5"/>
      <c r="BC9" s="5"/>
    </row>
    <row r="10" spans="1:55" x14ac:dyDescent="0.3">
      <c r="A10" s="7" t="s">
        <v>37</v>
      </c>
      <c r="B10" s="34" t="s">
        <v>170</v>
      </c>
      <c r="C10" s="34">
        <v>2.4108999999999998E-2</v>
      </c>
      <c r="D10" s="7" t="s">
        <v>38</v>
      </c>
      <c r="E10" s="7" t="s">
        <v>39</v>
      </c>
      <c r="F10" s="7" t="s">
        <v>125</v>
      </c>
      <c r="G10" s="7" t="s">
        <v>40</v>
      </c>
      <c r="H10" s="7">
        <v>47905</v>
      </c>
      <c r="I10" s="7" t="s">
        <v>145</v>
      </c>
      <c r="J10" s="8" t="s">
        <v>147</v>
      </c>
      <c r="K10" s="12">
        <v>83</v>
      </c>
      <c r="L10" s="9"/>
      <c r="M10" s="10">
        <v>109</v>
      </c>
      <c r="N10" s="10">
        <f t="shared" si="4"/>
        <v>92.649999999999991</v>
      </c>
      <c r="O10" s="10">
        <v>132</v>
      </c>
      <c r="P10" s="10">
        <f t="shared" si="5"/>
        <v>112.2</v>
      </c>
      <c r="Q10" s="10">
        <v>250</v>
      </c>
      <c r="R10" s="3">
        <f t="shared" si="0"/>
        <v>119.81643835616438</v>
      </c>
      <c r="S10" s="3">
        <v>0</v>
      </c>
      <c r="T10" s="11">
        <v>2011</v>
      </c>
      <c r="U10" s="9">
        <v>4</v>
      </c>
      <c r="V10" s="8" t="s">
        <v>27</v>
      </c>
      <c r="W10" s="8" t="s">
        <v>41</v>
      </c>
      <c r="X10" s="28">
        <f t="shared" si="6"/>
        <v>3629839</v>
      </c>
      <c r="Y10" s="8" t="s">
        <v>152</v>
      </c>
      <c r="Z10" s="29"/>
      <c r="AA10" s="23"/>
      <c r="AB10" s="23"/>
      <c r="AC10" s="31">
        <f t="shared" si="7"/>
        <v>0</v>
      </c>
      <c r="AD10" s="31"/>
      <c r="AE10" s="31"/>
      <c r="AF10" s="31"/>
      <c r="AG10" s="31"/>
      <c r="AH10" s="31"/>
      <c r="AI10" s="31"/>
      <c r="AJ10" s="23"/>
      <c r="AK10" s="23">
        <f t="shared" si="1"/>
        <v>0</v>
      </c>
      <c r="AL10" s="23"/>
      <c r="AM10" s="23"/>
      <c r="AN10" s="23"/>
      <c r="AO10" s="23"/>
      <c r="AP10" s="23">
        <f t="shared" si="8"/>
        <v>0</v>
      </c>
      <c r="AQ10" s="31">
        <f t="shared" si="2"/>
        <v>0</v>
      </c>
      <c r="AR10" s="33">
        <v>0.1</v>
      </c>
      <c r="AS10" s="23">
        <f t="shared" si="9"/>
        <v>2.4108999999999998E-2</v>
      </c>
      <c r="AT10" s="35">
        <f t="shared" si="10"/>
        <v>0.124109</v>
      </c>
      <c r="AU10" s="31">
        <f t="shared" si="11"/>
        <v>0</v>
      </c>
      <c r="AV10" s="31">
        <f t="shared" si="12"/>
        <v>0</v>
      </c>
      <c r="AW10" s="31">
        <f t="shared" si="13"/>
        <v>0</v>
      </c>
      <c r="AX10" s="36">
        <f t="shared" si="3"/>
        <v>0</v>
      </c>
      <c r="AY10" s="14"/>
      <c r="AZ10" s="14"/>
      <c r="BA10" s="14"/>
      <c r="BB10" s="5"/>
      <c r="BC10" s="5"/>
    </row>
    <row r="11" spans="1:55" x14ac:dyDescent="0.3">
      <c r="A11" s="7" t="s">
        <v>42</v>
      </c>
      <c r="B11" s="34" t="s">
        <v>171</v>
      </c>
      <c r="C11" s="34">
        <v>2.5474E-2</v>
      </c>
      <c r="D11" s="7" t="s">
        <v>43</v>
      </c>
      <c r="E11" s="7" t="s">
        <v>44</v>
      </c>
      <c r="F11" s="7" t="s">
        <v>126</v>
      </c>
      <c r="G11" s="7" t="s">
        <v>176</v>
      </c>
      <c r="H11" s="7">
        <v>47905</v>
      </c>
      <c r="I11" s="7" t="s">
        <v>145</v>
      </c>
      <c r="J11" s="8" t="s">
        <v>147</v>
      </c>
      <c r="K11" s="12">
        <v>62</v>
      </c>
      <c r="L11" s="9">
        <v>0</v>
      </c>
      <c r="M11" s="10">
        <v>118</v>
      </c>
      <c r="N11" s="10">
        <f t="shared" si="4"/>
        <v>100.3</v>
      </c>
      <c r="O11" s="10"/>
      <c r="P11" s="10">
        <f t="shared" si="5"/>
        <v>0</v>
      </c>
      <c r="Q11" s="10">
        <v>299</v>
      </c>
      <c r="R11" s="3">
        <f t="shared" si="0"/>
        <v>131.88493150684931</v>
      </c>
      <c r="S11" s="3">
        <v>0</v>
      </c>
      <c r="T11" s="11">
        <v>1998</v>
      </c>
      <c r="U11" s="9">
        <v>5</v>
      </c>
      <c r="V11" s="8" t="s">
        <v>6</v>
      </c>
      <c r="W11" s="8" t="s">
        <v>45</v>
      </c>
      <c r="X11" s="28">
        <f t="shared" si="6"/>
        <v>2984556</v>
      </c>
      <c r="Y11" s="8" t="s">
        <v>152</v>
      </c>
      <c r="Z11" s="29"/>
      <c r="AA11" s="23"/>
      <c r="AB11" s="23"/>
      <c r="AC11" s="31">
        <f t="shared" si="7"/>
        <v>0</v>
      </c>
      <c r="AD11" s="31"/>
      <c r="AE11" s="31"/>
      <c r="AF11" s="31"/>
      <c r="AG11" s="31"/>
      <c r="AH11" s="31"/>
      <c r="AI11" s="31"/>
      <c r="AJ11" s="23"/>
      <c r="AK11" s="23">
        <f t="shared" si="1"/>
        <v>0</v>
      </c>
      <c r="AL11" s="23"/>
      <c r="AM11" s="23"/>
      <c r="AN11" s="23"/>
      <c r="AO11" s="23"/>
      <c r="AP11" s="23">
        <f t="shared" si="8"/>
        <v>0</v>
      </c>
      <c r="AQ11" s="31">
        <f t="shared" si="2"/>
        <v>0</v>
      </c>
      <c r="AR11" s="33">
        <v>0.1</v>
      </c>
      <c r="AS11" s="23">
        <f t="shared" si="9"/>
        <v>2.5474E-2</v>
      </c>
      <c r="AT11" s="35">
        <f t="shared" si="10"/>
        <v>0.125474</v>
      </c>
      <c r="AU11" s="31">
        <f t="shared" si="11"/>
        <v>0</v>
      </c>
      <c r="AV11" s="31">
        <f t="shared" si="12"/>
        <v>0</v>
      </c>
      <c r="AW11" s="31">
        <f t="shared" si="13"/>
        <v>0</v>
      </c>
      <c r="AX11" s="36">
        <f t="shared" si="3"/>
        <v>0</v>
      </c>
      <c r="AY11" s="14"/>
      <c r="AZ11" s="14"/>
      <c r="BA11" s="14"/>
      <c r="BB11" s="5"/>
      <c r="BC11" s="5"/>
    </row>
    <row r="12" spans="1:55" x14ac:dyDescent="0.3">
      <c r="A12" s="7" t="s">
        <v>46</v>
      </c>
      <c r="B12" s="34" t="s">
        <v>171</v>
      </c>
      <c r="C12" s="34">
        <v>2.5474E-2</v>
      </c>
      <c r="D12" s="7" t="s">
        <v>47</v>
      </c>
      <c r="E12" s="7" t="s">
        <v>44</v>
      </c>
      <c r="F12" s="7" t="s">
        <v>127</v>
      </c>
      <c r="G12" s="7" t="s">
        <v>176</v>
      </c>
      <c r="H12" s="7">
        <v>47905</v>
      </c>
      <c r="I12" s="7" t="s">
        <v>145</v>
      </c>
      <c r="J12" s="8" t="s">
        <v>148</v>
      </c>
      <c r="K12" s="12">
        <v>84</v>
      </c>
      <c r="L12" s="9">
        <v>84</v>
      </c>
      <c r="M12" s="10">
        <v>118</v>
      </c>
      <c r="N12" s="10">
        <f t="shared" si="4"/>
        <v>100.3</v>
      </c>
      <c r="O12" s="10">
        <v>118</v>
      </c>
      <c r="P12" s="10">
        <f t="shared" si="5"/>
        <v>100.3</v>
      </c>
      <c r="Q12" s="10">
        <v>189</v>
      </c>
      <c r="R12" s="3">
        <f t="shared" si="0"/>
        <v>123.44657534246576</v>
      </c>
      <c r="S12" s="3">
        <v>0</v>
      </c>
      <c r="T12" s="11">
        <v>1990</v>
      </c>
      <c r="U12" s="9">
        <v>5</v>
      </c>
      <c r="V12" s="8" t="s">
        <v>27</v>
      </c>
      <c r="W12" s="8" t="s">
        <v>48</v>
      </c>
      <c r="X12" s="28">
        <f t="shared" si="6"/>
        <v>3784872.0000000005</v>
      </c>
      <c r="Y12" s="8" t="s">
        <v>152</v>
      </c>
      <c r="Z12" s="29"/>
      <c r="AA12" s="23"/>
      <c r="AB12" s="23"/>
      <c r="AC12" s="31">
        <f t="shared" si="7"/>
        <v>0</v>
      </c>
      <c r="AD12" s="31"/>
      <c r="AE12" s="31"/>
      <c r="AF12" s="31"/>
      <c r="AG12" s="31"/>
      <c r="AH12" s="31"/>
      <c r="AI12" s="31"/>
      <c r="AJ12" s="23"/>
      <c r="AK12" s="23">
        <f t="shared" si="1"/>
        <v>0</v>
      </c>
      <c r="AL12" s="23"/>
      <c r="AM12" s="23"/>
      <c r="AN12" s="23"/>
      <c r="AO12" s="23"/>
      <c r="AP12" s="23">
        <f t="shared" si="8"/>
        <v>0</v>
      </c>
      <c r="AQ12" s="31">
        <f t="shared" si="2"/>
        <v>0</v>
      </c>
      <c r="AR12" s="33">
        <v>0.1</v>
      </c>
      <c r="AS12" s="23">
        <f t="shared" si="9"/>
        <v>2.5474E-2</v>
      </c>
      <c r="AT12" s="35">
        <f t="shared" si="10"/>
        <v>0.125474</v>
      </c>
      <c r="AU12" s="31">
        <f t="shared" si="11"/>
        <v>0</v>
      </c>
      <c r="AV12" s="31">
        <f t="shared" si="12"/>
        <v>0</v>
      </c>
      <c r="AW12" s="31">
        <f t="shared" si="13"/>
        <v>0</v>
      </c>
      <c r="AX12" s="36">
        <f t="shared" si="3"/>
        <v>0</v>
      </c>
      <c r="AY12" s="14"/>
      <c r="AZ12" s="14"/>
      <c r="BA12" s="14"/>
      <c r="BB12" s="5"/>
      <c r="BC12" s="5"/>
    </row>
    <row r="13" spans="1:55" x14ac:dyDescent="0.3">
      <c r="A13" s="7" t="s">
        <v>49</v>
      </c>
      <c r="B13" s="34" t="s">
        <v>170</v>
      </c>
      <c r="C13" s="34">
        <v>2.4108999999999998E-2</v>
      </c>
      <c r="D13" s="7" t="s">
        <v>50</v>
      </c>
      <c r="E13" s="7" t="s">
        <v>51</v>
      </c>
      <c r="F13" s="7" t="s">
        <v>128</v>
      </c>
      <c r="G13" s="7" t="s">
        <v>177</v>
      </c>
      <c r="H13" s="7">
        <v>47905</v>
      </c>
      <c r="I13" s="7" t="s">
        <v>145</v>
      </c>
      <c r="J13" s="8" t="s">
        <v>149</v>
      </c>
      <c r="K13" s="12">
        <v>124</v>
      </c>
      <c r="L13" s="9">
        <v>0</v>
      </c>
      <c r="M13" s="10">
        <v>93</v>
      </c>
      <c r="N13" s="10">
        <f t="shared" si="4"/>
        <v>79.05</v>
      </c>
      <c r="O13" s="10"/>
      <c r="P13" s="10">
        <f t="shared" si="5"/>
        <v>0</v>
      </c>
      <c r="Q13" s="10">
        <v>140</v>
      </c>
      <c r="R13" s="3">
        <f t="shared" si="0"/>
        <v>96.605479452054794</v>
      </c>
      <c r="S13" s="3">
        <v>0</v>
      </c>
      <c r="T13" s="11">
        <v>1972</v>
      </c>
      <c r="U13" s="9">
        <v>2</v>
      </c>
      <c r="V13" s="8" t="s">
        <v>52</v>
      </c>
      <c r="W13" s="8" t="s">
        <v>53</v>
      </c>
      <c r="X13" s="28">
        <f t="shared" si="6"/>
        <v>4372364</v>
      </c>
      <c r="Y13" s="8" t="s">
        <v>152</v>
      </c>
      <c r="Z13" s="29"/>
      <c r="AA13" s="23"/>
      <c r="AB13" s="23"/>
      <c r="AC13" s="31">
        <f t="shared" si="7"/>
        <v>0</v>
      </c>
      <c r="AD13" s="31"/>
      <c r="AE13" s="31"/>
      <c r="AF13" s="31"/>
      <c r="AG13" s="31"/>
      <c r="AH13" s="31"/>
      <c r="AI13" s="31"/>
      <c r="AJ13" s="23"/>
      <c r="AK13" s="23">
        <f t="shared" si="1"/>
        <v>0</v>
      </c>
      <c r="AL13" s="23"/>
      <c r="AM13" s="23"/>
      <c r="AN13" s="23"/>
      <c r="AO13" s="23"/>
      <c r="AP13" s="23">
        <f t="shared" si="8"/>
        <v>0</v>
      </c>
      <c r="AQ13" s="31">
        <f t="shared" si="2"/>
        <v>0</v>
      </c>
      <c r="AR13" s="33">
        <v>0.1</v>
      </c>
      <c r="AS13" s="23">
        <f t="shared" si="9"/>
        <v>2.4108999999999998E-2</v>
      </c>
      <c r="AT13" s="35">
        <f t="shared" si="10"/>
        <v>0.124109</v>
      </c>
      <c r="AU13" s="31">
        <f t="shared" si="11"/>
        <v>0</v>
      </c>
      <c r="AV13" s="31">
        <f t="shared" si="12"/>
        <v>0</v>
      </c>
      <c r="AW13" s="31">
        <f t="shared" si="13"/>
        <v>0</v>
      </c>
      <c r="AX13" s="36">
        <f t="shared" si="3"/>
        <v>0</v>
      </c>
      <c r="AY13" s="14"/>
      <c r="AZ13" s="14"/>
      <c r="BA13" s="14"/>
      <c r="BB13" s="5"/>
      <c r="BC13" s="5"/>
    </row>
    <row r="14" spans="1:55" x14ac:dyDescent="0.3">
      <c r="A14" s="7" t="s">
        <v>54</v>
      </c>
      <c r="B14" s="34" t="s">
        <v>171</v>
      </c>
      <c r="C14" s="34">
        <v>2.5474E-2</v>
      </c>
      <c r="D14" s="7" t="s">
        <v>55</v>
      </c>
      <c r="E14" s="7" t="s">
        <v>56</v>
      </c>
      <c r="F14" s="7" t="s">
        <v>129</v>
      </c>
      <c r="G14" s="7" t="s">
        <v>176</v>
      </c>
      <c r="H14" s="7">
        <v>47901</v>
      </c>
      <c r="I14" s="7" t="s">
        <v>145</v>
      </c>
      <c r="J14" s="8" t="s">
        <v>149</v>
      </c>
      <c r="K14" s="12">
        <v>147</v>
      </c>
      <c r="L14" s="9">
        <v>4</v>
      </c>
      <c r="M14" s="10">
        <v>101</v>
      </c>
      <c r="N14" s="10">
        <f t="shared" si="4"/>
        <v>85.85</v>
      </c>
      <c r="O14" s="10">
        <v>145</v>
      </c>
      <c r="P14" s="10">
        <f t="shared" si="5"/>
        <v>123.25</v>
      </c>
      <c r="Q14" s="10">
        <v>145</v>
      </c>
      <c r="R14" s="3">
        <f t="shared" si="0"/>
        <v>105.48077532382815</v>
      </c>
      <c r="S14" s="3">
        <v>0</v>
      </c>
      <c r="T14" s="11">
        <v>2002</v>
      </c>
      <c r="U14" s="9">
        <v>3</v>
      </c>
      <c r="V14" s="8" t="s">
        <v>6</v>
      </c>
      <c r="W14" s="8" t="s">
        <v>57</v>
      </c>
      <c r="X14" s="28">
        <f t="shared" si="6"/>
        <v>5659571</v>
      </c>
      <c r="Y14" s="8" t="s">
        <v>152</v>
      </c>
      <c r="Z14" s="29"/>
      <c r="AA14" s="23"/>
      <c r="AB14" s="23"/>
      <c r="AC14" s="31">
        <f t="shared" si="7"/>
        <v>0</v>
      </c>
      <c r="AD14" s="31"/>
      <c r="AE14" s="31"/>
      <c r="AF14" s="31"/>
      <c r="AG14" s="31"/>
      <c r="AH14" s="31"/>
      <c r="AI14" s="31"/>
      <c r="AJ14" s="23"/>
      <c r="AK14" s="23">
        <f t="shared" si="1"/>
        <v>0</v>
      </c>
      <c r="AL14" s="23"/>
      <c r="AM14" s="23"/>
      <c r="AN14" s="23"/>
      <c r="AO14" s="23"/>
      <c r="AP14" s="23">
        <f t="shared" si="8"/>
        <v>0</v>
      </c>
      <c r="AQ14" s="31">
        <f t="shared" si="2"/>
        <v>0</v>
      </c>
      <c r="AR14" s="33">
        <v>0.1</v>
      </c>
      <c r="AS14" s="23">
        <f t="shared" si="9"/>
        <v>2.5474E-2</v>
      </c>
      <c r="AT14" s="35">
        <f t="shared" si="10"/>
        <v>0.125474</v>
      </c>
      <c r="AU14" s="31">
        <f t="shared" si="11"/>
        <v>0</v>
      </c>
      <c r="AV14" s="31">
        <f t="shared" si="12"/>
        <v>0</v>
      </c>
      <c r="AW14" s="31">
        <f t="shared" si="13"/>
        <v>0</v>
      </c>
      <c r="AX14" s="36">
        <f t="shared" si="3"/>
        <v>0</v>
      </c>
      <c r="AY14" s="14"/>
      <c r="AZ14" s="14"/>
      <c r="BA14" s="14"/>
      <c r="BB14" s="5"/>
      <c r="BC14" s="5"/>
    </row>
    <row r="15" spans="1:55" x14ac:dyDescent="0.3">
      <c r="A15" s="7" t="s">
        <v>58</v>
      </c>
      <c r="B15" s="34" t="s">
        <v>172</v>
      </c>
      <c r="C15" s="34">
        <v>2.7786000000000002E-2</v>
      </c>
      <c r="D15" s="7" t="s">
        <v>59</v>
      </c>
      <c r="E15" s="7" t="s">
        <v>60</v>
      </c>
      <c r="F15" s="7" t="s">
        <v>130</v>
      </c>
      <c r="G15" s="7" t="s">
        <v>178</v>
      </c>
      <c r="H15" s="7">
        <v>47906</v>
      </c>
      <c r="I15" s="7" t="s">
        <v>145</v>
      </c>
      <c r="J15" s="8" t="s">
        <v>149</v>
      </c>
      <c r="K15" s="12">
        <v>104</v>
      </c>
      <c r="L15" s="9">
        <v>3</v>
      </c>
      <c r="M15" s="10">
        <v>111</v>
      </c>
      <c r="N15" s="10">
        <f t="shared" si="4"/>
        <v>94.35</v>
      </c>
      <c r="O15" s="10">
        <v>165</v>
      </c>
      <c r="P15" s="10">
        <f t="shared" si="5"/>
        <v>140.25</v>
      </c>
      <c r="Q15" s="10">
        <v>189</v>
      </c>
      <c r="R15" s="3">
        <f t="shared" si="0"/>
        <v>118.42175974710221</v>
      </c>
      <c r="S15" s="3">
        <v>0</v>
      </c>
      <c r="T15" s="11">
        <v>2002</v>
      </c>
      <c r="U15" s="9">
        <v>4</v>
      </c>
      <c r="V15" s="8" t="s">
        <v>27</v>
      </c>
      <c r="W15" s="8" t="s">
        <v>61</v>
      </c>
      <c r="X15" s="28">
        <f t="shared" si="6"/>
        <v>4495290</v>
      </c>
      <c r="Y15" s="8" t="s">
        <v>152</v>
      </c>
      <c r="Z15" s="29"/>
      <c r="AA15" s="23"/>
      <c r="AB15" s="23"/>
      <c r="AC15" s="31">
        <f t="shared" si="7"/>
        <v>0</v>
      </c>
      <c r="AD15" s="31"/>
      <c r="AE15" s="31"/>
      <c r="AF15" s="31"/>
      <c r="AG15" s="31"/>
      <c r="AH15" s="31"/>
      <c r="AI15" s="31"/>
      <c r="AJ15" s="23"/>
      <c r="AK15" s="23">
        <f t="shared" si="1"/>
        <v>0</v>
      </c>
      <c r="AL15" s="23"/>
      <c r="AM15" s="23"/>
      <c r="AN15" s="23"/>
      <c r="AO15" s="23"/>
      <c r="AP15" s="23">
        <f t="shared" si="8"/>
        <v>0</v>
      </c>
      <c r="AQ15" s="31">
        <f t="shared" si="2"/>
        <v>0</v>
      </c>
      <c r="AR15" s="33">
        <v>0.1</v>
      </c>
      <c r="AS15" s="23">
        <f t="shared" si="9"/>
        <v>2.7786000000000002E-2</v>
      </c>
      <c r="AT15" s="35">
        <f t="shared" si="10"/>
        <v>0.12778600000000001</v>
      </c>
      <c r="AU15" s="31">
        <f t="shared" si="11"/>
        <v>0</v>
      </c>
      <c r="AV15" s="31">
        <f t="shared" si="12"/>
        <v>0</v>
      </c>
      <c r="AW15" s="31">
        <f t="shared" si="13"/>
        <v>0</v>
      </c>
      <c r="AX15" s="36">
        <f t="shared" si="3"/>
        <v>0</v>
      </c>
      <c r="AY15" s="14"/>
      <c r="AZ15" s="14"/>
      <c r="BA15" s="14"/>
      <c r="BB15" s="5"/>
      <c r="BC15" s="5"/>
    </row>
    <row r="16" spans="1:55" x14ac:dyDescent="0.3">
      <c r="A16" s="7" t="s">
        <v>62</v>
      </c>
      <c r="B16" s="34" t="s">
        <v>171</v>
      </c>
      <c r="C16" s="34">
        <v>2.5474E-2</v>
      </c>
      <c r="D16" s="7" t="s">
        <v>63</v>
      </c>
      <c r="E16" s="7" t="s">
        <v>64</v>
      </c>
      <c r="F16" s="7" t="s">
        <v>131</v>
      </c>
      <c r="G16" s="7" t="s">
        <v>176</v>
      </c>
      <c r="H16" s="7">
        <v>47905</v>
      </c>
      <c r="I16" s="7" t="s">
        <v>145</v>
      </c>
      <c r="J16" s="8" t="s">
        <v>149</v>
      </c>
      <c r="K16" s="12">
        <v>90</v>
      </c>
      <c r="L16" s="9">
        <v>5</v>
      </c>
      <c r="M16" s="10">
        <v>112</v>
      </c>
      <c r="N16" s="10">
        <f t="shared" si="4"/>
        <v>95.2</v>
      </c>
      <c r="O16" s="10">
        <v>196</v>
      </c>
      <c r="P16" s="10">
        <f t="shared" si="5"/>
        <v>166.6</v>
      </c>
      <c r="Q16" s="10">
        <v>189</v>
      </c>
      <c r="R16" s="3">
        <f t="shared" si="0"/>
        <v>122.21552511415524</v>
      </c>
      <c r="S16" s="3">
        <v>0</v>
      </c>
      <c r="T16" s="11">
        <v>2009</v>
      </c>
      <c r="U16" s="9">
        <v>3</v>
      </c>
      <c r="V16" s="8" t="s">
        <v>27</v>
      </c>
      <c r="W16" s="8" t="s">
        <v>65</v>
      </c>
      <c r="X16" s="28">
        <f t="shared" si="6"/>
        <v>4014780</v>
      </c>
      <c r="Y16" s="8" t="s">
        <v>152</v>
      </c>
      <c r="Z16" s="29"/>
      <c r="AA16" s="23"/>
      <c r="AB16" s="23"/>
      <c r="AC16" s="31">
        <f t="shared" si="7"/>
        <v>0</v>
      </c>
      <c r="AD16" s="31"/>
      <c r="AE16" s="31"/>
      <c r="AF16" s="31"/>
      <c r="AG16" s="31"/>
      <c r="AH16" s="31"/>
      <c r="AI16" s="31"/>
      <c r="AJ16" s="23"/>
      <c r="AK16" s="23">
        <f t="shared" si="1"/>
        <v>0</v>
      </c>
      <c r="AL16" s="23"/>
      <c r="AM16" s="23"/>
      <c r="AN16" s="23"/>
      <c r="AO16" s="23"/>
      <c r="AP16" s="23">
        <f t="shared" si="8"/>
        <v>0</v>
      </c>
      <c r="AQ16" s="31">
        <f t="shared" si="2"/>
        <v>0</v>
      </c>
      <c r="AR16" s="33">
        <v>0.1</v>
      </c>
      <c r="AS16" s="23">
        <f t="shared" si="9"/>
        <v>2.5474E-2</v>
      </c>
      <c r="AT16" s="35">
        <f t="shared" si="10"/>
        <v>0.125474</v>
      </c>
      <c r="AU16" s="31">
        <f t="shared" si="11"/>
        <v>0</v>
      </c>
      <c r="AV16" s="31">
        <f t="shared" si="12"/>
        <v>0</v>
      </c>
      <c r="AW16" s="31">
        <f t="shared" si="13"/>
        <v>0</v>
      </c>
      <c r="AX16" s="36">
        <f t="shared" si="3"/>
        <v>0</v>
      </c>
      <c r="AY16" s="14"/>
      <c r="AZ16" s="14"/>
      <c r="BA16" s="14"/>
      <c r="BB16" s="5"/>
      <c r="BC16" s="5"/>
    </row>
    <row r="17" spans="1:55" x14ac:dyDescent="0.3">
      <c r="A17" s="7" t="s">
        <v>66</v>
      </c>
      <c r="B17" s="34" t="s">
        <v>173</v>
      </c>
      <c r="C17" s="34">
        <v>2.2567E-2</v>
      </c>
      <c r="D17" s="7" t="s">
        <v>67</v>
      </c>
      <c r="E17" s="7" t="s">
        <v>68</v>
      </c>
      <c r="F17" s="7" t="s">
        <v>132</v>
      </c>
      <c r="G17" s="7" t="s">
        <v>178</v>
      </c>
      <c r="H17" s="7">
        <v>47906</v>
      </c>
      <c r="I17" s="7" t="s">
        <v>145</v>
      </c>
      <c r="J17" s="16" t="s">
        <v>149</v>
      </c>
      <c r="K17" s="12">
        <v>171</v>
      </c>
      <c r="L17" s="17">
        <v>18</v>
      </c>
      <c r="M17" s="18">
        <v>114</v>
      </c>
      <c r="N17" s="10">
        <f t="shared" si="4"/>
        <v>96.899999999999991</v>
      </c>
      <c r="O17" s="18">
        <v>145</v>
      </c>
      <c r="P17" s="10">
        <f t="shared" si="5"/>
        <v>123.25</v>
      </c>
      <c r="Q17" s="18">
        <v>279</v>
      </c>
      <c r="R17" s="3">
        <f t="shared" si="0"/>
        <v>129.67036770007209</v>
      </c>
      <c r="S17" s="3">
        <v>0</v>
      </c>
      <c r="T17" s="19">
        <v>1975</v>
      </c>
      <c r="U17" s="17">
        <v>4</v>
      </c>
      <c r="V17" s="16" t="s">
        <v>27</v>
      </c>
      <c r="W17" s="16" t="s">
        <v>69</v>
      </c>
      <c r="X17" s="28">
        <f t="shared" si="6"/>
        <v>8093375.9999999991</v>
      </c>
      <c r="Y17" s="16" t="s">
        <v>152</v>
      </c>
      <c r="Z17" s="30"/>
      <c r="AA17" s="23"/>
      <c r="AB17" s="23"/>
      <c r="AC17" s="31">
        <f t="shared" si="7"/>
        <v>0</v>
      </c>
      <c r="AD17" s="31"/>
      <c r="AE17" s="31"/>
      <c r="AF17" s="31"/>
      <c r="AG17" s="31"/>
      <c r="AH17" s="31"/>
      <c r="AI17" s="31"/>
      <c r="AJ17" s="23"/>
      <c r="AK17" s="23">
        <f t="shared" si="1"/>
        <v>0</v>
      </c>
      <c r="AL17" s="23"/>
      <c r="AM17" s="23"/>
      <c r="AN17" s="23"/>
      <c r="AO17" s="23"/>
      <c r="AP17" s="23">
        <f t="shared" si="8"/>
        <v>0</v>
      </c>
      <c r="AQ17" s="31">
        <f t="shared" si="2"/>
        <v>0</v>
      </c>
      <c r="AR17" s="33">
        <v>0.1</v>
      </c>
      <c r="AS17" s="23">
        <f t="shared" si="9"/>
        <v>2.2567E-2</v>
      </c>
      <c r="AT17" s="35">
        <f t="shared" si="10"/>
        <v>0.12256700000000001</v>
      </c>
      <c r="AU17" s="31">
        <f t="shared" si="11"/>
        <v>0</v>
      </c>
      <c r="AV17" s="31">
        <f t="shared" si="12"/>
        <v>0</v>
      </c>
      <c r="AW17" s="31">
        <f t="shared" si="13"/>
        <v>0</v>
      </c>
      <c r="AX17" s="36">
        <f t="shared" si="3"/>
        <v>0</v>
      </c>
      <c r="AY17" s="14"/>
      <c r="AZ17" s="20"/>
      <c r="BA17" s="20"/>
      <c r="BB17" s="5"/>
      <c r="BC17" s="5"/>
    </row>
    <row r="18" spans="1:55" x14ac:dyDescent="0.3">
      <c r="A18" s="21" t="s">
        <v>70</v>
      </c>
      <c r="B18" s="34" t="s">
        <v>174</v>
      </c>
      <c r="C18" s="34">
        <v>1.4197E-2</v>
      </c>
      <c r="D18" s="21" t="s">
        <v>71</v>
      </c>
      <c r="E18" s="21" t="s">
        <v>72</v>
      </c>
      <c r="F18" s="21" t="s">
        <v>133</v>
      </c>
      <c r="G18" s="21" t="s">
        <v>179</v>
      </c>
      <c r="H18" s="21">
        <v>47930</v>
      </c>
      <c r="I18" s="7" t="s">
        <v>145</v>
      </c>
      <c r="J18" s="8" t="s">
        <v>150</v>
      </c>
      <c r="K18" s="22">
        <v>44</v>
      </c>
      <c r="L18" s="9"/>
      <c r="M18" s="10">
        <v>34</v>
      </c>
      <c r="N18" s="10">
        <f t="shared" si="4"/>
        <v>28.9</v>
      </c>
      <c r="O18" s="10"/>
      <c r="P18" s="10">
        <f t="shared" si="5"/>
        <v>0</v>
      </c>
      <c r="Q18" s="10"/>
      <c r="R18" s="3">
        <f t="shared" si="0"/>
        <v>31.391780821917809</v>
      </c>
      <c r="S18" s="3">
        <v>0</v>
      </c>
      <c r="T18" s="11">
        <v>1955</v>
      </c>
      <c r="U18" s="9">
        <v>1</v>
      </c>
      <c r="V18" s="8" t="s">
        <v>73</v>
      </c>
      <c r="W18" s="8" t="s">
        <v>74</v>
      </c>
      <c r="X18" s="28">
        <f t="shared" si="6"/>
        <v>504152</v>
      </c>
      <c r="Y18" s="8" t="s">
        <v>153</v>
      </c>
      <c r="Z18" s="29"/>
      <c r="AA18" s="25"/>
      <c r="AB18" s="25"/>
      <c r="AC18" s="31">
        <f t="shared" si="7"/>
        <v>0</v>
      </c>
      <c r="AD18" s="31"/>
      <c r="AE18" s="31"/>
      <c r="AF18" s="31"/>
      <c r="AG18" s="31"/>
      <c r="AH18" s="31"/>
      <c r="AI18" s="31"/>
      <c r="AJ18" s="25"/>
      <c r="AK18" s="23" t="b">
        <f t="shared" si="1"/>
        <v>0</v>
      </c>
      <c r="AL18" s="25"/>
      <c r="AM18" s="25"/>
      <c r="AN18" s="25"/>
      <c r="AO18" s="25"/>
      <c r="AP18" s="23">
        <f t="shared" si="8"/>
        <v>0</v>
      </c>
      <c r="AQ18" s="31">
        <f t="shared" si="2"/>
        <v>0</v>
      </c>
      <c r="AR18" s="33">
        <v>0.1</v>
      </c>
      <c r="AS18" s="23">
        <f t="shared" si="9"/>
        <v>1.4197E-2</v>
      </c>
      <c r="AT18" s="35">
        <f t="shared" si="10"/>
        <v>0.11419700000000001</v>
      </c>
      <c r="AU18" s="31">
        <f t="shared" si="11"/>
        <v>0</v>
      </c>
      <c r="AV18" s="31">
        <f t="shared" si="12"/>
        <v>0</v>
      </c>
      <c r="AW18" s="31">
        <f t="shared" si="13"/>
        <v>0</v>
      </c>
      <c r="AX18" s="36">
        <f t="shared" si="3"/>
        <v>0</v>
      </c>
      <c r="AY18" s="20"/>
      <c r="AZ18" s="14"/>
      <c r="BA18" s="14"/>
      <c r="BB18" s="5"/>
      <c r="BC18" s="5"/>
    </row>
    <row r="19" spans="1:55" x14ac:dyDescent="0.3">
      <c r="A19" s="7" t="s">
        <v>75</v>
      </c>
      <c r="B19" s="34" t="s">
        <v>171</v>
      </c>
      <c r="C19" s="34">
        <v>2.5474E-2</v>
      </c>
      <c r="D19" s="7" t="s">
        <v>76</v>
      </c>
      <c r="E19" s="7" t="s">
        <v>77</v>
      </c>
      <c r="F19" s="7" t="s">
        <v>134</v>
      </c>
      <c r="G19" s="7" t="s">
        <v>176</v>
      </c>
      <c r="H19" s="7">
        <v>47904</v>
      </c>
      <c r="I19" s="7" t="s">
        <v>145</v>
      </c>
      <c r="J19" s="8" t="s">
        <v>150</v>
      </c>
      <c r="K19" s="12">
        <v>80</v>
      </c>
      <c r="L19" s="9"/>
      <c r="M19" s="10">
        <v>34</v>
      </c>
      <c r="N19" s="10">
        <f t="shared" si="4"/>
        <v>28.9</v>
      </c>
      <c r="O19" s="10"/>
      <c r="P19" s="10">
        <f t="shared" si="5"/>
        <v>0</v>
      </c>
      <c r="Q19" s="10"/>
      <c r="R19" s="3">
        <f t="shared" si="0"/>
        <v>31.391780821917809</v>
      </c>
      <c r="S19" s="3">
        <v>0</v>
      </c>
      <c r="T19" s="11">
        <v>1958</v>
      </c>
      <c r="U19" s="9">
        <v>1</v>
      </c>
      <c r="V19" s="8" t="s">
        <v>73</v>
      </c>
      <c r="W19" s="8"/>
      <c r="X19" s="28">
        <f t="shared" si="6"/>
        <v>916640</v>
      </c>
      <c r="Y19" s="8" t="s">
        <v>153</v>
      </c>
      <c r="Z19" s="29"/>
      <c r="AA19" s="23"/>
      <c r="AB19" s="23"/>
      <c r="AC19" s="31">
        <f t="shared" si="7"/>
        <v>0</v>
      </c>
      <c r="AD19" s="31"/>
      <c r="AE19" s="31"/>
      <c r="AF19" s="31"/>
      <c r="AG19" s="31"/>
      <c r="AH19" s="31"/>
      <c r="AI19" s="31"/>
      <c r="AJ19" s="23"/>
      <c r="AK19" s="23" t="b">
        <f t="shared" si="1"/>
        <v>0</v>
      </c>
      <c r="AL19" s="23"/>
      <c r="AM19" s="23"/>
      <c r="AN19" s="23"/>
      <c r="AO19" s="23"/>
      <c r="AP19" s="23">
        <f t="shared" si="8"/>
        <v>0</v>
      </c>
      <c r="AQ19" s="31">
        <f t="shared" si="2"/>
        <v>0</v>
      </c>
      <c r="AR19" s="33">
        <v>0.1</v>
      </c>
      <c r="AS19" s="23">
        <f t="shared" si="9"/>
        <v>2.5474E-2</v>
      </c>
      <c r="AT19" s="35">
        <f t="shared" si="10"/>
        <v>0.125474</v>
      </c>
      <c r="AU19" s="31">
        <f t="shared" si="11"/>
        <v>0</v>
      </c>
      <c r="AV19" s="31">
        <f t="shared" si="12"/>
        <v>0</v>
      </c>
      <c r="AW19" s="31">
        <f t="shared" si="13"/>
        <v>0</v>
      </c>
      <c r="AX19" s="36">
        <f t="shared" si="3"/>
        <v>0</v>
      </c>
      <c r="AY19" s="14"/>
      <c r="AZ19" s="14"/>
      <c r="BA19" s="14"/>
      <c r="BB19" s="5"/>
      <c r="BC19" s="5"/>
    </row>
    <row r="20" spans="1:55" x14ac:dyDescent="0.3">
      <c r="A20" s="15" t="s">
        <v>78</v>
      </c>
      <c r="B20" s="34" t="s">
        <v>171</v>
      </c>
      <c r="C20" s="34">
        <v>2.5474E-2</v>
      </c>
      <c r="D20" s="7" t="s">
        <v>79</v>
      </c>
      <c r="E20" s="7" t="s">
        <v>80</v>
      </c>
      <c r="F20" s="7" t="s">
        <v>135</v>
      </c>
      <c r="G20" s="7" t="s">
        <v>176</v>
      </c>
      <c r="H20" s="7">
        <v>47905</v>
      </c>
      <c r="I20" s="7" t="s">
        <v>145</v>
      </c>
      <c r="J20" s="8" t="s">
        <v>150</v>
      </c>
      <c r="K20" s="12">
        <v>62</v>
      </c>
      <c r="L20" s="9"/>
      <c r="M20" s="10">
        <v>45</v>
      </c>
      <c r="N20" s="10">
        <f t="shared" si="4"/>
        <v>38.25</v>
      </c>
      <c r="O20" s="10"/>
      <c r="P20" s="10">
        <f t="shared" si="5"/>
        <v>0</v>
      </c>
      <c r="Q20" s="10">
        <v>199</v>
      </c>
      <c r="R20" s="3">
        <f t="shared" si="0"/>
        <v>56.813698630136983</v>
      </c>
      <c r="S20" s="3">
        <v>0</v>
      </c>
      <c r="T20" s="11">
        <v>1983</v>
      </c>
      <c r="U20" s="9">
        <v>3</v>
      </c>
      <c r="V20" s="8" t="s">
        <v>52</v>
      </c>
      <c r="W20" s="8" t="s">
        <v>81</v>
      </c>
      <c r="X20" s="28">
        <f t="shared" si="6"/>
        <v>1285694</v>
      </c>
      <c r="Y20" s="8" t="s">
        <v>152</v>
      </c>
      <c r="Z20" s="29"/>
      <c r="AA20" s="23"/>
      <c r="AB20" s="23"/>
      <c r="AC20" s="31">
        <f t="shared" si="7"/>
        <v>0</v>
      </c>
      <c r="AD20" s="31"/>
      <c r="AE20" s="31"/>
      <c r="AF20" s="31"/>
      <c r="AG20" s="31"/>
      <c r="AH20" s="31"/>
      <c r="AI20" s="31"/>
      <c r="AJ20" s="23"/>
      <c r="AK20" s="23">
        <f t="shared" si="1"/>
        <v>0</v>
      </c>
      <c r="AL20" s="23"/>
      <c r="AM20" s="23"/>
      <c r="AN20" s="23"/>
      <c r="AO20" s="23"/>
      <c r="AP20" s="23">
        <f t="shared" si="8"/>
        <v>0</v>
      </c>
      <c r="AQ20" s="31">
        <f t="shared" si="2"/>
        <v>0</v>
      </c>
      <c r="AR20" s="33">
        <v>0.1</v>
      </c>
      <c r="AS20" s="23">
        <f t="shared" si="9"/>
        <v>2.5474E-2</v>
      </c>
      <c r="AT20" s="35">
        <f t="shared" si="10"/>
        <v>0.125474</v>
      </c>
      <c r="AU20" s="31">
        <f t="shared" si="11"/>
        <v>0</v>
      </c>
      <c r="AV20" s="31">
        <f t="shared" si="12"/>
        <v>0</v>
      </c>
      <c r="AW20" s="31">
        <f t="shared" si="13"/>
        <v>0</v>
      </c>
      <c r="AX20" s="36">
        <f t="shared" si="3"/>
        <v>0</v>
      </c>
      <c r="AY20" s="14"/>
      <c r="AZ20" s="14"/>
      <c r="BA20" s="14"/>
      <c r="BB20" s="5"/>
      <c r="BC20" s="5"/>
    </row>
    <row r="21" spans="1:55" x14ac:dyDescent="0.3">
      <c r="A21" s="7" t="s">
        <v>82</v>
      </c>
      <c r="B21" s="34" t="s">
        <v>172</v>
      </c>
      <c r="C21" s="34">
        <v>2.7786000000000002E-2</v>
      </c>
      <c r="D21" s="7" t="s">
        <v>83</v>
      </c>
      <c r="E21" s="7" t="s">
        <v>84</v>
      </c>
      <c r="F21" s="7" t="s">
        <v>136</v>
      </c>
      <c r="G21" s="7" t="s">
        <v>178</v>
      </c>
      <c r="H21" s="7">
        <v>47906</v>
      </c>
      <c r="I21" s="7" t="s">
        <v>145</v>
      </c>
      <c r="J21" s="8" t="s">
        <v>150</v>
      </c>
      <c r="K21" s="12">
        <v>50</v>
      </c>
      <c r="L21" s="9"/>
      <c r="M21" s="10">
        <v>48</v>
      </c>
      <c r="N21" s="10">
        <f t="shared" si="4"/>
        <v>40.799999999999997</v>
      </c>
      <c r="O21" s="10"/>
      <c r="P21" s="10">
        <f t="shared" si="5"/>
        <v>0</v>
      </c>
      <c r="Q21" s="10">
        <v>110</v>
      </c>
      <c r="R21" s="3">
        <f t="shared" si="0"/>
        <v>52.756164383561647</v>
      </c>
      <c r="S21" s="3">
        <v>0</v>
      </c>
      <c r="T21" s="11">
        <v>1958</v>
      </c>
      <c r="U21" s="9">
        <v>2</v>
      </c>
      <c r="V21" s="8" t="s">
        <v>73</v>
      </c>
      <c r="W21" s="8" t="s">
        <v>85</v>
      </c>
      <c r="X21" s="28">
        <f t="shared" si="6"/>
        <v>962800</v>
      </c>
      <c r="Y21" s="8" t="s">
        <v>153</v>
      </c>
      <c r="Z21" s="29"/>
      <c r="AA21" s="23"/>
      <c r="AB21" s="23"/>
      <c r="AC21" s="31">
        <f t="shared" si="7"/>
        <v>0</v>
      </c>
      <c r="AD21" s="31"/>
      <c r="AE21" s="31"/>
      <c r="AF21" s="31"/>
      <c r="AG21" s="31"/>
      <c r="AH21" s="31"/>
      <c r="AI21" s="31"/>
      <c r="AJ21" s="23"/>
      <c r="AK21" s="23" t="b">
        <f t="shared" si="1"/>
        <v>0</v>
      </c>
      <c r="AL21" s="23"/>
      <c r="AM21" s="23"/>
      <c r="AN21" s="23"/>
      <c r="AO21" s="23"/>
      <c r="AP21" s="23">
        <f t="shared" si="8"/>
        <v>0</v>
      </c>
      <c r="AQ21" s="31">
        <f t="shared" si="2"/>
        <v>0</v>
      </c>
      <c r="AR21" s="33">
        <v>0.1</v>
      </c>
      <c r="AS21" s="23">
        <f t="shared" si="9"/>
        <v>2.7786000000000002E-2</v>
      </c>
      <c r="AT21" s="35">
        <f t="shared" si="10"/>
        <v>0.12778600000000001</v>
      </c>
      <c r="AU21" s="31">
        <f t="shared" si="11"/>
        <v>0</v>
      </c>
      <c r="AV21" s="31">
        <f t="shared" si="12"/>
        <v>0</v>
      </c>
      <c r="AW21" s="31">
        <f t="shared" si="13"/>
        <v>0</v>
      </c>
      <c r="AX21" s="36">
        <f t="shared" si="3"/>
        <v>0</v>
      </c>
      <c r="AY21" s="14"/>
      <c r="AZ21" s="14"/>
      <c r="BA21" s="14"/>
      <c r="BB21" s="5"/>
      <c r="BC21" s="5"/>
    </row>
    <row r="22" spans="1:55" x14ac:dyDescent="0.3">
      <c r="A22" s="7" t="s">
        <v>86</v>
      </c>
      <c r="B22" s="34" t="s">
        <v>171</v>
      </c>
      <c r="C22" s="34">
        <v>2.5474E-2</v>
      </c>
      <c r="D22" s="7" t="s">
        <v>87</v>
      </c>
      <c r="E22" s="7" t="s">
        <v>88</v>
      </c>
      <c r="F22" s="7" t="s">
        <v>137</v>
      </c>
      <c r="G22" s="7" t="s">
        <v>176</v>
      </c>
      <c r="H22" s="7">
        <v>47905</v>
      </c>
      <c r="I22" s="7" t="s">
        <v>145</v>
      </c>
      <c r="J22" s="8" t="s">
        <v>150</v>
      </c>
      <c r="K22" s="12">
        <v>106</v>
      </c>
      <c r="L22" s="9"/>
      <c r="M22" s="10">
        <v>50</v>
      </c>
      <c r="N22" s="10">
        <f t="shared" si="4"/>
        <v>42.5</v>
      </c>
      <c r="O22" s="10"/>
      <c r="P22" s="10">
        <f t="shared" si="5"/>
        <v>0</v>
      </c>
      <c r="Q22" s="10"/>
      <c r="R22" s="3">
        <f t="shared" si="0"/>
        <v>46.164383561643838</v>
      </c>
      <c r="S22" s="3">
        <v>0</v>
      </c>
      <c r="T22" s="11">
        <v>1987</v>
      </c>
      <c r="U22" s="9">
        <v>3</v>
      </c>
      <c r="V22" s="8" t="s">
        <v>73</v>
      </c>
      <c r="W22" s="8" t="s">
        <v>89</v>
      </c>
      <c r="X22" s="28">
        <f t="shared" si="6"/>
        <v>1786100</v>
      </c>
      <c r="Y22" s="8" t="s">
        <v>152</v>
      </c>
      <c r="Z22" s="29"/>
      <c r="AA22" s="23"/>
      <c r="AB22" s="23"/>
      <c r="AC22" s="31">
        <f t="shared" si="7"/>
        <v>0</v>
      </c>
      <c r="AD22" s="31"/>
      <c r="AE22" s="31"/>
      <c r="AF22" s="31"/>
      <c r="AG22" s="31"/>
      <c r="AH22" s="31"/>
      <c r="AI22" s="31"/>
      <c r="AJ22" s="23"/>
      <c r="AK22" s="23">
        <f t="shared" si="1"/>
        <v>0</v>
      </c>
      <c r="AL22" s="23"/>
      <c r="AM22" s="23"/>
      <c r="AN22" s="23"/>
      <c r="AO22" s="23"/>
      <c r="AP22" s="23">
        <f t="shared" si="8"/>
        <v>0</v>
      </c>
      <c r="AQ22" s="31">
        <f t="shared" si="2"/>
        <v>0</v>
      </c>
      <c r="AR22" s="33">
        <v>0.1</v>
      </c>
      <c r="AS22" s="23">
        <f t="shared" si="9"/>
        <v>2.5474E-2</v>
      </c>
      <c r="AT22" s="35">
        <f t="shared" si="10"/>
        <v>0.125474</v>
      </c>
      <c r="AU22" s="31">
        <f t="shared" si="11"/>
        <v>0</v>
      </c>
      <c r="AV22" s="31">
        <f t="shared" si="12"/>
        <v>0</v>
      </c>
      <c r="AW22" s="31">
        <f t="shared" si="13"/>
        <v>0</v>
      </c>
      <c r="AX22" s="36">
        <f t="shared" si="3"/>
        <v>0</v>
      </c>
      <c r="AY22" s="14"/>
      <c r="AZ22" s="14"/>
      <c r="BA22" s="14"/>
      <c r="BB22" s="5"/>
      <c r="BC22" s="5"/>
    </row>
    <row r="23" spans="1:55" x14ac:dyDescent="0.3">
      <c r="A23" s="7" t="s">
        <v>90</v>
      </c>
      <c r="B23" s="34" t="s">
        <v>172</v>
      </c>
      <c r="C23" s="34">
        <v>2.7786000000000002E-2</v>
      </c>
      <c r="D23" s="7" t="s">
        <v>91</v>
      </c>
      <c r="E23" s="7" t="s">
        <v>92</v>
      </c>
      <c r="F23" s="7" t="s">
        <v>138</v>
      </c>
      <c r="G23" s="7" t="s">
        <v>178</v>
      </c>
      <c r="H23" s="7">
        <v>47906</v>
      </c>
      <c r="I23" s="7" t="s">
        <v>145</v>
      </c>
      <c r="J23" s="8" t="s">
        <v>150</v>
      </c>
      <c r="K23" s="12">
        <v>80</v>
      </c>
      <c r="L23" s="9"/>
      <c r="M23" s="10">
        <v>52</v>
      </c>
      <c r="N23" s="10">
        <f t="shared" si="4"/>
        <v>44.199999999999996</v>
      </c>
      <c r="O23" s="10"/>
      <c r="P23" s="10">
        <f t="shared" si="5"/>
        <v>0</v>
      </c>
      <c r="Q23" s="10">
        <v>100</v>
      </c>
      <c r="R23" s="3">
        <f t="shared" si="0"/>
        <v>55.682191780821917</v>
      </c>
      <c r="S23" s="3">
        <v>0</v>
      </c>
      <c r="T23" s="11">
        <v>1964</v>
      </c>
      <c r="U23" s="9">
        <v>4</v>
      </c>
      <c r="V23" s="8" t="s">
        <v>73</v>
      </c>
      <c r="W23" s="8" t="s">
        <v>93</v>
      </c>
      <c r="X23" s="28">
        <f t="shared" si="6"/>
        <v>1625920</v>
      </c>
      <c r="Y23" s="8" t="s">
        <v>153</v>
      </c>
      <c r="Z23" s="29"/>
      <c r="AA23" s="23"/>
      <c r="AB23" s="23"/>
      <c r="AC23" s="31">
        <f t="shared" si="7"/>
        <v>0</v>
      </c>
      <c r="AD23" s="31"/>
      <c r="AE23" s="31"/>
      <c r="AF23" s="31"/>
      <c r="AG23" s="31"/>
      <c r="AH23" s="31"/>
      <c r="AI23" s="31"/>
      <c r="AJ23" s="23"/>
      <c r="AK23" s="23" t="b">
        <f t="shared" si="1"/>
        <v>0</v>
      </c>
      <c r="AL23" s="23"/>
      <c r="AM23" s="23"/>
      <c r="AN23" s="23"/>
      <c r="AO23" s="23"/>
      <c r="AP23" s="23">
        <f t="shared" si="8"/>
        <v>0</v>
      </c>
      <c r="AQ23" s="31">
        <f t="shared" si="2"/>
        <v>0</v>
      </c>
      <c r="AR23" s="33">
        <v>0.1</v>
      </c>
      <c r="AS23" s="23">
        <f t="shared" si="9"/>
        <v>2.7786000000000002E-2</v>
      </c>
      <c r="AT23" s="35">
        <f t="shared" si="10"/>
        <v>0.12778600000000001</v>
      </c>
      <c r="AU23" s="31">
        <f t="shared" si="11"/>
        <v>0</v>
      </c>
      <c r="AV23" s="31">
        <f t="shared" si="12"/>
        <v>0</v>
      </c>
      <c r="AW23" s="31">
        <f t="shared" si="13"/>
        <v>0</v>
      </c>
      <c r="AX23" s="36">
        <f t="shared" si="3"/>
        <v>0</v>
      </c>
      <c r="AY23" s="14"/>
      <c r="AZ23" s="14"/>
      <c r="BA23" s="14"/>
      <c r="BB23" s="5"/>
      <c r="BC23" s="5"/>
    </row>
    <row r="24" spans="1:55" x14ac:dyDescent="0.3">
      <c r="A24" s="15" t="s">
        <v>94</v>
      </c>
      <c r="B24" s="34" t="s">
        <v>170</v>
      </c>
      <c r="C24" s="34">
        <v>2.4108999999999998E-2</v>
      </c>
      <c r="D24" s="7" t="s">
        <v>95</v>
      </c>
      <c r="E24" s="7" t="s">
        <v>96</v>
      </c>
      <c r="F24" s="7" t="s">
        <v>139</v>
      </c>
      <c r="G24" s="7" t="s">
        <v>176</v>
      </c>
      <c r="H24" s="7">
        <v>47905</v>
      </c>
      <c r="I24" s="7" t="s">
        <v>145</v>
      </c>
      <c r="J24" s="8" t="s">
        <v>150</v>
      </c>
      <c r="K24" s="12">
        <v>76</v>
      </c>
      <c r="L24" s="9"/>
      <c r="M24" s="10">
        <v>55</v>
      </c>
      <c r="N24" s="10">
        <f t="shared" si="4"/>
        <v>46.75</v>
      </c>
      <c r="O24" s="10"/>
      <c r="P24" s="10">
        <f t="shared" si="5"/>
        <v>0</v>
      </c>
      <c r="Q24" s="10">
        <v>199</v>
      </c>
      <c r="R24" s="3">
        <f t="shared" si="0"/>
        <v>66.046575342465758</v>
      </c>
      <c r="S24" s="3">
        <v>0</v>
      </c>
      <c r="T24" s="11">
        <v>1981</v>
      </c>
      <c r="U24" s="9">
        <v>3</v>
      </c>
      <c r="V24" s="8" t="s">
        <v>6</v>
      </c>
      <c r="W24" s="8" t="s">
        <v>97</v>
      </c>
      <c r="X24" s="28">
        <f t="shared" si="6"/>
        <v>1832132.0000000002</v>
      </c>
      <c r="Y24" s="8" t="s">
        <v>152</v>
      </c>
      <c r="Z24" s="29"/>
      <c r="AA24" s="23"/>
      <c r="AB24" s="23"/>
      <c r="AC24" s="31">
        <f t="shared" si="7"/>
        <v>0</v>
      </c>
      <c r="AD24" s="31"/>
      <c r="AE24" s="31"/>
      <c r="AF24" s="31"/>
      <c r="AG24" s="31"/>
      <c r="AH24" s="31"/>
      <c r="AI24" s="31"/>
      <c r="AJ24" s="23"/>
      <c r="AK24" s="23">
        <f t="shared" si="1"/>
        <v>0</v>
      </c>
      <c r="AL24" s="23"/>
      <c r="AM24" s="23"/>
      <c r="AN24" s="23"/>
      <c r="AO24" s="23"/>
      <c r="AP24" s="23">
        <f t="shared" si="8"/>
        <v>0</v>
      </c>
      <c r="AQ24" s="31">
        <f t="shared" si="2"/>
        <v>0</v>
      </c>
      <c r="AR24" s="33">
        <v>0.1</v>
      </c>
      <c r="AS24" s="23">
        <f t="shared" si="9"/>
        <v>2.4108999999999998E-2</v>
      </c>
      <c r="AT24" s="35">
        <f t="shared" si="10"/>
        <v>0.124109</v>
      </c>
      <c r="AU24" s="31">
        <f t="shared" si="11"/>
        <v>0</v>
      </c>
      <c r="AV24" s="31">
        <f t="shared" si="12"/>
        <v>0</v>
      </c>
      <c r="AW24" s="31">
        <f t="shared" si="13"/>
        <v>0</v>
      </c>
      <c r="AX24" s="36">
        <f t="shared" si="3"/>
        <v>0</v>
      </c>
      <c r="AY24" s="14"/>
      <c r="AZ24" s="14"/>
      <c r="BA24" s="14"/>
      <c r="BB24" s="5"/>
      <c r="BC24" s="5"/>
    </row>
    <row r="25" spans="1:55" x14ac:dyDescent="0.3">
      <c r="A25" s="7" t="s">
        <v>98</v>
      </c>
      <c r="B25" s="34" t="s">
        <v>170</v>
      </c>
      <c r="C25" s="34">
        <v>2.4108999999999998E-2</v>
      </c>
      <c r="D25" s="7" t="s">
        <v>99</v>
      </c>
      <c r="E25" s="7" t="s">
        <v>100</v>
      </c>
      <c r="F25" s="7" t="s">
        <v>140</v>
      </c>
      <c r="G25" s="7" t="s">
        <v>177</v>
      </c>
      <c r="H25" s="7">
        <v>47905</v>
      </c>
      <c r="I25" s="7" t="s">
        <v>145</v>
      </c>
      <c r="J25" s="8" t="s">
        <v>150</v>
      </c>
      <c r="K25" s="12">
        <v>60</v>
      </c>
      <c r="L25" s="9"/>
      <c r="M25" s="10">
        <v>55</v>
      </c>
      <c r="N25" s="10">
        <f t="shared" si="4"/>
        <v>46.75</v>
      </c>
      <c r="O25" s="10"/>
      <c r="P25" s="10">
        <f t="shared" si="5"/>
        <v>0</v>
      </c>
      <c r="Q25" s="10">
        <v>189</v>
      </c>
      <c r="R25" s="3">
        <f t="shared" si="0"/>
        <v>65.279452054794518</v>
      </c>
      <c r="S25" s="3">
        <v>0</v>
      </c>
      <c r="T25" s="11">
        <v>1987</v>
      </c>
      <c r="U25" s="9">
        <v>3</v>
      </c>
      <c r="V25" s="8" t="s">
        <v>6</v>
      </c>
      <c r="W25" s="8" t="s">
        <v>101</v>
      </c>
      <c r="X25" s="28">
        <f t="shared" si="6"/>
        <v>1429620</v>
      </c>
      <c r="Y25" s="8" t="s">
        <v>152</v>
      </c>
      <c r="Z25" s="29"/>
      <c r="AA25" s="23"/>
      <c r="AB25" s="23"/>
      <c r="AC25" s="31">
        <f t="shared" si="7"/>
        <v>0</v>
      </c>
      <c r="AD25" s="31"/>
      <c r="AE25" s="31"/>
      <c r="AF25" s="31"/>
      <c r="AG25" s="31"/>
      <c r="AH25" s="31"/>
      <c r="AI25" s="31"/>
      <c r="AJ25" s="23"/>
      <c r="AK25" s="23">
        <f t="shared" si="1"/>
        <v>0</v>
      </c>
      <c r="AL25" s="23"/>
      <c r="AM25" s="23"/>
      <c r="AN25" s="23"/>
      <c r="AO25" s="23"/>
      <c r="AP25" s="23">
        <f t="shared" si="8"/>
        <v>0</v>
      </c>
      <c r="AQ25" s="31">
        <f t="shared" si="2"/>
        <v>0</v>
      </c>
      <c r="AR25" s="33">
        <v>0.1</v>
      </c>
      <c r="AS25" s="23">
        <f t="shared" si="9"/>
        <v>2.4108999999999998E-2</v>
      </c>
      <c r="AT25" s="35">
        <f t="shared" si="10"/>
        <v>0.124109</v>
      </c>
      <c r="AU25" s="31">
        <f t="shared" si="11"/>
        <v>0</v>
      </c>
      <c r="AV25" s="31">
        <f t="shared" si="12"/>
        <v>0</v>
      </c>
      <c r="AW25" s="31">
        <f t="shared" si="13"/>
        <v>0</v>
      </c>
      <c r="AX25" s="36">
        <f t="shared" si="3"/>
        <v>0</v>
      </c>
      <c r="AY25" s="14"/>
      <c r="AZ25" s="14"/>
      <c r="BA25" s="14"/>
      <c r="BB25" s="5"/>
      <c r="BC25" s="5"/>
    </row>
    <row r="26" spans="1:55" x14ac:dyDescent="0.3">
      <c r="A26" s="7" t="s">
        <v>102</v>
      </c>
      <c r="B26" s="34" t="s">
        <v>171</v>
      </c>
      <c r="C26" s="34">
        <v>2.5474E-2</v>
      </c>
      <c r="D26" s="7" t="s">
        <v>103</v>
      </c>
      <c r="E26" s="7" t="s">
        <v>104</v>
      </c>
      <c r="F26" s="7" t="s">
        <v>141</v>
      </c>
      <c r="G26" s="7" t="s">
        <v>176</v>
      </c>
      <c r="H26" s="7">
        <v>47905</v>
      </c>
      <c r="I26" s="7" t="s">
        <v>145</v>
      </c>
      <c r="J26" s="8" t="s">
        <v>150</v>
      </c>
      <c r="K26" s="12">
        <v>108</v>
      </c>
      <c r="L26" s="9"/>
      <c r="M26" s="10">
        <v>56</v>
      </c>
      <c r="N26" s="10">
        <f t="shared" si="4"/>
        <v>47.6</v>
      </c>
      <c r="O26" s="10"/>
      <c r="P26" s="10">
        <f t="shared" si="5"/>
        <v>0</v>
      </c>
      <c r="Q26" s="10">
        <v>112</v>
      </c>
      <c r="R26" s="3">
        <f t="shared" si="0"/>
        <v>60.295890410958904</v>
      </c>
      <c r="S26" s="3">
        <v>0</v>
      </c>
      <c r="T26" s="11">
        <v>1972</v>
      </c>
      <c r="U26" s="9">
        <v>2</v>
      </c>
      <c r="V26" s="8" t="s">
        <v>52</v>
      </c>
      <c r="W26" s="8" t="s">
        <v>105</v>
      </c>
      <c r="X26" s="28">
        <f t="shared" si="6"/>
        <v>2376864</v>
      </c>
      <c r="Y26" s="8" t="s">
        <v>152</v>
      </c>
      <c r="Z26" s="29"/>
      <c r="AA26" s="23"/>
      <c r="AB26" s="23"/>
      <c r="AC26" s="31">
        <f t="shared" si="7"/>
        <v>0</v>
      </c>
      <c r="AD26" s="31"/>
      <c r="AE26" s="31"/>
      <c r="AF26" s="31"/>
      <c r="AG26" s="31"/>
      <c r="AH26" s="31"/>
      <c r="AI26" s="31"/>
      <c r="AJ26" s="23"/>
      <c r="AK26" s="23">
        <f t="shared" si="1"/>
        <v>0</v>
      </c>
      <c r="AL26" s="23"/>
      <c r="AM26" s="23"/>
      <c r="AN26" s="23"/>
      <c r="AO26" s="23"/>
      <c r="AP26" s="23">
        <f t="shared" si="8"/>
        <v>0</v>
      </c>
      <c r="AQ26" s="31">
        <f t="shared" si="2"/>
        <v>0</v>
      </c>
      <c r="AR26" s="33">
        <v>0.1</v>
      </c>
      <c r="AS26" s="23">
        <f t="shared" si="9"/>
        <v>2.5474E-2</v>
      </c>
      <c r="AT26" s="35">
        <f t="shared" si="10"/>
        <v>0.125474</v>
      </c>
      <c r="AU26" s="31">
        <f t="shared" si="11"/>
        <v>0</v>
      </c>
      <c r="AV26" s="31">
        <f t="shared" si="12"/>
        <v>0</v>
      </c>
      <c r="AW26" s="31">
        <f t="shared" si="13"/>
        <v>0</v>
      </c>
      <c r="AX26" s="36">
        <f t="shared" si="3"/>
        <v>0</v>
      </c>
      <c r="AY26" s="14"/>
      <c r="AZ26" s="14"/>
      <c r="BA26" s="14"/>
      <c r="BB26" s="5"/>
      <c r="BC26" s="5"/>
    </row>
    <row r="27" spans="1:55" x14ac:dyDescent="0.3">
      <c r="A27" s="7" t="s">
        <v>106</v>
      </c>
      <c r="B27" s="34" t="s">
        <v>175</v>
      </c>
      <c r="C27" s="34">
        <v>1.9217000000000001E-2</v>
      </c>
      <c r="D27" s="7" t="s">
        <v>79</v>
      </c>
      <c r="E27" s="7" t="s">
        <v>107</v>
      </c>
      <c r="F27" s="7" t="s">
        <v>142</v>
      </c>
      <c r="G27" s="7" t="s">
        <v>178</v>
      </c>
      <c r="H27" s="7">
        <v>47906</v>
      </c>
      <c r="I27" s="7" t="s">
        <v>145</v>
      </c>
      <c r="J27" s="8" t="s">
        <v>150</v>
      </c>
      <c r="K27" s="12">
        <v>52</v>
      </c>
      <c r="L27" s="9"/>
      <c r="M27" s="10">
        <v>60</v>
      </c>
      <c r="N27" s="10">
        <f t="shared" si="4"/>
        <v>51</v>
      </c>
      <c r="O27" s="10"/>
      <c r="P27" s="10">
        <f t="shared" si="5"/>
        <v>0</v>
      </c>
      <c r="Q27" s="10">
        <v>170</v>
      </c>
      <c r="R27" s="3">
        <f t="shared" si="0"/>
        <v>68.438356164383563</v>
      </c>
      <c r="S27" s="3">
        <v>0</v>
      </c>
      <c r="T27" s="11">
        <v>1998</v>
      </c>
      <c r="U27" s="9">
        <v>4</v>
      </c>
      <c r="V27" s="8" t="s">
        <v>6</v>
      </c>
      <c r="W27" s="8" t="s">
        <v>108</v>
      </c>
      <c r="X27" s="28">
        <f t="shared" si="6"/>
        <v>1298960</v>
      </c>
      <c r="Y27" s="8" t="s">
        <v>152</v>
      </c>
      <c r="Z27" s="29"/>
      <c r="AA27" s="23"/>
      <c r="AB27" s="23"/>
      <c r="AC27" s="31">
        <f t="shared" si="7"/>
        <v>0</v>
      </c>
      <c r="AD27" s="31"/>
      <c r="AE27" s="31"/>
      <c r="AF27" s="31"/>
      <c r="AG27" s="31"/>
      <c r="AH27" s="31"/>
      <c r="AI27" s="31"/>
      <c r="AJ27" s="23"/>
      <c r="AK27" s="23">
        <f t="shared" si="1"/>
        <v>0</v>
      </c>
      <c r="AL27" s="23"/>
      <c r="AM27" s="23"/>
      <c r="AN27" s="23"/>
      <c r="AO27" s="23"/>
      <c r="AP27" s="23">
        <f t="shared" si="8"/>
        <v>0</v>
      </c>
      <c r="AQ27" s="31">
        <f t="shared" si="2"/>
        <v>0</v>
      </c>
      <c r="AR27" s="33">
        <v>0.1</v>
      </c>
      <c r="AS27" s="23">
        <f t="shared" si="9"/>
        <v>1.9217000000000001E-2</v>
      </c>
      <c r="AT27" s="35">
        <f t="shared" si="10"/>
        <v>0.119217</v>
      </c>
      <c r="AU27" s="31">
        <f t="shared" si="11"/>
        <v>0</v>
      </c>
      <c r="AV27" s="31">
        <f t="shared" si="12"/>
        <v>0</v>
      </c>
      <c r="AW27" s="31">
        <f t="shared" si="13"/>
        <v>0</v>
      </c>
      <c r="AX27" s="36">
        <f t="shared" si="3"/>
        <v>0</v>
      </c>
      <c r="AY27" s="14"/>
      <c r="AZ27" s="14"/>
      <c r="BA27" s="14"/>
      <c r="BB27" s="5"/>
      <c r="BC27" s="5"/>
    </row>
    <row r="28" spans="1:55" x14ac:dyDescent="0.3">
      <c r="A28" s="7" t="s">
        <v>109</v>
      </c>
      <c r="B28" s="34" t="s">
        <v>171</v>
      </c>
      <c r="C28" s="34">
        <v>2.5474E-2</v>
      </c>
      <c r="D28" s="7" t="s">
        <v>110</v>
      </c>
      <c r="E28" s="7" t="s">
        <v>111</v>
      </c>
      <c r="F28" s="7" t="s">
        <v>143</v>
      </c>
      <c r="G28" s="7" t="s">
        <v>176</v>
      </c>
      <c r="H28" s="7">
        <v>47905</v>
      </c>
      <c r="I28" s="7" t="s">
        <v>145</v>
      </c>
      <c r="J28" s="8" t="s">
        <v>150</v>
      </c>
      <c r="K28" s="12">
        <v>83</v>
      </c>
      <c r="L28" s="9">
        <v>24</v>
      </c>
      <c r="M28" s="10">
        <v>70</v>
      </c>
      <c r="N28" s="10">
        <f t="shared" si="4"/>
        <v>59.5</v>
      </c>
      <c r="O28" s="10">
        <v>90</v>
      </c>
      <c r="P28" s="10">
        <f t="shared" si="5"/>
        <v>76.5</v>
      </c>
      <c r="Q28" s="10">
        <v>80</v>
      </c>
      <c r="R28" s="3">
        <f t="shared" si="0"/>
        <v>76.106618253837269</v>
      </c>
      <c r="S28" s="3">
        <v>0</v>
      </c>
      <c r="T28" s="11">
        <v>1999</v>
      </c>
      <c r="U28" s="9">
        <v>3</v>
      </c>
      <c r="V28" s="8" t="s">
        <v>27</v>
      </c>
      <c r="W28" s="8" t="s">
        <v>112</v>
      </c>
      <c r="X28" s="28">
        <f t="shared" si="6"/>
        <v>2305650</v>
      </c>
      <c r="Y28" s="8" t="s">
        <v>152</v>
      </c>
      <c r="Z28" s="29"/>
      <c r="AA28" s="23"/>
      <c r="AB28" s="23"/>
      <c r="AC28" s="31">
        <f t="shared" si="7"/>
        <v>0</v>
      </c>
      <c r="AD28" s="31"/>
      <c r="AE28" s="31"/>
      <c r="AF28" s="31"/>
      <c r="AG28" s="31"/>
      <c r="AH28" s="31"/>
      <c r="AI28" s="31"/>
      <c r="AJ28" s="23"/>
      <c r="AK28" s="23">
        <f t="shared" si="1"/>
        <v>0</v>
      </c>
      <c r="AL28" s="23"/>
      <c r="AM28" s="23"/>
      <c r="AN28" s="23"/>
      <c r="AO28" s="23"/>
      <c r="AP28" s="23">
        <f t="shared" si="8"/>
        <v>0</v>
      </c>
      <c r="AQ28" s="31">
        <f t="shared" si="2"/>
        <v>0</v>
      </c>
      <c r="AR28" s="33">
        <v>0.1</v>
      </c>
      <c r="AS28" s="23">
        <f t="shared" si="9"/>
        <v>2.5474E-2</v>
      </c>
      <c r="AT28" s="35">
        <f t="shared" si="10"/>
        <v>0.125474</v>
      </c>
      <c r="AU28" s="31">
        <f t="shared" si="11"/>
        <v>0</v>
      </c>
      <c r="AV28" s="31">
        <f t="shared" si="12"/>
        <v>0</v>
      </c>
      <c r="AW28" s="31">
        <f t="shared" si="13"/>
        <v>0</v>
      </c>
      <c r="AX28" s="36">
        <f t="shared" si="3"/>
        <v>0</v>
      </c>
      <c r="AY28" s="14"/>
      <c r="AZ28" s="14"/>
      <c r="BA28" s="14"/>
      <c r="BB28" s="5"/>
      <c r="BC28" s="5"/>
    </row>
    <row r="29" spans="1:55" x14ac:dyDescent="0.3">
      <c r="A29" s="7"/>
      <c r="B29" s="7"/>
      <c r="C29" s="7"/>
      <c r="D29" s="7"/>
      <c r="E29" s="7"/>
      <c r="F29" s="7"/>
      <c r="G29" s="7"/>
      <c r="H29" s="7"/>
      <c r="I29" s="7"/>
      <c r="J29" s="8"/>
      <c r="K29" s="12"/>
      <c r="L29" s="9"/>
      <c r="M29" s="8"/>
      <c r="N29" s="8"/>
      <c r="O29" s="10"/>
      <c r="P29" s="10"/>
      <c r="Q29" s="10"/>
      <c r="R29" s="10"/>
      <c r="S29" s="10"/>
      <c r="T29" s="11"/>
      <c r="U29" s="9"/>
      <c r="V29" s="8"/>
      <c r="W29" s="8"/>
      <c r="X29" s="8"/>
      <c r="Y29" s="8"/>
      <c r="Z29" s="29"/>
      <c r="AA29" s="23"/>
      <c r="AB29" s="23"/>
      <c r="AC29" s="31"/>
      <c r="AD29" s="31"/>
      <c r="AE29" s="31"/>
      <c r="AF29" s="31"/>
      <c r="AG29" s="31"/>
      <c r="AH29" s="31"/>
      <c r="AI29" s="31"/>
      <c r="AJ29" s="23"/>
      <c r="AK29" s="23"/>
      <c r="AL29" s="23"/>
      <c r="AM29" s="23"/>
      <c r="AN29" s="23"/>
      <c r="AO29" s="23"/>
      <c r="AP29" s="23"/>
      <c r="AQ29" s="13"/>
      <c r="AR29" s="33"/>
      <c r="AS29" s="23"/>
      <c r="AT29" s="13"/>
      <c r="AU29" s="7"/>
      <c r="AV29" s="7"/>
      <c r="AW29" s="7"/>
      <c r="AX29" s="14"/>
      <c r="AY29" s="14"/>
      <c r="AZ29" s="14"/>
      <c r="BA29" s="14"/>
      <c r="BB29" s="5"/>
      <c r="BC29" s="5"/>
    </row>
    <row r="30" spans="1:55" x14ac:dyDescent="0.3">
      <c r="A30" s="7"/>
      <c r="B30" s="7"/>
      <c r="C30" s="7"/>
      <c r="D30" s="7"/>
      <c r="E30" s="7"/>
      <c r="F30" s="7"/>
      <c r="G30" s="7"/>
      <c r="H30" s="7"/>
      <c r="I30" s="7"/>
      <c r="J30" s="8"/>
      <c r="K30" s="12"/>
      <c r="L30" s="9"/>
      <c r="M30" s="8"/>
      <c r="N30" s="8"/>
      <c r="O30" s="10"/>
      <c r="P30" s="10"/>
      <c r="Q30" s="10"/>
      <c r="R30" s="10"/>
      <c r="S30" s="10"/>
      <c r="T30" s="11"/>
      <c r="U30" s="9"/>
      <c r="V30" s="8"/>
      <c r="W30" s="8"/>
      <c r="X30" s="8"/>
      <c r="Y30" s="8"/>
      <c r="Z30" s="29"/>
      <c r="AA30" s="23"/>
      <c r="AB30" s="23"/>
      <c r="AC30" s="31"/>
      <c r="AD30" s="31"/>
      <c r="AE30" s="31"/>
      <c r="AF30" s="31"/>
      <c r="AG30" s="31"/>
      <c r="AH30" s="31"/>
      <c r="AI30" s="31"/>
      <c r="AJ30" s="23"/>
      <c r="AK30" s="23"/>
      <c r="AL30" s="23"/>
      <c r="AM30" s="23"/>
      <c r="AN30" s="23"/>
      <c r="AO30" s="23"/>
      <c r="AP30" s="23"/>
      <c r="AQ30" s="13"/>
      <c r="AR30" s="33"/>
      <c r="AS30" s="23"/>
      <c r="AT30" s="6"/>
      <c r="AU30" s="7"/>
      <c r="AV30" s="7"/>
      <c r="AW30" s="7"/>
      <c r="AX30" s="14"/>
      <c r="AY30" s="14"/>
      <c r="AZ30" s="14"/>
      <c r="BA30" s="14"/>
      <c r="BB30" s="5"/>
      <c r="BC30" s="5"/>
    </row>
    <row r="31" spans="1:55" x14ac:dyDescent="0.3">
      <c r="A31" s="7"/>
      <c r="B31" s="7"/>
      <c r="C31" s="7"/>
      <c r="D31" s="7"/>
      <c r="E31" s="7"/>
      <c r="F31" s="7"/>
      <c r="G31" s="7"/>
      <c r="H31" s="7"/>
      <c r="I31" s="7"/>
      <c r="J31" s="8"/>
      <c r="K31" s="12"/>
      <c r="L31" s="9"/>
      <c r="M31" s="8"/>
      <c r="N31" s="8"/>
      <c r="O31" s="10"/>
      <c r="P31" s="10"/>
      <c r="Q31" s="10"/>
      <c r="R31" s="10"/>
      <c r="S31" s="10"/>
      <c r="T31" s="11"/>
      <c r="U31" s="9"/>
      <c r="V31" s="8"/>
      <c r="W31" s="8"/>
      <c r="X31" s="8"/>
      <c r="Y31" s="8"/>
      <c r="Z31" s="29"/>
      <c r="AA31" s="23"/>
      <c r="AB31" s="23"/>
      <c r="AC31" s="31"/>
      <c r="AD31" s="31"/>
      <c r="AE31" s="31"/>
      <c r="AF31" s="31"/>
      <c r="AG31" s="31"/>
      <c r="AH31" s="31"/>
      <c r="AI31" s="31"/>
      <c r="AJ31" s="23"/>
      <c r="AK31" s="23"/>
      <c r="AL31" s="23"/>
      <c r="AM31" s="23"/>
      <c r="AN31" s="23"/>
      <c r="AO31" s="23"/>
      <c r="AP31" s="23"/>
      <c r="AQ31" s="13"/>
      <c r="AR31" s="33"/>
      <c r="AS31" s="23"/>
      <c r="AT31" s="7"/>
      <c r="AU31" s="7"/>
      <c r="AV31" s="7"/>
      <c r="AW31" s="7"/>
      <c r="AX31" s="14"/>
      <c r="AY31" s="14"/>
      <c r="AZ31" s="14"/>
      <c r="BA31" s="14"/>
      <c r="BB31" s="5"/>
      <c r="BC31" s="5"/>
    </row>
  </sheetData>
  <autoFilter ref="A1:AY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Tippecanoe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Campbell</dc:creator>
  <cp:lastModifiedBy>wjayn_000</cp:lastModifiedBy>
  <dcterms:created xsi:type="dcterms:W3CDTF">2015-10-28T20:25:33Z</dcterms:created>
  <dcterms:modified xsi:type="dcterms:W3CDTF">2016-02-04T03:04:20Z</dcterms:modified>
</cp:coreProperties>
</file>