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SD_Mines_Map_Wall/"/>
    </mc:Choice>
  </mc:AlternateContent>
  <xr:revisionPtr revIDLastSave="0" documentId="13_ncr:1_{95715B10-77CF-7444-9D39-6EFD94EAE974}" xr6:coauthVersionLast="47" xr6:coauthVersionMax="47" xr10:uidLastSave="{00000000-0000-0000-0000-000000000000}"/>
  <bookViews>
    <workbookView xWindow="2320" yWindow="1040" windowWidth="30240" windowHeight="17440" xr2:uid="{080C50EC-1DF7-E347-8970-EE86883BE25A}"/>
  </bookViews>
  <sheets>
    <sheet name="Screen Sizes" sheetId="1" r:id="rId1"/>
    <sheet name="Screen Dimens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H47" i="1"/>
  <c r="J2" i="2"/>
  <c r="I2" i="2"/>
  <c r="H2" i="2"/>
  <c r="D4" i="2"/>
  <c r="C4" i="2"/>
  <c r="B4" i="2"/>
  <c r="S2" i="2"/>
  <c r="R2" i="2"/>
  <c r="G2" i="2"/>
  <c r="E3" i="2"/>
  <c r="F3" i="2"/>
  <c r="F4" i="2"/>
  <c r="Q2" i="2"/>
  <c r="B11" i="2"/>
  <c r="AH13" i="1"/>
  <c r="AH12" i="1"/>
  <c r="AH11" i="1"/>
  <c r="AH10" i="1"/>
  <c r="AH9" i="1"/>
  <c r="AH8" i="1"/>
  <c r="AH7" i="1"/>
  <c r="AH6" i="1"/>
  <c r="AH5" i="1"/>
  <c r="AH4" i="1"/>
  <c r="Q24" i="1"/>
  <c r="P2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T10" i="1"/>
  <c r="S10" i="1"/>
  <c r="Q19" i="1"/>
  <c r="Z10" i="1"/>
  <c r="D19" i="1"/>
  <c r="C19" i="1"/>
  <c r="D3" i="1"/>
  <c r="C3" i="1"/>
  <c r="C8" i="1"/>
  <c r="D8" i="1"/>
  <c r="C13" i="1"/>
  <c r="D13" i="1"/>
  <c r="Q13" i="1"/>
  <c r="Q12" i="1"/>
  <c r="Q11" i="1"/>
  <c r="Q10" i="1"/>
  <c r="Q9" i="1"/>
  <c r="Q8" i="1"/>
  <c r="Q7" i="1"/>
  <c r="Q6" i="1"/>
  <c r="Q5" i="1"/>
  <c r="Q4" i="1"/>
  <c r="Q3" i="1"/>
  <c r="E12" i="1"/>
  <c r="T12" i="1" s="1"/>
  <c r="E11" i="1"/>
  <c r="T11" i="1" s="1"/>
  <c r="E10" i="1"/>
  <c r="E9" i="1"/>
  <c r="T9" i="1" s="1"/>
  <c r="E7" i="1"/>
  <c r="T7" i="1" s="1"/>
  <c r="E6" i="1"/>
  <c r="T6" i="1" s="1"/>
  <c r="E5" i="1"/>
  <c r="T5" i="1" s="1"/>
  <c r="E4" i="1"/>
  <c r="T4" i="1" s="1"/>
  <c r="E19" i="1" l="1"/>
  <c r="E4" i="2"/>
  <c r="G3" i="2"/>
  <c r="G4" i="2" s="1"/>
  <c r="E13" i="1"/>
  <c r="E8" i="1"/>
  <c r="T8" i="1" s="1"/>
  <c r="E3" i="1"/>
  <c r="S3" i="1" l="1"/>
  <c r="Y3" i="1"/>
  <c r="AH3" i="1" s="1"/>
</calcChain>
</file>

<file path=xl/sharedStrings.xml><?xml version="1.0" encoding="utf-8"?>
<sst xmlns="http://schemas.openxmlformats.org/spreadsheetml/2006/main" count="64" uniqueCount="49">
  <si>
    <t>Warning Plot</t>
  </si>
  <si>
    <t>NWS Map</t>
  </si>
  <si>
    <t>NAM</t>
  </si>
  <si>
    <t>Radar</t>
  </si>
  <si>
    <t>Meteogram</t>
  </si>
  <si>
    <t>MetPy</t>
  </si>
  <si>
    <t>dpi</t>
  </si>
  <si>
    <t>SDMines</t>
  </si>
  <si>
    <t>kyrill</t>
  </si>
  <si>
    <t>cyclone</t>
  </si>
  <si>
    <t>Diag</t>
  </si>
  <si>
    <t>X</t>
  </si>
  <si>
    <t>Y</t>
  </si>
  <si>
    <t>GOES VIS</t>
  </si>
  <si>
    <t>GOES IR</t>
  </si>
  <si>
    <t>GOES WV</t>
  </si>
  <si>
    <t>GOES MESO</t>
  </si>
  <si>
    <t>Machine</t>
  </si>
  <si>
    <t>x</t>
  </si>
  <si>
    <t>y</t>
  </si>
  <si>
    <t>x:y</t>
  </si>
  <si>
    <t>maelstrom</t>
  </si>
  <si>
    <t>gale</t>
  </si>
  <si>
    <t>chinook</t>
  </si>
  <si>
    <t>Product</t>
  </si>
  <si>
    <t>HTML Scales</t>
  </si>
  <si>
    <t>Table</t>
  </si>
  <si>
    <t>Image</t>
  </si>
  <si>
    <t>Original Pixels</t>
  </si>
  <si>
    <t>Original Python inches</t>
  </si>
  <si>
    <t>Screen Chrome mm Scaled</t>
  </si>
  <si>
    <t>Screen Samsung mm Scaled</t>
  </si>
  <si>
    <t>Screen Samsung mm Raw</t>
  </si>
  <si>
    <t>Screen Chrome mm Raw</t>
  </si>
  <si>
    <t>NAM Color Bar</t>
  </si>
  <si>
    <t>4K pixek</t>
  </si>
  <si>
    <t>1080p</t>
  </si>
  <si>
    <t>dpi 4K</t>
  </si>
  <si>
    <t>dpi 1080p</t>
  </si>
  <si>
    <t>Sam Scale</t>
  </si>
  <si>
    <t>Original img size mm</t>
  </si>
  <si>
    <t>sam</t>
  </si>
  <si>
    <t>data</t>
  </si>
  <si>
    <t>Fullscreen mm</t>
  </si>
  <si>
    <t>Fullscreen in</t>
  </si>
  <si>
    <t>Math</t>
  </si>
  <si>
    <t>720p</t>
  </si>
  <si>
    <t>dpi 720p</t>
  </si>
  <si>
    <t>Screen 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</si>
</sst>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77" formatCode="0.0"/>
  </numFmts>
  <fonts count="1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CE9178"/>
      <name val="Menlo"/>
      <family val="2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0"/>
      <color theme="1"/>
      <name val="ArialMT"/>
    </font>
    <font>
      <sz val="10"/>
      <color theme="1"/>
      <name val="Times"/>
    </font>
    <font>
      <sz val="11"/>
      <color theme="1"/>
      <name val="TimesNewRomanPSMT"/>
    </font>
    <font>
      <sz val="11"/>
      <color theme="1"/>
      <name val="Times"/>
    </font>
    <font>
      <sz val="1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right"/>
    </xf>
    <xf numFmtId="164" fontId="3" fillId="0" borderId="0" xfId="1" applyNumberFormat="1" applyFont="1"/>
    <xf numFmtId="164" fontId="2" fillId="0" borderId="0" xfId="1" applyNumberFormat="1" applyFont="1"/>
    <xf numFmtId="1" fontId="5" fillId="0" borderId="0" xfId="0" applyNumberFormat="1" applyFont="1"/>
    <xf numFmtId="1" fontId="0" fillId="0" borderId="0" xfId="0" applyNumberFormat="1"/>
    <xf numFmtId="0" fontId="0" fillId="2" borderId="0" xfId="0" applyFill="1" applyAlignment="1">
      <alignment horizontal="right"/>
    </xf>
    <xf numFmtId="2" fontId="0" fillId="2" borderId="0" xfId="0" applyNumberFormat="1" applyFill="1"/>
    <xf numFmtId="0" fontId="0" fillId="2" borderId="0" xfId="0" applyFill="1"/>
    <xf numFmtId="164" fontId="3" fillId="2" borderId="0" xfId="1" applyNumberFormat="1" applyFont="1" applyFill="1"/>
    <xf numFmtId="1" fontId="0" fillId="2" borderId="0" xfId="0" applyNumberFormat="1" applyFill="1"/>
    <xf numFmtId="0" fontId="4" fillId="2" borderId="0" xfId="0" applyFont="1" applyFill="1"/>
    <xf numFmtId="2" fontId="4" fillId="2" borderId="0" xfId="0" applyNumberFormat="1" applyFont="1" applyFill="1"/>
    <xf numFmtId="1" fontId="4" fillId="0" borderId="0" xfId="0" applyNumberFormat="1" applyFont="1"/>
    <xf numFmtId="2" fontId="0" fillId="0" borderId="0" xfId="0" applyNumberFormat="1" applyAlignment="1">
      <alignment horizontal="left"/>
    </xf>
    <xf numFmtId="2" fontId="0" fillId="0" borderId="0" xfId="1" applyNumberFormat="1" applyFont="1"/>
    <xf numFmtId="3" fontId="6" fillId="0" borderId="0" xfId="0" applyNumberFormat="1" applyFont="1"/>
    <xf numFmtId="3" fontId="7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  <xf numFmtId="3" fontId="10" fillId="0" borderId="0" xfId="0" applyNumberFormat="1" applyFont="1"/>
    <xf numFmtId="0" fontId="1" fillId="0" borderId="0" xfId="0" applyFont="1"/>
    <xf numFmtId="2" fontId="1" fillId="0" borderId="0" xfId="0" applyNumberFormat="1" applyFont="1"/>
    <xf numFmtId="177" fontId="0" fillId="0" borderId="0" xfId="0" applyNumberFormat="1"/>
    <xf numFmtId="177" fontId="1" fillId="0" borderId="0" xfId="0" applyNumberFormat="1" applyFont="1"/>
    <xf numFmtId="177" fontId="1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62580412742527"/>
          <c:y val="2.8949784742253747E-2"/>
          <c:w val="0.76224534433195845"/>
          <c:h val="0.80488985906464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'Screen Sizes'!#REF!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'Screen Sizes'!$G$3:$G$13</c:f>
              <c:numCache>
                <c:formatCode>General</c:formatCode>
                <c:ptCount val="11"/>
                <c:pt idx="0">
                  <c:v>2949</c:v>
                </c:pt>
                <c:pt idx="1">
                  <c:v>1225</c:v>
                </c:pt>
                <c:pt idx="2">
                  <c:v>1225</c:v>
                </c:pt>
                <c:pt idx="3">
                  <c:v>1225</c:v>
                </c:pt>
                <c:pt idx="4">
                  <c:v>800</c:v>
                </c:pt>
                <c:pt idx="5">
                  <c:v>1019</c:v>
                </c:pt>
                <c:pt idx="6">
                  <c:v>1100</c:v>
                </c:pt>
                <c:pt idx="7">
                  <c:v>1800</c:v>
                </c:pt>
                <c:pt idx="8">
                  <c:v>800</c:v>
                </c:pt>
                <c:pt idx="9">
                  <c:v>1200</c:v>
                </c:pt>
                <c:pt idx="10">
                  <c:v>128</c:v>
                </c:pt>
              </c:numCache>
            </c:numRef>
          </c:xVal>
          <c:yVal>
            <c:numRef>
              <c:f>'Screen Sizes'!$S$3:$S$13</c:f>
              <c:numCache>
                <c:formatCode>0</c:formatCode>
                <c:ptCount val="11"/>
                <c:pt idx="0">
                  <c:v>4303.4825581395353</c:v>
                </c:pt>
                <c:pt idx="1">
                  <c:v>1787</c:v>
                </c:pt>
                <c:pt idx="2">
                  <c:v>1787</c:v>
                </c:pt>
                <c:pt idx="3">
                  <c:v>1787</c:v>
                </c:pt>
                <c:pt idx="4">
                  <c:v>1167</c:v>
                </c:pt>
                <c:pt idx="5">
                  <c:v>1488</c:v>
                </c:pt>
                <c:pt idx="6">
                  <c:v>1606</c:v>
                </c:pt>
                <c:pt idx="7">
                  <c:v>2624.2758620689651</c:v>
                </c:pt>
                <c:pt idx="8">
                  <c:v>1314</c:v>
                </c:pt>
                <c:pt idx="9">
                  <c:v>1752</c:v>
                </c:pt>
                <c:pt idx="10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D-EF42-8DF7-8D5F51AE93B1}"/>
            </c:ext>
          </c:extLst>
        </c:ser>
        <c:ser>
          <c:idx val="1"/>
          <c:order val="1"/>
          <c:tx>
            <c:strRef>
              <c:f>'Screen Sizes'!$AH$2</c:f>
              <c:strCache>
                <c:ptCount val="1"/>
                <c:pt idx="0">
                  <c:v>Sam Scale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5087593715857284E-2"/>
                  <c:y val="0.15060887754199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'Screen Sizes'!$G$3:$G$13</c:f>
              <c:numCache>
                <c:formatCode>General</c:formatCode>
                <c:ptCount val="11"/>
                <c:pt idx="0">
                  <c:v>2949</c:v>
                </c:pt>
                <c:pt idx="1">
                  <c:v>1225</c:v>
                </c:pt>
                <c:pt idx="2">
                  <c:v>1225</c:v>
                </c:pt>
                <c:pt idx="3">
                  <c:v>1225</c:v>
                </c:pt>
                <c:pt idx="4">
                  <c:v>800</c:v>
                </c:pt>
                <c:pt idx="5">
                  <c:v>1019</c:v>
                </c:pt>
                <c:pt idx="6">
                  <c:v>1100</c:v>
                </c:pt>
                <c:pt idx="7">
                  <c:v>1800</c:v>
                </c:pt>
                <c:pt idx="8">
                  <c:v>800</c:v>
                </c:pt>
                <c:pt idx="9">
                  <c:v>1200</c:v>
                </c:pt>
                <c:pt idx="10">
                  <c:v>128</c:v>
                </c:pt>
              </c:numCache>
            </c:numRef>
          </c:xVal>
          <c:yVal>
            <c:numRef>
              <c:f>'Screen Sizes'!$Y$3:$Y$13</c:f>
              <c:numCache>
                <c:formatCode>General</c:formatCode>
                <c:ptCount val="11"/>
                <c:pt idx="0" formatCode="0">
                  <c:v>2865.7225913621264</c:v>
                </c:pt>
                <c:pt idx="1">
                  <c:v>1192</c:v>
                </c:pt>
                <c:pt idx="2">
                  <c:v>1192</c:v>
                </c:pt>
                <c:pt idx="3">
                  <c:v>1192</c:v>
                </c:pt>
                <c:pt idx="4">
                  <c:v>778</c:v>
                </c:pt>
                <c:pt idx="5">
                  <c:v>991</c:v>
                </c:pt>
                <c:pt idx="6">
                  <c:v>1070</c:v>
                </c:pt>
                <c:pt idx="7">
                  <c:v>1752</c:v>
                </c:pt>
                <c:pt idx="8">
                  <c:v>875</c:v>
                </c:pt>
                <c:pt idx="9">
                  <c:v>1168</c:v>
                </c:pt>
                <c:pt idx="10">
                  <c:v>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D-EF42-8DF7-8D5F51AE9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725631"/>
        <c:axId val="1532382319"/>
      </c:scatterChart>
      <c:valAx>
        <c:axId val="141072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382319"/>
        <c:crosses val="autoZero"/>
        <c:crossBetween val="midCat"/>
      </c:valAx>
      <c:valAx>
        <c:axId val="15323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Screen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7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853577126388616E-2"/>
          <c:y val="0.94209198478903011"/>
          <c:w val="0.9"/>
          <c:h val="4.6411215924742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62580412742527"/>
          <c:y val="2.8949784742253747E-2"/>
          <c:w val="0.76224534433195845"/>
          <c:h val="0.80488985906464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'Screen Sizes'!#REF!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'Screen Sizes'!$K$3:$K$13</c:f>
              <c:numCache>
                <c:formatCode>0.00</c:formatCode>
                <c:ptCount val="11"/>
                <c:pt idx="0">
                  <c:v>4.915</c:v>
                </c:pt>
                <c:pt idx="1">
                  <c:v>12.25</c:v>
                </c:pt>
                <c:pt idx="2">
                  <c:v>12.25</c:v>
                </c:pt>
                <c:pt idx="3">
                  <c:v>12.25</c:v>
                </c:pt>
                <c:pt idx="4">
                  <c:v>8</c:v>
                </c:pt>
                <c:pt idx="5">
                  <c:v>14.152777777777779</c:v>
                </c:pt>
                <c:pt idx="6">
                  <c:v>11</c:v>
                </c:pt>
                <c:pt idx="7">
                  <c:v>18</c:v>
                </c:pt>
                <c:pt idx="8">
                  <c:v>8</c:v>
                </c:pt>
                <c:pt idx="9">
                  <c:v>12</c:v>
                </c:pt>
                <c:pt idx="10">
                  <c:v>1.0756302521008403</c:v>
                </c:pt>
              </c:numCache>
            </c:numRef>
          </c:xVal>
          <c:yVal>
            <c:numRef>
              <c:f>'Screen Sizes'!$S$3:$S$13</c:f>
              <c:numCache>
                <c:formatCode>0</c:formatCode>
                <c:ptCount val="11"/>
                <c:pt idx="0">
                  <c:v>4303.4825581395353</c:v>
                </c:pt>
                <c:pt idx="1">
                  <c:v>1787</c:v>
                </c:pt>
                <c:pt idx="2">
                  <c:v>1787</c:v>
                </c:pt>
                <c:pt idx="3">
                  <c:v>1787</c:v>
                </c:pt>
                <c:pt idx="4">
                  <c:v>1167</c:v>
                </c:pt>
                <c:pt idx="5">
                  <c:v>1488</c:v>
                </c:pt>
                <c:pt idx="6">
                  <c:v>1606</c:v>
                </c:pt>
                <c:pt idx="7">
                  <c:v>2624.2758620689651</c:v>
                </c:pt>
                <c:pt idx="8">
                  <c:v>1314</c:v>
                </c:pt>
                <c:pt idx="9">
                  <c:v>1752</c:v>
                </c:pt>
                <c:pt idx="10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3-4849-A70E-AA8F409CA091}"/>
            </c:ext>
          </c:extLst>
        </c:ser>
        <c:ser>
          <c:idx val="1"/>
          <c:order val="1"/>
          <c:tx>
            <c:strRef>
              <c:f>'Screen Sizes'!$AH$2</c:f>
              <c:strCache>
                <c:ptCount val="1"/>
                <c:pt idx="0">
                  <c:v>Sam Scale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5087593715857284E-2"/>
                  <c:y val="0.15060887754199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'Screen Sizes'!$K$3:$K$13</c:f>
              <c:numCache>
                <c:formatCode>0.00</c:formatCode>
                <c:ptCount val="11"/>
                <c:pt idx="0">
                  <c:v>4.915</c:v>
                </c:pt>
                <c:pt idx="1">
                  <c:v>12.25</c:v>
                </c:pt>
                <c:pt idx="2">
                  <c:v>12.25</c:v>
                </c:pt>
                <c:pt idx="3">
                  <c:v>12.25</c:v>
                </c:pt>
                <c:pt idx="4">
                  <c:v>8</c:v>
                </c:pt>
                <c:pt idx="5">
                  <c:v>14.152777777777779</c:v>
                </c:pt>
                <c:pt idx="6">
                  <c:v>11</c:v>
                </c:pt>
                <c:pt idx="7">
                  <c:v>18</c:v>
                </c:pt>
                <c:pt idx="8">
                  <c:v>8</c:v>
                </c:pt>
                <c:pt idx="9">
                  <c:v>12</c:v>
                </c:pt>
                <c:pt idx="10">
                  <c:v>1.0756302521008403</c:v>
                </c:pt>
              </c:numCache>
            </c:numRef>
          </c:xVal>
          <c:yVal>
            <c:numRef>
              <c:f>'Screen Sizes'!$Y$3:$Y$13</c:f>
              <c:numCache>
                <c:formatCode>General</c:formatCode>
                <c:ptCount val="11"/>
                <c:pt idx="0" formatCode="0">
                  <c:v>2865.7225913621264</c:v>
                </c:pt>
                <c:pt idx="1">
                  <c:v>1192</c:v>
                </c:pt>
                <c:pt idx="2">
                  <c:v>1192</c:v>
                </c:pt>
                <c:pt idx="3">
                  <c:v>1192</c:v>
                </c:pt>
                <c:pt idx="4">
                  <c:v>778</c:v>
                </c:pt>
                <c:pt idx="5">
                  <c:v>991</c:v>
                </c:pt>
                <c:pt idx="6">
                  <c:v>1070</c:v>
                </c:pt>
                <c:pt idx="7">
                  <c:v>1752</c:v>
                </c:pt>
                <c:pt idx="8">
                  <c:v>875</c:v>
                </c:pt>
                <c:pt idx="9">
                  <c:v>1168</c:v>
                </c:pt>
                <c:pt idx="10">
                  <c:v>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03-4849-A70E-AA8F409CA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725631"/>
        <c:axId val="1532382319"/>
      </c:scatterChart>
      <c:valAx>
        <c:axId val="141072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Orignal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382319"/>
        <c:crosses val="autoZero"/>
        <c:crossBetween val="midCat"/>
      </c:valAx>
      <c:valAx>
        <c:axId val="15323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Screen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7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853577126388616E-2"/>
          <c:y val="0.94209198478903011"/>
          <c:w val="0.9"/>
          <c:h val="4.6411215924742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'Screen Sizes'!$Y$2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'Screen Sizes'!$Y$3:$Y$13</c:f>
              <c:numCache>
                <c:formatCode>General</c:formatCode>
                <c:ptCount val="11"/>
                <c:pt idx="0" formatCode="0">
                  <c:v>2865.7225913621264</c:v>
                </c:pt>
                <c:pt idx="1">
                  <c:v>1192</c:v>
                </c:pt>
                <c:pt idx="2">
                  <c:v>1192</c:v>
                </c:pt>
                <c:pt idx="3">
                  <c:v>1192</c:v>
                </c:pt>
                <c:pt idx="4">
                  <c:v>778</c:v>
                </c:pt>
                <c:pt idx="5">
                  <c:v>991</c:v>
                </c:pt>
                <c:pt idx="6">
                  <c:v>1070</c:v>
                </c:pt>
                <c:pt idx="7">
                  <c:v>1752</c:v>
                </c:pt>
                <c:pt idx="8">
                  <c:v>875</c:v>
                </c:pt>
                <c:pt idx="9">
                  <c:v>1168</c:v>
                </c:pt>
                <c:pt idx="10">
                  <c:v>235</c:v>
                </c:pt>
              </c:numCache>
            </c:numRef>
          </c:xVal>
          <c:yVal>
            <c:numRef>
              <c:f>'Screen Sizes'!$S$3:$S$13</c:f>
              <c:numCache>
                <c:formatCode>0</c:formatCode>
                <c:ptCount val="11"/>
                <c:pt idx="0">
                  <c:v>4303.4825581395353</c:v>
                </c:pt>
                <c:pt idx="1">
                  <c:v>1787</c:v>
                </c:pt>
                <c:pt idx="2">
                  <c:v>1787</c:v>
                </c:pt>
                <c:pt idx="3">
                  <c:v>1787</c:v>
                </c:pt>
                <c:pt idx="4">
                  <c:v>1167</c:v>
                </c:pt>
                <c:pt idx="5">
                  <c:v>1488</c:v>
                </c:pt>
                <c:pt idx="6">
                  <c:v>1606</c:v>
                </c:pt>
                <c:pt idx="7">
                  <c:v>2624.2758620689651</c:v>
                </c:pt>
                <c:pt idx="8">
                  <c:v>1314</c:v>
                </c:pt>
                <c:pt idx="9">
                  <c:v>1752</c:v>
                </c:pt>
                <c:pt idx="10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0-0E47-A43A-0B3445DD8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248384"/>
        <c:axId val="737177936"/>
      </c:scatterChart>
      <c:valAx>
        <c:axId val="84724838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Samsung</a:t>
                </a:r>
                <a:r>
                  <a:rPr lang="en-US" baseline="0"/>
                  <a:t> Raw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77936"/>
        <c:crosses val="autoZero"/>
        <c:crossBetween val="midCat"/>
        <c:majorUnit val="500"/>
      </c:valAx>
      <c:valAx>
        <c:axId val="7371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Chrome 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24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187960</xdr:colOff>
      <xdr:row>20</xdr:row>
      <xdr:rowOff>50800</xdr:rowOff>
    </xdr:from>
    <xdr:to>
      <xdr:col>10</xdr:col>
      <xdr:colOff>690880</xdr:colOff>
      <xdr:row>42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125B7-9C0B-B5CB-C355-C3154627E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10160</xdr:colOff>
      <xdr:row>20</xdr:row>
      <xdr:rowOff>40640</xdr:rowOff>
    </xdr:from>
    <xdr:to>
      <xdr:col>17</xdr:col>
      <xdr:colOff>513080</xdr:colOff>
      <xdr:row>42</xdr:row>
      <xdr:rowOff>147320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FDF816-FA0E-9341-9906-2D4D30C85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589280</xdr:colOff>
      <xdr:row>20</xdr:row>
      <xdr:rowOff>55880</xdr:rowOff>
    </xdr:from>
    <xdr:to>
      <xdr:col>26</xdr:col>
      <xdr:colOff>233680</xdr:colOff>
      <xdr:row>42</xdr:row>
      <xdr:rowOff>111760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E2F63B-F057-12F4-9ECB-3C057BA11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EDB6-45FB-964C-A97C-8F71FBC72B65}">
  <dimension ref="A1:AH48"/>
  <sheetViews>
    <sheetView tabSelected="1" topLeftCell="Q1" zoomScale="125" workbookViewId="0">
      <selection activeCell="Z6" sqref="Z6"/>
    </sheetView>
  </sheetViews>
  <sheetFormatPr baseColWidth="10" defaultRowHeight="16"/>
  <cols>
    <col min="1" max="1" width="12.6640625" customWidth="1"/>
    <col min="2" max="21" width="10.83203125" customWidth="1"/>
    <col min="22" max="22" width="13.1640625" customWidth="1"/>
    <col min="24" max="24" width="10.83203125" customWidth="1"/>
  </cols>
  <sheetData>
    <row r="1" spans="1:34" s="4" customFormat="1">
      <c r="C1" s="4" t="s">
        <v>29</v>
      </c>
      <c r="G1" s="4" t="s">
        <v>28</v>
      </c>
      <c r="K1" s="4" t="s">
        <v>40</v>
      </c>
      <c r="O1" s="4" t="s">
        <v>25</v>
      </c>
      <c r="S1" s="4" t="s">
        <v>33</v>
      </c>
      <c r="V1" s="4" t="s">
        <v>30</v>
      </c>
      <c r="Y1" s="4" t="s">
        <v>32</v>
      </c>
      <c r="AB1" s="4" t="s">
        <v>31</v>
      </c>
    </row>
    <row r="2" spans="1:34" s="1" customFormat="1">
      <c r="A2" s="1" t="s">
        <v>24</v>
      </c>
      <c r="B2" s="1" t="s">
        <v>17</v>
      </c>
      <c r="C2" s="6" t="s">
        <v>18</v>
      </c>
      <c r="D2" s="6" t="s">
        <v>19</v>
      </c>
      <c r="E2" s="6" t="s">
        <v>20</v>
      </c>
      <c r="G2" s="1" t="s">
        <v>18</v>
      </c>
      <c r="H2" s="1" t="s">
        <v>19</v>
      </c>
      <c r="I2" s="1" t="s">
        <v>6</v>
      </c>
      <c r="K2" s="1" t="s">
        <v>18</v>
      </c>
      <c r="L2" s="1" t="s">
        <v>19</v>
      </c>
      <c r="O2" s="1" t="s">
        <v>26</v>
      </c>
      <c r="P2" s="1" t="s">
        <v>27</v>
      </c>
      <c r="Q2" s="1" t="s">
        <v>48</v>
      </c>
      <c r="S2" s="6" t="s">
        <v>18</v>
      </c>
      <c r="T2" s="6" t="s">
        <v>19</v>
      </c>
      <c r="V2" s="6" t="s">
        <v>18</v>
      </c>
      <c r="W2" s="6" t="s">
        <v>19</v>
      </c>
      <c r="Y2" s="6" t="s">
        <v>18</v>
      </c>
      <c r="Z2" s="6" t="s">
        <v>19</v>
      </c>
      <c r="AB2" s="6" t="s">
        <v>18</v>
      </c>
      <c r="AC2" s="6" t="s">
        <v>19</v>
      </c>
      <c r="AD2" s="6"/>
      <c r="AH2" s="19" t="s">
        <v>39</v>
      </c>
    </row>
    <row r="3" spans="1:34">
      <c r="A3" s="1" t="s">
        <v>7</v>
      </c>
      <c r="C3" s="5">
        <f>G3/$I3</f>
        <v>4.915</v>
      </c>
      <c r="D3" s="5">
        <f>H3/$I3</f>
        <v>1.0033333333333334</v>
      </c>
      <c r="E3" s="5">
        <f>C3/D3</f>
        <v>4.8986710963455149</v>
      </c>
      <c r="G3">
        <v>2949</v>
      </c>
      <c r="H3">
        <v>602</v>
      </c>
      <c r="I3">
        <v>600</v>
      </c>
      <c r="K3" s="5">
        <f>G3/$I3</f>
        <v>4.915</v>
      </c>
      <c r="L3" s="5">
        <f t="shared" ref="L3:L13" si="0">H3/$I3</f>
        <v>1.0033333333333334</v>
      </c>
      <c r="O3" s="8">
        <v>0.5</v>
      </c>
      <c r="P3" s="8">
        <v>0.34</v>
      </c>
      <c r="Q3" s="8">
        <f>O3*P3</f>
        <v>0.17</v>
      </c>
      <c r="R3" s="7"/>
      <c r="S3" s="9">
        <f>T3*$E3</f>
        <v>4303.4825581395353</v>
      </c>
      <c r="T3" s="10">
        <v>878.5</v>
      </c>
      <c r="U3" s="7"/>
      <c r="V3" s="5">
        <v>319.5</v>
      </c>
      <c r="W3" s="5">
        <v>76</v>
      </c>
      <c r="Y3" s="9">
        <f>Z3*$E3</f>
        <v>2865.7225913621264</v>
      </c>
      <c r="Z3">
        <v>585</v>
      </c>
      <c r="AB3">
        <v>315</v>
      </c>
      <c r="AC3">
        <v>63</v>
      </c>
      <c r="AH3" s="20">
        <f>AB3/Y3</f>
        <v>0.10991992070323707</v>
      </c>
    </row>
    <row r="4" spans="1:34">
      <c r="A4" s="1" t="s">
        <v>13</v>
      </c>
      <c r="B4" s="1" t="s">
        <v>21</v>
      </c>
      <c r="C4" s="5">
        <v>12.25</v>
      </c>
      <c r="D4" s="5">
        <v>8</v>
      </c>
      <c r="E4" s="5">
        <f t="shared" ref="E4:E13" si="1">C4/D4</f>
        <v>1.53125</v>
      </c>
      <c r="G4">
        <v>1225</v>
      </c>
      <c r="H4">
        <v>800</v>
      </c>
      <c r="I4">
        <v>100</v>
      </c>
      <c r="K4" s="5">
        <f t="shared" ref="K4:K13" si="2">G4/$I4</f>
        <v>12.25</v>
      </c>
      <c r="L4" s="5">
        <f t="shared" si="0"/>
        <v>8</v>
      </c>
      <c r="O4" s="8">
        <v>1</v>
      </c>
      <c r="P4" s="8">
        <v>0.26125949999999998</v>
      </c>
      <c r="Q4" s="8">
        <f t="shared" ref="Q4:Q13" si="3">O4*P4</f>
        <v>0.26125949999999998</v>
      </c>
      <c r="R4" s="7"/>
      <c r="S4" s="10">
        <v>1787</v>
      </c>
      <c r="T4" s="9">
        <f>S4/E4</f>
        <v>1167.0204081632653</v>
      </c>
      <c r="U4" s="7"/>
      <c r="V4" s="5">
        <v>476</v>
      </c>
      <c r="W4" s="5">
        <v>312</v>
      </c>
      <c r="Y4">
        <v>1192</v>
      </c>
      <c r="Z4">
        <v>778</v>
      </c>
      <c r="AB4">
        <v>484</v>
      </c>
      <c r="AC4">
        <v>315</v>
      </c>
      <c r="AH4" s="20">
        <f>AB4/Y4</f>
        <v>0.40604026845637586</v>
      </c>
    </row>
    <row r="5" spans="1:34">
      <c r="A5" s="1" t="s">
        <v>14</v>
      </c>
      <c r="B5" s="1" t="s">
        <v>9</v>
      </c>
      <c r="C5" s="5">
        <v>12.25</v>
      </c>
      <c r="D5" s="5">
        <v>8</v>
      </c>
      <c r="E5" s="5">
        <f t="shared" si="1"/>
        <v>1.53125</v>
      </c>
      <c r="G5">
        <v>1225</v>
      </c>
      <c r="H5">
        <v>800</v>
      </c>
      <c r="I5">
        <v>100</v>
      </c>
      <c r="K5" s="5">
        <f t="shared" si="2"/>
        <v>12.25</v>
      </c>
      <c r="L5" s="5">
        <f t="shared" si="0"/>
        <v>8</v>
      </c>
      <c r="O5" s="8">
        <v>1</v>
      </c>
      <c r="P5" s="8">
        <v>0.26125949999999998</v>
      </c>
      <c r="Q5" s="8">
        <f t="shared" si="3"/>
        <v>0.26125949999999998</v>
      </c>
      <c r="R5" s="7"/>
      <c r="S5" s="10">
        <v>1787</v>
      </c>
      <c r="T5" s="9">
        <f>S5/E5</f>
        <v>1167.0204081632653</v>
      </c>
      <c r="U5" s="7"/>
      <c r="V5" s="5">
        <v>476</v>
      </c>
      <c r="W5" s="5">
        <v>312</v>
      </c>
      <c r="Y5">
        <v>1192</v>
      </c>
      <c r="Z5">
        <v>778</v>
      </c>
      <c r="AB5">
        <v>484</v>
      </c>
      <c r="AC5">
        <v>315</v>
      </c>
      <c r="AH5" s="20">
        <f>AB5/Y5</f>
        <v>0.40604026845637586</v>
      </c>
    </row>
    <row r="6" spans="1:34">
      <c r="A6" s="1" t="s">
        <v>15</v>
      </c>
      <c r="B6" s="1" t="s">
        <v>9</v>
      </c>
      <c r="C6" s="5">
        <v>12.25</v>
      </c>
      <c r="D6" s="5">
        <v>8</v>
      </c>
      <c r="E6" s="5">
        <f t="shared" si="1"/>
        <v>1.53125</v>
      </c>
      <c r="G6">
        <v>1225</v>
      </c>
      <c r="H6">
        <v>800</v>
      </c>
      <c r="I6">
        <v>100</v>
      </c>
      <c r="K6" s="5">
        <f t="shared" si="2"/>
        <v>12.25</v>
      </c>
      <c r="L6" s="5">
        <f t="shared" si="0"/>
        <v>8</v>
      </c>
      <c r="O6" s="8">
        <v>1</v>
      </c>
      <c r="P6" s="8">
        <v>0.26125949999999998</v>
      </c>
      <c r="Q6" s="8">
        <f t="shared" si="3"/>
        <v>0.26125949999999998</v>
      </c>
      <c r="R6" s="7"/>
      <c r="S6" s="10">
        <v>1787</v>
      </c>
      <c r="T6" s="9">
        <f>S6/E6</f>
        <v>1167.0204081632653</v>
      </c>
      <c r="U6" s="7"/>
      <c r="V6" s="5">
        <v>476</v>
      </c>
      <c r="W6" s="5">
        <v>312</v>
      </c>
      <c r="Y6">
        <v>1192</v>
      </c>
      <c r="Z6">
        <v>778</v>
      </c>
      <c r="AB6">
        <v>484</v>
      </c>
      <c r="AC6">
        <v>315</v>
      </c>
      <c r="AH6" s="20">
        <f>AB6/Y6</f>
        <v>0.40604026845637586</v>
      </c>
    </row>
    <row r="7" spans="1:34">
      <c r="A7" s="1" t="s">
        <v>16</v>
      </c>
      <c r="B7" s="1" t="s">
        <v>23</v>
      </c>
      <c r="C7" s="5">
        <v>8</v>
      </c>
      <c r="D7" s="5">
        <v>8</v>
      </c>
      <c r="E7" s="5">
        <f t="shared" si="1"/>
        <v>1</v>
      </c>
      <c r="G7">
        <v>800</v>
      </c>
      <c r="H7">
        <v>800</v>
      </c>
      <c r="I7">
        <v>100</v>
      </c>
      <c r="K7" s="5">
        <f t="shared" si="2"/>
        <v>8</v>
      </c>
      <c r="L7" s="5">
        <f t="shared" si="0"/>
        <v>8</v>
      </c>
      <c r="O7" s="8">
        <v>1</v>
      </c>
      <c r="P7" s="8">
        <v>0.17123748999999999</v>
      </c>
      <c r="Q7" s="8">
        <f t="shared" si="3"/>
        <v>0.17123748999999999</v>
      </c>
      <c r="R7" s="7"/>
      <c r="S7" s="10">
        <v>1167</v>
      </c>
      <c r="T7" s="9">
        <f>S7/E7</f>
        <v>1167</v>
      </c>
      <c r="U7" s="7"/>
      <c r="V7" s="5">
        <v>312</v>
      </c>
      <c r="W7" s="5">
        <v>312</v>
      </c>
      <c r="Y7">
        <v>778</v>
      </c>
      <c r="Z7">
        <v>778</v>
      </c>
      <c r="AB7">
        <v>317</v>
      </c>
      <c r="AC7">
        <v>317</v>
      </c>
      <c r="AH7" s="20">
        <f>AB7/Y7</f>
        <v>0.40745501285347041</v>
      </c>
    </row>
    <row r="8" spans="1:34">
      <c r="A8" s="1" t="s">
        <v>1</v>
      </c>
      <c r="B8" s="1"/>
      <c r="C8" s="5">
        <f>G8/$I8</f>
        <v>14.152777777777779</v>
      </c>
      <c r="D8" s="5">
        <f>H8/$I8</f>
        <v>9.8888888888888893</v>
      </c>
      <c r="E8" s="5">
        <f>C8/D8</f>
        <v>1.4311797752808988</v>
      </c>
      <c r="G8">
        <v>1019</v>
      </c>
      <c r="H8">
        <v>712</v>
      </c>
      <c r="I8">
        <v>72</v>
      </c>
      <c r="K8" s="5">
        <f t="shared" si="2"/>
        <v>14.152777777777779</v>
      </c>
      <c r="L8" s="5">
        <f t="shared" si="0"/>
        <v>9.8888888888888893</v>
      </c>
      <c r="O8" s="8">
        <v>0.30499999999999999</v>
      </c>
      <c r="P8" s="8">
        <v>0.8</v>
      </c>
      <c r="Q8" s="8">
        <f t="shared" si="3"/>
        <v>0.24399999999999999</v>
      </c>
      <c r="R8" s="7"/>
      <c r="S8" s="10">
        <v>1488</v>
      </c>
      <c r="T8" s="9">
        <f>S8/E8</f>
        <v>1039.7016683022571</v>
      </c>
      <c r="U8" s="7"/>
      <c r="V8" s="5">
        <v>445</v>
      </c>
      <c r="W8" s="5">
        <v>310</v>
      </c>
      <c r="Y8">
        <v>991</v>
      </c>
      <c r="Z8">
        <v>691</v>
      </c>
      <c r="AB8">
        <v>457</v>
      </c>
      <c r="AC8">
        <v>315</v>
      </c>
      <c r="AH8" s="20">
        <f>AB8/Y8</f>
        <v>0.46115035317860747</v>
      </c>
    </row>
    <row r="9" spans="1:34">
      <c r="A9" s="1" t="s">
        <v>0</v>
      </c>
      <c r="B9" s="1" t="s">
        <v>9</v>
      </c>
      <c r="C9" s="5">
        <v>11</v>
      </c>
      <c r="D9" s="5">
        <v>6</v>
      </c>
      <c r="E9" s="5">
        <f t="shared" si="1"/>
        <v>1.8333333333333333</v>
      </c>
      <c r="G9">
        <v>1100</v>
      </c>
      <c r="H9">
        <v>600</v>
      </c>
      <c r="I9">
        <v>100</v>
      </c>
      <c r="K9" s="5">
        <f t="shared" si="2"/>
        <v>11</v>
      </c>
      <c r="L9" s="5">
        <f t="shared" si="0"/>
        <v>6</v>
      </c>
      <c r="O9" s="8">
        <v>0.30499999999999999</v>
      </c>
      <c r="P9" s="8">
        <v>0.85</v>
      </c>
      <c r="Q9" s="8">
        <f t="shared" si="3"/>
        <v>0.25924999999999998</v>
      </c>
      <c r="R9" s="7"/>
      <c r="S9" s="10">
        <v>1606</v>
      </c>
      <c r="T9" s="9">
        <f>S9/E9</f>
        <v>876</v>
      </c>
      <c r="U9" s="7"/>
      <c r="V9" s="5">
        <v>472</v>
      </c>
      <c r="W9" s="5">
        <v>257</v>
      </c>
      <c r="Y9">
        <v>1070</v>
      </c>
      <c r="Z9">
        <v>584</v>
      </c>
      <c r="AB9">
        <v>479</v>
      </c>
      <c r="AC9">
        <v>261</v>
      </c>
      <c r="AH9" s="20">
        <f>AB9/Y9</f>
        <v>0.44766355140186914</v>
      </c>
    </row>
    <row r="10" spans="1:34">
      <c r="A10" s="1" t="s">
        <v>2</v>
      </c>
      <c r="B10" s="1" t="s">
        <v>9</v>
      </c>
      <c r="C10" s="5">
        <v>18</v>
      </c>
      <c r="D10" s="5">
        <v>16</v>
      </c>
      <c r="E10" s="5">
        <f t="shared" si="1"/>
        <v>1.125</v>
      </c>
      <c r="G10">
        <v>1800</v>
      </c>
      <c r="H10">
        <v>1600</v>
      </c>
      <c r="I10">
        <v>100</v>
      </c>
      <c r="K10" s="5">
        <f t="shared" si="2"/>
        <v>18</v>
      </c>
      <c r="L10" s="5">
        <f t="shared" si="0"/>
        <v>16</v>
      </c>
      <c r="O10" s="8">
        <v>0.39</v>
      </c>
      <c r="P10" s="8">
        <v>0.98</v>
      </c>
      <c r="Q10" s="8">
        <f t="shared" si="3"/>
        <v>0.38219999999999998</v>
      </c>
      <c r="R10" s="7"/>
      <c r="S10" s="18">
        <f>$S$19/$G$19*G10</f>
        <v>2624.2758620689651</v>
      </c>
      <c r="T10" s="18">
        <f>$S$19/$G$19*H10</f>
        <v>2332.6896551724135</v>
      </c>
      <c r="U10" s="7"/>
      <c r="V10" s="5">
        <v>696</v>
      </c>
      <c r="W10" s="5">
        <v>613</v>
      </c>
      <c r="Y10">
        <v>1752</v>
      </c>
      <c r="Z10" s="9">
        <f>Y10/O10</f>
        <v>4492.3076923076924</v>
      </c>
      <c r="AB10">
        <v>708</v>
      </c>
      <c r="AC10">
        <v>628</v>
      </c>
      <c r="AH10" s="20">
        <f>AB10/Y10</f>
        <v>0.4041095890410959</v>
      </c>
    </row>
    <row r="11" spans="1:34">
      <c r="A11" s="1" t="s">
        <v>3</v>
      </c>
      <c r="B11" s="1" t="s">
        <v>22</v>
      </c>
      <c r="C11" s="5">
        <v>8</v>
      </c>
      <c r="D11" s="5">
        <v>8</v>
      </c>
      <c r="E11" s="5">
        <f t="shared" si="1"/>
        <v>1</v>
      </c>
      <c r="G11">
        <v>800</v>
      </c>
      <c r="H11">
        <v>800</v>
      </c>
      <c r="I11">
        <v>100</v>
      </c>
      <c r="K11" s="5">
        <f t="shared" si="2"/>
        <v>8</v>
      </c>
      <c r="L11" s="5">
        <f t="shared" si="0"/>
        <v>8</v>
      </c>
      <c r="O11" s="8">
        <v>0.255</v>
      </c>
      <c r="P11" s="8">
        <v>0.83725486999999998</v>
      </c>
      <c r="Q11" s="8">
        <f t="shared" si="3"/>
        <v>0.21349999184999999</v>
      </c>
      <c r="R11" s="7"/>
      <c r="S11" s="10">
        <v>1314</v>
      </c>
      <c r="T11" s="9">
        <f>S11/E11</f>
        <v>1314</v>
      </c>
      <c r="U11" s="7"/>
      <c r="V11" s="5">
        <v>388</v>
      </c>
      <c r="W11" s="5">
        <v>388</v>
      </c>
      <c r="Y11">
        <v>875</v>
      </c>
      <c r="Z11">
        <v>779</v>
      </c>
      <c r="AB11">
        <v>395</v>
      </c>
      <c r="AC11">
        <v>351</v>
      </c>
      <c r="AH11" s="20">
        <f>AB11/Y11</f>
        <v>0.4514285714285714</v>
      </c>
    </row>
    <row r="12" spans="1:34">
      <c r="A12" s="1" t="s">
        <v>4</v>
      </c>
      <c r="B12" s="1" t="s">
        <v>8</v>
      </c>
      <c r="C12" s="5">
        <v>12</v>
      </c>
      <c r="D12" s="5">
        <v>8</v>
      </c>
      <c r="E12" s="5">
        <f t="shared" si="1"/>
        <v>1.5</v>
      </c>
      <c r="G12">
        <v>1200</v>
      </c>
      <c r="H12">
        <v>800</v>
      </c>
      <c r="I12">
        <v>100</v>
      </c>
      <c r="K12" s="5">
        <f t="shared" si="2"/>
        <v>12</v>
      </c>
      <c r="L12" s="5">
        <f t="shared" si="0"/>
        <v>8</v>
      </c>
      <c r="O12" s="8">
        <v>0.255</v>
      </c>
      <c r="P12" s="8">
        <v>0.83725486999999998</v>
      </c>
      <c r="Q12" s="8">
        <f t="shared" si="3"/>
        <v>0.21349999184999999</v>
      </c>
      <c r="R12" s="7"/>
      <c r="S12" s="10">
        <v>1752</v>
      </c>
      <c r="T12" s="9">
        <f>S12/E12</f>
        <v>1168</v>
      </c>
      <c r="U12" s="7"/>
      <c r="V12" s="5">
        <v>388</v>
      </c>
      <c r="W12" s="5">
        <v>259</v>
      </c>
      <c r="Y12">
        <v>1168</v>
      </c>
      <c r="Z12">
        <v>778</v>
      </c>
      <c r="AB12">
        <v>395</v>
      </c>
      <c r="AC12">
        <v>263</v>
      </c>
      <c r="AH12" s="20">
        <f>AB12/Y12</f>
        <v>0.33818493150684931</v>
      </c>
    </row>
    <row r="13" spans="1:34">
      <c r="A13" s="1" t="s">
        <v>5</v>
      </c>
      <c r="C13" s="5">
        <f>G13/$I13</f>
        <v>1.0756302521008403</v>
      </c>
      <c r="D13" s="5">
        <f>H13/$I13</f>
        <v>2.0420168067226889</v>
      </c>
      <c r="E13" s="5">
        <f t="shared" si="1"/>
        <v>0.52674897119341568</v>
      </c>
      <c r="G13">
        <v>128</v>
      </c>
      <c r="H13">
        <v>243</v>
      </c>
      <c r="I13">
        <v>119</v>
      </c>
      <c r="K13" s="5">
        <f t="shared" si="2"/>
        <v>1.0756302521008403</v>
      </c>
      <c r="L13" s="5">
        <f t="shared" si="0"/>
        <v>2.0420168067226889</v>
      </c>
      <c r="O13" s="8">
        <v>0.05</v>
      </c>
      <c r="P13" s="8">
        <v>0.7</v>
      </c>
      <c r="Q13" s="8">
        <f t="shared" si="3"/>
        <v>3.4999999999999996E-2</v>
      </c>
      <c r="R13" s="7"/>
      <c r="S13" s="10">
        <v>186</v>
      </c>
      <c r="T13" s="10">
        <v>354</v>
      </c>
      <c r="U13" s="7"/>
      <c r="V13" s="5">
        <v>63</v>
      </c>
      <c r="W13" s="5">
        <v>121</v>
      </c>
      <c r="Y13">
        <v>235</v>
      </c>
      <c r="Z13">
        <v>124</v>
      </c>
      <c r="AB13">
        <v>65</v>
      </c>
      <c r="AC13">
        <v>122</v>
      </c>
      <c r="AH13" s="20">
        <f>AB13/Y13</f>
        <v>0.27659574468085107</v>
      </c>
    </row>
    <row r="17" spans="1:31">
      <c r="S17">
        <v>1057</v>
      </c>
      <c r="T17">
        <v>36</v>
      </c>
      <c r="V17">
        <v>1842</v>
      </c>
      <c r="W17">
        <v>1050</v>
      </c>
      <c r="AB17">
        <v>1855</v>
      </c>
      <c r="AC17">
        <v>1050</v>
      </c>
    </row>
    <row r="19" spans="1:31" s="13" customFormat="1">
      <c r="A19" s="11" t="s">
        <v>34</v>
      </c>
      <c r="B19" s="11"/>
      <c r="C19" s="17">
        <f>G19/100</f>
        <v>7.25</v>
      </c>
      <c r="D19" s="17">
        <f>H19/100</f>
        <v>0.27</v>
      </c>
      <c r="E19" s="12">
        <f>C19/D19</f>
        <v>26.851851851851851</v>
      </c>
      <c r="G19" s="16">
        <v>725</v>
      </c>
      <c r="H19" s="16">
        <v>27</v>
      </c>
      <c r="I19" s="13">
        <v>100</v>
      </c>
      <c r="O19" s="8">
        <v>0.39</v>
      </c>
      <c r="P19" s="8">
        <v>0.98</v>
      </c>
      <c r="Q19" s="8">
        <f>O19*P19</f>
        <v>0.38219999999999998</v>
      </c>
      <c r="R19" s="14"/>
      <c r="S19" s="15">
        <v>1057</v>
      </c>
      <c r="T19" s="15">
        <v>36</v>
      </c>
      <c r="U19" s="14"/>
      <c r="V19" s="12"/>
      <c r="W19" s="12"/>
      <c r="Y19" s="15"/>
      <c r="Z19" s="15"/>
    </row>
    <row r="21" spans="1:31">
      <c r="B21" s="23"/>
    </row>
    <row r="22" spans="1:31">
      <c r="B22" s="24"/>
      <c r="AD22" s="19"/>
      <c r="AE22" s="1"/>
    </row>
    <row r="23" spans="1:31">
      <c r="B23" s="22"/>
      <c r="Q23" t="s">
        <v>41</v>
      </c>
      <c r="AD23" s="20"/>
    </row>
    <row r="24" spans="1:31">
      <c r="B24" s="21"/>
      <c r="P24">
        <f>1.4646/0.9768</f>
        <v>1.4993857493857492</v>
      </c>
      <c r="Q24">
        <f>0.9768/1.4646</f>
        <v>0.66693977877918886</v>
      </c>
      <c r="AD24" s="20"/>
    </row>
    <row r="25" spans="1:31" ht="19">
      <c r="B25" s="25"/>
      <c r="AD25" s="20"/>
    </row>
    <row r="26" spans="1:31">
      <c r="AD26" s="20"/>
    </row>
    <row r="27" spans="1:31">
      <c r="AD27" s="20"/>
    </row>
    <row r="28" spans="1:31">
      <c r="AD28" s="20"/>
    </row>
    <row r="29" spans="1:31">
      <c r="AD29" s="20"/>
    </row>
    <row r="30" spans="1:31">
      <c r="AD30" s="20"/>
    </row>
    <row r="31" spans="1:31">
      <c r="AD31" s="20"/>
    </row>
    <row r="32" spans="1:31">
      <c r="AD32" s="20"/>
    </row>
    <row r="33" spans="8:30">
      <c r="AD33" s="20"/>
    </row>
    <row r="47" spans="8:30">
      <c r="H47">
        <f>1000/1080</f>
        <v>0.92592592592592593</v>
      </c>
    </row>
    <row r="48" spans="8:30">
      <c r="H48">
        <f>1000/720</f>
        <v>1.3888888888888888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4FF7-9EB1-DB4E-9F8D-D9B81AD2607C}">
  <dimension ref="A1:S16"/>
  <sheetViews>
    <sheetView workbookViewId="0">
      <selection activeCell="I2" sqref="I2"/>
    </sheetView>
  </sheetViews>
  <sheetFormatPr baseColWidth="10" defaultRowHeight="16"/>
  <cols>
    <col min="3" max="3" width="11.6640625" bestFit="1" customWidth="1"/>
    <col min="4" max="5" width="11.6640625" customWidth="1"/>
    <col min="6" max="6" width="13.33203125" customWidth="1"/>
    <col min="7" max="7" width="14.1640625" customWidth="1"/>
    <col min="8" max="9" width="11.6640625" customWidth="1"/>
    <col min="10" max="10" width="11.6640625" bestFit="1" customWidth="1"/>
    <col min="13" max="13" width="15" customWidth="1"/>
  </cols>
  <sheetData>
    <row r="1" spans="1:19">
      <c r="B1" s="1" t="s">
        <v>35</v>
      </c>
      <c r="C1" s="1" t="s">
        <v>36</v>
      </c>
      <c r="D1" s="1" t="s">
        <v>46</v>
      </c>
      <c r="E1" s="1" t="s">
        <v>45</v>
      </c>
      <c r="F1" s="1" t="s">
        <v>43</v>
      </c>
      <c r="G1" s="1" t="s">
        <v>44</v>
      </c>
      <c r="H1" s="1" t="s">
        <v>37</v>
      </c>
      <c r="I1" s="1" t="s">
        <v>38</v>
      </c>
      <c r="J1" s="1" t="s">
        <v>47</v>
      </c>
      <c r="K1" s="1"/>
      <c r="L1" s="1"/>
      <c r="N1" s="1" t="s">
        <v>42</v>
      </c>
    </row>
    <row r="2" spans="1:19">
      <c r="A2" s="1" t="s">
        <v>11</v>
      </c>
      <c r="B2" s="2">
        <v>3840</v>
      </c>
      <c r="C2" s="2">
        <v>1920</v>
      </c>
      <c r="D2" s="2">
        <v>1280</v>
      </c>
      <c r="E2" s="28">
        <v>1870.66174</v>
      </c>
      <c r="F2" s="29">
        <v>1867</v>
      </c>
      <c r="G2" s="27">
        <f>CONVERT(F2,"mm","in")</f>
        <v>73.503937007874015</v>
      </c>
      <c r="H2" s="3">
        <f>B2/CONVERT($F2,"mm","in")</f>
        <v>52.242099625066956</v>
      </c>
      <c r="I2" s="3">
        <f>C2/CONVERT($F2,"mm","in")</f>
        <v>26.121049812533478</v>
      </c>
      <c r="J2" s="3">
        <f>D2/CONVERT($F2,"mm","in")</f>
        <v>17.414033208355651</v>
      </c>
      <c r="Q2">
        <f>B2/B3</f>
        <v>1.7777777777777777</v>
      </c>
      <c r="R2">
        <f>C2/C3</f>
        <v>1.7777777777777777</v>
      </c>
      <c r="S2">
        <f>D2/D3</f>
        <v>1.7777777777777777</v>
      </c>
    </row>
    <row r="3" spans="1:19">
      <c r="A3" s="1" t="s">
        <v>12</v>
      </c>
      <c r="B3" s="2">
        <v>2160</v>
      </c>
      <c r="C3" s="2">
        <v>1080</v>
      </c>
      <c r="D3" s="2">
        <v>720</v>
      </c>
      <c r="E3" s="28">
        <f>$E$2/$B$2*B3</f>
        <v>1052.24722875</v>
      </c>
      <c r="F3" s="28">
        <f>$F$2/$B$2*B3</f>
        <v>1050.1875</v>
      </c>
      <c r="G3" s="5">
        <f>G2/C2*C3</f>
        <v>41.345964566929133</v>
      </c>
      <c r="H3" s="3"/>
      <c r="I3" s="3"/>
    </row>
    <row r="4" spans="1:19">
      <c r="A4" s="1" t="s">
        <v>10</v>
      </c>
      <c r="B4" s="30">
        <f t="shared" ref="B4:D4" si="0">SQRT(B2*B2+B3*B3)</f>
        <v>4405.8143401645966</v>
      </c>
      <c r="C4" s="30">
        <f t="shared" si="0"/>
        <v>2202.9071700822983</v>
      </c>
      <c r="D4" s="30">
        <f t="shared" si="0"/>
        <v>1468.6047800548656</v>
      </c>
      <c r="E4" s="30">
        <f>SQRT(E2*E2+E3*E3)</f>
        <v>2146.2990415857439</v>
      </c>
      <c r="F4" s="30">
        <f>SQRT(F2*F2+F3*F3)</f>
        <v>2142.0977534081517</v>
      </c>
      <c r="G4" s="3">
        <f>SQRT(G2*G2+G3*G3)</f>
        <v>84.334557220793371</v>
      </c>
      <c r="H4" s="3"/>
    </row>
    <row r="11" spans="1:19">
      <c r="A11">
        <v>73.648099999999999</v>
      </c>
      <c r="B11">
        <f>CONVERT(A11,"in","mm")</f>
        <v>1870.66174</v>
      </c>
      <c r="C11" s="29">
        <v>84.5</v>
      </c>
    </row>
    <row r="16" spans="1:19">
      <c r="A16" s="26">
        <v>1842</v>
      </c>
      <c r="B1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 Sizes</vt:lpstr>
      <vt:lpstr>Screen Dimensions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Capehart</dc:creator>
  <cp:lastModifiedBy>Bill Capehart</cp:lastModifiedBy>
  <dcterms:created xsi:type="dcterms:W3CDTF">2023-05-14T19:02:49Z</dcterms:created>
  <dcterms:modified xsi:type="dcterms:W3CDTF">2023-05-22T01:07:37Z</dcterms:modified>
</cp:coreProperties>
</file>