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htop\Desktop\자격증 관련\Excel (인프런)\"/>
    </mc:Choice>
  </mc:AlternateContent>
  <xr:revisionPtr revIDLastSave="0" documentId="13_ncr:1_{26E3BE11-8D5B-441A-8C6B-DE476D08E3A9}" xr6:coauthVersionLast="47" xr6:coauthVersionMax="47" xr10:uidLastSave="{00000000-0000-0000-0000-000000000000}"/>
  <bookViews>
    <workbookView xWindow="29385" yWindow="720" windowWidth="23265" windowHeight="14100" tabRatio="660" firstSheet="3" activeTab="8" xr2:uid="{66CB4BCA-B914-4A60-96A1-A7CD4A458344}"/>
  </bookViews>
  <sheets>
    <sheet name="12월_거래내역" sheetId="1" r:id="rId1"/>
    <sheet name="이벤트당첨명단" sheetId="3" r:id="rId2"/>
    <sheet name="이벤트당첨명단_XLOOKUP" sheetId="7" r:id="rId3"/>
    <sheet name="행사" sheetId="4" r:id="rId4"/>
    <sheet name="행사_행열바꾸기" sheetId="8" r:id="rId5"/>
    <sheet name="평과결과_VLOOKUP" sheetId="9" r:id="rId6"/>
    <sheet name="평과결과_IFS" sheetId="6" r:id="rId7"/>
    <sheet name="평과결과_XLOOKUP" sheetId="10" r:id="rId8"/>
    <sheet name="거래명세서" sheetId="11" r:id="rId9"/>
  </sheets>
  <definedNames>
    <definedName name="_xlnm._FilterDatabase" localSheetId="1" hidden="1">이벤트당첨명단!#REF!</definedName>
    <definedName name="_xlnm._FilterDatabase" localSheetId="2" hidden="1">이벤트당첨명단_XLOOKUP!#REF!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1" l="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9" i="11"/>
  <c r="G11" i="11"/>
  <c r="I11" i="11" s="1"/>
  <c r="J11" i="11" s="1"/>
  <c r="G12" i="11"/>
  <c r="I12" i="11" s="1"/>
  <c r="J12" i="11" s="1"/>
  <c r="G13" i="11"/>
  <c r="I13" i="11" s="1"/>
  <c r="J13" i="11" s="1"/>
  <c r="G14" i="11"/>
  <c r="I14" i="11" s="1"/>
  <c r="G15" i="11"/>
  <c r="I15" i="11" s="1"/>
  <c r="J15" i="11" s="1"/>
  <c r="G16" i="11"/>
  <c r="I16" i="11" s="1"/>
  <c r="J16" i="11" s="1"/>
  <c r="G17" i="11"/>
  <c r="I17" i="11" s="1"/>
  <c r="J17" i="11" s="1"/>
  <c r="G18" i="11"/>
  <c r="I18" i="11" s="1"/>
  <c r="J18" i="11" s="1"/>
  <c r="G19" i="11"/>
  <c r="I19" i="11" s="1"/>
  <c r="G20" i="11"/>
  <c r="I20" i="11" s="1"/>
  <c r="J20" i="11" s="1"/>
  <c r="G21" i="11"/>
  <c r="I21" i="11" s="1"/>
  <c r="J21" i="11" s="1"/>
  <c r="G22" i="11"/>
  <c r="I22" i="11" s="1"/>
  <c r="G23" i="11"/>
  <c r="I23" i="11" s="1"/>
  <c r="J23" i="11" s="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9" i="11"/>
  <c r="F4" i="10"/>
  <c r="F5" i="10"/>
  <c r="F6" i="10"/>
  <c r="F7" i="10"/>
  <c r="F8" i="10"/>
  <c r="F9" i="10"/>
  <c r="F10" i="10"/>
  <c r="F11" i="10"/>
  <c r="F12" i="10"/>
  <c r="F13" i="10"/>
  <c r="F4" i="6" a="1"/>
  <c r="F4" i="6" s="1"/>
  <c r="F5" i="6" a="1"/>
  <c r="F5" i="6" s="1"/>
  <c r="F6" i="6" a="1"/>
  <c r="F6" i="6" s="1"/>
  <c r="F7" i="6" a="1"/>
  <c r="F7" i="6"/>
  <c r="F8" i="6" a="1"/>
  <c r="F8" i="6" s="1"/>
  <c r="F9" i="6" a="1"/>
  <c r="F9" i="6" s="1"/>
  <c r="F10" i="6" a="1"/>
  <c r="F10" i="6" s="1"/>
  <c r="F11" i="6" a="1"/>
  <c r="F11" i="6" s="1"/>
  <c r="F12" i="6" a="1"/>
  <c r="F12" i="6" s="1"/>
  <c r="F13" i="6" a="1"/>
  <c r="F13" i="6" s="1"/>
  <c r="E10" i="9"/>
  <c r="E4" i="9"/>
  <c r="F5" i="9"/>
  <c r="F6" i="9"/>
  <c r="F7" i="9"/>
  <c r="F8" i="9"/>
  <c r="F9" i="9"/>
  <c r="F10" i="9"/>
  <c r="F11" i="9"/>
  <c r="F12" i="9"/>
  <c r="F13" i="9"/>
  <c r="F4" i="9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H6" i="8" a="1"/>
  <c r="H6" i="8" s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D5" i="3"/>
  <c r="D6" i="3"/>
  <c r="D7" i="3"/>
  <c r="D8" i="3"/>
  <c r="D9" i="3"/>
  <c r="D10" i="3"/>
  <c r="D11" i="3"/>
  <c r="D12" i="3"/>
  <c r="D13" i="3"/>
  <c r="D14" i="3"/>
  <c r="D15" i="3"/>
  <c r="C5" i="3"/>
  <c r="C6" i="3"/>
  <c r="C7" i="3"/>
  <c r="C8" i="3"/>
  <c r="C9" i="3"/>
  <c r="C10" i="3"/>
  <c r="C11" i="3"/>
  <c r="C12" i="3"/>
  <c r="C13" i="3"/>
  <c r="C14" i="3"/>
  <c r="C15" i="3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H24" i="11"/>
  <c r="N18" i="11"/>
  <c r="N17" i="11"/>
  <c r="N16" i="11"/>
  <c r="N15" i="11"/>
  <c r="N14" i="11"/>
  <c r="G10" i="11" s="1"/>
  <c r="I10" i="11" s="1"/>
  <c r="N13" i="11"/>
  <c r="N12" i="11"/>
  <c r="N11" i="11"/>
  <c r="N10" i="11"/>
  <c r="G9" i="11" s="1"/>
  <c r="I9" i="11" s="1"/>
  <c r="N9" i="11"/>
  <c r="N8" i="11"/>
  <c r="N7" i="11"/>
  <c r="N6" i="11"/>
  <c r="N5" i="11"/>
  <c r="N4" i="11"/>
  <c r="E13" i="10"/>
  <c r="E12" i="10"/>
  <c r="E11" i="10"/>
  <c r="E10" i="10"/>
  <c r="E9" i="10"/>
  <c r="E8" i="10"/>
  <c r="E7" i="10"/>
  <c r="E6" i="10"/>
  <c r="E5" i="10"/>
  <c r="E4" i="10"/>
  <c r="J19" i="11" l="1"/>
  <c r="J14" i="11"/>
  <c r="J10" i="11"/>
  <c r="J22" i="11"/>
  <c r="I24" i="11"/>
  <c r="J9" i="11"/>
  <c r="J24" i="11" l="1"/>
  <c r="D7" i="11" s="1"/>
  <c r="E13" i="9" l="1"/>
  <c r="E12" i="9"/>
  <c r="E11" i="9"/>
  <c r="E9" i="9"/>
  <c r="E8" i="9"/>
  <c r="E7" i="9"/>
  <c r="E6" i="9"/>
  <c r="E5" i="9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E13" i="6"/>
  <c r="E12" i="6"/>
  <c r="E11" i="6"/>
  <c r="E10" i="6"/>
  <c r="E9" i="6"/>
  <c r="E8" i="6"/>
  <c r="E7" i="6"/>
  <c r="E6" i="6"/>
  <c r="E5" i="6"/>
  <c r="E4" i="6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<sst xmlns="http://schemas.openxmlformats.org/spreadsheetml/2006/main" count="639" uniqueCount="266">
  <si>
    <t>일자</t>
  </si>
  <si>
    <t>영도지점</t>
    <phoneticPr fontId="2" type="noConversion"/>
  </si>
  <si>
    <t>해운대지점</t>
    <phoneticPr fontId="2" type="noConversion"/>
  </si>
  <si>
    <t>사상지점</t>
    <phoneticPr fontId="2" type="noConversion"/>
  </si>
  <si>
    <t>동래지점</t>
    <phoneticPr fontId="2" type="noConversion"/>
  </si>
  <si>
    <t>수영지점</t>
    <phoneticPr fontId="2" type="noConversion"/>
  </si>
  <si>
    <t>남구지점</t>
    <phoneticPr fontId="2" type="noConversion"/>
  </si>
  <si>
    <t>기장지점</t>
    <phoneticPr fontId="2" type="noConversion"/>
  </si>
  <si>
    <t>동구지점</t>
    <phoneticPr fontId="2" type="noConversion"/>
  </si>
  <si>
    <t>식기세척기</t>
    <phoneticPr fontId="2" type="noConversion"/>
  </si>
  <si>
    <t>광파오븐</t>
    <phoneticPr fontId="2" type="noConversion"/>
  </si>
  <si>
    <t>중탕기</t>
    <phoneticPr fontId="2" type="noConversion"/>
  </si>
  <si>
    <t>에어프라이어</t>
    <phoneticPr fontId="2" type="noConversion"/>
  </si>
  <si>
    <t>냉온정수기</t>
    <phoneticPr fontId="2" type="noConversion"/>
  </si>
  <si>
    <t>착즙기</t>
    <phoneticPr fontId="2" type="noConversion"/>
  </si>
  <si>
    <t>수량</t>
  </si>
  <si>
    <t>단가</t>
  </si>
  <si>
    <t>단가</t>
    <phoneticPr fontId="2" type="noConversion"/>
  </si>
  <si>
    <t>품목</t>
  </si>
  <si>
    <t>거래지점</t>
  </si>
  <si>
    <t>전기압력밥솥</t>
    <phoneticPr fontId="2" type="noConversion"/>
  </si>
  <si>
    <t>토스터</t>
    <phoneticPr fontId="2" type="noConversion"/>
  </si>
  <si>
    <t>전자레인지</t>
    <phoneticPr fontId="2" type="noConversion"/>
  </si>
  <si>
    <t>북구지점</t>
    <phoneticPr fontId="2" type="noConversion"/>
  </si>
  <si>
    <t>사하지점</t>
    <phoneticPr fontId="2" type="noConversion"/>
  </si>
  <si>
    <t>금정지점</t>
    <phoneticPr fontId="2" type="noConversion"/>
  </si>
  <si>
    <t>할인율</t>
    <phoneticPr fontId="2" type="noConversion"/>
  </si>
  <si>
    <t>번호</t>
    <phoneticPr fontId="7" type="noConversion"/>
  </si>
  <si>
    <t>강지훈</t>
    <phoneticPr fontId="9" type="noConversion"/>
  </si>
  <si>
    <t>충북 청주시 상당구 사천동</t>
    <phoneticPr fontId="9" type="noConversion"/>
  </si>
  <si>
    <t>강현석</t>
    <phoneticPr fontId="9" type="noConversion"/>
  </si>
  <si>
    <t xml:space="preserve">경기 파주시 맥금동 </t>
  </si>
  <si>
    <t>곽성숙</t>
    <phoneticPr fontId="9" type="noConversion"/>
  </si>
  <si>
    <t xml:space="preserve">경남 진주시 귀곡동 </t>
  </si>
  <si>
    <t>권혜영</t>
    <phoneticPr fontId="9" type="noConversion"/>
  </si>
  <si>
    <t xml:space="preserve">서울 중구 수표동 </t>
  </si>
  <si>
    <t>김민욱</t>
    <phoneticPr fontId="9" type="noConversion"/>
  </si>
  <si>
    <t xml:space="preserve">전북 김제시 서암동 </t>
  </si>
  <si>
    <t>김성헌</t>
    <phoneticPr fontId="9" type="noConversion"/>
  </si>
  <si>
    <t xml:space="preserve">전남 순천시 석현동 </t>
  </si>
  <si>
    <t>김현수</t>
    <phoneticPr fontId="9" type="noConversion"/>
  </si>
  <si>
    <t xml:space="preserve">경기 화성시 시동 </t>
  </si>
  <si>
    <t>노경희</t>
    <phoneticPr fontId="9" type="noConversion"/>
  </si>
  <si>
    <t xml:space="preserve">강원 강릉시 운정동 </t>
  </si>
  <si>
    <t>노은정</t>
    <phoneticPr fontId="9" type="noConversion"/>
  </si>
  <si>
    <t xml:space="preserve">부산 강서구 미음동 </t>
  </si>
  <si>
    <t>박문호</t>
    <phoneticPr fontId="9" type="noConversion"/>
  </si>
  <si>
    <t xml:space="preserve">경남 진해시 인사동 </t>
  </si>
  <si>
    <t>박수원</t>
    <phoneticPr fontId="9" type="noConversion"/>
  </si>
  <si>
    <t xml:space="preserve">서울 서초구 서초1동 </t>
  </si>
  <si>
    <t>박재성</t>
    <phoneticPr fontId="9" type="noConversion"/>
  </si>
  <si>
    <t xml:space="preserve">경북 안동시 명륜동 </t>
  </si>
  <si>
    <t>박지연</t>
    <phoneticPr fontId="9" type="noConversion"/>
  </si>
  <si>
    <t xml:space="preserve">충북 제천시 고암동 </t>
  </si>
  <si>
    <t>방정호</t>
    <phoneticPr fontId="9" type="noConversion"/>
  </si>
  <si>
    <t xml:space="preserve">경북 안동시 송천동 </t>
  </si>
  <si>
    <t>배민환</t>
    <phoneticPr fontId="9" type="noConversion"/>
  </si>
  <si>
    <t xml:space="preserve">부산 중구 동광동5가 </t>
  </si>
  <si>
    <t>배현석</t>
    <phoneticPr fontId="9" type="noConversion"/>
  </si>
  <si>
    <t xml:space="preserve">경기 의정부시 가능1동 </t>
  </si>
  <si>
    <t>백진원</t>
    <phoneticPr fontId="9" type="noConversion"/>
  </si>
  <si>
    <t xml:space="preserve">전남 목포시 경동1가 </t>
  </si>
  <si>
    <t>백호영</t>
    <phoneticPr fontId="9" type="noConversion"/>
  </si>
  <si>
    <t xml:space="preserve">경남 진해시 남문동 </t>
  </si>
  <si>
    <t>서경민</t>
    <phoneticPr fontId="9" type="noConversion"/>
  </si>
  <si>
    <t xml:space="preserve">경기 과천시 갈현동 </t>
  </si>
  <si>
    <t>서한울</t>
    <phoneticPr fontId="9" type="noConversion"/>
  </si>
  <si>
    <t xml:space="preserve">대전 서구 둔산1동 </t>
  </si>
  <si>
    <t>서희주</t>
    <phoneticPr fontId="9" type="noConversion"/>
  </si>
  <si>
    <t>경기 수원시 권선구 호매실동</t>
  </si>
  <si>
    <t>손승미</t>
    <phoneticPr fontId="9" type="noConversion"/>
  </si>
  <si>
    <t xml:space="preserve">서울 광진구 구의동 </t>
  </si>
  <si>
    <t>손충일</t>
    <phoneticPr fontId="9" type="noConversion"/>
  </si>
  <si>
    <t>경기 고양시 덕양구 행주내동</t>
  </si>
  <si>
    <t>송규태</t>
    <phoneticPr fontId="9" type="noConversion"/>
  </si>
  <si>
    <t xml:space="preserve">경남 사천시 늑도동 </t>
  </si>
  <si>
    <t>양민경</t>
    <phoneticPr fontId="9" type="noConversion"/>
  </si>
  <si>
    <t xml:space="preserve">울산 남구 야음2동 </t>
  </si>
  <si>
    <t>양영남</t>
    <phoneticPr fontId="9" type="noConversion"/>
  </si>
  <si>
    <t xml:space="preserve">대구 중구 서문로2가 </t>
  </si>
  <si>
    <t>양진희</t>
    <phoneticPr fontId="9" type="noConversion"/>
  </si>
  <si>
    <t xml:space="preserve">부산 동래구 명륜1동 </t>
  </si>
  <si>
    <t>이경석</t>
    <phoneticPr fontId="9" type="noConversion"/>
  </si>
  <si>
    <t xml:space="preserve">충북 충주시 안림동 </t>
  </si>
  <si>
    <t>이미경</t>
    <phoneticPr fontId="9" type="noConversion"/>
  </si>
  <si>
    <t xml:space="preserve">서울 성북구 삼선동4가 </t>
  </si>
  <si>
    <t>이성호</t>
    <phoneticPr fontId="9" type="noConversion"/>
  </si>
  <si>
    <t xml:space="preserve">인천 남구 용현2동 </t>
  </si>
  <si>
    <t>이은화</t>
    <phoneticPr fontId="9" type="noConversion"/>
  </si>
  <si>
    <t xml:space="preserve">서울 구로구 오류동 </t>
  </si>
  <si>
    <t>이재훈</t>
    <phoneticPr fontId="9" type="noConversion"/>
  </si>
  <si>
    <t xml:space="preserve">경기 군포시 오금동 </t>
  </si>
  <si>
    <t>이지영</t>
    <phoneticPr fontId="9" type="noConversion"/>
  </si>
  <si>
    <t xml:space="preserve">충남 서산시 장동 </t>
  </si>
  <si>
    <t>전석희</t>
    <phoneticPr fontId="9" type="noConversion"/>
  </si>
  <si>
    <t xml:space="preserve">서울 중구 입정동 </t>
  </si>
  <si>
    <t>전재경</t>
    <phoneticPr fontId="9" type="noConversion"/>
  </si>
  <si>
    <t xml:space="preserve">전남 목포시 유달동 </t>
  </si>
  <si>
    <t>정석원</t>
    <phoneticPr fontId="9" type="noConversion"/>
  </si>
  <si>
    <t xml:space="preserve">경기 수원시 권선구 </t>
  </si>
  <si>
    <t>정순화</t>
    <phoneticPr fontId="9" type="noConversion"/>
  </si>
  <si>
    <t xml:space="preserve">경기 부천시 오정구 </t>
  </si>
  <si>
    <t>정진은</t>
    <phoneticPr fontId="9" type="noConversion"/>
  </si>
  <si>
    <t xml:space="preserve">강원 강릉시 난곡동 </t>
  </si>
  <si>
    <t>정현빈</t>
    <phoneticPr fontId="9" type="noConversion"/>
  </si>
  <si>
    <t xml:space="preserve">광주 북구 지야동 </t>
  </si>
  <si>
    <t>조민정</t>
    <phoneticPr fontId="9" type="noConversion"/>
  </si>
  <si>
    <t xml:space="preserve">전남 나주시 경현동 </t>
  </si>
  <si>
    <t>조은화</t>
    <phoneticPr fontId="9" type="noConversion"/>
  </si>
  <si>
    <t xml:space="preserve">경북 영천시 창구동 </t>
  </si>
  <si>
    <t>조찬우</t>
    <phoneticPr fontId="9" type="noConversion"/>
  </si>
  <si>
    <t xml:space="preserve">서울 중구 남대문로5가 </t>
  </si>
  <si>
    <t>최병호</t>
    <phoneticPr fontId="9" type="noConversion"/>
  </si>
  <si>
    <t xml:space="preserve">강원 춘천시 송암동 </t>
  </si>
  <si>
    <t>최형석</t>
    <phoneticPr fontId="9" type="noConversion"/>
  </si>
  <si>
    <t xml:space="preserve">경남 통영시 인평동 </t>
  </si>
  <si>
    <t>하유나</t>
    <phoneticPr fontId="9" type="noConversion"/>
  </si>
  <si>
    <t xml:space="preserve">광주 동구 남동 </t>
  </si>
  <si>
    <t>하정훈</t>
    <phoneticPr fontId="9" type="noConversion"/>
  </si>
  <si>
    <t xml:space="preserve">서울 강동구 암사4동 </t>
  </si>
  <si>
    <t>한가영</t>
    <phoneticPr fontId="9" type="noConversion"/>
  </si>
  <si>
    <t xml:space="preserve">서울 동대문구 용두1동 </t>
  </si>
  <si>
    <t>한길민</t>
    <phoneticPr fontId="9" type="noConversion"/>
  </si>
  <si>
    <t xml:space="preserve">경남 마산시 회원동 </t>
  </si>
  <si>
    <t>홍민호</t>
    <phoneticPr fontId="9" type="noConversion"/>
  </si>
  <si>
    <t xml:space="preserve">대전 유성구 신봉동 </t>
  </si>
  <si>
    <t>홍서희</t>
    <phoneticPr fontId="9" type="noConversion"/>
  </si>
  <si>
    <t>충북 청주시 흥덕구 원평동</t>
  </si>
  <si>
    <t>연락처</t>
    <phoneticPr fontId="7" type="noConversion"/>
  </si>
  <si>
    <t>고객주소</t>
    <phoneticPr fontId="9" type="noConversion"/>
  </si>
  <si>
    <t>고객명</t>
    <phoneticPr fontId="7" type="noConversion"/>
  </si>
  <si>
    <t>생년월일</t>
    <phoneticPr fontId="9" type="noConversion"/>
  </si>
  <si>
    <t>010-5770-5544</t>
  </si>
  <si>
    <t>010-2470-3235</t>
  </si>
  <si>
    <t>010-3874-4741</t>
  </si>
  <si>
    <t>010-5573-6191</t>
  </si>
  <si>
    <t>010-7378-9599</t>
  </si>
  <si>
    <t>010-8574-6782</t>
  </si>
  <si>
    <t>010-9378-3911</t>
  </si>
  <si>
    <t>010-2464-8130</t>
  </si>
  <si>
    <t>010-8894-5111</t>
  </si>
  <si>
    <t>010-9374-7861</t>
  </si>
  <si>
    <t>010-8872-3679</t>
  </si>
  <si>
    <t>010-3878-7781</t>
  </si>
  <si>
    <t>010-9273-2682</t>
  </si>
  <si>
    <t>010-4574-7265</t>
  </si>
  <si>
    <t>010-2264-3315</t>
  </si>
  <si>
    <t>011-8384-5430</t>
  </si>
  <si>
    <t>010-5294-4410</t>
  </si>
  <si>
    <t>010-5364-2138</t>
  </si>
  <si>
    <t>010-8775-5222</t>
  </si>
  <si>
    <t>010-2075-4280</t>
  </si>
  <si>
    <t>010-2274-7095</t>
  </si>
  <si>
    <t>010-2470-3461</t>
  </si>
  <si>
    <t>010-3179-7201</t>
  </si>
  <si>
    <t>010-3479-0122</t>
  </si>
  <si>
    <t>010-3871-2311</t>
  </si>
  <si>
    <t>010-3876-8936</t>
  </si>
  <si>
    <t>010-4171-2835</t>
  </si>
  <si>
    <t>010-4176-0814</t>
  </si>
  <si>
    <t>010-4571-7108</t>
  </si>
  <si>
    <t>010-4973-6991</t>
  </si>
  <si>
    <t>010-6371-1334</t>
  </si>
  <si>
    <t>010-6570-5721</t>
  </si>
  <si>
    <t>010-6571-6535</t>
  </si>
  <si>
    <t>010-6571-6691</t>
  </si>
  <si>
    <t>010-6573-2367</t>
  </si>
  <si>
    <t>010-7171-5754</t>
  </si>
  <si>
    <t>010-7175-2020</t>
  </si>
  <si>
    <t>010-7573-5303</t>
  </si>
  <si>
    <t>010-8577-5044</t>
  </si>
  <si>
    <t>010-8677-3664</t>
  </si>
  <si>
    <t>010-8772-7431</t>
  </si>
  <si>
    <t>010-8873-1262</t>
  </si>
  <si>
    <t>010-9373-7488</t>
  </si>
  <si>
    <t>010-9472-5527</t>
  </si>
  <si>
    <t>010-9871-3415</t>
  </si>
  <si>
    <t>010-2044-9692</t>
  </si>
  <si>
    <t>010-2254-3357</t>
  </si>
  <si>
    <t>010-2774-6629</t>
  </si>
  <si>
    <t>010-3174-7841</t>
  </si>
  <si>
    <t>010-3244-8489</t>
  </si>
  <si>
    <t>이벤트 당첨 명단</t>
    <phoneticPr fontId="2" type="noConversion"/>
  </si>
  <si>
    <t>연락처</t>
    <phoneticPr fontId="2" type="noConversion"/>
  </si>
  <si>
    <t>주소</t>
    <phoneticPr fontId="2" type="noConversion"/>
  </si>
  <si>
    <t>고객명</t>
    <phoneticPr fontId="2" type="noConversion"/>
  </si>
  <si>
    <t>이벤트 지원 명단</t>
    <phoneticPr fontId="2" type="noConversion"/>
  </si>
  <si>
    <t>행사지점</t>
    <phoneticPr fontId="2" type="noConversion"/>
  </si>
  <si>
    <t>직원 IT 평가 결과</t>
    <phoneticPr fontId="2" type="noConversion"/>
  </si>
  <si>
    <t>성명</t>
    <phoneticPr fontId="2" type="noConversion"/>
  </si>
  <si>
    <t>1차 점수</t>
    <phoneticPr fontId="2" type="noConversion"/>
  </si>
  <si>
    <t>2차 점수</t>
    <phoneticPr fontId="2" type="noConversion"/>
  </si>
  <si>
    <t>평균</t>
    <phoneticPr fontId="2" type="noConversion"/>
  </si>
  <si>
    <t>학점</t>
    <phoneticPr fontId="2" type="noConversion"/>
  </si>
  <si>
    <t>고윤아</t>
    <phoneticPr fontId="2" type="noConversion"/>
  </si>
  <si>
    <t>김진석</t>
    <phoneticPr fontId="2" type="noConversion"/>
  </si>
  <si>
    <t>박태원</t>
    <phoneticPr fontId="2" type="noConversion"/>
  </si>
  <si>
    <t>변지원</t>
    <phoneticPr fontId="2" type="noConversion"/>
  </si>
  <si>
    <t>유인화</t>
    <phoneticPr fontId="2" type="noConversion"/>
  </si>
  <si>
    <t>은현오</t>
    <phoneticPr fontId="2" type="noConversion"/>
  </si>
  <si>
    <t>이석태</t>
    <phoneticPr fontId="2" type="noConversion"/>
  </si>
  <si>
    <t>최성훈</t>
    <phoneticPr fontId="2" type="noConversion"/>
  </si>
  <si>
    <t>한세정</t>
    <phoneticPr fontId="2" type="noConversion"/>
  </si>
  <si>
    <t>홍영현</t>
    <phoneticPr fontId="2" type="noConversion"/>
  </si>
  <si>
    <t>품목</t>
    <phoneticPr fontId="2" type="noConversion"/>
  </si>
  <si>
    <t>A</t>
    <phoneticPr fontId="2" type="noConversion"/>
  </si>
  <si>
    <t>B</t>
    <phoneticPr fontId="2" type="noConversion"/>
  </si>
  <si>
    <t>80~89</t>
    <phoneticPr fontId="2" type="noConversion"/>
  </si>
  <si>
    <t>90~100</t>
    <phoneticPr fontId="2" type="noConversion"/>
  </si>
  <si>
    <t>70~79</t>
    <phoneticPr fontId="2" type="noConversion"/>
  </si>
  <si>
    <t>C</t>
    <phoneticPr fontId="2" type="noConversion"/>
  </si>
  <si>
    <t>60~69</t>
    <phoneticPr fontId="2" type="noConversion"/>
  </si>
  <si>
    <t>D</t>
    <phoneticPr fontId="2" type="noConversion"/>
  </si>
  <si>
    <t>0~59</t>
    <phoneticPr fontId="2" type="noConversion"/>
  </si>
  <si>
    <t>F</t>
    <phoneticPr fontId="2" type="noConversion"/>
  </si>
  <si>
    <t>f</t>
    <phoneticPr fontId="2" type="noConversion"/>
  </si>
  <si>
    <t>d</t>
    <phoneticPr fontId="2" type="noConversion"/>
  </si>
  <si>
    <t>c</t>
    <phoneticPr fontId="2" type="noConversion"/>
  </si>
  <si>
    <t>b</t>
    <phoneticPr fontId="2" type="noConversion"/>
  </si>
  <si>
    <t>a</t>
    <phoneticPr fontId="2" type="noConversion"/>
  </si>
  <si>
    <t>거래 일자</t>
    <phoneticPr fontId="2" type="noConversion"/>
  </si>
  <si>
    <t>거래명세서</t>
    <phoneticPr fontId="2" type="noConversion"/>
  </si>
  <si>
    <t>(단위: 원)</t>
    <phoneticPr fontId="2" type="noConversion"/>
  </si>
  <si>
    <t>도서명</t>
    <phoneticPr fontId="2" type="noConversion"/>
  </si>
  <si>
    <t>가격</t>
  </si>
  <si>
    <t>단가(-20%)</t>
    <phoneticPr fontId="2" type="noConversion"/>
  </si>
  <si>
    <t>규격</t>
    <phoneticPr fontId="2" type="noConversion"/>
  </si>
  <si>
    <t>공급받는자</t>
    <phoneticPr fontId="2" type="noConversion"/>
  </si>
  <si>
    <t>업체명</t>
    <phoneticPr fontId="2" type="noConversion"/>
  </si>
  <si>
    <t>이한아이티</t>
  </si>
  <si>
    <t>등록번호</t>
    <phoneticPr fontId="2" type="noConversion"/>
  </si>
  <si>
    <t>000-123-0000</t>
    <phoneticPr fontId="2" type="noConversion"/>
  </si>
  <si>
    <t>김메주의 유튜브 영상 만들기</t>
  </si>
  <si>
    <t>종이책</t>
  </si>
  <si>
    <t>사업장
주소</t>
    <phoneticPr fontId="2" type="noConversion"/>
  </si>
  <si>
    <t>업체명
(법인명)</t>
    <phoneticPr fontId="2" type="noConversion"/>
  </si>
  <si>
    <t>이지스</t>
    <phoneticPr fontId="2" type="noConversion"/>
  </si>
  <si>
    <t>이대표</t>
    <phoneticPr fontId="2" type="noConversion"/>
  </si>
  <si>
    <t>리액트 네이티브 앱 프로그래밍</t>
    <phoneticPr fontId="2" type="noConversion"/>
  </si>
  <si>
    <t>종이책</t>
    <phoneticPr fontId="2" type="noConversion"/>
  </si>
  <si>
    <t>전화번호</t>
    <phoneticPr fontId="2" type="noConversion"/>
  </si>
  <si>
    <t>서울특별시 마포구 잔다리로 109</t>
    <phoneticPr fontId="2" type="noConversion"/>
  </si>
  <si>
    <t>저작권 문제 해결</t>
    <phoneticPr fontId="2" type="noConversion"/>
  </si>
  <si>
    <t>합계 금액
(VAT 포함)</t>
    <phoneticPr fontId="2" type="noConversion"/>
  </si>
  <si>
    <t>02)300-0123</t>
    <phoneticPr fontId="2" type="noConversion"/>
  </si>
  <si>
    <t>팩스번호</t>
    <phoneticPr fontId="2" type="noConversion"/>
  </si>
  <si>
    <t>02)300-0124</t>
    <phoneticPr fontId="2" type="noConversion"/>
  </si>
  <si>
    <t>파워포인트 실무의 신</t>
  </si>
  <si>
    <t>번호</t>
    <phoneticPr fontId="2" type="noConversion"/>
  </si>
  <si>
    <t>수량</t>
    <phoneticPr fontId="2" type="noConversion"/>
  </si>
  <si>
    <t>공급가액</t>
    <phoneticPr fontId="2" type="noConversion"/>
  </si>
  <si>
    <t>세액</t>
    <phoneticPr fontId="2" type="noConversion"/>
  </si>
  <si>
    <t>웹 사이트 따라 만들기</t>
  </si>
  <si>
    <t>7일 실무 엑셀</t>
    <phoneticPr fontId="2" type="noConversion"/>
  </si>
  <si>
    <t>첫 코딩</t>
  </si>
  <si>
    <t>7일 실무 엑셀</t>
  </si>
  <si>
    <t>깃&amp;깃허브 입문</t>
    <phoneticPr fontId="2" type="noConversion"/>
  </si>
  <si>
    <t>구글 업무 활용법</t>
    <phoneticPr fontId="2" type="noConversion"/>
  </si>
  <si>
    <t>점프 투 파이썬</t>
  </si>
  <si>
    <t>코틀린 프로그래밍</t>
  </si>
  <si>
    <t>기계는 어떻게 생각하는가?</t>
    <phoneticPr fontId="2" type="noConversion"/>
  </si>
  <si>
    <t>타입스크립트 프로그래밍</t>
    <phoneticPr fontId="2" type="noConversion"/>
  </si>
  <si>
    <t>7일 프리미어 프로 유튜브 영상 편집</t>
    <phoneticPr fontId="2" type="noConversion"/>
  </si>
  <si>
    <t>실무 엑셀 파워포인트 워드&amp;한글</t>
    <phoneticPr fontId="2" type="noConversion"/>
  </si>
  <si>
    <t>합  계</t>
    <phoneticPr fontId="2" type="noConversion"/>
  </si>
  <si>
    <t>&lt;=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</si>
</sst>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&quot;₩&quot;#,##0_);[Red]\(&quot;₩&quot;#,##0\)"/>
    <numFmt numFmtId="177" formatCode="#,###_-"/>
    <numFmt numFmtId="178" formatCode="#"/>
  </numFmts>
  <fonts count="24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name val="맑은 고딕"/>
      <family val="2"/>
      <charset val="129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1"/>
      <color rgb="FF00B0F0"/>
      <name val="나눔고딕"/>
      <family val="3"/>
      <charset val="129"/>
    </font>
    <font>
      <sz val="11"/>
      <color theme="5"/>
      <name val="나눔고딕"/>
      <family val="3"/>
      <charset val="129"/>
    </font>
    <font>
      <sz val="11"/>
      <color rgb="FFFF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6"/>
      <name val="맑은 고딕"/>
      <family val="3"/>
      <charset val="129"/>
      <scheme val="major"/>
    </font>
    <font>
      <sz val="16"/>
      <color theme="1"/>
      <name val="맑은 고딕"/>
      <family val="3"/>
      <charset val="129"/>
    </font>
    <font>
      <sz val="11"/>
      <name val="맑은 고딕"/>
      <family val="3"/>
      <charset val="129"/>
      <scheme val="minor"/>
    </font>
    <font>
      <sz val="24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1" fontId="0" fillId="0" borderId="0" xfId="1" applyFont="1">
      <alignment vertical="center"/>
    </xf>
    <xf numFmtId="0" fontId="10" fillId="0" borderId="0" xfId="2" applyFont="1">
      <alignment vertical="center"/>
    </xf>
    <xf numFmtId="0" fontId="12" fillId="0" borderId="0" xfId="4" applyFont="1">
      <alignment vertical="center"/>
    </xf>
    <xf numFmtId="0" fontId="13" fillId="0" borderId="0" xfId="4" applyFont="1">
      <alignment vertical="center"/>
    </xf>
    <xf numFmtId="0" fontId="14" fillId="0" borderId="0" xfId="2" applyFont="1">
      <alignment vertical="center"/>
    </xf>
    <xf numFmtId="0" fontId="6" fillId="2" borderId="0" xfId="2" applyFont="1" applyFill="1" applyAlignment="1">
      <alignment horizontal="center" vertical="center"/>
    </xf>
    <xf numFmtId="0" fontId="8" fillId="2" borderId="0" xfId="2" applyFont="1" applyFill="1" applyAlignment="1">
      <alignment horizontal="center" vertical="center"/>
    </xf>
    <xf numFmtId="41" fontId="10" fillId="0" borderId="0" xfId="3" applyFont="1" applyBorder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5" fillId="0" borderId="0" xfId="2" applyFont="1" applyAlignment="1">
      <alignment horizontal="center" vertical="center"/>
    </xf>
    <xf numFmtId="14" fontId="10" fillId="0" borderId="0" xfId="2" applyNumberFormat="1" applyFont="1" applyAlignment="1">
      <alignment horizontal="center" vertical="center"/>
    </xf>
    <xf numFmtId="0" fontId="10" fillId="2" borderId="0" xfId="2" applyFont="1" applyFill="1" applyAlignment="1">
      <alignment horizontal="center" vertical="center"/>
    </xf>
    <xf numFmtId="0" fontId="10" fillId="0" borderId="0" xfId="2" applyFont="1" applyAlignment="1">
      <alignment horizontal="centerContinuous" vertical="center"/>
    </xf>
    <xf numFmtId="0" fontId="16" fillId="0" borderId="0" xfId="2" applyFont="1" applyAlignment="1">
      <alignment horizontal="centerContinuous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41" fontId="18" fillId="0" borderId="0" xfId="1" applyFont="1" applyBorder="1" applyAlignment="1">
      <alignment horizontal="center" vertical="center"/>
    </xf>
    <xf numFmtId="41" fontId="0" fillId="0" borderId="0" xfId="1" applyFont="1" applyBorder="1">
      <alignment vertical="center"/>
    </xf>
    <xf numFmtId="0" fontId="3" fillId="2" borderId="0" xfId="0" applyFont="1" applyFill="1" applyAlignment="1">
      <alignment horizontal="center" vertical="center"/>
    </xf>
    <xf numFmtId="9" fontId="0" fillId="0" borderId="0" xfId="5" applyFont="1">
      <alignment vertical="center"/>
    </xf>
    <xf numFmtId="0" fontId="0" fillId="0" borderId="2" xfId="0" applyBorder="1" applyAlignment="1">
      <alignment horizontal="center" vertical="center"/>
    </xf>
    <xf numFmtId="0" fontId="20" fillId="0" borderId="0" xfId="0" applyFont="1">
      <alignment vertical="center"/>
    </xf>
    <xf numFmtId="0" fontId="10" fillId="0" borderId="0" xfId="0" applyFont="1" applyAlignment="1">
      <alignment horizontal="right" vertical="center"/>
    </xf>
    <xf numFmtId="0" fontId="21" fillId="2" borderId="3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22" fillId="0" borderId="6" xfId="0" applyFont="1" applyBorder="1" applyAlignment="1">
      <alignment vertical="center" wrapText="1"/>
    </xf>
    <xf numFmtId="41" fontId="22" fillId="0" borderId="7" xfId="1" applyFont="1" applyFill="1" applyBorder="1" applyAlignment="1">
      <alignment vertical="center" wrapText="1"/>
    </xf>
    <xf numFmtId="0" fontId="22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22" fillId="0" borderId="9" xfId="0" applyFont="1" applyBorder="1" applyAlignment="1">
      <alignment vertical="center" wrapText="1"/>
    </xf>
    <xf numFmtId="41" fontId="22" fillId="0" borderId="10" xfId="1" applyFont="1" applyFill="1" applyBorder="1" applyAlignment="1">
      <alignment vertical="center" wrapText="1"/>
    </xf>
    <xf numFmtId="0" fontId="22" fillId="0" borderId="11" xfId="0" applyFont="1" applyBorder="1" applyAlignment="1">
      <alignment horizontal="center" vertical="center" wrapText="1"/>
    </xf>
    <xf numFmtId="177" fontId="0" fillId="0" borderId="2" xfId="0" applyNumberFormat="1" applyBorder="1">
      <alignment vertical="center"/>
    </xf>
    <xf numFmtId="41" fontId="23" fillId="0" borderId="2" xfId="1" applyFont="1" applyBorder="1">
      <alignment vertical="center"/>
    </xf>
    <xf numFmtId="41" fontId="0" fillId="0" borderId="2" xfId="1" applyFont="1" applyBorder="1">
      <alignment vertical="center"/>
    </xf>
    <xf numFmtId="178" fontId="23" fillId="0" borderId="2" xfId="0" applyNumberFormat="1" applyFont="1" applyBorder="1">
      <alignment vertical="center"/>
    </xf>
    <xf numFmtId="0" fontId="17" fillId="0" borderId="0" xfId="0" applyFont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1" fontId="23" fillId="0" borderId="2" xfId="1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3" fillId="0" borderId="12" xfId="0" applyFont="1" applyBorder="1">
      <alignment vertical="center"/>
    </xf>
    <xf numFmtId="0" fontId="23" fillId="0" borderId="13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2" xfId="0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0" fontId="23" fillId="0" borderId="2" xfId="0" applyFont="1" applyBorder="1">
      <alignment vertical="center"/>
    </xf>
  </cellXfs>
  <cellStyles count="6">
    <cellStyle name="백분율" xfId="5" builtinId="5"/>
    <cellStyle name="쉼표 [0]" xfId="1" builtinId="6"/>
    <cellStyle name="쉼표 [0] 2 2" xfId="3" xr:uid="{75D7377A-693E-4D01-B19B-7FC822BB4FAE}"/>
    <cellStyle name="표준" xfId="0" builtinId="0"/>
    <cellStyle name="표준 2" xfId="4" xr:uid="{29240154-8DA6-4890-961B-16EED9BE337E}"/>
    <cellStyle name="표준 2 2" xfId="2" xr:uid="{7D632FCE-646E-445F-AA14-9E52C102235E}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aj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aj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aj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family val="3"/>
        <charset val="129"/>
        <scheme val="maj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name val="맑은 고딕"/>
        <family val="3"/>
        <charset val="129"/>
        <scheme val="major"/>
      </font>
      <fill>
        <patternFill patternType="none">
          <fgColor indexed="64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맑은 고딕"/>
        <family val="3"/>
        <charset val="129"/>
        <scheme val="maj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none"/>
      </font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none"/>
      </font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none"/>
      </font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2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</dxf>
    <dxf>
      <numFmt numFmtId="33" formatCode="_-* #,##0_-;\-* #,##0_-;_-* &quot;-&quot;_-;_-@_-"/>
    </dxf>
    <dxf>
      <numFmt numFmtId="19" formatCode="yyyy/mm/dd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13" formatCode="0%"/>
    </dxf>
    <dxf>
      <numFmt numFmtId="33" formatCode="_-* #,##0_-;\-* #,##0_-;_-* &quot;-&quot;_-;_-@_-"/>
    </dxf>
    <dxf>
      <numFmt numFmtId="19" formatCode="yyyy/mm/dd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aj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aj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aj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ajor"/>
      </font>
      <numFmt numFmtId="19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ajor"/>
      </font>
      <numFmt numFmtId="33" formatCode="_-* #,##0_-;\-* #,##0_-;_-* &quot;-&quot;_-;_-@_-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aj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aj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aj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ajor"/>
      </font>
      <numFmt numFmtId="19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ajor"/>
      </font>
      <numFmt numFmtId="33" formatCode="_-* #,##0_-;\-* #,##0_-;_-* &quot;-&quot;_-;_-@_-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numFmt numFmtId="33" formatCode="_-* #,##0_-;\-* #,##0_-;_-* &quot;-&quot;_-;_-@_-"/>
    </dxf>
    <dxf>
      <numFmt numFmtId="19" formatCode="yyyy/mm/dd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D2985A-D894-41EC-B93D-D0BA6DE58607}" name="표1" displayName="표1" ref="A2:E16" totalsRowShown="0" headerRowDxfId="70">
  <autoFilter ref="A2:E16" xr:uid="{85D2985A-D894-41EC-B93D-D0BA6DE58607}"/>
  <tableColumns count="5">
    <tableColumn id="1" xr3:uid="{FA771238-03A6-4CB6-B4C3-01C65E4C79F3}" name="일자" dataDxfId="69"/>
    <tableColumn id="2" xr3:uid="{AB65B42A-80F7-4520-A359-BC76E539D9BE}" name="거래지점"/>
    <tableColumn id="3" xr3:uid="{F02ACAA2-BE30-4264-B3EB-778BB069E040}" name="품목"/>
    <tableColumn id="4" xr3:uid="{5B6FD44C-0C75-4711-B0C5-8797C334FD52}" name="수량"/>
    <tableColumn id="5" xr3:uid="{AFC26344-10E0-4788-A2C8-FABC6CA5D22C}" name="단가" dataDxfId="68" dataCellStyle="쉼표 [0]">
      <calculatedColumnFormula>VLOOKUP(표1[[#This Row],[품목]],표2[],2,FALSE)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DF7C5B-0FA7-4E86-ACBC-ED84E2E62B6D}" name="표2" displayName="표2" ref="G2:H11" totalsRowShown="0" headerRowDxfId="67">
  <autoFilter ref="G2:H11" xr:uid="{2DDF7C5B-0FA7-4E86-ACBC-ED84E2E62B6D}"/>
  <tableColumns count="2">
    <tableColumn id="1" xr3:uid="{E998CD0A-29EA-4B53-98C2-BF3584020287}" name="품목"/>
    <tableColumn id="2" xr3:uid="{8A8ABD99-58ED-4ADA-855F-CB54E91072B8}" name="단가" dataDxfId="66" dataCellStyle="쉼표 [0]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64A5FE-5E1A-417E-B7A1-0DC6E3BC0CC8}" name="표3" displayName="표3" ref="F4:J54" totalsRowShown="0" headerRowDxfId="65" headerRowCellStyle="표준 2 2">
  <autoFilter ref="F4:J54" xr:uid="{B464A5FE-5E1A-417E-B7A1-0DC6E3BC0CC8}"/>
  <tableColumns count="5">
    <tableColumn id="1" xr3:uid="{8CC0B270-5BB3-4876-A895-871CB531A0E4}" name="번호" dataDxfId="64" dataCellStyle="쉼표 [0] 2 2">
      <calculatedColumnFormula>ROW()-4</calculatedColumnFormula>
    </tableColumn>
    <tableColumn id="4" xr3:uid="{0AF67234-AA3F-4402-9A4D-36C7C94E2D47}" name="연락처" dataDxfId="63" dataCellStyle="표준 2 2"/>
    <tableColumn id="2" xr3:uid="{7FD1A849-F4DA-4EE1-AD13-319252737775}" name="고객명" dataDxfId="62" dataCellStyle="표준 2 2"/>
    <tableColumn id="3" xr3:uid="{8034DE65-E5C3-4460-AF40-3242AFCAEEF8}" name="고객주소" dataDxfId="61" dataCellStyle="표준 2 2"/>
    <tableColumn id="5" xr3:uid="{956C2482-FED3-4598-936C-377E5652B134}" name="생년월일" dataDxfId="60" dataCellStyle="표준 2 2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8079C9-E5F2-4E03-A98F-2916C7270689}" name="표4" displayName="표4" ref="B4:D15" totalsRowShown="0" headerRowDxfId="59" headerRowCellStyle="표준 2 2">
  <autoFilter ref="B4:D15" xr:uid="{0D8079C9-E5F2-4E03-A98F-2916C7270689}"/>
  <tableColumns count="3">
    <tableColumn id="1" xr3:uid="{D44AC729-0EE4-4D25-9CE9-4327FD45E9C7}" name="연락처" dataDxfId="58" dataCellStyle="표준 2 2"/>
    <tableColumn id="2" xr3:uid="{23ADF47C-4049-42CE-A5FC-82668F6ACCEB}" name="고객명" dataDxfId="57" dataCellStyle="표준 2 2">
      <calculatedColumnFormula>VLOOKUP(표4[[#This Row],[연락처]],표3[[연락처]:[생년월일]],2,FALSE)</calculatedColumnFormula>
    </tableColumn>
    <tableColumn id="3" xr3:uid="{173B4776-1347-48F6-B6B5-43750159ACF7}" name="주소" dataDxfId="56" dataCellStyle="표준 2 2">
      <calculatedColumnFormula>VLOOKUP(표4[[#This Row],[연락처]],표3[[연락처]:[생년월일]],3,FALSE)</calculatedColumnFormula>
    </tableColumn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488D09-9131-44F1-9234-4A5496796181}" name="표3_7" displayName="표3_7" ref="F4:J54" totalsRowShown="0" headerRowDxfId="55" headerRowCellStyle="표준 2 2">
  <autoFilter ref="F4:J54" xr:uid="{B464A5FE-5E1A-417E-B7A1-0DC6E3BC0CC8}"/>
  <tableColumns count="5">
    <tableColumn id="1" xr3:uid="{B209B8D9-7729-41A4-B598-745C7C407DB6}" name="번호" dataDxfId="54" dataCellStyle="쉼표 [0] 2 2">
      <calculatedColumnFormula>ROW()-4</calculatedColumnFormula>
    </tableColumn>
    <tableColumn id="2" xr3:uid="{73D6DD1E-ADB0-42D5-9E55-D6E64F403C17}" name="고객명" dataDxfId="53" dataCellStyle="표준 2 2"/>
    <tableColumn id="3" xr3:uid="{29C79E8F-53E0-4798-9116-61E068F427FF}" name="고객주소" dataDxfId="52" dataCellStyle="표준 2 2"/>
    <tableColumn id="4" xr3:uid="{9BB048AF-53A6-4F1D-86CA-15ADF6880939}" name="연락처" dataDxfId="51" dataCellStyle="표준 2 2"/>
    <tableColumn id="5" xr3:uid="{E7A88337-2C75-41EB-967F-1AA507E33C51}" name="생년월일" dataDxfId="50" dataCellStyle="표준 2 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C8D6A2F-A2DB-4E4C-99EF-832785A400DE}" name="표4_8" displayName="표4_8" ref="B4:D15" totalsRowShown="0" headerRowDxfId="49" headerRowCellStyle="표준 2 2">
  <autoFilter ref="B4:D15" xr:uid="{0D8079C9-E5F2-4E03-A98F-2916C7270689}"/>
  <tableColumns count="3">
    <tableColumn id="1" xr3:uid="{2BB97BD8-1509-4BE0-8871-320A697580AB}" name="연락처" dataDxfId="48" dataCellStyle="표준 2 2"/>
    <tableColumn id="2" xr3:uid="{A31C2400-B63F-4038-A3B9-80FFED28C49E}" name="고객명" dataDxfId="47" dataCellStyle="표준 2 2"/>
    <tableColumn id="3" xr3:uid="{D14EC4C0-0485-418E-880B-832C17A2C63E}" name="주소" dataDxfId="46" dataCellStyle="표준 2 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537D24-B409-4612-942E-F89FF7CAD0F7}" name="표1_6" displayName="표1_6" ref="A2:F16" totalsRowShown="0" headerRowDxfId="45">
  <autoFilter ref="A2:F16" xr:uid="{85D2985A-D894-41EC-B93D-D0BA6DE58607}"/>
  <tableColumns count="6">
    <tableColumn id="1" xr3:uid="{6BB3CF9E-D8E6-4276-A31D-C4F32F913E4C}" name="일자" dataDxfId="44"/>
    <tableColumn id="2" xr3:uid="{485F1214-D5B8-48A9-9EFE-EC1784F09E6F}" name="거래지점"/>
    <tableColumn id="3" xr3:uid="{73882BBC-CAE6-4225-AE9B-77AE447C2529}" name="품목"/>
    <tableColumn id="4" xr3:uid="{BCAD2EB6-1158-464A-8A51-125954ADB4EA}" name="수량" dataCellStyle="쉼표 [0]"/>
    <tableColumn id="5" xr3:uid="{D27BD879-0478-4D4C-AE18-057FAFD18C1D}" name="단가" dataDxfId="43" dataCellStyle="쉼표 [0]">
      <calculatedColumnFormula>VLOOKUP(표1_6[[#This Row],[품목]],표2[],2,0)</calculatedColumnFormula>
    </tableColumn>
    <tableColumn id="6" xr3:uid="{DD8F796C-5098-4405-BF73-4C3752C33B30}" name="할인율" dataDxfId="42" dataCellStyle="백분율">
      <calculatedColumnFormula>HLOOKUP(표1_6[[#This Row],[거래지점]],$I$3:$N$4,2,FALSE)</calculatedColumnFormula>
    </tableColumn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38BA42C-CE6D-4F98-84A4-37573B9C3F43}" name="표1_611" displayName="표1_611" ref="A2:F16" totalsRowShown="0" headerRowDxfId="41">
  <autoFilter ref="A2:F16" xr:uid="{85D2985A-D894-41EC-B93D-D0BA6DE58607}"/>
  <tableColumns count="6">
    <tableColumn id="1" xr3:uid="{96C8BD6D-627B-465C-BBA7-0A53B4BE93AB}" name="일자" dataDxfId="40"/>
    <tableColumn id="2" xr3:uid="{15FC0A9B-2F88-4AFE-A017-A757DD1EC162}" name="거래지점"/>
    <tableColumn id="3" xr3:uid="{12C38C39-0E48-424F-BD0D-F93C3B2FDA33}" name="품목"/>
    <tableColumn id="4" xr3:uid="{E08D7316-238B-43F5-8097-9579CB5AFC9F}" name="수량" dataCellStyle="쉼표 [0]"/>
    <tableColumn id="5" xr3:uid="{0EC57DCA-AA67-41CE-8A93-6F95F2C7213D}" name="단가" dataDxfId="39" dataCellStyle="쉼표 [0]">
      <calculatedColumnFormula>VLOOKUP(표1_611[[#This Row],[품목]],표2[],2,0)</calculatedColumnFormula>
    </tableColumn>
    <tableColumn id="6" xr3:uid="{87779919-360E-4F26-A7ED-02B252393466}" name="할인율" dataDxfId="38" dataCellStyle="백분율">
      <calculatedColumnFormula>VLOOKUP(표1_611[[#This Row],[거래지점]],$H$7:$I$12,2,FALSE)</calculatedColumnFormula>
    </tableColumn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59D257-B28F-4237-ADD6-2ED936A9D13E}" name="표8_10" displayName="표8_10" ref="B3:F13" totalsRowShown="0" headerRowDxfId="37" dataDxfId="36" dataCellStyle="쉼표 [0]">
  <autoFilter ref="B3:F13" xr:uid="{5DD4718E-69E4-4CA6-8E03-30B426A7070D}"/>
  <tableColumns count="5">
    <tableColumn id="1" xr3:uid="{33A589F1-FE1A-46E1-A6F1-2B6E11675881}" name="성명" dataDxfId="35"/>
    <tableColumn id="2" xr3:uid="{EAE4BAF7-8423-4C4E-8864-B94D72D777E4}" name="1차 점수" dataDxfId="34" dataCellStyle="쉼표 [0]"/>
    <tableColumn id="3" xr3:uid="{F5B54158-FCE8-4EA2-8512-05D6E8131766}" name="2차 점수" dataDxfId="33" dataCellStyle="쉼표 [0]"/>
    <tableColumn id="4" xr3:uid="{8737A9B5-F9C8-446C-A7A1-65D1C3C5EBDE}" name="평균" dataDxfId="32" dataCellStyle="쉼표 [0]">
      <calculatedColumnFormula>AVERAGE(C4:D4)</calculatedColumnFormula>
    </tableColumn>
    <tableColumn id="5" xr3:uid="{2694E9CF-3A49-4E03-BAEC-FD7E9E109C4D}" name="학점" dataDxfId="31">
      <calculatedColumnFormula>VLOOKUP(표8_10[[#This Row],[평균]],$J$3:$K$7,2,TRUE)</calculatedColumnFormula>
    </tableColumn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DD4718E-69E4-4CA6-8E03-30B426A7070D}" name="표8" displayName="표8" ref="B3:F13" totalsRowShown="0" headerRowDxfId="30" dataDxfId="29" dataCellStyle="쉼표 [0]">
  <autoFilter ref="B3:F13" xr:uid="{5DD4718E-69E4-4CA6-8E03-30B426A7070D}"/>
  <tableColumns count="5">
    <tableColumn id="1" xr3:uid="{A50FCC76-8C05-4377-A0DC-9B9A449DC638}" name="성명" dataDxfId="28"/>
    <tableColumn id="2" xr3:uid="{3145A690-FC0F-42FD-99C3-6F50853037A5}" name="1차 점수" dataDxfId="27" dataCellStyle="쉼표 [0]"/>
    <tableColumn id="3" xr3:uid="{D323BF66-EA98-455D-9CE2-5B0FCA3F48BE}" name="2차 점수" dataDxfId="26" dataCellStyle="쉼표 [0]"/>
    <tableColumn id="4" xr3:uid="{3132C766-3896-473E-9270-B17C7B76D176}" name="평균" dataDxfId="25" dataCellStyle="쉼표 [0]">
      <calculatedColumnFormula>AVERAGE(C4:D4)</calculatedColumnFormula>
    </tableColumn>
    <tableColumn id="5" xr3:uid="{F5F2C144-DF99-4447-A7A4-E5480D7A4A9E}" name="학점" dataDxfId="24">
      <calculatedColumnFormula array="1">_xlfn.IFS(표8[[#This Row],[평균]]&gt;=90, "A", 표8[[#This Row],[평균]]&gt;=80, "B", 표8[[#This Row],[평균]]&gt;=70, "C", 표8[[#This Row],[평균]]&gt;=60, "D", 표8[[#This Row],[평균]]&gt;=0, "F")</calculatedColumnFormula>
    </tableColumn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0491092-D38A-412E-90A8-BECB3F1BBE03}" name="표8_16" displayName="표8_16" ref="B3:F13" totalsRowShown="0" headerRowDxfId="23" dataDxfId="22" dataCellStyle="쉼표 [0]">
  <autoFilter ref="B3:F13" xr:uid="{5DD4718E-69E4-4CA6-8E03-30B426A7070D}"/>
  <tableColumns count="5">
    <tableColumn id="1" xr3:uid="{FB2C8989-81F8-4140-83F5-F0EBAEFA8B79}" name="성명" dataDxfId="21"/>
    <tableColumn id="2" xr3:uid="{D167CE79-B398-427E-A15B-CCBAF7B40B65}" name="1차 점수" dataDxfId="20" dataCellStyle="쉼표 [0]"/>
    <tableColumn id="3" xr3:uid="{9518EBEE-959D-4538-83DE-0A8DF283CD25}" name="2차 점수" dataDxfId="19" dataCellStyle="쉼표 [0]"/>
    <tableColumn id="4" xr3:uid="{92CAAAF6-0873-4B86-AE90-A85D748F1CE2}" name="평균" dataDxfId="18" dataCellStyle="쉼표 [0]">
      <calculatedColumnFormula>AVERAGE(C4:D4)</calculatedColumnFormula>
    </tableColumn>
    <tableColumn id="5" xr3:uid="{5349F1F3-D943-4F7B-B4CA-69F5FEEE7345}" name="학점" dataDxfId="17">
      <calculatedColumnFormula>_xlfn.XLOOKUP(표8_16[[#This Row],[평균]],표14_1718[평균],표14_1718[학점],,-1)</calculatedColumnFormula>
    </tableColumn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508CAEE-FC77-4BE6-A8E3-F229F495C137}" name="표14_17" displayName="표14_17" ref="J2:K7" totalsRowShown="0" headerRowDxfId="16" dataDxfId="15">
  <autoFilter ref="J2:K7" xr:uid="{EF737959-D556-4B79-852E-02BE7B67FBDE}"/>
  <tableColumns count="2">
    <tableColumn id="1" xr3:uid="{44CCD1A8-DD0A-47F8-9218-D26A2B173614}" name="평균" dataDxfId="14"/>
    <tableColumn id="2" xr3:uid="{3707DF1D-9C7B-454E-907D-817267E2081E}" name="학점" dataDxfId="13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86A6433-98C6-4FD7-8194-212EF790381A}" name="표14_1718" displayName="표14_1718" ref="M2:N7" totalsRowShown="0" headerRowDxfId="12" dataDxfId="11">
  <autoFilter ref="M2:N7" xr:uid="{496F4515-F707-4E67-9900-B3EB42FC651B}"/>
  <tableColumns count="2">
    <tableColumn id="1" xr3:uid="{44478BAA-2B48-4C32-B84E-D14681ECEF78}" name="평균" dataDxfId="10"/>
    <tableColumn id="2" xr3:uid="{5B8885A8-9898-4577-99FB-962AFC4A8935}" name="학점" dataDxfId="9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9D1BF64-1F92-46B6-B6C7-760CB7DAD619}" name="표13" displayName="표13" ref="L3:O18" totalsRowShown="0" headerRowDxfId="8" dataDxfId="6" headerRowBorderDxfId="7" tableBorderDxfId="5" totalsRowBorderDxfId="4">
  <autoFilter ref="L3:O18" xr:uid="{E88C99E1-A7D0-4886-923A-2B37F07364A4}"/>
  <tableColumns count="4">
    <tableColumn id="1" xr3:uid="{EC3F2436-057A-4876-80CE-0E6C76CA4E6D}" name="도서명" dataDxfId="3"/>
    <tableColumn id="2" xr3:uid="{95E01573-7D1B-426B-AEDE-7130F9AD2C0A}" name="가격" dataDxfId="2" dataCellStyle="쉼표 [0]"/>
    <tableColumn id="3" xr3:uid="{38853417-4C1B-4602-9CD6-25DD2C0DC20F}" name="단가(-20%)" dataDxfId="1" dataCellStyle="쉼표 [0]">
      <calculatedColumnFormula>M4*(1-20%)</calculatedColumnFormula>
    </tableColumn>
    <tableColumn id="4" xr3:uid="{9676CF75-D345-4CFA-96DD-D0499B9DC888}" name="규격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7B14-CADB-4449-9209-4958DB804910}">
  <dimension ref="A2:H16"/>
  <sheetViews>
    <sheetView zoomScaleNormal="100" workbookViewId="0">
      <selection activeCell="A19" sqref="A19"/>
    </sheetView>
  </sheetViews>
  <sheetFormatPr defaultRowHeight="16.5" x14ac:dyDescent="0.3"/>
  <cols>
    <col min="1" max="1" width="12.375" customWidth="1"/>
    <col min="2" max="2" width="13.625" customWidth="1"/>
    <col min="3" max="3" width="14.75" customWidth="1"/>
    <col min="4" max="5" width="11" customWidth="1"/>
    <col min="7" max="7" width="14.875" customWidth="1"/>
    <col min="8" max="8" width="10.875" bestFit="1" customWidth="1"/>
  </cols>
  <sheetData>
    <row r="2" spans="1:8" ht="17.25" customHeight="1" x14ac:dyDescent="0.3">
      <c r="A2" s="1" t="s">
        <v>0</v>
      </c>
      <c r="B2" s="1" t="s">
        <v>19</v>
      </c>
      <c r="C2" s="1" t="s">
        <v>18</v>
      </c>
      <c r="D2" s="1" t="s">
        <v>15</v>
      </c>
      <c r="E2" s="1" t="s">
        <v>16</v>
      </c>
      <c r="G2" s="23" t="s">
        <v>204</v>
      </c>
      <c r="H2" s="1" t="s">
        <v>17</v>
      </c>
    </row>
    <row r="3" spans="1:8" ht="17.25" customHeight="1" x14ac:dyDescent="0.3">
      <c r="A3" s="2">
        <v>44913</v>
      </c>
      <c r="B3" t="s">
        <v>1</v>
      </c>
      <c r="C3" t="s">
        <v>9</v>
      </c>
      <c r="D3">
        <v>10</v>
      </c>
      <c r="E3" s="3">
        <f>VLOOKUP(표1[[#This Row],[품목]],표2[],2,FALSE)</f>
        <v>1460000</v>
      </c>
      <c r="G3" t="s">
        <v>9</v>
      </c>
      <c r="H3" s="3">
        <v>1460000</v>
      </c>
    </row>
    <row r="4" spans="1:8" ht="17.25" customHeight="1" x14ac:dyDescent="0.3">
      <c r="A4" s="2">
        <v>44913</v>
      </c>
      <c r="B4" t="s">
        <v>8</v>
      </c>
      <c r="C4" t="s">
        <v>10</v>
      </c>
      <c r="D4">
        <v>5</v>
      </c>
      <c r="E4" s="3">
        <f>VLOOKUP(표1[[#This Row],[품목]],표2[],2,FALSE)</f>
        <v>450000</v>
      </c>
      <c r="G4" t="s">
        <v>10</v>
      </c>
      <c r="H4" s="3">
        <v>450000</v>
      </c>
    </row>
    <row r="5" spans="1:8" ht="17.25" customHeight="1" x14ac:dyDescent="0.3">
      <c r="A5" s="2">
        <v>44913</v>
      </c>
      <c r="B5" t="s">
        <v>3</v>
      </c>
      <c r="C5" t="s">
        <v>10</v>
      </c>
      <c r="D5">
        <v>5</v>
      </c>
      <c r="E5" s="3">
        <f>VLOOKUP(표1[[#This Row],[품목]],표2[],2,FALSE)</f>
        <v>450000</v>
      </c>
      <c r="G5" t="s">
        <v>11</v>
      </c>
      <c r="H5" s="3">
        <v>332100</v>
      </c>
    </row>
    <row r="6" spans="1:8" ht="17.25" customHeight="1" x14ac:dyDescent="0.3">
      <c r="A6" s="2">
        <v>44913</v>
      </c>
      <c r="B6" t="s">
        <v>7</v>
      </c>
      <c r="C6" t="s">
        <v>11</v>
      </c>
      <c r="D6">
        <v>20</v>
      </c>
      <c r="E6" s="3">
        <f>VLOOKUP(표1[[#This Row],[품목]],표2[],2,FALSE)</f>
        <v>332100</v>
      </c>
      <c r="G6" t="s">
        <v>12</v>
      </c>
      <c r="H6" s="3">
        <v>159000</v>
      </c>
    </row>
    <row r="7" spans="1:8" ht="17.25" customHeight="1" x14ac:dyDescent="0.3">
      <c r="A7" s="2">
        <v>44913</v>
      </c>
      <c r="B7" t="s">
        <v>5</v>
      </c>
      <c r="C7" t="s">
        <v>12</v>
      </c>
      <c r="D7">
        <v>10</v>
      </c>
      <c r="E7" s="3">
        <f>VLOOKUP(표1[[#This Row],[품목]],표2[],2,FALSE)</f>
        <v>159000</v>
      </c>
      <c r="G7" t="s">
        <v>14</v>
      </c>
      <c r="H7" s="3">
        <v>150000</v>
      </c>
    </row>
    <row r="8" spans="1:8" ht="17.25" customHeight="1" x14ac:dyDescent="0.3">
      <c r="A8" s="2">
        <v>44914</v>
      </c>
      <c r="B8" t="s">
        <v>2</v>
      </c>
      <c r="C8" t="s">
        <v>13</v>
      </c>
      <c r="D8">
        <v>5</v>
      </c>
      <c r="E8" s="3">
        <f>VLOOKUP(표1[[#This Row],[품목]],표2[],2,FALSE)</f>
        <v>1090000</v>
      </c>
      <c r="G8" t="s">
        <v>13</v>
      </c>
      <c r="H8" s="3">
        <v>1090000</v>
      </c>
    </row>
    <row r="9" spans="1:8" ht="17.25" customHeight="1" x14ac:dyDescent="0.3">
      <c r="A9" s="2">
        <v>44914</v>
      </c>
      <c r="B9" t="s">
        <v>6</v>
      </c>
      <c r="C9" t="s">
        <v>9</v>
      </c>
      <c r="D9">
        <v>20</v>
      </c>
      <c r="E9" s="3">
        <f>VLOOKUP(표1[[#This Row],[품목]],표2[],2,FALSE)</f>
        <v>1460000</v>
      </c>
      <c r="G9" t="s">
        <v>20</v>
      </c>
      <c r="H9" s="3">
        <v>420000</v>
      </c>
    </row>
    <row r="10" spans="1:8" ht="17.25" customHeight="1" x14ac:dyDescent="0.3">
      <c r="A10" s="2">
        <v>44914</v>
      </c>
      <c r="B10" t="s">
        <v>4</v>
      </c>
      <c r="C10" t="s">
        <v>10</v>
      </c>
      <c r="D10">
        <v>10</v>
      </c>
      <c r="E10" s="3">
        <f>VLOOKUP(표1[[#This Row],[품목]],표2[],2,FALSE)</f>
        <v>450000</v>
      </c>
      <c r="G10" t="s">
        <v>21</v>
      </c>
      <c r="H10" s="3">
        <v>45000</v>
      </c>
    </row>
    <row r="11" spans="1:8" ht="17.25" customHeight="1" x14ac:dyDescent="0.3">
      <c r="A11" s="2">
        <v>44914</v>
      </c>
      <c r="B11" t="s">
        <v>5</v>
      </c>
      <c r="C11" t="s">
        <v>14</v>
      </c>
      <c r="D11">
        <v>15</v>
      </c>
      <c r="E11" s="3">
        <f>VLOOKUP(표1[[#This Row],[품목]],표2[],2,FALSE)</f>
        <v>150000</v>
      </c>
      <c r="G11" t="s">
        <v>22</v>
      </c>
      <c r="H11" s="3">
        <v>120000</v>
      </c>
    </row>
    <row r="12" spans="1:8" ht="17.25" customHeight="1" x14ac:dyDescent="0.3">
      <c r="A12" s="2">
        <v>44915</v>
      </c>
      <c r="B12" t="s">
        <v>23</v>
      </c>
      <c r="C12" t="s">
        <v>22</v>
      </c>
      <c r="D12">
        <v>35</v>
      </c>
      <c r="E12" s="3">
        <f>VLOOKUP(표1[[#This Row],[품목]],표2[],2,FALSE)</f>
        <v>120000</v>
      </c>
    </row>
    <row r="13" spans="1:8" ht="17.25" customHeight="1" x14ac:dyDescent="0.3">
      <c r="A13" s="2">
        <v>44915</v>
      </c>
      <c r="B13" t="s">
        <v>2</v>
      </c>
      <c r="C13" t="s">
        <v>20</v>
      </c>
      <c r="D13">
        <v>25</v>
      </c>
      <c r="E13" s="3">
        <f>VLOOKUP(표1[[#This Row],[품목]],표2[],2,FALSE)</f>
        <v>420000</v>
      </c>
    </row>
    <row r="14" spans="1:8" ht="17.25" customHeight="1" x14ac:dyDescent="0.3">
      <c r="A14" s="2">
        <v>44915</v>
      </c>
      <c r="B14" t="s">
        <v>3</v>
      </c>
      <c r="C14" t="s">
        <v>21</v>
      </c>
      <c r="D14">
        <v>10</v>
      </c>
      <c r="E14" s="3">
        <f>VLOOKUP(표1[[#This Row],[품목]],표2[],2,FALSE)</f>
        <v>45000</v>
      </c>
    </row>
    <row r="15" spans="1:8" ht="17.25" customHeight="1" x14ac:dyDescent="0.3">
      <c r="A15" s="2">
        <v>44915</v>
      </c>
      <c r="B15" t="s">
        <v>24</v>
      </c>
      <c r="C15" t="s">
        <v>9</v>
      </c>
      <c r="D15">
        <v>5</v>
      </c>
      <c r="E15" s="3">
        <f>VLOOKUP(표1[[#This Row],[품목]],표2[],2,FALSE)</f>
        <v>1460000</v>
      </c>
    </row>
    <row r="16" spans="1:8" ht="17.25" customHeight="1" x14ac:dyDescent="0.3">
      <c r="A16" s="2">
        <v>44915</v>
      </c>
      <c r="B16" t="s">
        <v>25</v>
      </c>
      <c r="C16" t="s">
        <v>14</v>
      </c>
      <c r="D16">
        <v>15</v>
      </c>
      <c r="E16" s="3">
        <f>VLOOKUP(표1[[#This Row],[품목]],표2[],2,FALSE)</f>
        <v>150000</v>
      </c>
    </row>
  </sheetData>
  <sortState xmlns:xlrd2="http://schemas.microsoft.com/office/spreadsheetml/2017/richdata2" ref="A3:E11">
    <sortCondition ref="A2:A11"/>
  </sortState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45EA-271E-4242-BB6A-CC59FD70FFCA}">
  <sheetPr>
    <tabColor theme="5" tint="0.79998168889431442"/>
  </sheetPr>
  <dimension ref="B2:M54"/>
  <sheetViews>
    <sheetView zoomScaleNormal="100" workbookViewId="0">
      <selection activeCell="E10" sqref="E10"/>
    </sheetView>
  </sheetViews>
  <sheetFormatPr defaultColWidth="9" defaultRowHeight="16.5" x14ac:dyDescent="0.3"/>
  <cols>
    <col min="1" max="1" width="2" style="4" customWidth="1"/>
    <col min="2" max="2" width="16.25" style="4" customWidth="1"/>
    <col min="3" max="3" width="15.625" style="4" customWidth="1"/>
    <col min="4" max="4" width="26.375" style="4" customWidth="1"/>
    <col min="5" max="5" width="12.75" style="4" customWidth="1"/>
    <col min="6" max="6" width="9" style="4" customWidth="1"/>
    <col min="7" max="8" width="25.75" style="4" customWidth="1"/>
    <col min="9" max="9" width="21.875" style="4" customWidth="1"/>
    <col min="10" max="10" width="15.5" style="4" customWidth="1"/>
    <col min="11" max="11" width="1.5" style="4" customWidth="1"/>
    <col min="12" max="16384" width="9" style="4"/>
  </cols>
  <sheetData>
    <row r="2" spans="2:13" ht="23.25" customHeight="1" x14ac:dyDescent="0.3">
      <c r="B2" s="16" t="s">
        <v>182</v>
      </c>
      <c r="C2" s="15"/>
      <c r="D2" s="15"/>
      <c r="F2" s="16" t="s">
        <v>186</v>
      </c>
      <c r="G2" s="15"/>
      <c r="H2" s="15"/>
      <c r="I2" s="15"/>
      <c r="J2" s="15"/>
    </row>
    <row r="3" spans="2:13" ht="23.25" customHeight="1" x14ac:dyDescent="0.3">
      <c r="M3" s="5"/>
    </row>
    <row r="4" spans="2:13" ht="23.25" customHeight="1" x14ac:dyDescent="0.3">
      <c r="B4" s="14" t="s">
        <v>183</v>
      </c>
      <c r="C4" s="14" t="s">
        <v>185</v>
      </c>
      <c r="D4" s="14" t="s">
        <v>184</v>
      </c>
      <c r="F4" s="8" t="s">
        <v>27</v>
      </c>
      <c r="G4" s="9" t="s">
        <v>128</v>
      </c>
      <c r="H4" s="8" t="s">
        <v>130</v>
      </c>
      <c r="I4" s="9" t="s">
        <v>129</v>
      </c>
      <c r="J4" s="9" t="s">
        <v>131</v>
      </c>
      <c r="M4" s="6"/>
    </row>
    <row r="5" spans="2:13" ht="23.25" customHeight="1" x14ac:dyDescent="0.3">
      <c r="B5" s="12" t="s">
        <v>132</v>
      </c>
      <c r="C5" s="11" t="str">
        <f>VLOOKUP(표4[[#This Row],[연락처]],표3[[연락처]:[생년월일]],2,FALSE)</f>
        <v>강지훈</v>
      </c>
      <c r="D5" s="11" t="str">
        <f>VLOOKUP(표4[[#This Row],[연락처]],표3[[연락처]:[생년월일]],3,FALSE)</f>
        <v>충북 청주시 상당구 사천동</v>
      </c>
      <c r="F5" s="10">
        <f t="shared" ref="F5:F36" si="0">ROW()-4</f>
        <v>1</v>
      </c>
      <c r="G5" s="12" t="s">
        <v>132</v>
      </c>
      <c r="H5" s="11" t="s">
        <v>28</v>
      </c>
      <c r="I5" s="4" t="s">
        <v>29</v>
      </c>
      <c r="J5" s="13">
        <v>35499</v>
      </c>
    </row>
    <row r="6" spans="2:13" ht="23.25" customHeight="1" x14ac:dyDescent="0.3">
      <c r="B6" s="12" t="s">
        <v>135</v>
      </c>
      <c r="C6" s="11" t="str">
        <f>VLOOKUP(표4[[#This Row],[연락처]],표3[[연락처]:[생년월일]],2,FALSE)</f>
        <v>권혜영</v>
      </c>
      <c r="D6" s="11" t="str">
        <f>VLOOKUP(표4[[#This Row],[연락처]],표3[[연락처]:[생년월일]],3,FALSE)</f>
        <v xml:space="preserve">서울 중구 수표동 </v>
      </c>
      <c r="F6" s="10">
        <f t="shared" si="0"/>
        <v>2</v>
      </c>
      <c r="G6" s="12" t="s">
        <v>133</v>
      </c>
      <c r="H6" s="11" t="s">
        <v>30</v>
      </c>
      <c r="I6" s="4" t="s">
        <v>31</v>
      </c>
      <c r="J6" s="13">
        <v>36779</v>
      </c>
      <c r="M6" s="7"/>
    </row>
    <row r="7" spans="2:13" ht="23.25" customHeight="1" x14ac:dyDescent="0.3">
      <c r="B7" s="12" t="s">
        <v>140</v>
      </c>
      <c r="C7" s="11" t="str">
        <f>VLOOKUP(표4[[#This Row],[연락처]],표3[[연락처]:[생년월일]],2,FALSE)</f>
        <v>노은정</v>
      </c>
      <c r="D7" s="11" t="str">
        <f>VLOOKUP(표4[[#This Row],[연락처]],표3[[연락처]:[생년월일]],3,FALSE)</f>
        <v xml:space="preserve">부산 강서구 미음동 </v>
      </c>
      <c r="F7" s="10">
        <f t="shared" si="0"/>
        <v>3</v>
      </c>
      <c r="G7" s="12" t="s">
        <v>134</v>
      </c>
      <c r="H7" s="11" t="s">
        <v>32</v>
      </c>
      <c r="I7" s="4" t="s">
        <v>33</v>
      </c>
      <c r="J7" s="13">
        <v>37509</v>
      </c>
    </row>
    <row r="8" spans="2:13" ht="23.25" customHeight="1" x14ac:dyDescent="0.3">
      <c r="B8" s="12" t="s">
        <v>143</v>
      </c>
      <c r="C8" s="11" t="str">
        <f>VLOOKUP(표4[[#This Row],[연락처]],표3[[연락처]:[생년월일]],2,FALSE)</f>
        <v>박재성</v>
      </c>
      <c r="D8" s="11" t="str">
        <f>VLOOKUP(표4[[#This Row],[연락처]],표3[[연락처]:[생년월일]],3,FALSE)</f>
        <v xml:space="preserve">경북 안동시 명륜동 </v>
      </c>
      <c r="F8" s="10">
        <f t="shared" si="0"/>
        <v>4</v>
      </c>
      <c r="G8" s="12" t="s">
        <v>135</v>
      </c>
      <c r="H8" s="11" t="s">
        <v>34</v>
      </c>
      <c r="I8" s="4" t="s">
        <v>35</v>
      </c>
      <c r="J8" s="13">
        <v>40983</v>
      </c>
    </row>
    <row r="9" spans="2:13" ht="23.25" customHeight="1" x14ac:dyDescent="0.3">
      <c r="B9" s="12" t="s">
        <v>147</v>
      </c>
      <c r="C9" s="11" t="str">
        <f>VLOOKUP(표4[[#This Row],[연락처]],표3[[연락처]:[생년월일]],2,FALSE)</f>
        <v>배현석</v>
      </c>
      <c r="D9" s="11" t="str">
        <f>VLOOKUP(표4[[#This Row],[연락처]],표3[[연락처]:[생년월일]],3,FALSE)</f>
        <v xml:space="preserve">경기 의정부시 가능1동 </v>
      </c>
      <c r="F9" s="10">
        <f t="shared" si="0"/>
        <v>5</v>
      </c>
      <c r="G9" s="12" t="s">
        <v>136</v>
      </c>
      <c r="H9" s="11" t="s">
        <v>36</v>
      </c>
      <c r="I9" s="4" t="s">
        <v>37</v>
      </c>
      <c r="J9" s="13">
        <v>35134</v>
      </c>
    </row>
    <row r="10" spans="2:13" ht="23.25" customHeight="1" x14ac:dyDescent="0.3">
      <c r="B10" s="12" t="s">
        <v>150</v>
      </c>
      <c r="C10" s="11" t="str">
        <f>VLOOKUP(표4[[#This Row],[연락처]],표3[[연락처]:[생년월일]],2,FALSE)</f>
        <v>서경민</v>
      </c>
      <c r="D10" s="11" t="str">
        <f>VLOOKUP(표4[[#This Row],[연락처]],표3[[연락처]:[생년월일]],3,FALSE)</f>
        <v xml:space="preserve">경기 과천시 갈현동 </v>
      </c>
      <c r="F10" s="10">
        <f t="shared" si="0"/>
        <v>6</v>
      </c>
      <c r="G10" s="12" t="s">
        <v>137</v>
      </c>
      <c r="H10" s="11" t="s">
        <v>38</v>
      </c>
      <c r="I10" s="4" t="s">
        <v>39</v>
      </c>
      <c r="J10" s="13">
        <v>35864</v>
      </c>
    </row>
    <row r="11" spans="2:13" ht="23.25" customHeight="1" x14ac:dyDescent="0.3">
      <c r="B11" s="12" t="s">
        <v>153</v>
      </c>
      <c r="C11" s="11" t="str">
        <f>VLOOKUP(표4[[#This Row],[연락처]],표3[[연락처]:[생년월일]],2,FALSE)</f>
        <v>손승미</v>
      </c>
      <c r="D11" s="11" t="str">
        <f>VLOOKUP(표4[[#This Row],[연락처]],표3[[연락처]:[생년월일]],3,FALSE)</f>
        <v xml:space="preserve">서울 광진구 구의동 </v>
      </c>
      <c r="F11" s="10">
        <f t="shared" si="0"/>
        <v>7</v>
      </c>
      <c r="G11" s="12" t="s">
        <v>138</v>
      </c>
      <c r="H11" s="11" t="s">
        <v>40</v>
      </c>
      <c r="I11" s="4" t="s">
        <v>41</v>
      </c>
      <c r="J11" s="13">
        <v>34768</v>
      </c>
    </row>
    <row r="12" spans="2:13" ht="23.25" customHeight="1" x14ac:dyDescent="0.3">
      <c r="B12" s="12" t="s">
        <v>158</v>
      </c>
      <c r="C12" s="11" t="str">
        <f>VLOOKUP(표4[[#This Row],[연락처]],표3[[연락처]:[생년월일]],2,FALSE)</f>
        <v>양진희</v>
      </c>
      <c r="D12" s="11" t="str">
        <f>VLOOKUP(표4[[#This Row],[연락처]],표3[[연락처]:[생년월일]],3,FALSE)</f>
        <v xml:space="preserve">부산 동래구 명륜1동 </v>
      </c>
      <c r="F12" s="10">
        <f t="shared" si="0"/>
        <v>8</v>
      </c>
      <c r="G12" s="12" t="s">
        <v>139</v>
      </c>
      <c r="H12" s="11" t="s">
        <v>42</v>
      </c>
      <c r="I12" s="4" t="s">
        <v>43</v>
      </c>
      <c r="J12" s="13">
        <v>39335</v>
      </c>
    </row>
    <row r="13" spans="2:13" ht="23.25" customHeight="1" x14ac:dyDescent="0.3">
      <c r="B13" s="12" t="s">
        <v>163</v>
      </c>
      <c r="C13" s="11" t="str">
        <f>VLOOKUP(표4[[#This Row],[연락처]],표3[[연락처]:[생년월일]],2,FALSE)</f>
        <v>이재훈</v>
      </c>
      <c r="D13" s="11" t="str">
        <f>VLOOKUP(표4[[#This Row],[연락처]],표3[[연락처]:[생년월일]],3,FALSE)</f>
        <v xml:space="preserve">경기 군포시 오금동 </v>
      </c>
      <c r="F13" s="10">
        <f t="shared" si="0"/>
        <v>9</v>
      </c>
      <c r="G13" s="12" t="s">
        <v>140</v>
      </c>
      <c r="H13" s="11" t="s">
        <v>44</v>
      </c>
      <c r="I13" s="4" t="s">
        <v>45</v>
      </c>
      <c r="J13" s="13">
        <v>35134</v>
      </c>
    </row>
    <row r="14" spans="2:13" ht="23.25" customHeight="1" x14ac:dyDescent="0.3">
      <c r="B14" s="12" t="s">
        <v>171</v>
      </c>
      <c r="C14" s="11" t="str">
        <f>VLOOKUP(표4[[#This Row],[연락처]],표3[[연락처]:[생년월일]],2,FALSE)</f>
        <v>조민정</v>
      </c>
      <c r="D14" s="11" t="str">
        <f>VLOOKUP(표4[[#This Row],[연락처]],표3[[연락처]:[생년월일]],3,FALSE)</f>
        <v xml:space="preserve">전남 나주시 경현동 </v>
      </c>
      <c r="F14" s="10">
        <f t="shared" si="0"/>
        <v>10</v>
      </c>
      <c r="G14" s="12" t="s">
        <v>141</v>
      </c>
      <c r="H14" s="11" t="s">
        <v>46</v>
      </c>
      <c r="I14" s="4" t="s">
        <v>47</v>
      </c>
      <c r="J14" s="13">
        <v>36229</v>
      </c>
    </row>
    <row r="15" spans="2:13" ht="23.25" customHeight="1" x14ac:dyDescent="0.3">
      <c r="B15" s="12" t="s">
        <v>179</v>
      </c>
      <c r="C15" s="11" t="str">
        <f>VLOOKUP(표4[[#This Row],[연락처]],표3[[연락처]:[생년월일]],2,FALSE)</f>
        <v>한길민</v>
      </c>
      <c r="D15" s="11" t="str">
        <f>VLOOKUP(표4[[#This Row],[연락처]],표3[[연락처]:[생년월일]],3,FALSE)</f>
        <v xml:space="preserve">경남 마산시 회원동 </v>
      </c>
      <c r="F15" s="10">
        <f t="shared" si="0"/>
        <v>11</v>
      </c>
      <c r="G15" s="12" t="s">
        <v>142</v>
      </c>
      <c r="H15" s="11" t="s">
        <v>48</v>
      </c>
      <c r="I15" s="4" t="s">
        <v>49</v>
      </c>
      <c r="J15" s="13">
        <v>42428</v>
      </c>
    </row>
    <row r="16" spans="2:13" ht="23.25" customHeight="1" x14ac:dyDescent="0.3">
      <c r="F16" s="10">
        <f t="shared" si="0"/>
        <v>12</v>
      </c>
      <c r="G16" s="12" t="s">
        <v>143</v>
      </c>
      <c r="H16" s="11" t="s">
        <v>50</v>
      </c>
      <c r="I16" s="4" t="s">
        <v>51</v>
      </c>
      <c r="J16" s="13">
        <v>36595</v>
      </c>
    </row>
    <row r="17" spans="6:10" ht="23.25" customHeight="1" x14ac:dyDescent="0.3">
      <c r="F17" s="10">
        <f t="shared" si="0"/>
        <v>13</v>
      </c>
      <c r="G17" s="12" t="s">
        <v>144</v>
      </c>
      <c r="H17" s="11" t="s">
        <v>52</v>
      </c>
      <c r="I17" s="4" t="s">
        <v>53</v>
      </c>
      <c r="J17" s="13">
        <v>36219</v>
      </c>
    </row>
    <row r="18" spans="6:10" ht="23.25" customHeight="1" x14ac:dyDescent="0.3">
      <c r="F18" s="10">
        <f t="shared" si="0"/>
        <v>14</v>
      </c>
      <c r="G18" s="12" t="s">
        <v>145</v>
      </c>
      <c r="H18" s="11" t="s">
        <v>54</v>
      </c>
      <c r="I18" s="4" t="s">
        <v>55</v>
      </c>
      <c r="J18" s="13">
        <v>42804</v>
      </c>
    </row>
    <row r="19" spans="6:10" ht="23.25" customHeight="1" x14ac:dyDescent="0.3">
      <c r="F19" s="10">
        <f t="shared" si="0"/>
        <v>15</v>
      </c>
      <c r="G19" s="12" t="s">
        <v>146</v>
      </c>
      <c r="H19" s="11" t="s">
        <v>56</v>
      </c>
      <c r="I19" s="4" t="s">
        <v>57</v>
      </c>
      <c r="J19" s="13">
        <v>41343</v>
      </c>
    </row>
    <row r="20" spans="6:10" ht="23.25" customHeight="1" x14ac:dyDescent="0.3">
      <c r="F20" s="10">
        <f t="shared" si="0"/>
        <v>16</v>
      </c>
      <c r="G20" s="12" t="s">
        <v>147</v>
      </c>
      <c r="H20" s="11" t="s">
        <v>58</v>
      </c>
      <c r="I20" s="4" t="s">
        <v>59</v>
      </c>
      <c r="J20" s="13">
        <v>35499</v>
      </c>
    </row>
    <row r="21" spans="6:10" ht="23.25" customHeight="1" x14ac:dyDescent="0.3">
      <c r="F21" s="10">
        <f t="shared" si="0"/>
        <v>17</v>
      </c>
      <c r="G21" s="12" t="s">
        <v>148</v>
      </c>
      <c r="H21" s="11" t="s">
        <v>60</v>
      </c>
      <c r="I21" s="4" t="s">
        <v>61</v>
      </c>
      <c r="J21" s="13">
        <v>43151</v>
      </c>
    </row>
    <row r="22" spans="6:10" ht="23.25" customHeight="1" x14ac:dyDescent="0.3">
      <c r="F22" s="10">
        <f t="shared" si="0"/>
        <v>18</v>
      </c>
      <c r="G22" s="12" t="s">
        <v>149</v>
      </c>
      <c r="H22" s="11" t="s">
        <v>62</v>
      </c>
      <c r="I22" s="4" t="s">
        <v>63</v>
      </c>
      <c r="J22" s="13">
        <v>37529</v>
      </c>
    </row>
    <row r="23" spans="6:10" ht="23.25" customHeight="1" x14ac:dyDescent="0.3">
      <c r="F23" s="10">
        <f t="shared" si="0"/>
        <v>19</v>
      </c>
      <c r="G23" s="12" t="s">
        <v>150</v>
      </c>
      <c r="H23" s="11" t="s">
        <v>64</v>
      </c>
      <c r="I23" s="4" t="s">
        <v>65</v>
      </c>
      <c r="J23" s="13">
        <v>43151</v>
      </c>
    </row>
    <row r="24" spans="6:10" ht="23.25" customHeight="1" x14ac:dyDescent="0.3">
      <c r="F24" s="10">
        <f t="shared" si="0"/>
        <v>20</v>
      </c>
      <c r="G24" s="12" t="s">
        <v>151</v>
      </c>
      <c r="H24" s="11" t="s">
        <v>66</v>
      </c>
      <c r="I24" s="4" t="s">
        <v>67</v>
      </c>
      <c r="J24" s="13">
        <v>42439</v>
      </c>
    </row>
    <row r="25" spans="6:10" ht="23.25" customHeight="1" x14ac:dyDescent="0.3">
      <c r="F25" s="10">
        <f t="shared" si="0"/>
        <v>21</v>
      </c>
      <c r="G25" s="12" t="s">
        <v>152</v>
      </c>
      <c r="H25" s="11" t="s">
        <v>68</v>
      </c>
      <c r="I25" s="4" t="s">
        <v>69</v>
      </c>
      <c r="J25" s="13">
        <v>41374</v>
      </c>
    </row>
    <row r="26" spans="6:10" ht="23.25" customHeight="1" x14ac:dyDescent="0.3">
      <c r="F26" s="10">
        <f t="shared" si="0"/>
        <v>22</v>
      </c>
      <c r="G26" s="12" t="s">
        <v>153</v>
      </c>
      <c r="H26" s="11" t="s">
        <v>70</v>
      </c>
      <c r="I26" s="4" t="s">
        <v>71</v>
      </c>
      <c r="J26" s="13">
        <v>40978</v>
      </c>
    </row>
    <row r="27" spans="6:10" ht="23.25" customHeight="1" x14ac:dyDescent="0.3">
      <c r="F27" s="10">
        <f t="shared" si="0"/>
        <v>23</v>
      </c>
      <c r="G27" s="12" t="s">
        <v>154</v>
      </c>
      <c r="H27" s="11" t="s">
        <v>72</v>
      </c>
      <c r="I27" s="4" t="s">
        <v>73</v>
      </c>
      <c r="J27" s="13">
        <v>41708</v>
      </c>
    </row>
    <row r="28" spans="6:10" ht="23.25" customHeight="1" x14ac:dyDescent="0.3">
      <c r="F28" s="10">
        <f t="shared" si="0"/>
        <v>24</v>
      </c>
      <c r="G28" s="12" t="s">
        <v>155</v>
      </c>
      <c r="H28" s="11" t="s">
        <v>74</v>
      </c>
      <c r="I28" s="4" t="s">
        <v>75</v>
      </c>
      <c r="J28" s="13">
        <v>43008</v>
      </c>
    </row>
    <row r="29" spans="6:10" ht="23.25" customHeight="1" x14ac:dyDescent="0.3">
      <c r="F29" s="10">
        <f t="shared" si="0"/>
        <v>25</v>
      </c>
      <c r="G29" s="12" t="s">
        <v>156</v>
      </c>
      <c r="H29" s="11" t="s">
        <v>76</v>
      </c>
      <c r="I29" s="4" t="s">
        <v>77</v>
      </c>
      <c r="J29" s="13">
        <v>41547</v>
      </c>
    </row>
    <row r="30" spans="6:10" ht="23.25" customHeight="1" x14ac:dyDescent="0.3">
      <c r="F30" s="10">
        <f t="shared" si="0"/>
        <v>26</v>
      </c>
      <c r="G30" s="12" t="s">
        <v>157</v>
      </c>
      <c r="H30" s="11" t="s">
        <v>78</v>
      </c>
      <c r="I30" s="4" t="s">
        <v>79</v>
      </c>
      <c r="J30" s="13">
        <v>38056</v>
      </c>
    </row>
    <row r="31" spans="6:10" ht="23.25" customHeight="1" x14ac:dyDescent="0.3">
      <c r="F31" s="10">
        <f t="shared" si="0"/>
        <v>27</v>
      </c>
      <c r="G31" s="12" t="s">
        <v>158</v>
      </c>
      <c r="H31" s="11" t="s">
        <v>80</v>
      </c>
      <c r="I31" s="4" t="s">
        <v>81</v>
      </c>
      <c r="J31" s="13">
        <v>43151</v>
      </c>
    </row>
    <row r="32" spans="6:10" ht="23.25" customHeight="1" x14ac:dyDescent="0.3">
      <c r="F32" s="10">
        <f t="shared" si="0"/>
        <v>28</v>
      </c>
      <c r="G32" s="12" t="s">
        <v>159</v>
      </c>
      <c r="H32" s="11" t="s">
        <v>82</v>
      </c>
      <c r="I32" s="4" t="s">
        <v>83</v>
      </c>
      <c r="J32" s="13">
        <v>41713</v>
      </c>
    </row>
    <row r="33" spans="6:10" ht="23.25" customHeight="1" x14ac:dyDescent="0.3">
      <c r="F33" s="10">
        <f t="shared" si="0"/>
        <v>29</v>
      </c>
      <c r="G33" s="12" t="s">
        <v>160</v>
      </c>
      <c r="H33" s="11" t="s">
        <v>84</v>
      </c>
      <c r="I33" s="4" t="s">
        <v>85</v>
      </c>
      <c r="J33" s="13">
        <v>36595</v>
      </c>
    </row>
    <row r="34" spans="6:10" ht="23.25" customHeight="1" x14ac:dyDescent="0.3">
      <c r="F34" s="10">
        <f t="shared" si="0"/>
        <v>30</v>
      </c>
      <c r="G34" s="12" t="s">
        <v>161</v>
      </c>
      <c r="H34" s="11" t="s">
        <v>86</v>
      </c>
      <c r="I34" s="4" t="s">
        <v>87</v>
      </c>
      <c r="J34" s="13">
        <v>39355</v>
      </c>
    </row>
    <row r="35" spans="6:10" ht="23.25" customHeight="1" x14ac:dyDescent="0.3">
      <c r="F35" s="10">
        <f t="shared" si="0"/>
        <v>31</v>
      </c>
      <c r="G35" s="12" t="s">
        <v>162</v>
      </c>
      <c r="H35" s="11" t="s">
        <v>88</v>
      </c>
      <c r="I35" s="4" t="s">
        <v>89</v>
      </c>
      <c r="J35" s="13">
        <v>35864</v>
      </c>
    </row>
    <row r="36" spans="6:10" ht="23.25" customHeight="1" x14ac:dyDescent="0.3">
      <c r="F36" s="10">
        <f t="shared" si="0"/>
        <v>32</v>
      </c>
      <c r="G36" s="12" t="s">
        <v>163</v>
      </c>
      <c r="H36" s="11" t="s">
        <v>90</v>
      </c>
      <c r="I36" s="4" t="s">
        <v>91</v>
      </c>
      <c r="J36" s="13">
        <v>41912</v>
      </c>
    </row>
    <row r="37" spans="6:10" ht="23.25" customHeight="1" x14ac:dyDescent="0.3">
      <c r="F37" s="10">
        <f t="shared" ref="F37:F54" si="1">ROW()-4</f>
        <v>33</v>
      </c>
      <c r="G37" s="12" t="s">
        <v>164</v>
      </c>
      <c r="H37" s="11" t="s">
        <v>92</v>
      </c>
      <c r="I37" s="4" t="s">
        <v>93</v>
      </c>
      <c r="J37" s="13">
        <v>43151</v>
      </c>
    </row>
    <row r="38" spans="6:10" ht="23.25" customHeight="1" x14ac:dyDescent="0.3">
      <c r="F38" s="10">
        <f t="shared" si="1"/>
        <v>34</v>
      </c>
      <c r="G38" s="12" t="s">
        <v>165</v>
      </c>
      <c r="H38" s="11" t="s">
        <v>94</v>
      </c>
      <c r="I38" s="4" t="s">
        <v>95</v>
      </c>
      <c r="J38" s="13">
        <v>42439</v>
      </c>
    </row>
    <row r="39" spans="6:10" ht="23.25" customHeight="1" x14ac:dyDescent="0.3">
      <c r="F39" s="10">
        <f t="shared" si="1"/>
        <v>35</v>
      </c>
      <c r="G39" s="12" t="s">
        <v>166</v>
      </c>
      <c r="H39" s="11" t="s">
        <v>96</v>
      </c>
      <c r="I39" s="4" t="s">
        <v>97</v>
      </c>
      <c r="J39" s="13">
        <v>43151</v>
      </c>
    </row>
    <row r="40" spans="6:10" ht="23.25" customHeight="1" x14ac:dyDescent="0.3">
      <c r="F40" s="10">
        <f t="shared" si="1"/>
        <v>36</v>
      </c>
      <c r="G40" s="12" t="s">
        <v>167</v>
      </c>
      <c r="H40" s="11" t="s">
        <v>98</v>
      </c>
      <c r="I40" s="4" t="s">
        <v>99</v>
      </c>
      <c r="J40" s="13">
        <v>38061</v>
      </c>
    </row>
    <row r="41" spans="6:10" ht="23.25" customHeight="1" x14ac:dyDescent="0.3">
      <c r="F41" s="10">
        <f t="shared" si="1"/>
        <v>37</v>
      </c>
      <c r="G41" s="12" t="s">
        <v>168</v>
      </c>
      <c r="H41" s="11" t="s">
        <v>100</v>
      </c>
      <c r="I41" s="4" t="s">
        <v>101</v>
      </c>
      <c r="J41" s="13">
        <v>40978</v>
      </c>
    </row>
    <row r="42" spans="6:10" ht="23.25" customHeight="1" x14ac:dyDescent="0.3">
      <c r="F42" s="10">
        <f t="shared" si="1"/>
        <v>38</v>
      </c>
      <c r="G42" s="12" t="s">
        <v>169</v>
      </c>
      <c r="H42" s="11" t="s">
        <v>102</v>
      </c>
      <c r="I42" s="4" t="s">
        <v>103</v>
      </c>
      <c r="J42" s="13">
        <v>41361</v>
      </c>
    </row>
    <row r="43" spans="6:10" ht="23.25" customHeight="1" x14ac:dyDescent="0.3">
      <c r="F43" s="10">
        <f t="shared" si="1"/>
        <v>39</v>
      </c>
      <c r="G43" s="12" t="s">
        <v>170</v>
      </c>
      <c r="H43" s="11" t="s">
        <v>104</v>
      </c>
      <c r="I43" s="4" t="s">
        <v>105</v>
      </c>
      <c r="J43" s="13">
        <v>37417</v>
      </c>
    </row>
    <row r="44" spans="6:10" ht="23.25" customHeight="1" x14ac:dyDescent="0.3">
      <c r="F44" s="10">
        <f t="shared" si="1"/>
        <v>40</v>
      </c>
      <c r="G44" s="12" t="s">
        <v>171</v>
      </c>
      <c r="H44" s="11" t="s">
        <v>106</v>
      </c>
      <c r="I44" s="4" t="s">
        <v>107</v>
      </c>
      <c r="J44" s="13">
        <v>42786</v>
      </c>
    </row>
    <row r="45" spans="6:10" ht="23.25" customHeight="1" x14ac:dyDescent="0.3">
      <c r="F45" s="10">
        <f t="shared" si="1"/>
        <v>41</v>
      </c>
      <c r="G45" s="12" t="s">
        <v>172</v>
      </c>
      <c r="H45" s="11" t="s">
        <v>108</v>
      </c>
      <c r="I45" s="4" t="s">
        <v>109</v>
      </c>
      <c r="J45" s="13">
        <v>43151</v>
      </c>
    </row>
    <row r="46" spans="6:10" ht="23.25" customHeight="1" x14ac:dyDescent="0.3">
      <c r="F46" s="10">
        <f t="shared" si="1"/>
        <v>42</v>
      </c>
      <c r="G46" s="12" t="s">
        <v>173</v>
      </c>
      <c r="H46" s="11" t="s">
        <v>110</v>
      </c>
      <c r="I46" s="4" t="s">
        <v>111</v>
      </c>
      <c r="J46" s="13">
        <v>42439</v>
      </c>
    </row>
    <row r="47" spans="6:10" ht="23.25" customHeight="1" x14ac:dyDescent="0.3">
      <c r="F47" s="10">
        <f t="shared" si="1"/>
        <v>43</v>
      </c>
      <c r="G47" s="12" t="s">
        <v>174</v>
      </c>
      <c r="H47" s="11" t="s">
        <v>112</v>
      </c>
      <c r="I47" s="4" t="s">
        <v>113</v>
      </c>
      <c r="J47" s="13">
        <v>42439</v>
      </c>
    </row>
    <row r="48" spans="6:10" ht="23.25" customHeight="1" x14ac:dyDescent="0.3">
      <c r="F48" s="10">
        <f t="shared" si="1"/>
        <v>44</v>
      </c>
      <c r="G48" s="12" t="s">
        <v>175</v>
      </c>
      <c r="H48" s="11" t="s">
        <v>114</v>
      </c>
      <c r="I48" s="4" t="s">
        <v>115</v>
      </c>
      <c r="J48" s="13">
        <v>42439</v>
      </c>
    </row>
    <row r="49" spans="6:10" ht="23.25" customHeight="1" x14ac:dyDescent="0.3">
      <c r="F49" s="10">
        <f t="shared" si="1"/>
        <v>45</v>
      </c>
      <c r="G49" s="12" t="s">
        <v>176</v>
      </c>
      <c r="H49" s="11" t="s">
        <v>116</v>
      </c>
      <c r="I49" s="4" t="s">
        <v>117</v>
      </c>
      <c r="J49" s="13">
        <v>35884</v>
      </c>
    </row>
    <row r="50" spans="6:10" ht="23.25" customHeight="1" x14ac:dyDescent="0.3">
      <c r="F50" s="10">
        <f t="shared" si="1"/>
        <v>46</v>
      </c>
      <c r="G50" s="12" t="s">
        <v>177</v>
      </c>
      <c r="H50" s="11" t="s">
        <v>118</v>
      </c>
      <c r="I50" s="4" t="s">
        <v>119</v>
      </c>
      <c r="J50" s="13">
        <v>35338</v>
      </c>
    </row>
    <row r="51" spans="6:10" ht="23.25" customHeight="1" x14ac:dyDescent="0.3">
      <c r="F51" s="10">
        <f t="shared" si="1"/>
        <v>47</v>
      </c>
      <c r="G51" s="12" t="s">
        <v>178</v>
      </c>
      <c r="H51" s="11" t="s">
        <v>120</v>
      </c>
      <c r="I51" s="4" t="s">
        <v>121</v>
      </c>
      <c r="J51" s="13">
        <v>37330</v>
      </c>
    </row>
    <row r="52" spans="6:10" ht="23.25" customHeight="1" x14ac:dyDescent="0.3">
      <c r="F52" s="10">
        <f t="shared" si="1"/>
        <v>48</v>
      </c>
      <c r="G52" s="12" t="s">
        <v>179</v>
      </c>
      <c r="H52" s="11" t="s">
        <v>122</v>
      </c>
      <c r="I52" s="4" t="s">
        <v>123</v>
      </c>
      <c r="J52" s="13">
        <v>42439</v>
      </c>
    </row>
    <row r="53" spans="6:10" ht="20.25" customHeight="1" x14ac:dyDescent="0.3">
      <c r="F53" s="10">
        <f t="shared" si="1"/>
        <v>49</v>
      </c>
      <c r="G53" s="12" t="s">
        <v>180</v>
      </c>
      <c r="H53" s="11" t="s">
        <v>124</v>
      </c>
      <c r="I53" s="4" t="s">
        <v>125</v>
      </c>
      <c r="J53" s="13">
        <v>37690</v>
      </c>
    </row>
    <row r="54" spans="6:10" ht="20.25" customHeight="1" x14ac:dyDescent="0.3">
      <c r="F54" s="10">
        <f t="shared" si="1"/>
        <v>50</v>
      </c>
      <c r="G54" s="12" t="s">
        <v>181</v>
      </c>
      <c r="H54" s="11" t="s">
        <v>126</v>
      </c>
      <c r="I54" s="4" t="s">
        <v>127</v>
      </c>
      <c r="J54" s="13">
        <v>37529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23F1-E81E-43C4-BEBC-7FC7C81F5558}">
  <sheetPr>
    <tabColor theme="5" tint="0.79998168889431442"/>
  </sheetPr>
  <dimension ref="B1:M54"/>
  <sheetViews>
    <sheetView zoomScaleNormal="100" workbookViewId="0">
      <selection activeCell="C5" sqref="C5"/>
    </sheetView>
  </sheetViews>
  <sheetFormatPr defaultColWidth="9" defaultRowHeight="16.5" x14ac:dyDescent="0.3"/>
  <cols>
    <col min="1" max="1" width="2" style="4" customWidth="1"/>
    <col min="2" max="2" width="16.25" style="4" customWidth="1"/>
    <col min="3" max="3" width="15.625" style="4" customWidth="1"/>
    <col min="4" max="4" width="26.375" style="4" customWidth="1"/>
    <col min="5" max="5" width="12.75" style="4" customWidth="1"/>
    <col min="6" max="6" width="9" style="4" customWidth="1"/>
    <col min="8" max="8" width="25.75" style="4" customWidth="1"/>
    <col min="9" max="9" width="21.875" style="4" customWidth="1"/>
    <col min="10" max="10" width="25.75" style="4" customWidth="1"/>
    <col min="11" max="11" width="15.5" style="4" customWidth="1"/>
    <col min="12" max="12" width="1.5" style="4" customWidth="1"/>
    <col min="13" max="16384" width="9" style="4"/>
  </cols>
  <sheetData>
    <row r="1" spans="2:13" x14ac:dyDescent="0.3">
      <c r="G1" s="4"/>
    </row>
    <row r="2" spans="2:13" ht="23.25" customHeight="1" x14ac:dyDescent="0.3">
      <c r="B2" s="16" t="s">
        <v>182</v>
      </c>
      <c r="C2" s="15"/>
      <c r="D2" s="15"/>
      <c r="F2" s="16" t="s">
        <v>186</v>
      </c>
      <c r="G2" s="15"/>
      <c r="H2" s="15"/>
      <c r="I2" s="15"/>
      <c r="J2" s="15"/>
    </row>
    <row r="3" spans="2:13" ht="23.25" customHeight="1" x14ac:dyDescent="0.3">
      <c r="G3" s="4"/>
      <c r="M3" s="5"/>
    </row>
    <row r="4" spans="2:13" ht="23.25" customHeight="1" x14ac:dyDescent="0.3">
      <c r="B4" s="14" t="s">
        <v>183</v>
      </c>
      <c r="C4" s="14" t="s">
        <v>185</v>
      </c>
      <c r="D4" s="14" t="s">
        <v>184</v>
      </c>
      <c r="F4" s="8" t="s">
        <v>27</v>
      </c>
      <c r="G4" s="8" t="s">
        <v>130</v>
      </c>
      <c r="H4" s="9" t="s">
        <v>129</v>
      </c>
      <c r="I4" s="9" t="s">
        <v>128</v>
      </c>
      <c r="J4" s="9" t="s">
        <v>131</v>
      </c>
      <c r="M4" s="6"/>
    </row>
    <row r="5" spans="2:13" ht="23.25" customHeight="1" x14ac:dyDescent="0.3">
      <c r="B5" s="12" t="s">
        <v>132</v>
      </c>
      <c r="C5" s="11"/>
      <c r="D5" s="11"/>
      <c r="F5" s="10">
        <f t="shared" ref="F5:F54" si="0">ROW()-4</f>
        <v>1</v>
      </c>
      <c r="G5" s="11" t="s">
        <v>28</v>
      </c>
      <c r="H5" s="4" t="s">
        <v>29</v>
      </c>
      <c r="I5" s="12" t="s">
        <v>132</v>
      </c>
      <c r="J5" s="13">
        <v>35499</v>
      </c>
    </row>
    <row r="6" spans="2:13" ht="23.25" customHeight="1" x14ac:dyDescent="0.3">
      <c r="B6" s="12" t="s">
        <v>135</v>
      </c>
      <c r="C6" s="11"/>
      <c r="D6" s="11"/>
      <c r="F6" s="10">
        <f t="shared" si="0"/>
        <v>2</v>
      </c>
      <c r="G6" s="11" t="s">
        <v>30</v>
      </c>
      <c r="H6" s="4" t="s">
        <v>31</v>
      </c>
      <c r="I6" s="12" t="s">
        <v>133</v>
      </c>
      <c r="J6" s="13">
        <v>36779</v>
      </c>
      <c r="M6" s="7"/>
    </row>
    <row r="7" spans="2:13" ht="23.25" customHeight="1" x14ac:dyDescent="0.3">
      <c r="B7" s="12" t="s">
        <v>140</v>
      </c>
      <c r="C7" s="11"/>
      <c r="D7" s="11"/>
      <c r="F7" s="10">
        <f t="shared" si="0"/>
        <v>3</v>
      </c>
      <c r="G7" s="11" t="s">
        <v>32</v>
      </c>
      <c r="H7" s="4" t="s">
        <v>33</v>
      </c>
      <c r="I7" s="12" t="s">
        <v>134</v>
      </c>
      <c r="J7" s="13">
        <v>37509</v>
      </c>
    </row>
    <row r="8" spans="2:13" ht="23.25" customHeight="1" x14ac:dyDescent="0.3">
      <c r="B8" s="12" t="s">
        <v>143</v>
      </c>
      <c r="C8" s="11"/>
      <c r="D8" s="11"/>
      <c r="F8" s="10">
        <f t="shared" si="0"/>
        <v>4</v>
      </c>
      <c r="G8" s="11" t="s">
        <v>34</v>
      </c>
      <c r="H8" s="4" t="s">
        <v>35</v>
      </c>
      <c r="I8" s="12" t="s">
        <v>135</v>
      </c>
      <c r="J8" s="13">
        <v>40983</v>
      </c>
    </row>
    <row r="9" spans="2:13" ht="23.25" customHeight="1" x14ac:dyDescent="0.3">
      <c r="B9" s="12" t="s">
        <v>147</v>
      </c>
      <c r="C9" s="11"/>
      <c r="D9" s="11"/>
      <c r="F9" s="10">
        <f t="shared" si="0"/>
        <v>5</v>
      </c>
      <c r="G9" s="11" t="s">
        <v>36</v>
      </c>
      <c r="H9" s="4" t="s">
        <v>37</v>
      </c>
      <c r="I9" s="12" t="s">
        <v>136</v>
      </c>
      <c r="J9" s="13">
        <v>35134</v>
      </c>
    </row>
    <row r="10" spans="2:13" ht="23.25" customHeight="1" x14ac:dyDescent="0.3">
      <c r="B10" s="12" t="s">
        <v>150</v>
      </c>
      <c r="C10" s="11"/>
      <c r="D10" s="11"/>
      <c r="F10" s="10">
        <f t="shared" si="0"/>
        <v>6</v>
      </c>
      <c r="G10" s="11" t="s">
        <v>38</v>
      </c>
      <c r="H10" s="4" t="s">
        <v>39</v>
      </c>
      <c r="I10" s="12" t="s">
        <v>137</v>
      </c>
      <c r="J10" s="13">
        <v>35864</v>
      </c>
    </row>
    <row r="11" spans="2:13" ht="23.25" customHeight="1" x14ac:dyDescent="0.3">
      <c r="B11" s="12" t="s">
        <v>153</v>
      </c>
      <c r="C11" s="11"/>
      <c r="D11" s="11"/>
      <c r="F11" s="10">
        <f t="shared" si="0"/>
        <v>7</v>
      </c>
      <c r="G11" s="11" t="s">
        <v>40</v>
      </c>
      <c r="H11" s="4" t="s">
        <v>41</v>
      </c>
      <c r="I11" s="12" t="s">
        <v>138</v>
      </c>
      <c r="J11" s="13">
        <v>34768</v>
      </c>
    </row>
    <row r="12" spans="2:13" ht="23.25" customHeight="1" x14ac:dyDescent="0.3">
      <c r="B12" s="12" t="s">
        <v>158</v>
      </c>
      <c r="C12" s="11"/>
      <c r="D12" s="11"/>
      <c r="F12" s="10">
        <f t="shared" si="0"/>
        <v>8</v>
      </c>
      <c r="G12" s="11" t="s">
        <v>42</v>
      </c>
      <c r="H12" s="4" t="s">
        <v>43</v>
      </c>
      <c r="I12" s="12" t="s">
        <v>139</v>
      </c>
      <c r="J12" s="13">
        <v>39335</v>
      </c>
    </row>
    <row r="13" spans="2:13" ht="23.25" customHeight="1" x14ac:dyDescent="0.3">
      <c r="B13" s="12" t="s">
        <v>163</v>
      </c>
      <c r="C13" s="11"/>
      <c r="D13" s="11"/>
      <c r="F13" s="10">
        <f t="shared" si="0"/>
        <v>9</v>
      </c>
      <c r="G13" s="11" t="s">
        <v>44</v>
      </c>
      <c r="H13" s="4" t="s">
        <v>45</v>
      </c>
      <c r="I13" s="12" t="s">
        <v>140</v>
      </c>
      <c r="J13" s="13">
        <v>35134</v>
      </c>
    </row>
    <row r="14" spans="2:13" ht="23.25" customHeight="1" x14ac:dyDescent="0.3">
      <c r="B14" s="12" t="s">
        <v>171</v>
      </c>
      <c r="C14" s="11"/>
      <c r="D14" s="11"/>
      <c r="F14" s="10">
        <f t="shared" si="0"/>
        <v>10</v>
      </c>
      <c r="G14" s="11" t="s">
        <v>46</v>
      </c>
      <c r="H14" s="4" t="s">
        <v>47</v>
      </c>
      <c r="I14" s="12" t="s">
        <v>141</v>
      </c>
      <c r="J14" s="13">
        <v>36229</v>
      </c>
    </row>
    <row r="15" spans="2:13" ht="23.25" customHeight="1" x14ac:dyDescent="0.3">
      <c r="B15" s="12" t="s">
        <v>179</v>
      </c>
      <c r="C15" s="11"/>
      <c r="D15" s="11"/>
      <c r="F15" s="10">
        <f t="shared" si="0"/>
        <v>11</v>
      </c>
      <c r="G15" s="11" t="s">
        <v>48</v>
      </c>
      <c r="H15" s="4" t="s">
        <v>49</v>
      </c>
      <c r="I15" s="12" t="s">
        <v>142</v>
      </c>
      <c r="J15" s="13">
        <v>42428</v>
      </c>
    </row>
    <row r="16" spans="2:13" ht="23.25" customHeight="1" x14ac:dyDescent="0.3">
      <c r="F16" s="10">
        <f t="shared" si="0"/>
        <v>12</v>
      </c>
      <c r="G16" s="11" t="s">
        <v>50</v>
      </c>
      <c r="H16" s="4" t="s">
        <v>51</v>
      </c>
      <c r="I16" s="12" t="s">
        <v>143</v>
      </c>
      <c r="J16" s="13">
        <v>36595</v>
      </c>
    </row>
    <row r="17" spans="6:10" ht="23.25" customHeight="1" x14ac:dyDescent="0.3">
      <c r="F17" s="10">
        <f t="shared" si="0"/>
        <v>13</v>
      </c>
      <c r="G17" s="11" t="s">
        <v>52</v>
      </c>
      <c r="H17" s="4" t="s">
        <v>53</v>
      </c>
      <c r="I17" s="12" t="s">
        <v>144</v>
      </c>
      <c r="J17" s="13">
        <v>36219</v>
      </c>
    </row>
    <row r="18" spans="6:10" ht="23.25" customHeight="1" x14ac:dyDescent="0.3">
      <c r="F18" s="10">
        <f t="shared" si="0"/>
        <v>14</v>
      </c>
      <c r="G18" s="11" t="s">
        <v>54</v>
      </c>
      <c r="H18" s="4" t="s">
        <v>55</v>
      </c>
      <c r="I18" s="12" t="s">
        <v>145</v>
      </c>
      <c r="J18" s="13">
        <v>42804</v>
      </c>
    </row>
    <row r="19" spans="6:10" ht="23.25" customHeight="1" x14ac:dyDescent="0.3">
      <c r="F19" s="10">
        <f t="shared" si="0"/>
        <v>15</v>
      </c>
      <c r="G19" s="11" t="s">
        <v>56</v>
      </c>
      <c r="H19" s="4" t="s">
        <v>57</v>
      </c>
      <c r="I19" s="12" t="s">
        <v>146</v>
      </c>
      <c r="J19" s="13">
        <v>41343</v>
      </c>
    </row>
    <row r="20" spans="6:10" ht="23.25" customHeight="1" x14ac:dyDescent="0.3">
      <c r="F20" s="10">
        <f t="shared" si="0"/>
        <v>16</v>
      </c>
      <c r="G20" s="11" t="s">
        <v>58</v>
      </c>
      <c r="H20" s="4" t="s">
        <v>59</v>
      </c>
      <c r="I20" s="12" t="s">
        <v>147</v>
      </c>
      <c r="J20" s="13">
        <v>35499</v>
      </c>
    </row>
    <row r="21" spans="6:10" ht="23.25" customHeight="1" x14ac:dyDescent="0.3">
      <c r="F21" s="10">
        <f t="shared" si="0"/>
        <v>17</v>
      </c>
      <c r="G21" s="11" t="s">
        <v>60</v>
      </c>
      <c r="H21" s="4" t="s">
        <v>61</v>
      </c>
      <c r="I21" s="12" t="s">
        <v>148</v>
      </c>
      <c r="J21" s="13">
        <v>43151</v>
      </c>
    </row>
    <row r="22" spans="6:10" ht="23.25" customHeight="1" x14ac:dyDescent="0.3">
      <c r="F22" s="10">
        <f t="shared" si="0"/>
        <v>18</v>
      </c>
      <c r="G22" s="11" t="s">
        <v>62</v>
      </c>
      <c r="H22" s="4" t="s">
        <v>63</v>
      </c>
      <c r="I22" s="12" t="s">
        <v>149</v>
      </c>
      <c r="J22" s="13">
        <v>37529</v>
      </c>
    </row>
    <row r="23" spans="6:10" ht="23.25" customHeight="1" x14ac:dyDescent="0.3">
      <c r="F23" s="10">
        <f t="shared" si="0"/>
        <v>19</v>
      </c>
      <c r="G23" s="11" t="s">
        <v>64</v>
      </c>
      <c r="H23" s="4" t="s">
        <v>65</v>
      </c>
      <c r="I23" s="12" t="s">
        <v>150</v>
      </c>
      <c r="J23" s="13">
        <v>43151</v>
      </c>
    </row>
    <row r="24" spans="6:10" ht="23.25" customHeight="1" x14ac:dyDescent="0.3">
      <c r="F24" s="10">
        <f t="shared" si="0"/>
        <v>20</v>
      </c>
      <c r="G24" s="11" t="s">
        <v>66</v>
      </c>
      <c r="H24" s="4" t="s">
        <v>67</v>
      </c>
      <c r="I24" s="12" t="s">
        <v>151</v>
      </c>
      <c r="J24" s="13">
        <v>42439</v>
      </c>
    </row>
    <row r="25" spans="6:10" ht="23.25" customHeight="1" x14ac:dyDescent="0.3">
      <c r="F25" s="10">
        <f t="shared" si="0"/>
        <v>21</v>
      </c>
      <c r="G25" s="11" t="s">
        <v>68</v>
      </c>
      <c r="H25" s="4" t="s">
        <v>69</v>
      </c>
      <c r="I25" s="12" t="s">
        <v>152</v>
      </c>
      <c r="J25" s="13">
        <v>41374</v>
      </c>
    </row>
    <row r="26" spans="6:10" ht="23.25" customHeight="1" x14ac:dyDescent="0.3">
      <c r="F26" s="10">
        <f t="shared" si="0"/>
        <v>22</v>
      </c>
      <c r="G26" s="11" t="s">
        <v>70</v>
      </c>
      <c r="H26" s="4" t="s">
        <v>71</v>
      </c>
      <c r="I26" s="12" t="s">
        <v>153</v>
      </c>
      <c r="J26" s="13">
        <v>40978</v>
      </c>
    </row>
    <row r="27" spans="6:10" ht="23.25" customHeight="1" x14ac:dyDescent="0.3">
      <c r="F27" s="10">
        <f t="shared" si="0"/>
        <v>23</v>
      </c>
      <c r="G27" s="11" t="s">
        <v>72</v>
      </c>
      <c r="H27" s="4" t="s">
        <v>73</v>
      </c>
      <c r="I27" s="12" t="s">
        <v>154</v>
      </c>
      <c r="J27" s="13">
        <v>41708</v>
      </c>
    </row>
    <row r="28" spans="6:10" ht="23.25" customHeight="1" x14ac:dyDescent="0.3">
      <c r="F28" s="10">
        <f t="shared" si="0"/>
        <v>24</v>
      </c>
      <c r="G28" s="11" t="s">
        <v>74</v>
      </c>
      <c r="H28" s="4" t="s">
        <v>75</v>
      </c>
      <c r="I28" s="12" t="s">
        <v>155</v>
      </c>
      <c r="J28" s="13">
        <v>43008</v>
      </c>
    </row>
    <row r="29" spans="6:10" ht="23.25" customHeight="1" x14ac:dyDescent="0.3">
      <c r="F29" s="10">
        <f t="shared" si="0"/>
        <v>25</v>
      </c>
      <c r="G29" s="11" t="s">
        <v>76</v>
      </c>
      <c r="H29" s="4" t="s">
        <v>77</v>
      </c>
      <c r="I29" s="12" t="s">
        <v>156</v>
      </c>
      <c r="J29" s="13">
        <v>41547</v>
      </c>
    </row>
    <row r="30" spans="6:10" ht="23.25" customHeight="1" x14ac:dyDescent="0.3">
      <c r="F30" s="10">
        <f t="shared" si="0"/>
        <v>26</v>
      </c>
      <c r="G30" s="11" t="s">
        <v>78</v>
      </c>
      <c r="H30" s="4" t="s">
        <v>79</v>
      </c>
      <c r="I30" s="12" t="s">
        <v>157</v>
      </c>
      <c r="J30" s="13">
        <v>38056</v>
      </c>
    </row>
    <row r="31" spans="6:10" ht="23.25" customHeight="1" x14ac:dyDescent="0.3">
      <c r="F31" s="10">
        <f t="shared" si="0"/>
        <v>27</v>
      </c>
      <c r="G31" s="11" t="s">
        <v>80</v>
      </c>
      <c r="H31" s="4" t="s">
        <v>81</v>
      </c>
      <c r="I31" s="12" t="s">
        <v>158</v>
      </c>
      <c r="J31" s="13">
        <v>43151</v>
      </c>
    </row>
    <row r="32" spans="6:10" ht="23.25" customHeight="1" x14ac:dyDescent="0.3">
      <c r="F32" s="10">
        <f t="shared" si="0"/>
        <v>28</v>
      </c>
      <c r="G32" s="11" t="s">
        <v>82</v>
      </c>
      <c r="H32" s="4" t="s">
        <v>83</v>
      </c>
      <c r="I32" s="12" t="s">
        <v>159</v>
      </c>
      <c r="J32" s="13">
        <v>41713</v>
      </c>
    </row>
    <row r="33" spans="6:10" ht="23.25" customHeight="1" x14ac:dyDescent="0.3">
      <c r="F33" s="10">
        <f t="shared" si="0"/>
        <v>29</v>
      </c>
      <c r="G33" s="11" t="s">
        <v>84</v>
      </c>
      <c r="H33" s="4" t="s">
        <v>85</v>
      </c>
      <c r="I33" s="12" t="s">
        <v>160</v>
      </c>
      <c r="J33" s="13">
        <v>36595</v>
      </c>
    </row>
    <row r="34" spans="6:10" ht="23.25" customHeight="1" x14ac:dyDescent="0.3">
      <c r="F34" s="10">
        <f t="shared" si="0"/>
        <v>30</v>
      </c>
      <c r="G34" s="11" t="s">
        <v>86</v>
      </c>
      <c r="H34" s="4" t="s">
        <v>87</v>
      </c>
      <c r="I34" s="12" t="s">
        <v>161</v>
      </c>
      <c r="J34" s="13">
        <v>39355</v>
      </c>
    </row>
    <row r="35" spans="6:10" ht="23.25" customHeight="1" x14ac:dyDescent="0.3">
      <c r="F35" s="10">
        <f t="shared" si="0"/>
        <v>31</v>
      </c>
      <c r="G35" s="11" t="s">
        <v>88</v>
      </c>
      <c r="H35" s="4" t="s">
        <v>89</v>
      </c>
      <c r="I35" s="12" t="s">
        <v>162</v>
      </c>
      <c r="J35" s="13">
        <v>35864</v>
      </c>
    </row>
    <row r="36" spans="6:10" ht="23.25" customHeight="1" x14ac:dyDescent="0.3">
      <c r="F36" s="10">
        <f t="shared" si="0"/>
        <v>32</v>
      </c>
      <c r="G36" s="11" t="s">
        <v>90</v>
      </c>
      <c r="H36" s="4" t="s">
        <v>91</v>
      </c>
      <c r="I36" s="12" t="s">
        <v>163</v>
      </c>
      <c r="J36" s="13">
        <v>41912</v>
      </c>
    </row>
    <row r="37" spans="6:10" ht="23.25" customHeight="1" x14ac:dyDescent="0.3">
      <c r="F37" s="10">
        <f t="shared" si="0"/>
        <v>33</v>
      </c>
      <c r="G37" s="11" t="s">
        <v>92</v>
      </c>
      <c r="H37" s="4" t="s">
        <v>93</v>
      </c>
      <c r="I37" s="12" t="s">
        <v>164</v>
      </c>
      <c r="J37" s="13">
        <v>43151</v>
      </c>
    </row>
    <row r="38" spans="6:10" ht="23.25" customHeight="1" x14ac:dyDescent="0.3">
      <c r="F38" s="10">
        <f t="shared" si="0"/>
        <v>34</v>
      </c>
      <c r="G38" s="11" t="s">
        <v>94</v>
      </c>
      <c r="H38" s="4" t="s">
        <v>95</v>
      </c>
      <c r="I38" s="12" t="s">
        <v>165</v>
      </c>
      <c r="J38" s="13">
        <v>42439</v>
      </c>
    </row>
    <row r="39" spans="6:10" ht="23.25" customHeight="1" x14ac:dyDescent="0.3">
      <c r="F39" s="10">
        <f t="shared" si="0"/>
        <v>35</v>
      </c>
      <c r="G39" s="11" t="s">
        <v>96</v>
      </c>
      <c r="H39" s="4" t="s">
        <v>97</v>
      </c>
      <c r="I39" s="12" t="s">
        <v>166</v>
      </c>
      <c r="J39" s="13">
        <v>43151</v>
      </c>
    </row>
    <row r="40" spans="6:10" ht="23.25" customHeight="1" x14ac:dyDescent="0.3">
      <c r="F40" s="10">
        <f t="shared" si="0"/>
        <v>36</v>
      </c>
      <c r="G40" s="11" t="s">
        <v>98</v>
      </c>
      <c r="H40" s="4" t="s">
        <v>99</v>
      </c>
      <c r="I40" s="12" t="s">
        <v>167</v>
      </c>
      <c r="J40" s="13">
        <v>38061</v>
      </c>
    </row>
    <row r="41" spans="6:10" ht="23.25" customHeight="1" x14ac:dyDescent="0.3">
      <c r="F41" s="10">
        <f t="shared" si="0"/>
        <v>37</v>
      </c>
      <c r="G41" s="11" t="s">
        <v>100</v>
      </c>
      <c r="H41" s="4" t="s">
        <v>101</v>
      </c>
      <c r="I41" s="12" t="s">
        <v>168</v>
      </c>
      <c r="J41" s="13">
        <v>40978</v>
      </c>
    </row>
    <row r="42" spans="6:10" ht="23.25" customHeight="1" x14ac:dyDescent="0.3">
      <c r="F42" s="10">
        <f t="shared" si="0"/>
        <v>38</v>
      </c>
      <c r="G42" s="11" t="s">
        <v>102</v>
      </c>
      <c r="H42" s="4" t="s">
        <v>103</v>
      </c>
      <c r="I42" s="12" t="s">
        <v>169</v>
      </c>
      <c r="J42" s="13">
        <v>41361</v>
      </c>
    </row>
    <row r="43" spans="6:10" ht="23.25" customHeight="1" x14ac:dyDescent="0.3">
      <c r="F43" s="10">
        <f t="shared" si="0"/>
        <v>39</v>
      </c>
      <c r="G43" s="11" t="s">
        <v>104</v>
      </c>
      <c r="H43" s="4" t="s">
        <v>105</v>
      </c>
      <c r="I43" s="12" t="s">
        <v>170</v>
      </c>
      <c r="J43" s="13">
        <v>37417</v>
      </c>
    </row>
    <row r="44" spans="6:10" ht="23.25" customHeight="1" x14ac:dyDescent="0.3">
      <c r="F44" s="10">
        <f t="shared" si="0"/>
        <v>40</v>
      </c>
      <c r="G44" s="11" t="s">
        <v>106</v>
      </c>
      <c r="H44" s="4" t="s">
        <v>107</v>
      </c>
      <c r="I44" s="12" t="s">
        <v>171</v>
      </c>
      <c r="J44" s="13">
        <v>42786</v>
      </c>
    </row>
    <row r="45" spans="6:10" ht="23.25" customHeight="1" x14ac:dyDescent="0.3">
      <c r="F45" s="10">
        <f t="shared" si="0"/>
        <v>41</v>
      </c>
      <c r="G45" s="11" t="s">
        <v>108</v>
      </c>
      <c r="H45" s="4" t="s">
        <v>109</v>
      </c>
      <c r="I45" s="12" t="s">
        <v>172</v>
      </c>
      <c r="J45" s="13">
        <v>43151</v>
      </c>
    </row>
    <row r="46" spans="6:10" ht="23.25" customHeight="1" x14ac:dyDescent="0.3">
      <c r="F46" s="10">
        <f t="shared" si="0"/>
        <v>42</v>
      </c>
      <c r="G46" s="11" t="s">
        <v>110</v>
      </c>
      <c r="H46" s="4" t="s">
        <v>111</v>
      </c>
      <c r="I46" s="12" t="s">
        <v>173</v>
      </c>
      <c r="J46" s="13">
        <v>42439</v>
      </c>
    </row>
    <row r="47" spans="6:10" ht="23.25" customHeight="1" x14ac:dyDescent="0.3">
      <c r="F47" s="10">
        <f t="shared" si="0"/>
        <v>43</v>
      </c>
      <c r="G47" s="11" t="s">
        <v>112</v>
      </c>
      <c r="H47" s="4" t="s">
        <v>113</v>
      </c>
      <c r="I47" s="12" t="s">
        <v>174</v>
      </c>
      <c r="J47" s="13">
        <v>42439</v>
      </c>
    </row>
    <row r="48" spans="6:10" ht="23.25" customHeight="1" x14ac:dyDescent="0.3">
      <c r="F48" s="10">
        <f t="shared" si="0"/>
        <v>44</v>
      </c>
      <c r="G48" s="11" t="s">
        <v>114</v>
      </c>
      <c r="H48" s="4" t="s">
        <v>115</v>
      </c>
      <c r="I48" s="12" t="s">
        <v>175</v>
      </c>
      <c r="J48" s="13">
        <v>42439</v>
      </c>
    </row>
    <row r="49" spans="6:10" ht="23.25" customHeight="1" x14ac:dyDescent="0.3">
      <c r="F49" s="10">
        <f t="shared" si="0"/>
        <v>45</v>
      </c>
      <c r="G49" s="11" t="s">
        <v>116</v>
      </c>
      <c r="H49" s="4" t="s">
        <v>117</v>
      </c>
      <c r="I49" s="12" t="s">
        <v>176</v>
      </c>
      <c r="J49" s="13">
        <v>35884</v>
      </c>
    </row>
    <row r="50" spans="6:10" ht="23.25" customHeight="1" x14ac:dyDescent="0.3">
      <c r="F50" s="10">
        <f t="shared" si="0"/>
        <v>46</v>
      </c>
      <c r="G50" s="11" t="s">
        <v>118</v>
      </c>
      <c r="H50" s="4" t="s">
        <v>119</v>
      </c>
      <c r="I50" s="12" t="s">
        <v>177</v>
      </c>
      <c r="J50" s="13">
        <v>35338</v>
      </c>
    </row>
    <row r="51" spans="6:10" ht="23.25" customHeight="1" x14ac:dyDescent="0.3">
      <c r="F51" s="10">
        <f t="shared" si="0"/>
        <v>47</v>
      </c>
      <c r="G51" s="11" t="s">
        <v>120</v>
      </c>
      <c r="H51" s="4" t="s">
        <v>121</v>
      </c>
      <c r="I51" s="12" t="s">
        <v>178</v>
      </c>
      <c r="J51" s="13">
        <v>37330</v>
      </c>
    </row>
    <row r="52" spans="6:10" ht="23.25" customHeight="1" x14ac:dyDescent="0.3">
      <c r="F52" s="10">
        <f t="shared" si="0"/>
        <v>48</v>
      </c>
      <c r="G52" s="11" t="s">
        <v>122</v>
      </c>
      <c r="H52" s="4" t="s">
        <v>123</v>
      </c>
      <c r="I52" s="12" t="s">
        <v>179</v>
      </c>
      <c r="J52" s="13">
        <v>42439</v>
      </c>
    </row>
    <row r="53" spans="6:10" ht="20.25" customHeight="1" x14ac:dyDescent="0.3">
      <c r="F53" s="10">
        <f t="shared" si="0"/>
        <v>49</v>
      </c>
      <c r="G53" s="11" t="s">
        <v>124</v>
      </c>
      <c r="H53" s="4" t="s">
        <v>125</v>
      </c>
      <c r="I53" s="12" t="s">
        <v>180</v>
      </c>
      <c r="J53" s="13">
        <v>37690</v>
      </c>
    </row>
    <row r="54" spans="6:10" ht="20.25" customHeight="1" x14ac:dyDescent="0.3">
      <c r="F54" s="10">
        <f t="shared" si="0"/>
        <v>50</v>
      </c>
      <c r="G54" s="11" t="s">
        <v>126</v>
      </c>
      <c r="H54" s="4" t="s">
        <v>127</v>
      </c>
      <c r="I54" s="12" t="s">
        <v>181</v>
      </c>
      <c r="J54" s="13">
        <v>37529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C6D4-3D15-4332-A886-6082F86666D8}">
  <dimension ref="A1:N17"/>
  <sheetViews>
    <sheetView zoomScaleNormal="100" workbookViewId="0">
      <selection activeCell="F3" sqref="F3"/>
    </sheetView>
  </sheetViews>
  <sheetFormatPr defaultRowHeight="16.5" x14ac:dyDescent="0.3"/>
  <cols>
    <col min="1" max="1" width="12.375" customWidth="1"/>
    <col min="2" max="2" width="11.125" customWidth="1"/>
    <col min="3" max="3" width="12.125" customWidth="1"/>
    <col min="4" max="4" width="9.5" customWidth="1"/>
    <col min="5" max="5" width="9.875" customWidth="1"/>
    <col min="6" max="6" width="12.125" customWidth="1"/>
    <col min="8" max="14" width="10" style="18" customWidth="1"/>
  </cols>
  <sheetData>
    <row r="1" spans="1:14" ht="18" customHeight="1" x14ac:dyDescent="0.3"/>
    <row r="2" spans="1:14" ht="20.25" customHeight="1" x14ac:dyDescent="0.3">
      <c r="A2" s="1" t="s">
        <v>0</v>
      </c>
      <c r="B2" s="1" t="s">
        <v>19</v>
      </c>
      <c r="C2" s="1" t="s">
        <v>18</v>
      </c>
      <c r="D2" s="1" t="s">
        <v>15</v>
      </c>
      <c r="E2" s="1" t="s">
        <v>16</v>
      </c>
      <c r="F2" s="1" t="s">
        <v>26</v>
      </c>
      <c r="H2" s="18" t="s">
        <v>26</v>
      </c>
    </row>
    <row r="3" spans="1:14" ht="20.25" customHeight="1" x14ac:dyDescent="0.3">
      <c r="A3" s="2">
        <v>44921</v>
      </c>
      <c r="B3" t="s">
        <v>1</v>
      </c>
      <c r="C3" t="s">
        <v>9</v>
      </c>
      <c r="D3" s="3">
        <v>153</v>
      </c>
      <c r="E3" s="3">
        <f>VLOOKUP(표1_6[[#This Row],[품목]],표2[],2,0)</f>
        <v>1460000</v>
      </c>
      <c r="F3" s="24">
        <f>HLOOKUP(표1_6[[#This Row],[거래지점]],$I$3:$N$4,2,FALSE)</f>
        <v>0.1</v>
      </c>
      <c r="H3" s="17" t="s">
        <v>187</v>
      </c>
      <c r="I3" s="17" t="s">
        <v>1</v>
      </c>
      <c r="J3" s="17" t="s">
        <v>8</v>
      </c>
      <c r="K3" s="17" t="s">
        <v>3</v>
      </c>
      <c r="L3" s="17" t="s">
        <v>7</v>
      </c>
      <c r="M3" s="17" t="s">
        <v>5</v>
      </c>
      <c r="N3" s="17" t="s">
        <v>2</v>
      </c>
    </row>
    <row r="4" spans="1:14" ht="20.25" customHeight="1" x14ac:dyDescent="0.3">
      <c r="A4" s="2">
        <v>44921</v>
      </c>
      <c r="B4" t="s">
        <v>8</v>
      </c>
      <c r="C4" t="s">
        <v>10</v>
      </c>
      <c r="D4" s="3">
        <v>248</v>
      </c>
      <c r="E4" s="3">
        <f>VLOOKUP(표1_6[[#This Row],[품목]],표2[],2,0)</f>
        <v>450000</v>
      </c>
      <c r="F4" s="24">
        <f>HLOOKUP(표1_6[[#This Row],[거래지점]],$I$3:$N$4,2,FALSE)</f>
        <v>0.08</v>
      </c>
      <c r="H4" s="17" t="s">
        <v>26</v>
      </c>
      <c r="I4" s="19">
        <v>0.1</v>
      </c>
      <c r="J4" s="19">
        <v>0.08</v>
      </c>
      <c r="K4" s="19">
        <v>0.1</v>
      </c>
      <c r="L4" s="19">
        <v>0.05</v>
      </c>
      <c r="M4" s="19">
        <v>0.08</v>
      </c>
      <c r="N4" s="19">
        <v>0.1</v>
      </c>
    </row>
    <row r="5" spans="1:14" ht="20.25" customHeight="1" x14ac:dyDescent="0.3">
      <c r="A5" s="2">
        <v>44921</v>
      </c>
      <c r="B5" t="s">
        <v>3</v>
      </c>
      <c r="C5" t="s">
        <v>10</v>
      </c>
      <c r="D5" s="3">
        <v>308</v>
      </c>
      <c r="E5" s="3">
        <f>VLOOKUP(표1_6[[#This Row],[품목]],표2[],2,0)</f>
        <v>450000</v>
      </c>
      <c r="F5" s="24">
        <f>HLOOKUP(표1_6[[#This Row],[거래지점]],$I$3:$N$4,2,FALSE)</f>
        <v>0.1</v>
      </c>
      <c r="L5"/>
      <c r="M5"/>
      <c r="N5"/>
    </row>
    <row r="6" spans="1:14" ht="20.25" customHeight="1" x14ac:dyDescent="0.3">
      <c r="A6" s="2">
        <v>44921</v>
      </c>
      <c r="B6" t="s">
        <v>7</v>
      </c>
      <c r="C6" t="s">
        <v>11</v>
      </c>
      <c r="D6" s="3">
        <v>152</v>
      </c>
      <c r="E6" s="3">
        <f>VLOOKUP(표1_6[[#This Row],[품목]],표2[],2,0)</f>
        <v>332100</v>
      </c>
      <c r="F6" s="24">
        <f>HLOOKUP(표1_6[[#This Row],[거래지점]],$I$3:$N$4,2,FALSE)</f>
        <v>0.05</v>
      </c>
      <c r="L6"/>
      <c r="M6"/>
      <c r="N6"/>
    </row>
    <row r="7" spans="1:14" ht="20.25" customHeight="1" x14ac:dyDescent="0.3">
      <c r="A7" s="2">
        <v>44921</v>
      </c>
      <c r="B7" t="s">
        <v>5</v>
      </c>
      <c r="C7" t="s">
        <v>12</v>
      </c>
      <c r="D7" s="3">
        <v>1084</v>
      </c>
      <c r="E7" s="3">
        <f>VLOOKUP(표1_6[[#This Row],[품목]],표2[],2,0)</f>
        <v>159000</v>
      </c>
      <c r="F7" s="24">
        <f>HLOOKUP(표1_6[[#This Row],[거래지점]],$I$3:$N$4,2,FALSE)</f>
        <v>0.08</v>
      </c>
      <c r="L7"/>
      <c r="M7"/>
      <c r="N7"/>
    </row>
    <row r="8" spans="1:14" ht="20.25" customHeight="1" x14ac:dyDescent="0.3">
      <c r="A8" s="2">
        <v>44922</v>
      </c>
      <c r="B8" t="s">
        <v>1</v>
      </c>
      <c r="C8" t="s">
        <v>13</v>
      </c>
      <c r="D8" s="3">
        <v>200</v>
      </c>
      <c r="E8" s="3">
        <f>VLOOKUP(표1_6[[#This Row],[품목]],표2[],2,0)</f>
        <v>1090000</v>
      </c>
      <c r="F8" s="24">
        <f>HLOOKUP(표1_6[[#This Row],[거래지점]],$I$3:$N$4,2,FALSE)</f>
        <v>0.1</v>
      </c>
      <c r="L8"/>
      <c r="M8"/>
      <c r="N8"/>
    </row>
    <row r="9" spans="1:14" ht="20.25" customHeight="1" x14ac:dyDescent="0.3">
      <c r="A9" s="2">
        <v>44922</v>
      </c>
      <c r="B9" t="s">
        <v>8</v>
      </c>
      <c r="C9" t="s">
        <v>9</v>
      </c>
      <c r="D9" s="3">
        <v>324</v>
      </c>
      <c r="E9" s="3">
        <f>VLOOKUP(표1_6[[#This Row],[품목]],표2[],2,0)</f>
        <v>1460000</v>
      </c>
      <c r="F9" s="24">
        <f>HLOOKUP(표1_6[[#This Row],[거래지점]],$I$3:$N$4,2,FALSE)</f>
        <v>0.08</v>
      </c>
      <c r="L9"/>
      <c r="M9"/>
      <c r="N9"/>
    </row>
    <row r="10" spans="1:14" ht="20.25" customHeight="1" x14ac:dyDescent="0.3">
      <c r="A10" s="2">
        <v>44922</v>
      </c>
      <c r="B10" t="s">
        <v>3</v>
      </c>
      <c r="C10" t="s">
        <v>10</v>
      </c>
      <c r="D10" s="3">
        <v>450</v>
      </c>
      <c r="E10" s="3">
        <f>VLOOKUP(표1_6[[#This Row],[품목]],표2[],2,0)</f>
        <v>450000</v>
      </c>
      <c r="F10" s="24">
        <f>HLOOKUP(표1_6[[#This Row],[거래지점]],$I$3:$N$4,2,FALSE)</f>
        <v>0.1</v>
      </c>
      <c r="L10"/>
      <c r="M10"/>
      <c r="N10"/>
    </row>
    <row r="11" spans="1:14" ht="20.25" customHeight="1" x14ac:dyDescent="0.3">
      <c r="A11" s="2">
        <v>44922</v>
      </c>
      <c r="B11" t="s">
        <v>7</v>
      </c>
      <c r="C11" t="s">
        <v>14</v>
      </c>
      <c r="D11" s="3">
        <v>380</v>
      </c>
      <c r="E11" s="3">
        <f>VLOOKUP(표1_6[[#This Row],[품목]],표2[],2,0)</f>
        <v>150000</v>
      </c>
      <c r="F11" s="24">
        <f>HLOOKUP(표1_6[[#This Row],[거래지점]],$I$3:$N$4,2,FALSE)</f>
        <v>0.05</v>
      </c>
      <c r="L11"/>
      <c r="M11"/>
      <c r="N11"/>
    </row>
    <row r="12" spans="1:14" ht="20.25" customHeight="1" x14ac:dyDescent="0.3">
      <c r="A12" s="2">
        <v>44923</v>
      </c>
      <c r="B12" t="s">
        <v>5</v>
      </c>
      <c r="C12" t="s">
        <v>22</v>
      </c>
      <c r="D12" s="3">
        <v>280</v>
      </c>
      <c r="E12" s="3">
        <f>VLOOKUP(표1_6[[#This Row],[품목]],표2[],2,0)</f>
        <v>120000</v>
      </c>
      <c r="F12" s="24">
        <f>HLOOKUP(표1_6[[#This Row],[거래지점]],$I$3:$N$4,2,FALSE)</f>
        <v>0.08</v>
      </c>
      <c r="L12"/>
      <c r="M12"/>
      <c r="N12"/>
    </row>
    <row r="13" spans="1:14" ht="20.25" customHeight="1" x14ac:dyDescent="0.3">
      <c r="A13" s="2">
        <v>44923</v>
      </c>
      <c r="B13" t="s">
        <v>1</v>
      </c>
      <c r="C13" t="s">
        <v>20</v>
      </c>
      <c r="D13" s="3">
        <v>578</v>
      </c>
      <c r="E13" s="3">
        <f>VLOOKUP(표1_6[[#This Row],[품목]],표2[],2,0)</f>
        <v>420000</v>
      </c>
      <c r="F13" s="24">
        <f>HLOOKUP(표1_6[[#This Row],[거래지점]],$I$3:$N$4,2,FALSE)</f>
        <v>0.1</v>
      </c>
      <c r="L13"/>
      <c r="M13"/>
      <c r="N13"/>
    </row>
    <row r="14" spans="1:14" ht="20.25" customHeight="1" x14ac:dyDescent="0.3">
      <c r="A14" s="2">
        <v>44923</v>
      </c>
      <c r="B14" t="s">
        <v>8</v>
      </c>
      <c r="C14" t="s">
        <v>21</v>
      </c>
      <c r="D14" s="3">
        <v>18</v>
      </c>
      <c r="E14" s="3">
        <f>VLOOKUP(표1_6[[#This Row],[품목]],표2[],2,0)</f>
        <v>45000</v>
      </c>
      <c r="F14" s="24">
        <f>HLOOKUP(표1_6[[#This Row],[거래지점]],$I$3:$N$4,2,FALSE)</f>
        <v>0.08</v>
      </c>
      <c r="L14"/>
      <c r="M14"/>
      <c r="N14"/>
    </row>
    <row r="15" spans="1:14" ht="20.25" customHeight="1" x14ac:dyDescent="0.3">
      <c r="A15" s="2">
        <v>44923</v>
      </c>
      <c r="B15" t="s">
        <v>3</v>
      </c>
      <c r="C15" t="s">
        <v>9</v>
      </c>
      <c r="D15" s="3">
        <v>280</v>
      </c>
      <c r="E15" s="3">
        <f>VLOOKUP(표1_6[[#This Row],[품목]],표2[],2,0)</f>
        <v>1460000</v>
      </c>
      <c r="F15" s="24">
        <f>HLOOKUP(표1_6[[#This Row],[거래지점]],$I$3:$N$4,2,FALSE)</f>
        <v>0.1</v>
      </c>
      <c r="L15"/>
      <c r="M15"/>
      <c r="N15"/>
    </row>
    <row r="16" spans="1:14" ht="20.25" customHeight="1" x14ac:dyDescent="0.3">
      <c r="A16" s="2">
        <v>44923</v>
      </c>
      <c r="B16" t="s">
        <v>7</v>
      </c>
      <c r="C16" t="s">
        <v>14</v>
      </c>
      <c r="D16" s="3">
        <v>184</v>
      </c>
      <c r="E16" s="3">
        <f>VLOOKUP(표1_6[[#This Row],[품목]],표2[],2,0)</f>
        <v>150000</v>
      </c>
      <c r="F16" s="24">
        <f>HLOOKUP(표1_6[[#This Row],[거래지점]],$I$3:$N$4,2,FALSE)</f>
        <v>0.05</v>
      </c>
      <c r="L16"/>
      <c r="M16"/>
      <c r="N16"/>
    </row>
    <row r="17" ht="18" customHeight="1" x14ac:dyDescent="0.3"/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2DF8-ACBD-4CD8-90C9-24C0E58090AE}">
  <dimension ref="A1:N17"/>
  <sheetViews>
    <sheetView zoomScaleNormal="100" workbookViewId="0">
      <selection activeCell="F3" sqref="F3"/>
    </sheetView>
  </sheetViews>
  <sheetFormatPr defaultRowHeight="16.5" x14ac:dyDescent="0.3"/>
  <cols>
    <col min="1" max="1" width="12.375" customWidth="1"/>
    <col min="2" max="2" width="11.125" customWidth="1"/>
    <col min="3" max="3" width="12.125" customWidth="1"/>
    <col min="4" max="4" width="9.5" customWidth="1"/>
    <col min="5" max="5" width="9.875" customWidth="1"/>
    <col min="6" max="6" width="12.125" customWidth="1"/>
    <col min="8" max="8" width="14.375" style="18" customWidth="1"/>
    <col min="9" max="11" width="10" style="18" customWidth="1"/>
    <col min="12" max="14" width="10.625" style="18" customWidth="1"/>
    <col min="15" max="18" width="10.625" customWidth="1"/>
  </cols>
  <sheetData>
    <row r="1" spans="1:14" ht="18" customHeight="1" x14ac:dyDescent="0.3"/>
    <row r="2" spans="1:14" ht="20.25" customHeight="1" x14ac:dyDescent="0.3">
      <c r="A2" s="1" t="s">
        <v>0</v>
      </c>
      <c r="B2" s="1" t="s">
        <v>19</v>
      </c>
      <c r="C2" s="1" t="s">
        <v>18</v>
      </c>
      <c r="D2" s="1" t="s">
        <v>15</v>
      </c>
      <c r="E2" s="1" t="s">
        <v>16</v>
      </c>
      <c r="F2" s="1" t="s">
        <v>26</v>
      </c>
      <c r="H2" s="18" t="s">
        <v>26</v>
      </c>
    </row>
    <row r="3" spans="1:14" ht="20.25" customHeight="1" x14ac:dyDescent="0.3">
      <c r="A3" s="2">
        <v>44921</v>
      </c>
      <c r="B3" t="s">
        <v>1</v>
      </c>
      <c r="C3" t="s">
        <v>9</v>
      </c>
      <c r="D3" s="3">
        <v>153</v>
      </c>
      <c r="E3" s="3">
        <f>VLOOKUP(표1_611[[#This Row],[품목]],표2[],2,0)</f>
        <v>1460000</v>
      </c>
      <c r="F3" s="24">
        <f>VLOOKUP(표1_611[[#This Row],[거래지점]],$H$7:$I$12,2,FALSE)</f>
        <v>0.1</v>
      </c>
      <c r="H3" s="17" t="s">
        <v>187</v>
      </c>
      <c r="I3" s="17" t="s">
        <v>1</v>
      </c>
      <c r="J3" s="17" t="s">
        <v>8</v>
      </c>
      <c r="K3" s="17" t="s">
        <v>3</v>
      </c>
      <c r="L3" s="17" t="s">
        <v>7</v>
      </c>
      <c r="M3" s="17" t="s">
        <v>5</v>
      </c>
      <c r="N3" s="17" t="s">
        <v>2</v>
      </c>
    </row>
    <row r="4" spans="1:14" ht="20.25" customHeight="1" x14ac:dyDescent="0.3">
      <c r="A4" s="2">
        <v>44921</v>
      </c>
      <c r="B4" t="s">
        <v>8</v>
      </c>
      <c r="C4" t="s">
        <v>10</v>
      </c>
      <c r="D4" s="3">
        <v>248</v>
      </c>
      <c r="E4" s="3">
        <f>VLOOKUP(표1_611[[#This Row],[품목]],표2[],2,0)</f>
        <v>450000</v>
      </c>
      <c r="F4" s="24">
        <f>VLOOKUP(표1_611[[#This Row],[거래지점]],$H$7:$I$12,2,FALSE)</f>
        <v>0.08</v>
      </c>
      <c r="H4" s="17" t="s">
        <v>26</v>
      </c>
      <c r="I4" s="19">
        <v>0.1</v>
      </c>
      <c r="J4" s="19">
        <v>0.08</v>
      </c>
      <c r="K4" s="19">
        <v>0.1</v>
      </c>
      <c r="L4" s="19">
        <v>0.05</v>
      </c>
      <c r="M4" s="19">
        <v>0.08</v>
      </c>
      <c r="N4" s="19">
        <v>0.1</v>
      </c>
    </row>
    <row r="5" spans="1:14" ht="20.25" customHeight="1" x14ac:dyDescent="0.3">
      <c r="A5" s="2">
        <v>44921</v>
      </c>
      <c r="B5" t="s">
        <v>3</v>
      </c>
      <c r="C5" t="s">
        <v>10</v>
      </c>
      <c r="D5" s="3">
        <v>308</v>
      </c>
      <c r="E5" s="3">
        <f>VLOOKUP(표1_611[[#This Row],[품목]],표2[],2,0)</f>
        <v>450000</v>
      </c>
      <c r="F5" s="24">
        <f>VLOOKUP(표1_611[[#This Row],[거래지점]],$H$7:$I$12,2,FALSE)</f>
        <v>0.1</v>
      </c>
      <c r="H5"/>
      <c r="I5"/>
      <c r="J5"/>
      <c r="K5"/>
      <c r="L5"/>
      <c r="M5"/>
      <c r="N5"/>
    </row>
    <row r="6" spans="1:14" ht="20.25" customHeight="1" x14ac:dyDescent="0.3">
      <c r="A6" s="2">
        <v>44921</v>
      </c>
      <c r="B6" t="s">
        <v>7</v>
      </c>
      <c r="C6" t="s">
        <v>11</v>
      </c>
      <c r="D6" s="3">
        <v>152</v>
      </c>
      <c r="E6" s="3">
        <f>VLOOKUP(표1_611[[#This Row],[품목]],표2[],2,0)</f>
        <v>332100</v>
      </c>
      <c r="F6" s="24">
        <f>VLOOKUP(표1_611[[#This Row],[거래지점]],$H$7:$I$12,2,FALSE)</f>
        <v>0.05</v>
      </c>
      <c r="H6" s="18" t="str" cm="1">
        <f t="array" ref="H6:I12">TRANSPOSE(H3:N4)</f>
        <v>행사지점</v>
      </c>
      <c r="I6" s="18" t="str">
        <v>할인율</v>
      </c>
      <c r="J6"/>
      <c r="K6"/>
      <c r="L6"/>
      <c r="M6"/>
      <c r="N6"/>
    </row>
    <row r="7" spans="1:14" ht="20.25" customHeight="1" x14ac:dyDescent="0.3">
      <c r="A7" s="2">
        <v>44921</v>
      </c>
      <c r="B7" t="s">
        <v>5</v>
      </c>
      <c r="C7" t="s">
        <v>12</v>
      </c>
      <c r="D7" s="3">
        <v>1084</v>
      </c>
      <c r="E7" s="3">
        <f>VLOOKUP(표1_611[[#This Row],[품목]],표2[],2,0)</f>
        <v>159000</v>
      </c>
      <c r="F7" s="24">
        <f>VLOOKUP(표1_611[[#This Row],[거래지점]],$H$7:$I$12,2,FALSE)</f>
        <v>0.08</v>
      </c>
      <c r="H7" s="18" t="str">
        <v>영도지점</v>
      </c>
      <c r="I7" s="18">
        <v>0.1</v>
      </c>
      <c r="J7"/>
      <c r="K7"/>
      <c r="L7"/>
      <c r="M7"/>
      <c r="N7"/>
    </row>
    <row r="8" spans="1:14" ht="20.25" customHeight="1" x14ac:dyDescent="0.3">
      <c r="A8" s="2">
        <v>44922</v>
      </c>
      <c r="B8" t="s">
        <v>1</v>
      </c>
      <c r="C8" t="s">
        <v>13</v>
      </c>
      <c r="D8" s="3">
        <v>200</v>
      </c>
      <c r="E8" s="3">
        <f>VLOOKUP(표1_611[[#This Row],[품목]],표2[],2,0)</f>
        <v>1090000</v>
      </c>
      <c r="F8" s="24">
        <f>VLOOKUP(표1_611[[#This Row],[거래지점]],$H$7:$I$12,2,FALSE)</f>
        <v>0.1</v>
      </c>
      <c r="H8" s="18" t="str">
        <v>동구지점</v>
      </c>
      <c r="I8" s="18">
        <v>0.08</v>
      </c>
      <c r="J8"/>
      <c r="K8"/>
      <c r="L8"/>
      <c r="M8"/>
      <c r="N8"/>
    </row>
    <row r="9" spans="1:14" ht="20.25" customHeight="1" x14ac:dyDescent="0.3">
      <c r="A9" s="2">
        <v>44922</v>
      </c>
      <c r="B9" t="s">
        <v>8</v>
      </c>
      <c r="C9" t="s">
        <v>9</v>
      </c>
      <c r="D9" s="3">
        <v>324</v>
      </c>
      <c r="E9" s="3">
        <f>VLOOKUP(표1_611[[#This Row],[품목]],표2[],2,0)</f>
        <v>1460000</v>
      </c>
      <c r="F9" s="24">
        <f>VLOOKUP(표1_611[[#This Row],[거래지점]],$H$7:$I$12,2,FALSE)</f>
        <v>0.08</v>
      </c>
      <c r="H9" s="18" t="str">
        <v>사상지점</v>
      </c>
      <c r="I9" s="18">
        <v>0.1</v>
      </c>
      <c r="J9"/>
      <c r="K9"/>
      <c r="L9"/>
      <c r="M9"/>
      <c r="N9"/>
    </row>
    <row r="10" spans="1:14" ht="20.25" customHeight="1" x14ac:dyDescent="0.3">
      <c r="A10" s="2">
        <v>44922</v>
      </c>
      <c r="B10" t="s">
        <v>3</v>
      </c>
      <c r="C10" t="s">
        <v>10</v>
      </c>
      <c r="D10" s="3">
        <v>450</v>
      </c>
      <c r="E10" s="3">
        <f>VLOOKUP(표1_611[[#This Row],[품목]],표2[],2,0)</f>
        <v>450000</v>
      </c>
      <c r="F10" s="24">
        <f>VLOOKUP(표1_611[[#This Row],[거래지점]],$H$7:$I$12,2,FALSE)</f>
        <v>0.1</v>
      </c>
      <c r="H10" s="18" t="str">
        <v>기장지점</v>
      </c>
      <c r="I10" s="18">
        <v>0.05</v>
      </c>
      <c r="J10"/>
      <c r="K10"/>
      <c r="L10"/>
      <c r="M10"/>
      <c r="N10"/>
    </row>
    <row r="11" spans="1:14" ht="20.25" customHeight="1" x14ac:dyDescent="0.3">
      <c r="A11" s="2">
        <v>44922</v>
      </c>
      <c r="B11" t="s">
        <v>7</v>
      </c>
      <c r="C11" t="s">
        <v>14</v>
      </c>
      <c r="D11" s="3">
        <v>380</v>
      </c>
      <c r="E11" s="3">
        <f>VLOOKUP(표1_611[[#This Row],[품목]],표2[],2,0)</f>
        <v>150000</v>
      </c>
      <c r="F11" s="24">
        <f>VLOOKUP(표1_611[[#This Row],[거래지점]],$H$7:$I$12,2,FALSE)</f>
        <v>0.05</v>
      </c>
      <c r="H11" s="18" t="str">
        <v>수영지점</v>
      </c>
      <c r="I11" s="18">
        <v>0.08</v>
      </c>
      <c r="J11"/>
      <c r="K11"/>
      <c r="L11"/>
      <c r="M11"/>
      <c r="N11"/>
    </row>
    <row r="12" spans="1:14" ht="20.25" customHeight="1" x14ac:dyDescent="0.3">
      <c r="A12" s="2">
        <v>44923</v>
      </c>
      <c r="B12" t="s">
        <v>5</v>
      </c>
      <c r="C12" t="s">
        <v>22</v>
      </c>
      <c r="D12" s="3">
        <v>280</v>
      </c>
      <c r="E12" s="3">
        <f>VLOOKUP(표1_611[[#This Row],[품목]],표2[],2,0)</f>
        <v>120000</v>
      </c>
      <c r="F12" s="24">
        <f>VLOOKUP(표1_611[[#This Row],[거래지점]],$H$7:$I$12,2,FALSE)</f>
        <v>0.08</v>
      </c>
      <c r="H12" s="18" t="str">
        <v>해운대지점</v>
      </c>
      <c r="I12" s="18">
        <v>0.1</v>
      </c>
      <c r="L12"/>
      <c r="M12"/>
      <c r="N12"/>
    </row>
    <row r="13" spans="1:14" ht="20.25" customHeight="1" x14ac:dyDescent="0.3">
      <c r="A13" s="2">
        <v>44923</v>
      </c>
      <c r="B13" t="s">
        <v>1</v>
      </c>
      <c r="C13" t="s">
        <v>20</v>
      </c>
      <c r="D13" s="3">
        <v>578</v>
      </c>
      <c r="E13" s="3">
        <f>VLOOKUP(표1_611[[#This Row],[품목]],표2[],2,0)</f>
        <v>420000</v>
      </c>
      <c r="F13" s="24">
        <f>VLOOKUP(표1_611[[#This Row],[거래지점]],$H$7:$I$12,2,FALSE)</f>
        <v>0.1</v>
      </c>
      <c r="L13"/>
      <c r="M13"/>
      <c r="N13"/>
    </row>
    <row r="14" spans="1:14" ht="20.25" customHeight="1" x14ac:dyDescent="0.3">
      <c r="A14" s="2">
        <v>44923</v>
      </c>
      <c r="B14" t="s">
        <v>8</v>
      </c>
      <c r="C14" t="s">
        <v>21</v>
      </c>
      <c r="D14" s="3">
        <v>18</v>
      </c>
      <c r="E14" s="3">
        <f>VLOOKUP(표1_611[[#This Row],[품목]],표2[],2,0)</f>
        <v>45000</v>
      </c>
      <c r="F14" s="24">
        <f>VLOOKUP(표1_611[[#This Row],[거래지점]],$H$7:$I$12,2,FALSE)</f>
        <v>0.08</v>
      </c>
      <c r="L14"/>
      <c r="M14"/>
      <c r="N14"/>
    </row>
    <row r="15" spans="1:14" ht="20.25" customHeight="1" x14ac:dyDescent="0.3">
      <c r="A15" s="2">
        <v>44923</v>
      </c>
      <c r="B15" t="s">
        <v>3</v>
      </c>
      <c r="C15" t="s">
        <v>9</v>
      </c>
      <c r="D15" s="3">
        <v>280</v>
      </c>
      <c r="E15" s="3">
        <f>VLOOKUP(표1_611[[#This Row],[품목]],표2[],2,0)</f>
        <v>1460000</v>
      </c>
      <c r="F15" s="24">
        <f>VLOOKUP(표1_611[[#This Row],[거래지점]],$H$7:$I$12,2,FALSE)</f>
        <v>0.1</v>
      </c>
    </row>
    <row r="16" spans="1:14" ht="20.25" customHeight="1" x14ac:dyDescent="0.3">
      <c r="A16" s="2">
        <v>44923</v>
      </c>
      <c r="B16" t="s">
        <v>7</v>
      </c>
      <c r="C16" t="s">
        <v>14</v>
      </c>
      <c r="D16" s="3">
        <v>184</v>
      </c>
      <c r="E16" s="3">
        <f>VLOOKUP(표1_611[[#This Row],[품목]],표2[],2,0)</f>
        <v>150000</v>
      </c>
      <c r="F16" s="24">
        <f>VLOOKUP(표1_611[[#This Row],[거래지점]],$H$7:$I$12,2,FALSE)</f>
        <v>0.05</v>
      </c>
    </row>
    <row r="17" ht="18" customHeight="1" x14ac:dyDescent="0.3"/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63542-F403-45B6-A53E-7A6D52ABBEB3}">
  <dimension ref="B1:M13"/>
  <sheetViews>
    <sheetView workbookViewId="0">
      <selection activeCell="H9" sqref="H9"/>
    </sheetView>
  </sheetViews>
  <sheetFormatPr defaultRowHeight="16.5" x14ac:dyDescent="0.3"/>
  <cols>
    <col min="1" max="1" width="2.375" customWidth="1"/>
    <col min="2" max="6" width="11.25" customWidth="1"/>
    <col min="7" max="7" width="4.625" customWidth="1"/>
  </cols>
  <sheetData>
    <row r="1" spans="2:13" ht="26.25" x14ac:dyDescent="0.3">
      <c r="B1" s="44" t="s">
        <v>188</v>
      </c>
      <c r="C1" s="44"/>
      <c r="D1" s="44"/>
      <c r="E1" s="44"/>
      <c r="F1" s="44"/>
    </row>
    <row r="2" spans="2:13" x14ac:dyDescent="0.3">
      <c r="B2" s="20"/>
      <c r="C2" s="20"/>
      <c r="D2" s="20"/>
      <c r="E2" s="20"/>
      <c r="H2" t="s">
        <v>193</v>
      </c>
    </row>
    <row r="3" spans="2:13" ht="20.25" customHeight="1" x14ac:dyDescent="0.3">
      <c r="B3" s="1" t="s">
        <v>189</v>
      </c>
      <c r="C3" s="1" t="s">
        <v>190</v>
      </c>
      <c r="D3" s="1" t="s">
        <v>191</v>
      </c>
      <c r="E3" s="1" t="s">
        <v>192</v>
      </c>
      <c r="F3" s="1" t="s">
        <v>193</v>
      </c>
      <c r="H3" t="s">
        <v>208</v>
      </c>
      <c r="I3" t="s">
        <v>205</v>
      </c>
      <c r="J3">
        <v>0</v>
      </c>
      <c r="K3" t="s">
        <v>214</v>
      </c>
    </row>
    <row r="4" spans="2:13" ht="20.25" customHeight="1" x14ac:dyDescent="0.3">
      <c r="B4" s="18" t="s">
        <v>194</v>
      </c>
      <c r="C4" s="21">
        <v>85</v>
      </c>
      <c r="D4" s="21">
        <v>90</v>
      </c>
      <c r="E4" s="22">
        <f>AVERAGE(C4:D4)</f>
        <v>87.5</v>
      </c>
      <c r="F4" s="18" t="str">
        <f>VLOOKUP(표8_10[[#This Row],[평균]],$J$3:$K$7,2,TRUE)</f>
        <v>B</v>
      </c>
      <c r="H4" t="s">
        <v>207</v>
      </c>
      <c r="I4" t="s">
        <v>206</v>
      </c>
      <c r="J4">
        <v>60</v>
      </c>
      <c r="K4" t="s">
        <v>212</v>
      </c>
      <c r="M4" t="s">
        <v>265</v>
      </c>
    </row>
    <row r="5" spans="2:13" ht="20.25" customHeight="1" x14ac:dyDescent="0.3">
      <c r="B5" s="18" t="s">
        <v>195</v>
      </c>
      <c r="C5" s="21">
        <v>65</v>
      </c>
      <c r="D5" s="21">
        <v>70</v>
      </c>
      <c r="E5" s="22">
        <f t="shared" ref="E5:E13" si="0">AVERAGE(C5:D5)</f>
        <v>67.5</v>
      </c>
      <c r="F5" s="18" t="str">
        <f>VLOOKUP(표8_10[[#This Row],[평균]],$J$3:$K$7,2,TRUE)</f>
        <v>D</v>
      </c>
      <c r="H5" t="s">
        <v>209</v>
      </c>
      <c r="I5" t="s">
        <v>210</v>
      </c>
      <c r="J5">
        <v>70</v>
      </c>
      <c r="K5" t="s">
        <v>210</v>
      </c>
    </row>
    <row r="6" spans="2:13" ht="20.25" customHeight="1" x14ac:dyDescent="0.3">
      <c r="B6" s="18" t="s">
        <v>196</v>
      </c>
      <c r="C6" s="21">
        <v>70</v>
      </c>
      <c r="D6" s="21">
        <v>95</v>
      </c>
      <c r="E6" s="22">
        <f t="shared" si="0"/>
        <v>82.5</v>
      </c>
      <c r="F6" s="18" t="str">
        <f>VLOOKUP(표8_10[[#This Row],[평균]],$J$3:$K$7,2,TRUE)</f>
        <v>B</v>
      </c>
      <c r="H6" t="s">
        <v>211</v>
      </c>
      <c r="I6" t="s">
        <v>212</v>
      </c>
      <c r="J6">
        <v>80</v>
      </c>
      <c r="K6" t="s">
        <v>206</v>
      </c>
    </row>
    <row r="7" spans="2:13" ht="20.25" customHeight="1" x14ac:dyDescent="0.3">
      <c r="B7" s="18" t="s">
        <v>197</v>
      </c>
      <c r="C7" s="21">
        <v>90</v>
      </c>
      <c r="D7" s="21">
        <v>75</v>
      </c>
      <c r="E7" s="22">
        <f t="shared" si="0"/>
        <v>82.5</v>
      </c>
      <c r="F7" s="18" t="str">
        <f>VLOOKUP(표8_10[[#This Row],[평균]],$J$3:$K$7,2,TRUE)</f>
        <v>B</v>
      </c>
      <c r="H7" t="s">
        <v>213</v>
      </c>
      <c r="I7" t="s">
        <v>214</v>
      </c>
      <c r="J7">
        <v>90</v>
      </c>
      <c r="K7" t="s">
        <v>205</v>
      </c>
    </row>
    <row r="8" spans="2:13" ht="20.25" customHeight="1" x14ac:dyDescent="0.3">
      <c r="B8" s="18" t="s">
        <v>198</v>
      </c>
      <c r="C8" s="21">
        <v>60</v>
      </c>
      <c r="D8" s="21">
        <v>75</v>
      </c>
      <c r="E8" s="22">
        <f t="shared" si="0"/>
        <v>67.5</v>
      </c>
      <c r="F8" s="18" t="str">
        <f>VLOOKUP(표8_10[[#This Row],[평균]],$J$3:$K$7,2,TRUE)</f>
        <v>D</v>
      </c>
    </row>
    <row r="9" spans="2:13" ht="20.25" customHeight="1" x14ac:dyDescent="0.3">
      <c r="B9" s="18" t="s">
        <v>199</v>
      </c>
      <c r="C9" s="21">
        <v>95</v>
      </c>
      <c r="D9" s="21">
        <v>85</v>
      </c>
      <c r="E9" s="22">
        <f t="shared" si="0"/>
        <v>90</v>
      </c>
      <c r="F9" s="18" t="str">
        <f>VLOOKUP(표8_10[[#This Row],[평균]],$J$3:$K$7,2,TRUE)</f>
        <v>A</v>
      </c>
    </row>
    <row r="10" spans="2:13" ht="20.25" customHeight="1" x14ac:dyDescent="0.3">
      <c r="B10" s="18" t="s">
        <v>200</v>
      </c>
      <c r="C10" s="21">
        <v>70</v>
      </c>
      <c r="D10" s="21">
        <v>85</v>
      </c>
      <c r="E10" s="22">
        <f t="shared" si="0"/>
        <v>77.5</v>
      </c>
      <c r="F10" s="18" t="str">
        <f>VLOOKUP(표8_10[[#This Row],[평균]],$J$3:$K$7,2,TRUE)</f>
        <v>C</v>
      </c>
    </row>
    <row r="11" spans="2:13" ht="20.25" customHeight="1" x14ac:dyDescent="0.3">
      <c r="B11" s="18" t="s">
        <v>201</v>
      </c>
      <c r="C11" s="22">
        <v>85</v>
      </c>
      <c r="D11" s="22">
        <v>75</v>
      </c>
      <c r="E11" s="22">
        <f t="shared" si="0"/>
        <v>80</v>
      </c>
      <c r="F11" s="18" t="str">
        <f>VLOOKUP(표8_10[[#This Row],[평균]],$J$3:$K$7,2,TRUE)</f>
        <v>B</v>
      </c>
    </row>
    <row r="12" spans="2:13" ht="20.25" customHeight="1" x14ac:dyDescent="0.3">
      <c r="B12" s="18" t="s">
        <v>202</v>
      </c>
      <c r="C12" s="22">
        <v>95</v>
      </c>
      <c r="D12" s="22">
        <v>70</v>
      </c>
      <c r="E12" s="22">
        <f t="shared" si="0"/>
        <v>82.5</v>
      </c>
      <c r="F12" s="18" t="str">
        <f>VLOOKUP(표8_10[[#This Row],[평균]],$J$3:$K$7,2,TRUE)</f>
        <v>B</v>
      </c>
    </row>
    <row r="13" spans="2:13" ht="20.25" customHeight="1" x14ac:dyDescent="0.3">
      <c r="B13" s="18" t="s">
        <v>203</v>
      </c>
      <c r="C13" s="22">
        <v>80</v>
      </c>
      <c r="D13" s="22">
        <v>80</v>
      </c>
      <c r="E13" s="22">
        <f t="shared" si="0"/>
        <v>80</v>
      </c>
      <c r="F13" s="18" t="str">
        <f>VLOOKUP(표8_10[[#This Row],[평균]],$J$3:$K$7,2,TRUE)</f>
        <v>B</v>
      </c>
    </row>
  </sheetData>
  <mergeCells count="1">
    <mergeCell ref="B1:F1"/>
  </mergeCells>
  <phoneticPr fontId="2" type="noConversion"/>
  <dataValidations count="1">
    <dataValidation type="custom" allowBlank="1" showInputMessage="1" showErrorMessage="1" sqref="E4:E13" xr:uid="{9AE59B86-0553-4B84-A603-F031E70E81A5}">
      <formula1>AND($E$4:$E$13&gt;=0, $E$4:$E$13&lt;=100)</formula1>
    </dataValidation>
  </dataValidation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E207-9219-4ADC-877C-4DF8A424C6DC}">
  <dimension ref="B1:I13"/>
  <sheetViews>
    <sheetView workbookViewId="0">
      <selection activeCell="F4" sqref="F4"/>
    </sheetView>
  </sheetViews>
  <sheetFormatPr defaultRowHeight="16.5" x14ac:dyDescent="0.3"/>
  <cols>
    <col min="1" max="1" width="2.375" customWidth="1"/>
    <col min="2" max="6" width="11.25" customWidth="1"/>
    <col min="7" max="7" width="4.625" customWidth="1"/>
  </cols>
  <sheetData>
    <row r="1" spans="2:9" ht="26.25" x14ac:dyDescent="0.3">
      <c r="B1" s="44" t="s">
        <v>188</v>
      </c>
      <c r="C1" s="44"/>
      <c r="D1" s="44"/>
      <c r="E1" s="44"/>
      <c r="F1" s="44"/>
    </row>
    <row r="2" spans="2:9" x14ac:dyDescent="0.3">
      <c r="B2" s="20"/>
      <c r="C2" s="20"/>
      <c r="D2" s="20"/>
      <c r="E2" s="20"/>
      <c r="H2" t="s">
        <v>193</v>
      </c>
    </row>
    <row r="3" spans="2:9" ht="20.25" customHeight="1" x14ac:dyDescent="0.3">
      <c r="B3" s="1" t="s">
        <v>189</v>
      </c>
      <c r="C3" s="1" t="s">
        <v>190</v>
      </c>
      <c r="D3" s="1" t="s">
        <v>191</v>
      </c>
      <c r="E3" s="1" t="s">
        <v>192</v>
      </c>
      <c r="F3" s="1" t="s">
        <v>193</v>
      </c>
      <c r="H3" t="s">
        <v>208</v>
      </c>
      <c r="I3" t="s">
        <v>205</v>
      </c>
    </row>
    <row r="4" spans="2:9" ht="20.25" customHeight="1" x14ac:dyDescent="0.3">
      <c r="B4" s="18" t="s">
        <v>194</v>
      </c>
      <c r="C4" s="21">
        <v>85</v>
      </c>
      <c r="D4" s="21">
        <v>90</v>
      </c>
      <c r="E4" s="22">
        <f>AVERAGE(C4:D4)</f>
        <v>87.5</v>
      </c>
      <c r="F4" s="18" t="str" cm="1">
        <f t="array" ref="F4">_xlfn.IFS(표8[[#This Row],[평균]]&gt;=90, "A", 표8[[#This Row],[평균]]&gt;=80, "B", 표8[[#This Row],[평균]]&gt;=70, "C", 표8[[#This Row],[평균]]&gt;=60, "D", 표8[[#This Row],[평균]]&gt;=0, "F")</f>
        <v>B</v>
      </c>
      <c r="H4" t="s">
        <v>207</v>
      </c>
      <c r="I4" t="s">
        <v>206</v>
      </c>
    </row>
    <row r="5" spans="2:9" ht="20.25" customHeight="1" x14ac:dyDescent="0.3">
      <c r="B5" s="18" t="s">
        <v>195</v>
      </c>
      <c r="C5" s="21">
        <v>65</v>
      </c>
      <c r="D5" s="21">
        <v>70</v>
      </c>
      <c r="E5" s="22">
        <f t="shared" ref="E5:E13" si="0">AVERAGE(C5:D5)</f>
        <v>67.5</v>
      </c>
      <c r="F5" s="18" t="str" cm="1">
        <f t="array" ref="F5">_xlfn.IFS(표8[[#This Row],[평균]]&gt;=90, "A", 표8[[#This Row],[평균]]&gt;=80, "B", 표8[[#This Row],[평균]]&gt;=70, "C", 표8[[#This Row],[평균]]&gt;=60, "D", 표8[[#This Row],[평균]]&gt;=0, "F")</f>
        <v>D</v>
      </c>
      <c r="H5" t="s">
        <v>209</v>
      </c>
      <c r="I5" t="s">
        <v>210</v>
      </c>
    </row>
    <row r="6" spans="2:9" ht="20.25" customHeight="1" x14ac:dyDescent="0.3">
      <c r="B6" s="18" t="s">
        <v>196</v>
      </c>
      <c r="C6" s="21">
        <v>70</v>
      </c>
      <c r="D6" s="21">
        <v>95</v>
      </c>
      <c r="E6" s="22">
        <f t="shared" si="0"/>
        <v>82.5</v>
      </c>
      <c r="F6" s="18" t="str" cm="1">
        <f t="array" ref="F6">_xlfn.IFS(표8[[#This Row],[평균]]&gt;=90, "A", 표8[[#This Row],[평균]]&gt;=80, "B", 표8[[#This Row],[평균]]&gt;=70, "C", 표8[[#This Row],[평균]]&gt;=60, "D", 표8[[#This Row],[평균]]&gt;=0, "F")</f>
        <v>B</v>
      </c>
      <c r="H6" t="s">
        <v>211</v>
      </c>
      <c r="I6" t="s">
        <v>212</v>
      </c>
    </row>
    <row r="7" spans="2:9" ht="20.25" customHeight="1" x14ac:dyDescent="0.3">
      <c r="B7" s="18" t="s">
        <v>197</v>
      </c>
      <c r="C7" s="21">
        <v>90</v>
      </c>
      <c r="D7" s="21">
        <v>75</v>
      </c>
      <c r="E7" s="22">
        <f t="shared" si="0"/>
        <v>82.5</v>
      </c>
      <c r="F7" s="18" t="str" cm="1">
        <f t="array" ref="F7">_xlfn.IFS(표8[[#This Row],[평균]]&gt;=90, "A", 표8[[#This Row],[평균]]&gt;=80, "B", 표8[[#This Row],[평균]]&gt;=70, "C", 표8[[#This Row],[평균]]&gt;=60, "D", 표8[[#This Row],[평균]]&gt;=0, "F")</f>
        <v>B</v>
      </c>
      <c r="H7" t="s">
        <v>213</v>
      </c>
      <c r="I7" t="s">
        <v>214</v>
      </c>
    </row>
    <row r="8" spans="2:9" ht="20.25" customHeight="1" x14ac:dyDescent="0.3">
      <c r="B8" s="18" t="s">
        <v>198</v>
      </c>
      <c r="C8" s="21">
        <v>60</v>
      </c>
      <c r="D8" s="21">
        <v>75</v>
      </c>
      <c r="E8" s="22">
        <f t="shared" si="0"/>
        <v>67.5</v>
      </c>
      <c r="F8" s="18" t="str" cm="1">
        <f t="array" ref="F8">_xlfn.IFS(표8[[#This Row],[평균]]&gt;=90, "A", 표8[[#This Row],[평균]]&gt;=80, "B", 표8[[#This Row],[평균]]&gt;=70, "C", 표8[[#This Row],[평균]]&gt;=60, "D", 표8[[#This Row],[평균]]&gt;=0, "F")</f>
        <v>D</v>
      </c>
    </row>
    <row r="9" spans="2:9" ht="20.25" customHeight="1" x14ac:dyDescent="0.3">
      <c r="B9" s="18" t="s">
        <v>199</v>
      </c>
      <c r="C9" s="21">
        <v>95</v>
      </c>
      <c r="D9" s="21">
        <v>85</v>
      </c>
      <c r="E9" s="22">
        <f t="shared" si="0"/>
        <v>90</v>
      </c>
      <c r="F9" s="18" t="str" cm="1">
        <f t="array" ref="F9">_xlfn.IFS(표8[[#This Row],[평균]]&gt;=90, "A", 표8[[#This Row],[평균]]&gt;=80, "B", 표8[[#This Row],[평균]]&gt;=70, "C", 표8[[#This Row],[평균]]&gt;=60, "D", 표8[[#This Row],[평균]]&gt;=0, "F")</f>
        <v>A</v>
      </c>
    </row>
    <row r="10" spans="2:9" ht="20.25" customHeight="1" x14ac:dyDescent="0.3">
      <c r="B10" s="18" t="s">
        <v>200</v>
      </c>
      <c r="C10" s="21">
        <v>70</v>
      </c>
      <c r="D10" s="21">
        <v>85</v>
      </c>
      <c r="E10" s="22">
        <f t="shared" si="0"/>
        <v>77.5</v>
      </c>
      <c r="F10" s="18" t="str" cm="1">
        <f t="array" ref="F10">_xlfn.IFS(표8[[#This Row],[평균]]&gt;=90, "A", 표8[[#This Row],[평균]]&gt;=80, "B", 표8[[#This Row],[평균]]&gt;=70, "C", 표8[[#This Row],[평균]]&gt;=60, "D", 표8[[#This Row],[평균]]&gt;=0, "F")</f>
        <v>C</v>
      </c>
    </row>
    <row r="11" spans="2:9" ht="20.25" customHeight="1" x14ac:dyDescent="0.3">
      <c r="B11" s="18" t="s">
        <v>201</v>
      </c>
      <c r="C11" s="22">
        <v>85</v>
      </c>
      <c r="D11" s="22">
        <v>75</v>
      </c>
      <c r="E11" s="22">
        <f t="shared" si="0"/>
        <v>80</v>
      </c>
      <c r="F11" s="18" t="str" cm="1">
        <f t="array" ref="F11">_xlfn.IFS(표8[[#This Row],[평균]]&gt;=90, "A", 표8[[#This Row],[평균]]&gt;=80, "B", 표8[[#This Row],[평균]]&gt;=70, "C", 표8[[#This Row],[평균]]&gt;=60, "D", 표8[[#This Row],[평균]]&gt;=0, "F")</f>
        <v>B</v>
      </c>
    </row>
    <row r="12" spans="2:9" ht="20.25" customHeight="1" x14ac:dyDescent="0.3">
      <c r="B12" s="18" t="s">
        <v>202</v>
      </c>
      <c r="C12" s="22">
        <v>95</v>
      </c>
      <c r="D12" s="22">
        <v>70</v>
      </c>
      <c r="E12" s="22">
        <f t="shared" si="0"/>
        <v>82.5</v>
      </c>
      <c r="F12" s="18" t="str" cm="1">
        <f t="array" ref="F12">_xlfn.IFS(표8[[#This Row],[평균]]&gt;=90, "A", 표8[[#This Row],[평균]]&gt;=80, "B", 표8[[#This Row],[평균]]&gt;=70, "C", 표8[[#This Row],[평균]]&gt;=60, "D", 표8[[#This Row],[평균]]&gt;=0, "F")</f>
        <v>B</v>
      </c>
    </row>
    <row r="13" spans="2:9" ht="20.25" customHeight="1" x14ac:dyDescent="0.3">
      <c r="B13" s="18" t="s">
        <v>203</v>
      </c>
      <c r="C13" s="22">
        <v>80</v>
      </c>
      <c r="D13" s="22">
        <v>80</v>
      </c>
      <c r="E13" s="22">
        <f t="shared" si="0"/>
        <v>80</v>
      </c>
      <c r="F13" s="18" t="str" cm="1">
        <f t="array" ref="F13">_xlfn.IFS(표8[[#This Row],[평균]]&gt;=90, "A", 표8[[#This Row],[평균]]&gt;=80, "B", 표8[[#This Row],[평균]]&gt;=70, "C", 표8[[#This Row],[평균]]&gt;=60, "D", 표8[[#This Row],[평균]]&gt;=0, "F")</f>
        <v>B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D327-9C9D-47AB-A714-C7555BB7647B}">
  <dimension ref="B1:N13"/>
  <sheetViews>
    <sheetView zoomScale="145" zoomScaleNormal="145" workbookViewId="0">
      <selection activeCell="F4" sqref="F4"/>
    </sheetView>
  </sheetViews>
  <sheetFormatPr defaultRowHeight="16.5" x14ac:dyDescent="0.3"/>
  <cols>
    <col min="1" max="1" width="2.375" customWidth="1"/>
    <col min="2" max="6" width="11.25" customWidth="1"/>
    <col min="7" max="7" width="4.625" customWidth="1"/>
  </cols>
  <sheetData>
    <row r="1" spans="2:14" ht="26.25" x14ac:dyDescent="0.3">
      <c r="B1" s="44" t="s">
        <v>188</v>
      </c>
      <c r="C1" s="44"/>
      <c r="D1" s="44"/>
      <c r="E1" s="44"/>
      <c r="F1" s="44"/>
    </row>
    <row r="2" spans="2:14" x14ac:dyDescent="0.3">
      <c r="B2" s="20"/>
      <c r="C2" s="20"/>
      <c r="D2" s="20"/>
      <c r="E2" s="20"/>
      <c r="H2" t="s">
        <v>193</v>
      </c>
      <c r="J2" s="18" t="s">
        <v>192</v>
      </c>
      <c r="K2" s="18" t="s">
        <v>193</v>
      </c>
      <c r="M2" s="18" t="s">
        <v>192</v>
      </c>
      <c r="N2" s="18" t="s">
        <v>193</v>
      </c>
    </row>
    <row r="3" spans="2:14" ht="20.25" customHeight="1" x14ac:dyDescent="0.3">
      <c r="B3" s="1" t="s">
        <v>189</v>
      </c>
      <c r="C3" s="1" t="s">
        <v>190</v>
      </c>
      <c r="D3" s="1" t="s">
        <v>191</v>
      </c>
      <c r="E3" s="1" t="s">
        <v>192</v>
      </c>
      <c r="F3" s="1" t="s">
        <v>193</v>
      </c>
      <c r="H3" t="s">
        <v>208</v>
      </c>
      <c r="I3" t="s">
        <v>205</v>
      </c>
      <c r="J3" s="18">
        <v>0</v>
      </c>
      <c r="K3" s="18" t="s">
        <v>215</v>
      </c>
      <c r="M3" s="18">
        <v>90</v>
      </c>
      <c r="N3" s="18" t="s">
        <v>205</v>
      </c>
    </row>
    <row r="4" spans="2:14" ht="20.25" customHeight="1" x14ac:dyDescent="0.3">
      <c r="B4" s="18" t="s">
        <v>194</v>
      </c>
      <c r="C4" s="21">
        <v>85</v>
      </c>
      <c r="D4" s="21">
        <v>90</v>
      </c>
      <c r="E4" s="22">
        <f>AVERAGE(C4:D4)</f>
        <v>87.5</v>
      </c>
      <c r="F4" s="18" t="str">
        <f>_xlfn.XLOOKUP(표8_16[[#This Row],[평균]],표14_1718[평균],표14_1718[학점],,-1)</f>
        <v>B</v>
      </c>
      <c r="H4" t="s">
        <v>207</v>
      </c>
      <c r="I4" t="s">
        <v>206</v>
      </c>
      <c r="J4" s="18">
        <v>60</v>
      </c>
      <c r="K4" s="18" t="s">
        <v>216</v>
      </c>
      <c r="M4" s="18">
        <v>80</v>
      </c>
      <c r="N4" s="18" t="s">
        <v>206</v>
      </c>
    </row>
    <row r="5" spans="2:14" ht="20.25" customHeight="1" x14ac:dyDescent="0.3">
      <c r="B5" s="18" t="s">
        <v>195</v>
      </c>
      <c r="C5" s="21">
        <v>65</v>
      </c>
      <c r="D5" s="21">
        <v>70</v>
      </c>
      <c r="E5" s="22">
        <f t="shared" ref="E5:E13" si="0">AVERAGE(C5:D5)</f>
        <v>67.5</v>
      </c>
      <c r="F5" s="18" t="str">
        <f>_xlfn.XLOOKUP(표8_16[[#This Row],[평균]],표14_1718[평균],표14_1718[학점],,-1)</f>
        <v>D</v>
      </c>
      <c r="H5" t="s">
        <v>209</v>
      </c>
      <c r="I5" t="s">
        <v>210</v>
      </c>
      <c r="J5" s="18">
        <v>70</v>
      </c>
      <c r="K5" s="18" t="s">
        <v>217</v>
      </c>
      <c r="M5" s="18">
        <v>70</v>
      </c>
      <c r="N5" s="18" t="s">
        <v>210</v>
      </c>
    </row>
    <row r="6" spans="2:14" ht="20.25" customHeight="1" x14ac:dyDescent="0.3">
      <c r="B6" s="18" t="s">
        <v>196</v>
      </c>
      <c r="C6" s="21">
        <v>70</v>
      </c>
      <c r="D6" s="21">
        <v>95</v>
      </c>
      <c r="E6" s="22">
        <f t="shared" si="0"/>
        <v>82.5</v>
      </c>
      <c r="F6" s="18" t="str">
        <f>_xlfn.XLOOKUP(표8_16[[#This Row],[평균]],표14_1718[평균],표14_1718[학점],,-1)</f>
        <v>B</v>
      </c>
      <c r="H6" t="s">
        <v>211</v>
      </c>
      <c r="I6" t="s">
        <v>212</v>
      </c>
      <c r="J6" s="18">
        <v>80</v>
      </c>
      <c r="K6" s="18" t="s">
        <v>218</v>
      </c>
      <c r="M6" s="18">
        <v>60</v>
      </c>
      <c r="N6" s="18" t="s">
        <v>212</v>
      </c>
    </row>
    <row r="7" spans="2:14" ht="20.25" customHeight="1" x14ac:dyDescent="0.3">
      <c r="B7" s="18" t="s">
        <v>197</v>
      </c>
      <c r="C7" s="21">
        <v>90</v>
      </c>
      <c r="D7" s="21">
        <v>75</v>
      </c>
      <c r="E7" s="22">
        <f t="shared" si="0"/>
        <v>82.5</v>
      </c>
      <c r="F7" s="18" t="str">
        <f>_xlfn.XLOOKUP(표8_16[[#This Row],[평균]],표14_1718[평균],표14_1718[학점],,-1)</f>
        <v>B</v>
      </c>
      <c r="H7" t="s">
        <v>213</v>
      </c>
      <c r="I7" t="s">
        <v>214</v>
      </c>
      <c r="J7" s="18">
        <v>90</v>
      </c>
      <c r="K7" s="18" t="s">
        <v>219</v>
      </c>
      <c r="M7" s="18">
        <v>0</v>
      </c>
      <c r="N7" s="18" t="s">
        <v>214</v>
      </c>
    </row>
    <row r="8" spans="2:14" ht="20.25" customHeight="1" x14ac:dyDescent="0.3">
      <c r="B8" s="18" t="s">
        <v>198</v>
      </c>
      <c r="C8" s="21">
        <v>60</v>
      </c>
      <c r="D8" s="21">
        <v>75</v>
      </c>
      <c r="E8" s="22">
        <f t="shared" si="0"/>
        <v>67.5</v>
      </c>
      <c r="F8" s="18" t="str">
        <f>_xlfn.XLOOKUP(표8_16[[#This Row],[평균]],표14_1718[평균],표14_1718[학점],,-1)</f>
        <v>D</v>
      </c>
    </row>
    <row r="9" spans="2:14" ht="20.25" customHeight="1" x14ac:dyDescent="0.3">
      <c r="B9" s="18" t="s">
        <v>199</v>
      </c>
      <c r="C9" s="21">
        <v>95</v>
      </c>
      <c r="D9" s="21">
        <v>85</v>
      </c>
      <c r="E9" s="22">
        <f t="shared" si="0"/>
        <v>90</v>
      </c>
      <c r="F9" s="18" t="str">
        <f>_xlfn.XLOOKUP(표8_16[[#This Row],[평균]],표14_1718[평균],표14_1718[학점],,-1)</f>
        <v>A</v>
      </c>
    </row>
    <row r="10" spans="2:14" ht="20.25" customHeight="1" x14ac:dyDescent="0.3">
      <c r="B10" s="18" t="s">
        <v>200</v>
      </c>
      <c r="C10" s="21">
        <v>70</v>
      </c>
      <c r="D10" s="21">
        <v>85</v>
      </c>
      <c r="E10" s="22">
        <f t="shared" si="0"/>
        <v>77.5</v>
      </c>
      <c r="F10" s="18" t="str">
        <f>_xlfn.XLOOKUP(표8_16[[#This Row],[평균]],표14_1718[평균],표14_1718[학점],,-1)</f>
        <v>C</v>
      </c>
    </row>
    <row r="11" spans="2:14" ht="20.25" customHeight="1" x14ac:dyDescent="0.3">
      <c r="B11" s="18" t="s">
        <v>201</v>
      </c>
      <c r="C11" s="22">
        <v>85</v>
      </c>
      <c r="D11" s="22">
        <v>75</v>
      </c>
      <c r="E11" s="22">
        <f t="shared" si="0"/>
        <v>80</v>
      </c>
      <c r="F11" s="18" t="str">
        <f>_xlfn.XLOOKUP(표8_16[[#This Row],[평균]],표14_1718[평균],표14_1718[학점],,-1)</f>
        <v>B</v>
      </c>
    </row>
    <row r="12" spans="2:14" ht="20.25" customHeight="1" x14ac:dyDescent="0.3">
      <c r="B12" s="18" t="s">
        <v>202</v>
      </c>
      <c r="C12" s="22">
        <v>95</v>
      </c>
      <c r="D12" s="22">
        <v>70</v>
      </c>
      <c r="E12" s="22">
        <f t="shared" si="0"/>
        <v>82.5</v>
      </c>
      <c r="F12" s="18" t="str">
        <f>_xlfn.XLOOKUP(표8_16[[#This Row],[평균]],표14_1718[평균],표14_1718[학점],,-1)</f>
        <v>B</v>
      </c>
    </row>
    <row r="13" spans="2:14" ht="20.25" customHeight="1" x14ac:dyDescent="0.3">
      <c r="B13" s="18" t="s">
        <v>203</v>
      </c>
      <c r="C13" s="22">
        <v>80</v>
      </c>
      <c r="D13" s="22">
        <v>80</v>
      </c>
      <c r="E13" s="22">
        <f t="shared" si="0"/>
        <v>80</v>
      </c>
      <c r="F13" s="18" t="str">
        <f>_xlfn.XLOOKUP(표8_16[[#This Row],[평균]],표14_1718[평균],표14_1718[학점],,-1)</f>
        <v>B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  <tableParts count="3"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E71C-AAC0-4F09-982C-FCA084DC7302}">
  <sheetPr>
    <pageSetUpPr fitToPage="1"/>
  </sheetPr>
  <dimension ref="B2:O24"/>
  <sheetViews>
    <sheetView tabSelected="1" zoomScale="90" zoomScaleNormal="90" workbookViewId="0">
      <selection activeCell="C11" sqref="C11:D11"/>
    </sheetView>
  </sheetViews>
  <sheetFormatPr defaultRowHeight="16.5" x14ac:dyDescent="0.3"/>
  <cols>
    <col min="1" max="1" width="2.875" customWidth="1"/>
    <col min="2" max="2" width="5.625" customWidth="1"/>
    <col min="3" max="3" width="12.75" customWidth="1"/>
    <col min="4" max="4" width="16.125" customWidth="1"/>
    <col min="5" max="5" width="5.625" customWidth="1"/>
    <col min="6" max="6" width="5.5" customWidth="1"/>
    <col min="7" max="10" width="12.75" customWidth="1"/>
    <col min="11" max="11" width="10.625" bestFit="1" customWidth="1"/>
    <col min="12" max="12" width="37.625" bestFit="1" customWidth="1"/>
    <col min="13" max="13" width="10" bestFit="1" customWidth="1"/>
    <col min="14" max="14" width="15.625" bestFit="1" customWidth="1"/>
    <col min="15" max="15" width="10" bestFit="1" customWidth="1"/>
  </cols>
  <sheetData>
    <row r="2" spans="2:15" ht="24.75" customHeight="1" x14ac:dyDescent="0.3">
      <c r="B2" s="51" t="s">
        <v>220</v>
      </c>
      <c r="C2" s="51"/>
      <c r="D2" s="52" t="s">
        <v>221</v>
      </c>
      <c r="E2" s="52"/>
      <c r="F2" s="52"/>
      <c r="G2" s="52"/>
      <c r="H2" s="52"/>
      <c r="I2" s="52"/>
      <c r="J2" s="52"/>
      <c r="L2" s="26"/>
      <c r="M2" s="26"/>
      <c r="N2" s="26"/>
      <c r="O2" s="27" t="s">
        <v>222</v>
      </c>
    </row>
    <row r="3" spans="2:15" ht="24.75" customHeight="1" x14ac:dyDescent="0.3">
      <c r="B3" s="53">
        <v>44743</v>
      </c>
      <c r="C3" s="51"/>
      <c r="D3" s="52"/>
      <c r="E3" s="52"/>
      <c r="F3" s="52"/>
      <c r="G3" s="52"/>
      <c r="H3" s="52"/>
      <c r="I3" s="52"/>
      <c r="J3" s="52"/>
      <c r="L3" s="28" t="s">
        <v>223</v>
      </c>
      <c r="M3" s="29" t="s">
        <v>224</v>
      </c>
      <c r="N3" s="29" t="s">
        <v>225</v>
      </c>
      <c r="O3" s="30" t="s">
        <v>226</v>
      </c>
    </row>
    <row r="4" spans="2:15" ht="32.25" customHeight="1" x14ac:dyDescent="0.3">
      <c r="B4" s="54" t="s">
        <v>227</v>
      </c>
      <c r="C4" s="25" t="s">
        <v>228</v>
      </c>
      <c r="D4" s="51" t="s">
        <v>229</v>
      </c>
      <c r="E4" s="51"/>
      <c r="F4" s="54" t="s">
        <v>227</v>
      </c>
      <c r="G4" s="25" t="s">
        <v>230</v>
      </c>
      <c r="H4" s="51" t="s">
        <v>231</v>
      </c>
      <c r="I4" s="51"/>
      <c r="J4" s="51"/>
      <c r="L4" s="31" t="s">
        <v>232</v>
      </c>
      <c r="M4" s="32">
        <v>16000</v>
      </c>
      <c r="N4" s="32">
        <f t="shared" ref="N4:N18" si="0">M4*(1-20%)</f>
        <v>12800</v>
      </c>
      <c r="O4" s="33" t="s">
        <v>233</v>
      </c>
    </row>
    <row r="5" spans="2:15" ht="32.25" customHeight="1" x14ac:dyDescent="0.3">
      <c r="B5" s="54"/>
      <c r="C5" s="34" t="s">
        <v>234</v>
      </c>
      <c r="D5" s="55"/>
      <c r="E5" s="55"/>
      <c r="F5" s="54"/>
      <c r="G5" s="34" t="s">
        <v>235</v>
      </c>
      <c r="H5" s="25" t="s">
        <v>236</v>
      </c>
      <c r="I5" s="25" t="s">
        <v>189</v>
      </c>
      <c r="J5" s="25" t="s">
        <v>237</v>
      </c>
      <c r="L5" s="31" t="s">
        <v>238</v>
      </c>
      <c r="M5" s="32">
        <v>42000</v>
      </c>
      <c r="N5" s="32">
        <f t="shared" si="0"/>
        <v>33600</v>
      </c>
      <c r="O5" s="33" t="s">
        <v>239</v>
      </c>
    </row>
    <row r="6" spans="2:15" ht="32.25" customHeight="1" x14ac:dyDescent="0.3">
      <c r="B6" s="54"/>
      <c r="C6" s="25" t="s">
        <v>240</v>
      </c>
      <c r="D6" s="51"/>
      <c r="E6" s="51"/>
      <c r="F6" s="54"/>
      <c r="G6" s="34" t="s">
        <v>234</v>
      </c>
      <c r="H6" s="51" t="s">
        <v>241</v>
      </c>
      <c r="I6" s="51"/>
      <c r="J6" s="51"/>
      <c r="L6" s="31" t="s">
        <v>242</v>
      </c>
      <c r="M6" s="32">
        <v>18000</v>
      </c>
      <c r="N6" s="32">
        <f t="shared" si="0"/>
        <v>14400</v>
      </c>
      <c r="O6" s="33" t="s">
        <v>239</v>
      </c>
    </row>
    <row r="7" spans="2:15" ht="32.25" customHeight="1" x14ac:dyDescent="0.3">
      <c r="B7" s="54"/>
      <c r="C7" s="34" t="s">
        <v>243</v>
      </c>
      <c r="D7" s="56">
        <f>I24+J24</f>
        <v>5056000</v>
      </c>
      <c r="E7" s="56"/>
      <c r="F7" s="54"/>
      <c r="G7" s="25" t="s">
        <v>240</v>
      </c>
      <c r="H7" s="25" t="s">
        <v>244</v>
      </c>
      <c r="I7" s="25" t="s">
        <v>245</v>
      </c>
      <c r="J7" s="25" t="s">
        <v>246</v>
      </c>
      <c r="L7" s="31" t="s">
        <v>247</v>
      </c>
      <c r="M7" s="32">
        <v>19500</v>
      </c>
      <c r="N7" s="32">
        <f t="shared" si="0"/>
        <v>15600</v>
      </c>
      <c r="O7" s="33" t="s">
        <v>233</v>
      </c>
    </row>
    <row r="8" spans="2:15" ht="26.25" customHeight="1" x14ac:dyDescent="0.3">
      <c r="B8" s="35" t="s">
        <v>248</v>
      </c>
      <c r="C8" s="48" t="s">
        <v>223</v>
      </c>
      <c r="D8" s="48"/>
      <c r="E8" s="48" t="s">
        <v>226</v>
      </c>
      <c r="F8" s="48"/>
      <c r="G8" s="35" t="s">
        <v>17</v>
      </c>
      <c r="H8" s="35" t="s">
        <v>249</v>
      </c>
      <c r="I8" s="35" t="s">
        <v>250</v>
      </c>
      <c r="J8" s="35" t="s">
        <v>251</v>
      </c>
      <c r="L8" s="31" t="s">
        <v>252</v>
      </c>
      <c r="M8" s="32">
        <v>16000</v>
      </c>
      <c r="N8" s="32">
        <f t="shared" si="0"/>
        <v>12800</v>
      </c>
      <c r="O8" s="33" t="s">
        <v>233</v>
      </c>
    </row>
    <row r="9" spans="2:15" ht="26.25" customHeight="1" x14ac:dyDescent="0.3">
      <c r="B9" s="43">
        <f>IF(ISBLANK(C9),"",COUNTA($C$9:C9))</f>
        <v>1</v>
      </c>
      <c r="C9" s="57" t="s">
        <v>253</v>
      </c>
      <c r="D9" s="57"/>
      <c r="E9" s="47" t="str">
        <f>IFERROR(VLOOKUP(C9,표13[],4,FALSE), "")</f>
        <v>종이책</v>
      </c>
      <c r="F9" s="47"/>
      <c r="G9" s="41">
        <f>IFERROR(VLOOKUP(C9,표13[],3,FALSE),"")</f>
        <v>16000</v>
      </c>
      <c r="H9" s="41">
        <v>10</v>
      </c>
      <c r="I9" s="41">
        <f>IFERROR(G9*H9/110%,0)</f>
        <v>145454.54545454544</v>
      </c>
      <c r="J9" s="41">
        <f t="shared" ref="J9:J22" si="1">I9*10%</f>
        <v>14545.454545454544</v>
      </c>
      <c r="K9" s="36"/>
      <c r="L9" s="31" t="s">
        <v>254</v>
      </c>
      <c r="M9" s="32">
        <v>14000</v>
      </c>
      <c r="N9" s="32">
        <f t="shared" si="0"/>
        <v>11200</v>
      </c>
      <c r="O9" s="33" t="s">
        <v>233</v>
      </c>
    </row>
    <row r="10" spans="2:15" ht="26.25" customHeight="1" x14ac:dyDescent="0.3">
      <c r="B10" s="43">
        <f>IF(ISBLANK(C10),"",COUNTA($C$9:C10))</f>
        <v>2</v>
      </c>
      <c r="C10" s="49" t="s">
        <v>259</v>
      </c>
      <c r="D10" s="50"/>
      <c r="E10" s="47" t="str">
        <f>IFERROR(VLOOKUP(C10,표13[],4,FALSE), "")</f>
        <v>종이책</v>
      </c>
      <c r="F10" s="47"/>
      <c r="G10" s="41">
        <f>IFERROR(VLOOKUP(C10,표13[],3,FALSE),"")</f>
        <v>24000</v>
      </c>
      <c r="H10" s="41">
        <v>204</v>
      </c>
      <c r="I10" s="41">
        <f t="shared" ref="I10:I22" si="2">IFERROR(G10*H10/110%,0)</f>
        <v>4450909.0909090908</v>
      </c>
      <c r="J10" s="41">
        <f t="shared" si="1"/>
        <v>445090.90909090912</v>
      </c>
      <c r="K10" s="36"/>
      <c r="L10" s="31" t="s">
        <v>255</v>
      </c>
      <c r="M10" s="32">
        <v>20000</v>
      </c>
      <c r="N10" s="32">
        <f t="shared" si="0"/>
        <v>16000</v>
      </c>
      <c r="O10" s="33" t="s">
        <v>233</v>
      </c>
    </row>
    <row r="11" spans="2:15" ht="26.25" customHeight="1" x14ac:dyDescent="0.3">
      <c r="B11" s="43" t="str">
        <f>IF(ISBLANK(C11),"",COUNTA($C$9:C11))</f>
        <v/>
      </c>
      <c r="C11" s="49"/>
      <c r="D11" s="50"/>
      <c r="E11" s="47" t="str">
        <f>IFERROR(VLOOKUP(C11,표13[],4,FALSE), "")</f>
        <v/>
      </c>
      <c r="F11" s="47"/>
      <c r="G11" s="41" t="str">
        <f>IFERROR(VLOOKUP(C11,표13[],3,FALSE),"")</f>
        <v/>
      </c>
      <c r="H11" s="41"/>
      <c r="I11" s="41">
        <f t="shared" si="2"/>
        <v>0</v>
      </c>
      <c r="J11" s="41">
        <f t="shared" si="1"/>
        <v>0</v>
      </c>
      <c r="L11" s="31" t="s">
        <v>256</v>
      </c>
      <c r="M11" s="32">
        <v>15000</v>
      </c>
      <c r="N11" s="32">
        <f t="shared" si="0"/>
        <v>12000</v>
      </c>
      <c r="O11" s="33" t="s">
        <v>239</v>
      </c>
    </row>
    <row r="12" spans="2:15" ht="26.25" customHeight="1" x14ac:dyDescent="0.3">
      <c r="B12" s="43" t="str">
        <f>IF(ISBLANK(C12),"",COUNTA($C$9:C12))</f>
        <v/>
      </c>
      <c r="C12" s="45"/>
      <c r="D12" s="46"/>
      <c r="E12" s="47" t="str">
        <f>IFERROR(VLOOKUP(C12,표13[],4,FALSE), "")</f>
        <v/>
      </c>
      <c r="F12" s="47"/>
      <c r="G12" s="41" t="str">
        <f>IFERROR(VLOOKUP(C12,표13[],3,FALSE),"")</f>
        <v/>
      </c>
      <c r="H12" s="42"/>
      <c r="I12" s="41">
        <f t="shared" si="2"/>
        <v>0</v>
      </c>
      <c r="J12" s="42">
        <f t="shared" si="1"/>
        <v>0</v>
      </c>
      <c r="L12" s="31" t="s">
        <v>257</v>
      </c>
      <c r="M12" s="32">
        <v>18000</v>
      </c>
      <c r="N12" s="32">
        <f t="shared" si="0"/>
        <v>14400</v>
      </c>
      <c r="O12" s="33" t="s">
        <v>239</v>
      </c>
    </row>
    <row r="13" spans="2:15" ht="26.25" customHeight="1" x14ac:dyDescent="0.3">
      <c r="B13" s="43" t="str">
        <f>IF(ISBLANK(C13),"",COUNTA($C$9:C13))</f>
        <v/>
      </c>
      <c r="C13" s="45"/>
      <c r="D13" s="46"/>
      <c r="E13" s="47" t="str">
        <f>IFERROR(VLOOKUP(C13,표13[],4,FALSE), "")</f>
        <v/>
      </c>
      <c r="F13" s="47"/>
      <c r="G13" s="41" t="str">
        <f>IFERROR(VLOOKUP(C13,표13[],3,FALSE),"")</f>
        <v/>
      </c>
      <c r="H13" s="42"/>
      <c r="I13" s="41">
        <f t="shared" si="2"/>
        <v>0</v>
      </c>
      <c r="J13" s="42">
        <f t="shared" si="1"/>
        <v>0</v>
      </c>
      <c r="L13" s="31" t="s">
        <v>258</v>
      </c>
      <c r="M13" s="32">
        <v>18800</v>
      </c>
      <c r="N13" s="32">
        <f t="shared" si="0"/>
        <v>15040</v>
      </c>
      <c r="O13" s="33" t="s">
        <v>233</v>
      </c>
    </row>
    <row r="14" spans="2:15" ht="26.25" customHeight="1" x14ac:dyDescent="0.3">
      <c r="B14" s="43" t="str">
        <f>IF(ISBLANK(C14),"",COUNTA($C$9:C14))</f>
        <v/>
      </c>
      <c r="C14" s="45"/>
      <c r="D14" s="46"/>
      <c r="E14" s="47" t="str">
        <f>IFERROR(VLOOKUP(C14,표13[],4,FALSE), "")</f>
        <v/>
      </c>
      <c r="F14" s="47"/>
      <c r="G14" s="41" t="str">
        <f>IFERROR(VLOOKUP(C14,표13[],3,FALSE),"")</f>
        <v/>
      </c>
      <c r="H14" s="42"/>
      <c r="I14" s="41">
        <f t="shared" si="2"/>
        <v>0</v>
      </c>
      <c r="J14" s="42">
        <f t="shared" si="1"/>
        <v>0</v>
      </c>
      <c r="L14" s="31" t="s">
        <v>259</v>
      </c>
      <c r="M14" s="32">
        <v>30000</v>
      </c>
      <c r="N14" s="32">
        <f t="shared" si="0"/>
        <v>24000</v>
      </c>
      <c r="O14" s="33" t="s">
        <v>233</v>
      </c>
    </row>
    <row r="15" spans="2:15" ht="26.25" customHeight="1" x14ac:dyDescent="0.3">
      <c r="B15" s="43" t="str">
        <f>IF(ISBLANK(C15),"",COUNTA($C$9:C15))</f>
        <v/>
      </c>
      <c r="C15" s="45"/>
      <c r="D15" s="46"/>
      <c r="E15" s="47" t="str">
        <f>IFERROR(VLOOKUP(C15,표13[],4,FALSE), "")</f>
        <v/>
      </c>
      <c r="F15" s="47"/>
      <c r="G15" s="41" t="str">
        <f>IFERROR(VLOOKUP(C15,표13[],3,FALSE),"")</f>
        <v/>
      </c>
      <c r="H15" s="42"/>
      <c r="I15" s="41">
        <f t="shared" si="2"/>
        <v>0</v>
      </c>
      <c r="J15" s="42">
        <f t="shared" si="1"/>
        <v>0</v>
      </c>
      <c r="L15" s="31" t="s">
        <v>260</v>
      </c>
      <c r="M15" s="32">
        <v>18000</v>
      </c>
      <c r="N15" s="32">
        <f t="shared" si="0"/>
        <v>14400</v>
      </c>
      <c r="O15" s="33" t="s">
        <v>239</v>
      </c>
    </row>
    <row r="16" spans="2:15" ht="26.25" customHeight="1" x14ac:dyDescent="0.3">
      <c r="B16" s="43" t="str">
        <f>IF(ISBLANK(C16),"",COUNTA($C$9:C16))</f>
        <v/>
      </c>
      <c r="C16" s="45"/>
      <c r="D16" s="46"/>
      <c r="E16" s="47" t="str">
        <f>IFERROR(VLOOKUP(C16,표13[],4,FALSE), "")</f>
        <v/>
      </c>
      <c r="F16" s="47"/>
      <c r="G16" s="41" t="str">
        <f>IFERROR(VLOOKUP(C16,표13[],3,FALSE),"")</f>
        <v/>
      </c>
      <c r="H16" s="42"/>
      <c r="I16" s="41">
        <f t="shared" si="2"/>
        <v>0</v>
      </c>
      <c r="J16" s="42">
        <f t="shared" si="1"/>
        <v>0</v>
      </c>
      <c r="L16" s="31" t="s">
        <v>261</v>
      </c>
      <c r="M16" s="32">
        <v>25000</v>
      </c>
      <c r="N16" s="32">
        <f t="shared" si="0"/>
        <v>20000</v>
      </c>
      <c r="O16" s="33" t="s">
        <v>233</v>
      </c>
    </row>
    <row r="17" spans="2:15" ht="26.25" customHeight="1" x14ac:dyDescent="0.3">
      <c r="B17" s="43" t="str">
        <f>IF(ISBLANK(C17),"",COUNTA($C$9:C17))</f>
        <v/>
      </c>
      <c r="C17" s="45"/>
      <c r="D17" s="46"/>
      <c r="E17" s="47" t="str">
        <f>IFERROR(VLOOKUP(C17,표13[],4,FALSE), "")</f>
        <v/>
      </c>
      <c r="F17" s="47"/>
      <c r="G17" s="41" t="str">
        <f>IFERROR(VLOOKUP(C17,표13[],3,FALSE),"")</f>
        <v/>
      </c>
      <c r="H17" s="42"/>
      <c r="I17" s="41">
        <f t="shared" si="2"/>
        <v>0</v>
      </c>
      <c r="J17" s="42">
        <f t="shared" si="1"/>
        <v>0</v>
      </c>
      <c r="L17" s="37" t="s">
        <v>262</v>
      </c>
      <c r="M17" s="38">
        <v>22000</v>
      </c>
      <c r="N17" s="38">
        <f t="shared" si="0"/>
        <v>17600</v>
      </c>
      <c r="O17" s="39" t="s">
        <v>239</v>
      </c>
    </row>
    <row r="18" spans="2:15" ht="26.25" customHeight="1" x14ac:dyDescent="0.3">
      <c r="B18" s="43" t="str">
        <f>IF(ISBLANK(C18),"",COUNTA($C$9:C18))</f>
        <v/>
      </c>
      <c r="C18" s="45"/>
      <c r="D18" s="46"/>
      <c r="E18" s="47" t="str">
        <f>IFERROR(VLOOKUP(C18,표13[],4,FALSE), "")</f>
        <v/>
      </c>
      <c r="F18" s="47"/>
      <c r="G18" s="41" t="str">
        <f>IFERROR(VLOOKUP(C18,표13[],3,FALSE),"")</f>
        <v/>
      </c>
      <c r="H18" s="42"/>
      <c r="I18" s="41">
        <f t="shared" si="2"/>
        <v>0</v>
      </c>
      <c r="J18" s="42">
        <f t="shared" si="1"/>
        <v>0</v>
      </c>
      <c r="L18" s="37" t="s">
        <v>263</v>
      </c>
      <c r="M18" s="38">
        <v>30000</v>
      </c>
      <c r="N18" s="38">
        <f t="shared" si="0"/>
        <v>24000</v>
      </c>
      <c r="O18" s="39" t="s">
        <v>239</v>
      </c>
    </row>
    <row r="19" spans="2:15" ht="26.25" customHeight="1" x14ac:dyDescent="0.3">
      <c r="B19" s="43" t="str">
        <f>IF(ISBLANK(C19),"",COUNTA($C$9:C19))</f>
        <v/>
      </c>
      <c r="C19" s="45"/>
      <c r="D19" s="46"/>
      <c r="E19" s="47" t="str">
        <f>IFERROR(VLOOKUP(C19,표13[],4,FALSE), "")</f>
        <v/>
      </c>
      <c r="F19" s="47"/>
      <c r="G19" s="41" t="str">
        <f>IFERROR(VLOOKUP(C19,표13[],3,FALSE),"")</f>
        <v/>
      </c>
      <c r="H19" s="42"/>
      <c r="I19" s="41">
        <f t="shared" si="2"/>
        <v>0</v>
      </c>
      <c r="J19" s="42">
        <f t="shared" si="1"/>
        <v>0</v>
      </c>
    </row>
    <row r="20" spans="2:15" ht="26.25" customHeight="1" x14ac:dyDescent="0.3">
      <c r="B20" s="43" t="str">
        <f>IF(ISBLANK(C20),"",COUNTA($C$9:C20))</f>
        <v/>
      </c>
      <c r="C20" s="45"/>
      <c r="D20" s="46"/>
      <c r="E20" s="47" t="str">
        <f>IFERROR(VLOOKUP(C20,표13[],4,FALSE), "")</f>
        <v/>
      </c>
      <c r="F20" s="47"/>
      <c r="G20" s="41" t="str">
        <f>IFERROR(VLOOKUP(C20,표13[],3,FALSE),"")</f>
        <v/>
      </c>
      <c r="H20" s="42"/>
      <c r="I20" s="41">
        <f t="shared" si="2"/>
        <v>0</v>
      </c>
      <c r="J20" s="42">
        <f t="shared" si="1"/>
        <v>0</v>
      </c>
    </row>
    <row r="21" spans="2:15" ht="26.25" customHeight="1" x14ac:dyDescent="0.3">
      <c r="B21" s="43" t="str">
        <f>IF(ISBLANK(C21),"",COUNTA($C$9:C21))</f>
        <v/>
      </c>
      <c r="C21" s="45"/>
      <c r="D21" s="46"/>
      <c r="E21" s="47" t="str">
        <f>IFERROR(VLOOKUP(C21,표13[],4,FALSE), "")</f>
        <v/>
      </c>
      <c r="F21" s="47"/>
      <c r="G21" s="41" t="str">
        <f>IFERROR(VLOOKUP(C21,표13[],3,FALSE),"")</f>
        <v/>
      </c>
      <c r="H21" s="42"/>
      <c r="I21" s="41">
        <f t="shared" si="2"/>
        <v>0</v>
      </c>
      <c r="J21" s="42">
        <f t="shared" si="1"/>
        <v>0</v>
      </c>
    </row>
    <row r="22" spans="2:15" ht="26.25" customHeight="1" x14ac:dyDescent="0.3">
      <c r="B22" s="43" t="str">
        <f>IF(ISBLANK(C22),"",COUNTA($C$9:C22))</f>
        <v/>
      </c>
      <c r="C22" s="45"/>
      <c r="D22" s="46"/>
      <c r="E22" s="47" t="str">
        <f>IFERROR(VLOOKUP(C22,표13[],4,FALSE), "")</f>
        <v/>
      </c>
      <c r="F22" s="47"/>
      <c r="G22" s="41" t="str">
        <f>IFERROR(VLOOKUP(C22,표13[],3,FALSE),"")</f>
        <v/>
      </c>
      <c r="H22" s="42"/>
      <c r="I22" s="41">
        <f t="shared" si="2"/>
        <v>0</v>
      </c>
      <c r="J22" s="42">
        <f t="shared" si="1"/>
        <v>0</v>
      </c>
    </row>
    <row r="23" spans="2:15" ht="26.25" customHeight="1" x14ac:dyDescent="0.3">
      <c r="B23" s="43" t="str">
        <f>IF(ISBLANK(C23),"",COUNTA($C$9:C23))</f>
        <v/>
      </c>
      <c r="C23" s="45"/>
      <c r="D23" s="46"/>
      <c r="E23" s="47" t="str">
        <f>IFERROR(VLOOKUP(C23,표13[],4,FALSE), "")</f>
        <v/>
      </c>
      <c r="F23" s="47"/>
      <c r="G23" s="41" t="str">
        <f>IFERROR(VLOOKUP(C23,표13[],3,FALSE),"")</f>
        <v/>
      </c>
      <c r="H23" s="42"/>
      <c r="I23" s="41">
        <f>IFERROR(G23*H23/110%,0)</f>
        <v>0</v>
      </c>
      <c r="J23" s="42">
        <f>I23*10%</f>
        <v>0</v>
      </c>
    </row>
    <row r="24" spans="2:15" ht="26.25" customHeight="1" x14ac:dyDescent="0.3">
      <c r="B24" s="48" t="s">
        <v>264</v>
      </c>
      <c r="C24" s="48"/>
      <c r="D24" s="48"/>
      <c r="E24" s="48"/>
      <c r="F24" s="48"/>
      <c r="G24" s="48"/>
      <c r="H24" s="40">
        <f>SUM(H9:H23)</f>
        <v>214</v>
      </c>
      <c r="I24" s="40">
        <f>SUM(I9:I23)</f>
        <v>4596363.6363636367</v>
      </c>
      <c r="J24" s="40">
        <f>SUM(J9:J23)</f>
        <v>459636.36363636365</v>
      </c>
    </row>
  </sheetData>
  <mergeCells count="44">
    <mergeCell ref="C8:D8"/>
    <mergeCell ref="E8:F8"/>
    <mergeCell ref="C9:D9"/>
    <mergeCell ref="B2:C2"/>
    <mergeCell ref="D2:J3"/>
    <mergeCell ref="B3:C3"/>
    <mergeCell ref="B4:B7"/>
    <mergeCell ref="D4:E4"/>
    <mergeCell ref="F4:F7"/>
    <mergeCell ref="H4:J4"/>
    <mergeCell ref="D5:E5"/>
    <mergeCell ref="D6:E6"/>
    <mergeCell ref="H6:J6"/>
    <mergeCell ref="D7:E7"/>
    <mergeCell ref="E9:F9"/>
    <mergeCell ref="C11:D11"/>
    <mergeCell ref="E11:F11"/>
    <mergeCell ref="C12:D12"/>
    <mergeCell ref="E12:F12"/>
    <mergeCell ref="C10:D10"/>
    <mergeCell ref="E10:F10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3:D23"/>
    <mergeCell ref="E23:F23"/>
    <mergeCell ref="B24:G24"/>
    <mergeCell ref="C20:D20"/>
    <mergeCell ref="E20:F20"/>
    <mergeCell ref="C21:D21"/>
    <mergeCell ref="E21:F21"/>
    <mergeCell ref="C22:D22"/>
    <mergeCell ref="E22:F22"/>
  </mergeCells>
  <phoneticPr fontId="2" type="noConversion"/>
  <dataValidations count="1">
    <dataValidation type="list" allowBlank="1" showInputMessage="1" showErrorMessage="1" sqref="C9:D23" xr:uid="{6AE375EB-BE44-41E0-8524-64778F640630}">
      <formula1>$L$4:$L$18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92" fitToHeight="0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12월_거래내역</vt:lpstr>
      <vt:lpstr>이벤트당첨명단</vt:lpstr>
      <vt:lpstr>이벤트당첨명단_XLOOKUP</vt:lpstr>
      <vt:lpstr>행사</vt:lpstr>
      <vt:lpstr>행사_행열바꾸기</vt:lpstr>
      <vt:lpstr>평과결과_VLOOKUP</vt:lpstr>
      <vt:lpstr>평과결과_IFS</vt:lpstr>
      <vt:lpstr>평과결과_XLOOKUP</vt:lpstr>
      <vt:lpstr>거래명세서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짤막한강좌</dc:creator>
  <cp:lastModifiedBy>웅진 조</cp:lastModifiedBy>
  <dcterms:created xsi:type="dcterms:W3CDTF">2022-12-18T08:41:26Z</dcterms:created>
  <dcterms:modified xsi:type="dcterms:W3CDTF">2024-08-15T08:08:11Z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2022-12-18T09:08:05Z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b4314161-fb62-4782-95c2-2d03fada88f7</vt:lpwstr>
  </property>
  <property fmtid="{D5CDD505-2E9C-101B-9397-08002B2CF9AE}" pid="7" name="MSIP_Label_defa4170-0d19-0005-0004-bc88714345d2_ActionId">
    <vt:lpwstr>5f556de5-e191-46f0-8276-65d3e71442fa</vt:lpwstr>
  </property>
  <property fmtid="{D5CDD505-2E9C-101B-9397-08002B2CF9AE}" pid="8" name="MSIP_Label_defa4170-0d19-0005-0004-bc88714345d2_ContentBits">
    <vt:lpwstr>0</vt:lpwstr>
  </property>
</Properties>
</file>