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6\1月\"/>
    </mc:Choice>
  </mc:AlternateContent>
  <bookViews>
    <workbookView xWindow="0" yWindow="0" windowWidth="28080" windowHeight="12795" activeTab="2"/>
  </bookViews>
  <sheets>
    <sheet name="累计利润调整表" sheetId="1" r:id="rId1"/>
    <sheet name="累计考核费用" sheetId="2" r:id="rId2"/>
    <sheet name="考核调整事项表" sheetId="3" r:id="rId3"/>
    <sheet name="调整后万元版" sheetId="4" r:id="rId4"/>
  </sheets>
  <definedNames>
    <definedName name="_xlnm._FilterDatabase" localSheetId="2" hidden="1">考核调整事项表!$B$49:$K$58</definedName>
    <definedName name="报表项目">考核调整事项表!#REF!</definedName>
    <definedName name="部门名称">考核调整事项表!$K$1:$K$18</definedName>
  </definedNames>
  <calcPr calcId="152511"/>
</workbook>
</file>

<file path=xl/calcChain.xml><?xml version="1.0" encoding="utf-8"?>
<calcChain xmlns="http://schemas.openxmlformats.org/spreadsheetml/2006/main">
  <c r="C95" i="3" l="1"/>
  <c r="E95" i="3" s="1"/>
  <c r="C79" i="3"/>
  <c r="Y33" i="4" l="1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Y58" i="4"/>
  <c r="Z58" i="4"/>
  <c r="Y59" i="4"/>
  <c r="Z59" i="4"/>
  <c r="Y60" i="4"/>
  <c r="Z60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6" i="4"/>
  <c r="Z76" i="4"/>
  <c r="Y77" i="4"/>
  <c r="Z77" i="4"/>
  <c r="Y78" i="4"/>
  <c r="Z78" i="4"/>
  <c r="Y79" i="4"/>
  <c r="Z79" i="4"/>
  <c r="Y80" i="4"/>
  <c r="Z80" i="4"/>
  <c r="Y81" i="4"/>
  <c r="Z81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Y158" i="2"/>
  <c r="Y3" i="4"/>
  <c r="X4" i="4"/>
  <c r="Y4" i="4"/>
  <c r="X5" i="4"/>
  <c r="Y5" i="4"/>
  <c r="X6" i="4"/>
  <c r="Y6" i="4"/>
  <c r="X7" i="4"/>
  <c r="Y7" i="4"/>
  <c r="X8" i="4"/>
  <c r="Y8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Y19" i="4"/>
  <c r="X20" i="4"/>
  <c r="Y20" i="4"/>
  <c r="X21" i="4"/>
  <c r="Y21" i="4"/>
  <c r="Y22" i="4"/>
  <c r="X23" i="4"/>
  <c r="Y23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Y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X28" i="4"/>
  <c r="Y28" i="4"/>
  <c r="Y29" i="4"/>
  <c r="B10" i="4"/>
  <c r="B25" i="4"/>
  <c r="B27" i="4"/>
  <c r="E59" i="1" l="1"/>
  <c r="E106" i="3"/>
  <c r="E108" i="3"/>
  <c r="E109" i="3"/>
  <c r="E110" i="3"/>
  <c r="C94" i="3"/>
  <c r="E94" i="3" s="1"/>
  <c r="C78" i="3" l="1"/>
  <c r="C91" i="3"/>
  <c r="E91" i="3" s="1"/>
  <c r="C92" i="3"/>
  <c r="C76" i="3" s="1"/>
  <c r="C93" i="3"/>
  <c r="E93" i="3" s="1"/>
  <c r="C77" i="3"/>
  <c r="E61" i="3"/>
  <c r="E62" i="3"/>
  <c r="E63" i="3"/>
  <c r="E64" i="3"/>
  <c r="C75" i="3" l="1"/>
  <c r="E92" i="3"/>
  <c r="C107" i="3"/>
  <c r="C53" i="1" s="1"/>
  <c r="C84" i="1" s="1"/>
  <c r="C23" i="4" s="1"/>
  <c r="C126" i="3"/>
  <c r="G29" i="1"/>
  <c r="E42" i="1"/>
  <c r="D41" i="1"/>
  <c r="E127" i="3"/>
  <c r="E41" i="1" s="1"/>
  <c r="C121" i="3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B55" i="1"/>
  <c r="C51" i="1" l="1"/>
  <c r="C37" i="1" l="1"/>
  <c r="E126" i="3" l="1"/>
  <c r="B58" i="1"/>
  <c r="E60" i="3" l="1"/>
  <c r="C41" i="1" s="1"/>
  <c r="E59" i="3"/>
  <c r="Y55" i="1" l="1"/>
  <c r="W41" i="1"/>
  <c r="V41" i="1"/>
  <c r="U41" i="1"/>
  <c r="S41" i="1"/>
  <c r="R41" i="1"/>
  <c r="Q41" i="1"/>
  <c r="P41" i="1"/>
  <c r="J41" i="1"/>
  <c r="K41" i="1"/>
  <c r="L41" i="1"/>
  <c r="C51" i="3"/>
  <c r="I42" i="1"/>
  <c r="E121" i="3" l="1"/>
  <c r="F90" i="3"/>
  <c r="F91" i="3"/>
  <c r="F92" i="3"/>
  <c r="F93" i="3"/>
  <c r="F94" i="3"/>
  <c r="F95" i="3"/>
  <c r="F96" i="3"/>
  <c r="D91" i="3"/>
  <c r="D92" i="3"/>
  <c r="D93" i="3"/>
  <c r="D94" i="3"/>
  <c r="D95" i="3"/>
  <c r="D96" i="3"/>
  <c r="C58" i="3"/>
  <c r="C123" i="3"/>
  <c r="E123" i="3" s="1"/>
  <c r="C122" i="3"/>
  <c r="C54" i="3"/>
  <c r="C86" i="3" s="1"/>
  <c r="C50" i="3"/>
  <c r="C83" i="3"/>
  <c r="C67" i="3" s="1"/>
  <c r="E67" i="3" s="1"/>
  <c r="C52" i="3"/>
  <c r="E124" i="3"/>
  <c r="E105" i="3"/>
  <c r="E104" i="3"/>
  <c r="E103" i="3"/>
  <c r="E102" i="3"/>
  <c r="E101" i="3"/>
  <c r="E100" i="3"/>
  <c r="E99" i="3"/>
  <c r="E98" i="3"/>
  <c r="D90" i="3"/>
  <c r="C90" i="3"/>
  <c r="E90" i="3" s="1"/>
  <c r="F89" i="3"/>
  <c r="D89" i="3"/>
  <c r="C89" i="3"/>
  <c r="E89" i="3" s="1"/>
  <c r="F88" i="3"/>
  <c r="D88" i="3"/>
  <c r="C88" i="3"/>
  <c r="E88" i="3" s="1"/>
  <c r="F87" i="3"/>
  <c r="D87" i="3"/>
  <c r="C87" i="3"/>
  <c r="E87" i="3" s="1"/>
  <c r="F86" i="3"/>
  <c r="D86" i="3"/>
  <c r="F85" i="3"/>
  <c r="D85" i="3"/>
  <c r="C85" i="3"/>
  <c r="C69" i="3" s="1"/>
  <c r="E69" i="3" s="1"/>
  <c r="F84" i="3"/>
  <c r="D84" i="3"/>
  <c r="F83" i="3"/>
  <c r="D83" i="3"/>
  <c r="F82" i="3"/>
  <c r="D82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E58" i="3"/>
  <c r="C39" i="1" s="1"/>
  <c r="C70" i="1" s="1"/>
  <c r="C9" i="4" s="1"/>
  <c r="E57" i="3"/>
  <c r="E56" i="3"/>
  <c r="E55" i="3"/>
  <c r="N41" i="1" s="1"/>
  <c r="N72" i="1" s="1"/>
  <c r="N11" i="4" s="1"/>
  <c r="E53" i="3"/>
  <c r="E52" i="3"/>
  <c r="M41" i="1" s="1"/>
  <c r="E51" i="3"/>
  <c r="E50" i="3"/>
  <c r="D38" i="1" s="1"/>
  <c r="D69" i="1" s="1"/>
  <c r="D8" i="4" s="1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Z3" i="2"/>
  <c r="Y3" i="2"/>
  <c r="Y58" i="2" s="1"/>
  <c r="X3" i="2"/>
  <c r="X61" i="2" s="1"/>
  <c r="X113" i="2" s="1"/>
  <c r="X38" i="4" s="1"/>
  <c r="W3" i="2"/>
  <c r="W81" i="2" s="1"/>
  <c r="W133" i="2" s="1"/>
  <c r="W58" i="4" s="1"/>
  <c r="V3" i="2"/>
  <c r="V80" i="2" s="1"/>
  <c r="U3" i="2"/>
  <c r="T3" i="2"/>
  <c r="T66" i="2" s="1"/>
  <c r="T118" i="2" s="1"/>
  <c r="T43" i="4" s="1"/>
  <c r="S3" i="2"/>
  <c r="S77" i="2" s="1"/>
  <c r="S129" i="2" s="1"/>
  <c r="S54" i="4" s="1"/>
  <c r="R3" i="2"/>
  <c r="R76" i="2" s="1"/>
  <c r="R128" i="2" s="1"/>
  <c r="R53" i="4" s="1"/>
  <c r="Q3" i="2"/>
  <c r="Q71" i="2" s="1"/>
  <c r="P3" i="2"/>
  <c r="O3" i="2"/>
  <c r="O88" i="2" s="1"/>
  <c r="N3" i="2"/>
  <c r="N72" i="2" s="1"/>
  <c r="N124" i="2" s="1"/>
  <c r="N49" i="4" s="1"/>
  <c r="M3" i="2"/>
  <c r="M83" i="2" s="1"/>
  <c r="M135" i="2" s="1"/>
  <c r="M60" i="4" s="1"/>
  <c r="L3" i="2"/>
  <c r="L61" i="2" s="1"/>
  <c r="L113" i="2" s="1"/>
  <c r="L38" i="4" s="1"/>
  <c r="K3" i="2"/>
  <c r="K101" i="2" s="1"/>
  <c r="K153" i="2" s="1"/>
  <c r="K78" i="4" s="1"/>
  <c r="J3" i="2"/>
  <c r="I3" i="2"/>
  <c r="I60" i="2" s="1"/>
  <c r="I112" i="2" s="1"/>
  <c r="I37" i="4" s="1"/>
  <c r="H3" i="2"/>
  <c r="G3" i="2"/>
  <c r="G81" i="2" s="1"/>
  <c r="G133" i="2" s="1"/>
  <c r="G58" i="4" s="1"/>
  <c r="F3" i="2"/>
  <c r="F87" i="2" s="1"/>
  <c r="F139" i="2" s="1"/>
  <c r="F64" i="4" s="1"/>
  <c r="E3" i="2"/>
  <c r="E62" i="2" s="1"/>
  <c r="E114" i="2" s="1"/>
  <c r="E39" i="4" s="1"/>
  <c r="D3" i="2"/>
  <c r="D66" i="2" s="1"/>
  <c r="D118" i="2" s="1"/>
  <c r="D43" i="4" s="1"/>
  <c r="C3" i="2"/>
  <c r="Y89" i="1"/>
  <c r="X89" i="1"/>
  <c r="Y86" i="1"/>
  <c r="X86" i="1"/>
  <c r="Y84" i="1"/>
  <c r="X84" i="1"/>
  <c r="Y82" i="1"/>
  <c r="X82" i="1"/>
  <c r="Y81" i="1"/>
  <c r="X81" i="1"/>
  <c r="Y79" i="1"/>
  <c r="X79" i="1"/>
  <c r="Y78" i="1"/>
  <c r="X78" i="1"/>
  <c r="Y77" i="1"/>
  <c r="X77" i="1"/>
  <c r="Y76" i="1"/>
  <c r="X76" i="1"/>
  <c r="Y74" i="1"/>
  <c r="X74" i="1"/>
  <c r="Y73" i="1"/>
  <c r="X73" i="1"/>
  <c r="Y72" i="1"/>
  <c r="Y70" i="1"/>
  <c r="X70" i="1"/>
  <c r="Y69" i="1"/>
  <c r="X69" i="1"/>
  <c r="Y68" i="1"/>
  <c r="X68" i="1"/>
  <c r="Y67" i="1"/>
  <c r="X67" i="1"/>
  <c r="Y66" i="1"/>
  <c r="X66" i="1"/>
  <c r="Y65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59" i="1"/>
  <c r="W89" i="1" s="1"/>
  <c r="W28" i="4" s="1"/>
  <c r="V59" i="1"/>
  <c r="V89" i="1" s="1"/>
  <c r="V28" i="4" s="1"/>
  <c r="U59" i="1"/>
  <c r="U89" i="1" s="1"/>
  <c r="U28" i="4" s="1"/>
  <c r="S59" i="1"/>
  <c r="S89" i="1" s="1"/>
  <c r="S28" i="4" s="1"/>
  <c r="R59" i="1"/>
  <c r="R89" i="1" s="1"/>
  <c r="R28" i="4" s="1"/>
  <c r="Q59" i="1"/>
  <c r="Q89" i="1" s="1"/>
  <c r="Q28" i="4" s="1"/>
  <c r="P59" i="1"/>
  <c r="N59" i="1"/>
  <c r="N89" i="1" s="1"/>
  <c r="N28" i="4" s="1"/>
  <c r="M59" i="1"/>
  <c r="M89" i="1" s="1"/>
  <c r="M28" i="4" s="1"/>
  <c r="L59" i="1"/>
  <c r="L89" i="1" s="1"/>
  <c r="L28" i="4" s="1"/>
  <c r="K59" i="1"/>
  <c r="K89" i="1" s="1"/>
  <c r="K28" i="4" s="1"/>
  <c r="J59" i="1"/>
  <c r="J89" i="1" s="1"/>
  <c r="J28" i="4" s="1"/>
  <c r="I59" i="1"/>
  <c r="I89" i="1" s="1"/>
  <c r="I28" i="4" s="1"/>
  <c r="H59" i="1"/>
  <c r="F59" i="1"/>
  <c r="F89" i="1" s="1"/>
  <c r="F28" i="4" s="1"/>
  <c r="E89" i="1"/>
  <c r="E28" i="4" s="1"/>
  <c r="D59" i="1"/>
  <c r="D89" i="1" s="1"/>
  <c r="D28" i="4" s="1"/>
  <c r="C59" i="1"/>
  <c r="C89" i="1" s="1"/>
  <c r="C28" i="4" s="1"/>
  <c r="Y58" i="1"/>
  <c r="X58" i="1"/>
  <c r="X41" i="1" s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8" i="1"/>
  <c r="E58" i="1"/>
  <c r="D58" i="1"/>
  <c r="C58" i="1"/>
  <c r="W86" i="1"/>
  <c r="V86" i="1"/>
  <c r="U86" i="1"/>
  <c r="S86" i="1"/>
  <c r="R86" i="1"/>
  <c r="Q86" i="1"/>
  <c r="P86" i="1"/>
  <c r="N86" i="1"/>
  <c r="L86" i="1"/>
  <c r="K86" i="1"/>
  <c r="J86" i="1"/>
  <c r="H86" i="1"/>
  <c r="E86" i="1"/>
  <c r="D86" i="1"/>
  <c r="C86" i="1"/>
  <c r="W53" i="1"/>
  <c r="W84" i="1" s="1"/>
  <c r="W23" i="4" s="1"/>
  <c r="V53" i="1"/>
  <c r="V84" i="1" s="1"/>
  <c r="V23" i="4" s="1"/>
  <c r="U53" i="1"/>
  <c r="S53" i="1"/>
  <c r="S84" i="1" s="1"/>
  <c r="S23" i="4" s="1"/>
  <c r="R53" i="1"/>
  <c r="R84" i="1" s="1"/>
  <c r="R23" i="4" s="1"/>
  <c r="Q53" i="1"/>
  <c r="Q84" i="1" s="1"/>
  <c r="Q23" i="4" s="1"/>
  <c r="P53" i="1"/>
  <c r="P84" i="1" s="1"/>
  <c r="P23" i="4" s="1"/>
  <c r="N53" i="1"/>
  <c r="N84" i="1" s="1"/>
  <c r="N23" i="4" s="1"/>
  <c r="M53" i="1"/>
  <c r="M84" i="1" s="1"/>
  <c r="M23" i="4" s="1"/>
  <c r="L53" i="1"/>
  <c r="L84" i="1" s="1"/>
  <c r="L23" i="4" s="1"/>
  <c r="K53" i="1"/>
  <c r="K84" i="1" s="1"/>
  <c r="K23" i="4" s="1"/>
  <c r="J53" i="1"/>
  <c r="J84" i="1" s="1"/>
  <c r="J23" i="4" s="1"/>
  <c r="I53" i="1"/>
  <c r="I84" i="1" s="1"/>
  <c r="I23" i="4" s="1"/>
  <c r="H53" i="1"/>
  <c r="H84" i="1" s="1"/>
  <c r="H23" i="4" s="1"/>
  <c r="F53" i="1"/>
  <c r="F84" i="1" s="1"/>
  <c r="F23" i="4" s="1"/>
  <c r="E53" i="1"/>
  <c r="E84" i="1" s="1"/>
  <c r="E23" i="4" s="1"/>
  <c r="D53" i="1"/>
  <c r="W51" i="1"/>
  <c r="W82" i="1" s="1"/>
  <c r="W21" i="4" s="1"/>
  <c r="V51" i="1"/>
  <c r="V82" i="1" s="1"/>
  <c r="V21" i="4" s="1"/>
  <c r="U51" i="1"/>
  <c r="U82" i="1" s="1"/>
  <c r="U21" i="4" s="1"/>
  <c r="S51" i="1"/>
  <c r="S82" i="1" s="1"/>
  <c r="S21" i="4" s="1"/>
  <c r="R51" i="1"/>
  <c r="R82" i="1" s="1"/>
  <c r="R21" i="4" s="1"/>
  <c r="Q51" i="1"/>
  <c r="Q82" i="1" s="1"/>
  <c r="Q21" i="4" s="1"/>
  <c r="P51" i="1"/>
  <c r="P82" i="1" s="1"/>
  <c r="P21" i="4" s="1"/>
  <c r="N51" i="1"/>
  <c r="N82" i="1" s="1"/>
  <c r="N21" i="4" s="1"/>
  <c r="M51" i="1"/>
  <c r="M82" i="1" s="1"/>
  <c r="M21" i="4" s="1"/>
  <c r="L51" i="1"/>
  <c r="L82" i="1" s="1"/>
  <c r="L21" i="4" s="1"/>
  <c r="K51" i="1"/>
  <c r="K82" i="1" s="1"/>
  <c r="K21" i="4" s="1"/>
  <c r="J51" i="1"/>
  <c r="J82" i="1" s="1"/>
  <c r="J21" i="4" s="1"/>
  <c r="I51" i="1"/>
  <c r="I82" i="1" s="1"/>
  <c r="I21" i="4" s="1"/>
  <c r="H51" i="1"/>
  <c r="H82" i="1" s="1"/>
  <c r="H21" i="4" s="1"/>
  <c r="F51" i="1"/>
  <c r="F82" i="1" s="1"/>
  <c r="F21" i="4" s="1"/>
  <c r="E51" i="1"/>
  <c r="E82" i="1" s="1"/>
  <c r="E21" i="4" s="1"/>
  <c r="D51" i="1"/>
  <c r="D82" i="1" s="1"/>
  <c r="D21" i="4" s="1"/>
  <c r="C82" i="1"/>
  <c r="C21" i="4" s="1"/>
  <c r="W50" i="1"/>
  <c r="W81" i="1" s="1"/>
  <c r="W20" i="4" s="1"/>
  <c r="V50" i="1"/>
  <c r="V81" i="1" s="1"/>
  <c r="V20" i="4" s="1"/>
  <c r="U50" i="1"/>
  <c r="S50" i="1"/>
  <c r="S81" i="1" s="1"/>
  <c r="S20" i="4" s="1"/>
  <c r="R50" i="1"/>
  <c r="R81" i="1" s="1"/>
  <c r="R20" i="4" s="1"/>
  <c r="Q50" i="1"/>
  <c r="Q81" i="1" s="1"/>
  <c r="Q20" i="4" s="1"/>
  <c r="P50" i="1"/>
  <c r="P81" i="1" s="1"/>
  <c r="P20" i="4" s="1"/>
  <c r="N50" i="1"/>
  <c r="N81" i="1" s="1"/>
  <c r="N20" i="4" s="1"/>
  <c r="M50" i="1"/>
  <c r="M81" i="1" s="1"/>
  <c r="M20" i="4" s="1"/>
  <c r="L50" i="1"/>
  <c r="L81" i="1" s="1"/>
  <c r="L20" i="4" s="1"/>
  <c r="K50" i="1"/>
  <c r="K81" i="1" s="1"/>
  <c r="K20" i="4" s="1"/>
  <c r="J50" i="1"/>
  <c r="J81" i="1" s="1"/>
  <c r="J20" i="4" s="1"/>
  <c r="I50" i="1"/>
  <c r="I81" i="1" s="1"/>
  <c r="I20" i="4" s="1"/>
  <c r="H50" i="1"/>
  <c r="H81" i="1" s="1"/>
  <c r="H20" i="4" s="1"/>
  <c r="F50" i="1"/>
  <c r="F81" i="1" s="1"/>
  <c r="F20" i="4" s="1"/>
  <c r="E50" i="1"/>
  <c r="E81" i="1" s="1"/>
  <c r="E20" i="4" s="1"/>
  <c r="D50" i="1"/>
  <c r="D81" i="1" s="1"/>
  <c r="D20" i="4" s="1"/>
  <c r="C50" i="1"/>
  <c r="C81" i="1" s="1"/>
  <c r="C20" i="4" s="1"/>
  <c r="W48" i="1"/>
  <c r="W79" i="1" s="1"/>
  <c r="W18" i="4" s="1"/>
  <c r="V48" i="1"/>
  <c r="V79" i="1" s="1"/>
  <c r="V18" i="4" s="1"/>
  <c r="U48" i="1"/>
  <c r="U79" i="1" s="1"/>
  <c r="U18" i="4" s="1"/>
  <c r="S48" i="1"/>
  <c r="S79" i="1" s="1"/>
  <c r="S18" i="4" s="1"/>
  <c r="R48" i="1"/>
  <c r="R79" i="1" s="1"/>
  <c r="R18" i="4" s="1"/>
  <c r="Q48" i="1"/>
  <c r="Q79" i="1" s="1"/>
  <c r="Q18" i="4" s="1"/>
  <c r="P48" i="1"/>
  <c r="P79" i="1" s="1"/>
  <c r="P18" i="4" s="1"/>
  <c r="N48" i="1"/>
  <c r="N79" i="1" s="1"/>
  <c r="N18" i="4" s="1"/>
  <c r="M48" i="1"/>
  <c r="M79" i="1" s="1"/>
  <c r="M18" i="4" s="1"/>
  <c r="L48" i="1"/>
  <c r="L79" i="1" s="1"/>
  <c r="L18" i="4" s="1"/>
  <c r="K48" i="1"/>
  <c r="K79" i="1" s="1"/>
  <c r="K18" i="4" s="1"/>
  <c r="J48" i="1"/>
  <c r="J79" i="1" s="1"/>
  <c r="J18" i="4" s="1"/>
  <c r="I48" i="1"/>
  <c r="I79" i="1" s="1"/>
  <c r="I18" i="4" s="1"/>
  <c r="H48" i="1"/>
  <c r="H79" i="1" s="1"/>
  <c r="H18" i="4" s="1"/>
  <c r="F48" i="1"/>
  <c r="F79" i="1" s="1"/>
  <c r="F18" i="4" s="1"/>
  <c r="E48" i="1"/>
  <c r="E79" i="1" s="1"/>
  <c r="E18" i="4" s="1"/>
  <c r="D48" i="1"/>
  <c r="D79" i="1" s="1"/>
  <c r="D18" i="4" s="1"/>
  <c r="C48" i="1"/>
  <c r="C79" i="1" s="1"/>
  <c r="C18" i="4" s="1"/>
  <c r="W47" i="1"/>
  <c r="W78" i="1" s="1"/>
  <c r="W17" i="4" s="1"/>
  <c r="V47" i="1"/>
  <c r="V78" i="1" s="1"/>
  <c r="V17" i="4" s="1"/>
  <c r="U47" i="1"/>
  <c r="S47" i="1"/>
  <c r="S78" i="1" s="1"/>
  <c r="S17" i="4" s="1"/>
  <c r="R47" i="1"/>
  <c r="R78" i="1" s="1"/>
  <c r="R17" i="4" s="1"/>
  <c r="Q47" i="1"/>
  <c r="Q78" i="1" s="1"/>
  <c r="Q17" i="4" s="1"/>
  <c r="P47" i="1"/>
  <c r="P78" i="1" s="1"/>
  <c r="P17" i="4" s="1"/>
  <c r="N47" i="1"/>
  <c r="N78" i="1" s="1"/>
  <c r="N17" i="4" s="1"/>
  <c r="M47" i="1"/>
  <c r="M78" i="1" s="1"/>
  <c r="M17" i="4" s="1"/>
  <c r="L47" i="1"/>
  <c r="L78" i="1" s="1"/>
  <c r="L17" i="4" s="1"/>
  <c r="K47" i="1"/>
  <c r="K78" i="1" s="1"/>
  <c r="K17" i="4" s="1"/>
  <c r="J47" i="1"/>
  <c r="J78" i="1" s="1"/>
  <c r="J17" i="4" s="1"/>
  <c r="I47" i="1"/>
  <c r="I78" i="1" s="1"/>
  <c r="I17" i="4" s="1"/>
  <c r="H47" i="1"/>
  <c r="H78" i="1" s="1"/>
  <c r="H17" i="4" s="1"/>
  <c r="F47" i="1"/>
  <c r="F78" i="1" s="1"/>
  <c r="F17" i="4" s="1"/>
  <c r="E47" i="1"/>
  <c r="E78" i="1" s="1"/>
  <c r="E17" i="4" s="1"/>
  <c r="D47" i="1"/>
  <c r="D78" i="1" s="1"/>
  <c r="D17" i="4" s="1"/>
  <c r="C47" i="1"/>
  <c r="C78" i="1" s="1"/>
  <c r="C17" i="4" s="1"/>
  <c r="Y44" i="1"/>
  <c r="X44" i="1"/>
  <c r="W43" i="1"/>
  <c r="W74" i="1" s="1"/>
  <c r="W13" i="4" s="1"/>
  <c r="V43" i="1"/>
  <c r="V74" i="1" s="1"/>
  <c r="V13" i="4" s="1"/>
  <c r="U43" i="1"/>
  <c r="U74" i="1" s="1"/>
  <c r="U13" i="4" s="1"/>
  <c r="S43" i="1"/>
  <c r="S74" i="1" s="1"/>
  <c r="S13" i="4" s="1"/>
  <c r="R43" i="1"/>
  <c r="R74" i="1" s="1"/>
  <c r="R13" i="4" s="1"/>
  <c r="Q43" i="1"/>
  <c r="Q74" i="1" s="1"/>
  <c r="Q13" i="4" s="1"/>
  <c r="P43" i="1"/>
  <c r="P74" i="1" s="1"/>
  <c r="P13" i="4" s="1"/>
  <c r="N43" i="1"/>
  <c r="N74" i="1" s="1"/>
  <c r="N13" i="4" s="1"/>
  <c r="M43" i="1"/>
  <c r="M74" i="1" s="1"/>
  <c r="M13" i="4" s="1"/>
  <c r="L43" i="1"/>
  <c r="L74" i="1" s="1"/>
  <c r="L13" i="4" s="1"/>
  <c r="K43" i="1"/>
  <c r="K74" i="1" s="1"/>
  <c r="K13" i="4" s="1"/>
  <c r="J43" i="1"/>
  <c r="J74" i="1" s="1"/>
  <c r="J13" i="4" s="1"/>
  <c r="I43" i="1"/>
  <c r="I74" i="1" s="1"/>
  <c r="I13" i="4" s="1"/>
  <c r="H43" i="1"/>
  <c r="H74" i="1" s="1"/>
  <c r="H13" i="4" s="1"/>
  <c r="F43" i="1"/>
  <c r="F74" i="1" s="1"/>
  <c r="F13" i="4" s="1"/>
  <c r="E43" i="1"/>
  <c r="E74" i="1" s="1"/>
  <c r="E13" i="4" s="1"/>
  <c r="D43" i="1"/>
  <c r="D74" i="1" s="1"/>
  <c r="D13" i="4" s="1"/>
  <c r="C43" i="1"/>
  <c r="C74" i="1" s="1"/>
  <c r="C13" i="4" s="1"/>
  <c r="W42" i="1"/>
  <c r="W73" i="1" s="1"/>
  <c r="W12" i="4" s="1"/>
  <c r="V42" i="1"/>
  <c r="V73" i="1" s="1"/>
  <c r="V12" i="4" s="1"/>
  <c r="U42" i="1"/>
  <c r="S42" i="1"/>
  <c r="S73" i="1" s="1"/>
  <c r="S12" i="4" s="1"/>
  <c r="R42" i="1"/>
  <c r="R73" i="1" s="1"/>
  <c r="R12" i="4" s="1"/>
  <c r="Q42" i="1"/>
  <c r="Q73" i="1" s="1"/>
  <c r="Q12" i="4" s="1"/>
  <c r="P42" i="1"/>
  <c r="P73" i="1" s="1"/>
  <c r="P12" i="4" s="1"/>
  <c r="N42" i="1"/>
  <c r="N73" i="1" s="1"/>
  <c r="N12" i="4" s="1"/>
  <c r="M42" i="1"/>
  <c r="M73" i="1" s="1"/>
  <c r="M12" i="4" s="1"/>
  <c r="L42" i="1"/>
  <c r="L73" i="1" s="1"/>
  <c r="L12" i="4" s="1"/>
  <c r="K42" i="1"/>
  <c r="K73" i="1" s="1"/>
  <c r="K12" i="4" s="1"/>
  <c r="J42" i="1"/>
  <c r="J73" i="1" s="1"/>
  <c r="J12" i="4" s="1"/>
  <c r="I73" i="1"/>
  <c r="I12" i="4" s="1"/>
  <c r="H42" i="1"/>
  <c r="H73" i="1" s="1"/>
  <c r="H12" i="4" s="1"/>
  <c r="F42" i="1"/>
  <c r="F73" i="1" s="1"/>
  <c r="F12" i="4" s="1"/>
  <c r="E73" i="1"/>
  <c r="E12" i="4" s="1"/>
  <c r="D42" i="1"/>
  <c r="D73" i="1" s="1"/>
  <c r="D12" i="4" s="1"/>
  <c r="C42" i="1"/>
  <c r="C73" i="1" s="1"/>
  <c r="C12" i="4" s="1"/>
  <c r="W72" i="1"/>
  <c r="W11" i="4" s="1"/>
  <c r="V72" i="1"/>
  <c r="V11" i="4" s="1"/>
  <c r="U72" i="1"/>
  <c r="U11" i="4" s="1"/>
  <c r="S72" i="1"/>
  <c r="S11" i="4" s="1"/>
  <c r="R72" i="1"/>
  <c r="R11" i="4" s="1"/>
  <c r="Q72" i="1"/>
  <c r="Q11" i="4" s="1"/>
  <c r="L72" i="1"/>
  <c r="L11" i="4" s="1"/>
  <c r="K72" i="1"/>
  <c r="K11" i="4" s="1"/>
  <c r="J72" i="1"/>
  <c r="J11" i="4" s="1"/>
  <c r="E72" i="1"/>
  <c r="E11" i="4" s="1"/>
  <c r="D72" i="1"/>
  <c r="D11" i="4" s="1"/>
  <c r="C72" i="1"/>
  <c r="C11" i="4" s="1"/>
  <c r="W40" i="1"/>
  <c r="V40" i="1"/>
  <c r="U40" i="1"/>
  <c r="S40" i="1"/>
  <c r="R40" i="1"/>
  <c r="Q40" i="1"/>
  <c r="P40" i="1"/>
  <c r="N40" i="1"/>
  <c r="M40" i="1"/>
  <c r="L40" i="1"/>
  <c r="K40" i="1"/>
  <c r="J40" i="1"/>
  <c r="I40" i="1"/>
  <c r="H40" i="1"/>
  <c r="F40" i="1"/>
  <c r="E40" i="1"/>
  <c r="D40" i="1"/>
  <c r="C40" i="1"/>
  <c r="W39" i="1"/>
  <c r="W70" i="1" s="1"/>
  <c r="W9" i="4" s="1"/>
  <c r="V39" i="1"/>
  <c r="V70" i="1" s="1"/>
  <c r="V9" i="4" s="1"/>
  <c r="U39" i="1"/>
  <c r="S39" i="1"/>
  <c r="S70" i="1" s="1"/>
  <c r="S9" i="4" s="1"/>
  <c r="R39" i="1"/>
  <c r="R70" i="1" s="1"/>
  <c r="R9" i="4" s="1"/>
  <c r="Q39" i="1"/>
  <c r="Q70" i="1" s="1"/>
  <c r="Q9" i="4" s="1"/>
  <c r="P39" i="1"/>
  <c r="P70" i="1" s="1"/>
  <c r="P9" i="4" s="1"/>
  <c r="N39" i="1"/>
  <c r="N70" i="1" s="1"/>
  <c r="N9" i="4" s="1"/>
  <c r="M39" i="1"/>
  <c r="M70" i="1" s="1"/>
  <c r="M9" i="4" s="1"/>
  <c r="L39" i="1"/>
  <c r="L70" i="1" s="1"/>
  <c r="L9" i="4" s="1"/>
  <c r="K39" i="1"/>
  <c r="K70" i="1" s="1"/>
  <c r="K9" i="4" s="1"/>
  <c r="J39" i="1"/>
  <c r="J70" i="1" s="1"/>
  <c r="J9" i="4" s="1"/>
  <c r="I39" i="1"/>
  <c r="I70" i="1" s="1"/>
  <c r="I9" i="4" s="1"/>
  <c r="H39" i="1"/>
  <c r="H70" i="1" s="1"/>
  <c r="H9" i="4" s="1"/>
  <c r="F39" i="1"/>
  <c r="F70" i="1" s="1"/>
  <c r="F9" i="4" s="1"/>
  <c r="E39" i="1"/>
  <c r="E70" i="1" s="1"/>
  <c r="E9" i="4" s="1"/>
  <c r="D39" i="1"/>
  <c r="D70" i="1" s="1"/>
  <c r="D9" i="4" s="1"/>
  <c r="W38" i="1"/>
  <c r="W69" i="1" s="1"/>
  <c r="W8" i="4" s="1"/>
  <c r="V38" i="1"/>
  <c r="V69" i="1" s="1"/>
  <c r="V8" i="4" s="1"/>
  <c r="U38" i="1"/>
  <c r="U69" i="1" s="1"/>
  <c r="U8" i="4" s="1"/>
  <c r="S38" i="1"/>
  <c r="S69" i="1" s="1"/>
  <c r="S8" i="4" s="1"/>
  <c r="R38" i="1"/>
  <c r="R69" i="1" s="1"/>
  <c r="R8" i="4" s="1"/>
  <c r="Q38" i="1"/>
  <c r="Q69" i="1" s="1"/>
  <c r="Q8" i="4" s="1"/>
  <c r="P38" i="1"/>
  <c r="P69" i="1" s="1"/>
  <c r="P8" i="4" s="1"/>
  <c r="N38" i="1"/>
  <c r="N69" i="1" s="1"/>
  <c r="N8" i="4" s="1"/>
  <c r="M38" i="1"/>
  <c r="M69" i="1" s="1"/>
  <c r="M8" i="4" s="1"/>
  <c r="L38" i="1"/>
  <c r="L69" i="1" s="1"/>
  <c r="L8" i="4" s="1"/>
  <c r="K38" i="1"/>
  <c r="K69" i="1" s="1"/>
  <c r="K8" i="4" s="1"/>
  <c r="J38" i="1"/>
  <c r="J69" i="1" s="1"/>
  <c r="J8" i="4" s="1"/>
  <c r="H38" i="1"/>
  <c r="H69" i="1" s="1"/>
  <c r="H8" i="4" s="1"/>
  <c r="F38" i="1"/>
  <c r="F69" i="1" s="1"/>
  <c r="F8" i="4" s="1"/>
  <c r="E38" i="1"/>
  <c r="E69" i="1" s="1"/>
  <c r="E8" i="4" s="1"/>
  <c r="C38" i="1"/>
  <c r="W37" i="1"/>
  <c r="W68" i="1" s="1"/>
  <c r="W7" i="4" s="1"/>
  <c r="V37" i="1"/>
  <c r="V68" i="1" s="1"/>
  <c r="V7" i="4" s="1"/>
  <c r="U37" i="1"/>
  <c r="S37" i="1"/>
  <c r="S68" i="1" s="1"/>
  <c r="S7" i="4" s="1"/>
  <c r="R37" i="1"/>
  <c r="R68" i="1" s="1"/>
  <c r="R7" i="4" s="1"/>
  <c r="Q37" i="1"/>
  <c r="Q68" i="1" s="1"/>
  <c r="Q7" i="4" s="1"/>
  <c r="P37" i="1"/>
  <c r="P68" i="1" s="1"/>
  <c r="P7" i="4" s="1"/>
  <c r="N37" i="1"/>
  <c r="N68" i="1" s="1"/>
  <c r="N7" i="4" s="1"/>
  <c r="M37" i="1"/>
  <c r="M68" i="1" s="1"/>
  <c r="M7" i="4" s="1"/>
  <c r="L37" i="1"/>
  <c r="L68" i="1" s="1"/>
  <c r="L7" i="4" s="1"/>
  <c r="K37" i="1"/>
  <c r="K68" i="1" s="1"/>
  <c r="K7" i="4" s="1"/>
  <c r="J37" i="1"/>
  <c r="J68" i="1" s="1"/>
  <c r="J7" i="4" s="1"/>
  <c r="I37" i="1"/>
  <c r="I68" i="1" s="1"/>
  <c r="I7" i="4" s="1"/>
  <c r="H37" i="1"/>
  <c r="H68" i="1" s="1"/>
  <c r="H7" i="4" s="1"/>
  <c r="F37" i="1"/>
  <c r="F68" i="1" s="1"/>
  <c r="F7" i="4" s="1"/>
  <c r="E37" i="1"/>
  <c r="E68" i="1" s="1"/>
  <c r="E7" i="4" s="1"/>
  <c r="D37" i="1"/>
  <c r="D68" i="1" s="1"/>
  <c r="D7" i="4" s="1"/>
  <c r="C68" i="1"/>
  <c r="C7" i="4" s="1"/>
  <c r="W36" i="1"/>
  <c r="W67" i="1" s="1"/>
  <c r="W6" i="4" s="1"/>
  <c r="V36" i="1"/>
  <c r="V67" i="1" s="1"/>
  <c r="V6" i="4" s="1"/>
  <c r="U36" i="1"/>
  <c r="S36" i="1"/>
  <c r="S67" i="1" s="1"/>
  <c r="S6" i="4" s="1"/>
  <c r="R36" i="1"/>
  <c r="R67" i="1" s="1"/>
  <c r="R6" i="4" s="1"/>
  <c r="Q36" i="1"/>
  <c r="Q67" i="1" s="1"/>
  <c r="Q6" i="4" s="1"/>
  <c r="P36" i="1"/>
  <c r="P67" i="1" s="1"/>
  <c r="P6" i="4" s="1"/>
  <c r="N36" i="1"/>
  <c r="M36" i="1"/>
  <c r="M67" i="1" s="1"/>
  <c r="M6" i="4" s="1"/>
  <c r="L36" i="1"/>
  <c r="L67" i="1" s="1"/>
  <c r="L6" i="4" s="1"/>
  <c r="K36" i="1"/>
  <c r="K67" i="1" s="1"/>
  <c r="K6" i="4" s="1"/>
  <c r="J36" i="1"/>
  <c r="J67" i="1" s="1"/>
  <c r="J6" i="4" s="1"/>
  <c r="I36" i="1"/>
  <c r="I67" i="1" s="1"/>
  <c r="I6" i="4" s="1"/>
  <c r="H36" i="1"/>
  <c r="H67" i="1" s="1"/>
  <c r="H6" i="4" s="1"/>
  <c r="F36" i="1"/>
  <c r="F67" i="1" s="1"/>
  <c r="F6" i="4" s="1"/>
  <c r="E36" i="1"/>
  <c r="E67" i="1" s="1"/>
  <c r="E6" i="4" s="1"/>
  <c r="D36" i="1"/>
  <c r="D67" i="1" s="1"/>
  <c r="D6" i="4" s="1"/>
  <c r="C36" i="1"/>
  <c r="C67" i="1" s="1"/>
  <c r="C6" i="4" s="1"/>
  <c r="W35" i="1"/>
  <c r="W66" i="1" s="1"/>
  <c r="W5" i="4" s="1"/>
  <c r="V35" i="1"/>
  <c r="V66" i="1" s="1"/>
  <c r="V5" i="4" s="1"/>
  <c r="U35" i="1"/>
  <c r="S35" i="1"/>
  <c r="S66" i="1" s="1"/>
  <c r="S5" i="4" s="1"/>
  <c r="R35" i="1"/>
  <c r="R66" i="1" s="1"/>
  <c r="R5" i="4" s="1"/>
  <c r="Q35" i="1"/>
  <c r="P35" i="1"/>
  <c r="P66" i="1" s="1"/>
  <c r="P5" i="4" s="1"/>
  <c r="N35" i="1"/>
  <c r="N66" i="1" s="1"/>
  <c r="N5" i="4" s="1"/>
  <c r="M35" i="1"/>
  <c r="L35" i="1"/>
  <c r="L66" i="1" s="1"/>
  <c r="L5" i="4" s="1"/>
  <c r="K35" i="1"/>
  <c r="K66" i="1" s="1"/>
  <c r="K5" i="4" s="1"/>
  <c r="J35" i="1"/>
  <c r="J66" i="1" s="1"/>
  <c r="J5" i="4" s="1"/>
  <c r="I35" i="1"/>
  <c r="H35" i="1"/>
  <c r="H66" i="1" s="1"/>
  <c r="H5" i="4" s="1"/>
  <c r="F35" i="1"/>
  <c r="F66" i="1" s="1"/>
  <c r="F5" i="4" s="1"/>
  <c r="E35" i="1"/>
  <c r="D35" i="1"/>
  <c r="D66" i="1" s="1"/>
  <c r="D5" i="4" s="1"/>
  <c r="C35" i="1"/>
  <c r="C66" i="1" s="1"/>
  <c r="C5" i="4" s="1"/>
  <c r="X34" i="1"/>
  <c r="X65" i="1" s="1"/>
  <c r="Y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M29" i="1"/>
  <c r="L29" i="1"/>
  <c r="K29" i="1"/>
  <c r="J29" i="1"/>
  <c r="I29" i="1"/>
  <c r="H29" i="1"/>
  <c r="G58" i="1"/>
  <c r="Y15" i="1"/>
  <c r="X15" i="1"/>
  <c r="Y4" i="1"/>
  <c r="X4" i="1"/>
  <c r="C72" i="3" l="1"/>
  <c r="E72" i="3" s="1"/>
  <c r="E122" i="3"/>
  <c r="C120" i="3"/>
  <c r="C135" i="3" s="1"/>
  <c r="C74" i="3"/>
  <c r="E74" i="3" s="1"/>
  <c r="C82" i="3"/>
  <c r="C49" i="3"/>
  <c r="C69" i="1"/>
  <c r="C8" i="4" s="1"/>
  <c r="D84" i="1"/>
  <c r="D23" i="4" s="1"/>
  <c r="Y64" i="1"/>
  <c r="K56" i="2"/>
  <c r="K108" i="2" s="1"/>
  <c r="K33" i="4" s="1"/>
  <c r="T57" i="2"/>
  <c r="T109" i="2" s="1"/>
  <c r="T34" i="4" s="1"/>
  <c r="S60" i="2"/>
  <c r="S112" i="2" s="1"/>
  <c r="S37" i="4" s="1"/>
  <c r="S93" i="2"/>
  <c r="S145" i="2" s="1"/>
  <c r="S70" i="4" s="1"/>
  <c r="C71" i="3"/>
  <c r="E71" i="3" s="1"/>
  <c r="C73" i="3"/>
  <c r="E73" i="3" s="1"/>
  <c r="W56" i="2"/>
  <c r="W108" i="2" s="1"/>
  <c r="W33" i="4" s="1"/>
  <c r="O58" i="2"/>
  <c r="O110" i="2" s="1"/>
  <c r="O35" i="4" s="1"/>
  <c r="G62" i="2"/>
  <c r="G114" i="2" s="1"/>
  <c r="G39" i="4" s="1"/>
  <c r="E46" i="1"/>
  <c r="E77" i="1" s="1"/>
  <c r="E16" i="4" s="1"/>
  <c r="E85" i="3"/>
  <c r="I41" i="1"/>
  <c r="I72" i="1" s="1"/>
  <c r="I11" i="4" s="1"/>
  <c r="C70" i="3"/>
  <c r="E70" i="3" s="1"/>
  <c r="E86" i="3"/>
  <c r="E54" i="3"/>
  <c r="C84" i="3"/>
  <c r="H41" i="1"/>
  <c r="H72" i="1" s="1"/>
  <c r="H11" i="4" s="1"/>
  <c r="V45" i="1"/>
  <c r="V76" i="1" s="1"/>
  <c r="V15" i="4" s="1"/>
  <c r="V46" i="1"/>
  <c r="V77" i="1" s="1"/>
  <c r="V16" i="4" s="1"/>
  <c r="U46" i="1"/>
  <c r="U77" i="1" s="1"/>
  <c r="U16" i="4" s="1"/>
  <c r="L57" i="2"/>
  <c r="L109" i="2" s="1"/>
  <c r="L34" i="4" s="1"/>
  <c r="K60" i="2"/>
  <c r="K112" i="2" s="1"/>
  <c r="K37" i="4" s="1"/>
  <c r="T61" i="2"/>
  <c r="T113" i="2" s="1"/>
  <c r="T38" i="4" s="1"/>
  <c r="S73" i="2"/>
  <c r="S125" i="2" s="1"/>
  <c r="S50" i="4" s="1"/>
  <c r="S56" i="2"/>
  <c r="S108" i="2" s="1"/>
  <c r="S33" i="4" s="1"/>
  <c r="G58" i="2"/>
  <c r="G110" i="2" s="1"/>
  <c r="G35" i="4" s="1"/>
  <c r="W60" i="2"/>
  <c r="W112" i="2" s="1"/>
  <c r="W37" i="4" s="1"/>
  <c r="O62" i="2"/>
  <c r="O114" i="2" s="1"/>
  <c r="O39" i="4" s="1"/>
  <c r="Y75" i="1"/>
  <c r="F86" i="1"/>
  <c r="L45" i="1"/>
  <c r="L76" i="1" s="1"/>
  <c r="L15" i="4" s="1"/>
  <c r="Q46" i="1"/>
  <c r="Q77" i="1" s="1"/>
  <c r="Q16" i="4" s="1"/>
  <c r="M86" i="1"/>
  <c r="C66" i="3"/>
  <c r="E66" i="3" s="1"/>
  <c r="D45" i="1" s="1"/>
  <c r="U45" i="1"/>
  <c r="I38" i="1"/>
  <c r="I69" i="1" s="1"/>
  <c r="I8" i="4" s="1"/>
  <c r="M72" i="1"/>
  <c r="M11" i="4" s="1"/>
  <c r="Q45" i="1"/>
  <c r="Q76" i="1" s="1"/>
  <c r="Q15" i="4" s="1"/>
  <c r="C45" i="1"/>
  <c r="C76" i="1" s="1"/>
  <c r="C15" i="4" s="1"/>
  <c r="Y62" i="2"/>
  <c r="I79" i="2"/>
  <c r="Y85" i="2"/>
  <c r="E56" i="2"/>
  <c r="E108" i="2" s="1"/>
  <c r="E33" i="4" s="1"/>
  <c r="M56" i="2"/>
  <c r="I58" i="2"/>
  <c r="I110" i="2" s="1"/>
  <c r="I35" i="4" s="1"/>
  <c r="Q58" i="2"/>
  <c r="Q110" i="2" s="1"/>
  <c r="Q35" i="4" s="1"/>
  <c r="E60" i="2"/>
  <c r="E112" i="2" s="1"/>
  <c r="E37" i="4" s="1"/>
  <c r="M60" i="2"/>
  <c r="M112" i="2" s="1"/>
  <c r="M37" i="4" s="1"/>
  <c r="I62" i="2"/>
  <c r="I114" i="2" s="1"/>
  <c r="I39" i="4" s="1"/>
  <c r="Q62" i="2"/>
  <c r="Q114" i="2" s="1"/>
  <c r="Q39" i="4" s="1"/>
  <c r="M63" i="2"/>
  <c r="M115" i="2" s="1"/>
  <c r="M40" i="4" s="1"/>
  <c r="M67" i="2"/>
  <c r="M119" i="2" s="1"/>
  <c r="M44" i="4" s="1"/>
  <c r="E75" i="2"/>
  <c r="E127" i="2" s="1"/>
  <c r="E52" i="4" s="1"/>
  <c r="Y79" i="2"/>
  <c r="G56" i="2"/>
  <c r="G108" i="2" s="1"/>
  <c r="G33" i="4" s="1"/>
  <c r="O56" i="2"/>
  <c r="O108" i="2" s="1"/>
  <c r="O33" i="4" s="1"/>
  <c r="Y56" i="2"/>
  <c r="X57" i="2"/>
  <c r="X109" i="2" s="1"/>
  <c r="X34" i="4" s="1"/>
  <c r="K58" i="2"/>
  <c r="K110" i="2" s="1"/>
  <c r="K35" i="4" s="1"/>
  <c r="S58" i="2"/>
  <c r="S110" i="2" s="1"/>
  <c r="S35" i="4" s="1"/>
  <c r="G60" i="2"/>
  <c r="G112" i="2" s="1"/>
  <c r="G37" i="4" s="1"/>
  <c r="O60" i="2"/>
  <c r="O112" i="2" s="1"/>
  <c r="O37" i="4" s="1"/>
  <c r="Y60" i="2"/>
  <c r="K62" i="2"/>
  <c r="K114" i="2" s="1"/>
  <c r="K39" i="4" s="1"/>
  <c r="S62" i="2"/>
  <c r="S114" i="2" s="1"/>
  <c r="S39" i="4" s="1"/>
  <c r="O63" i="2"/>
  <c r="O115" i="2" s="1"/>
  <c r="O40" i="4" s="1"/>
  <c r="O69" i="2"/>
  <c r="O121" i="2" s="1"/>
  <c r="O46" i="4" s="1"/>
  <c r="G77" i="2"/>
  <c r="G129" i="2" s="1"/>
  <c r="G54" i="4" s="1"/>
  <c r="K81" i="2"/>
  <c r="K133" i="2" s="1"/>
  <c r="K58" i="4" s="1"/>
  <c r="I99" i="2"/>
  <c r="I151" i="2" s="1"/>
  <c r="I76" i="4" s="1"/>
  <c r="I56" i="2"/>
  <c r="I108" i="2" s="1"/>
  <c r="I33" i="4" s="1"/>
  <c r="Q56" i="2"/>
  <c r="Q108" i="2" s="1"/>
  <c r="Q33" i="4" s="1"/>
  <c r="D57" i="2"/>
  <c r="D109" i="2" s="1"/>
  <c r="D34" i="4" s="1"/>
  <c r="E58" i="2"/>
  <c r="E110" i="2" s="1"/>
  <c r="E35" i="4" s="1"/>
  <c r="M58" i="2"/>
  <c r="M110" i="2" s="1"/>
  <c r="M35" i="4" s="1"/>
  <c r="W58" i="2"/>
  <c r="W110" i="2" s="1"/>
  <c r="W35" i="4" s="1"/>
  <c r="Q60" i="2"/>
  <c r="Q112" i="2" s="1"/>
  <c r="Q37" i="4" s="1"/>
  <c r="D61" i="2"/>
  <c r="D113" i="2" s="1"/>
  <c r="D38" i="4" s="1"/>
  <c r="M62" i="2"/>
  <c r="M114" i="2" s="1"/>
  <c r="M39" i="4" s="1"/>
  <c r="W62" i="2"/>
  <c r="W114" i="2" s="1"/>
  <c r="W39" i="4" s="1"/>
  <c r="W77" i="2"/>
  <c r="W129" i="2" s="1"/>
  <c r="W54" i="4" s="1"/>
  <c r="X75" i="1"/>
  <c r="Y49" i="1"/>
  <c r="Y52" i="1" s="1"/>
  <c r="Y54" i="1" s="1"/>
  <c r="Y56" i="1" s="1"/>
  <c r="I86" i="1"/>
  <c r="E83" i="3"/>
  <c r="H45" i="1"/>
  <c r="H76" i="1" s="1"/>
  <c r="H15" i="4" s="1"/>
  <c r="J68" i="2"/>
  <c r="J120" i="2" s="1"/>
  <c r="J45" i="4" s="1"/>
  <c r="N34" i="1"/>
  <c r="N33" i="1" s="1"/>
  <c r="N64" i="1" s="1"/>
  <c r="N3" i="4" s="1"/>
  <c r="J34" i="1"/>
  <c r="J65" i="1" s="1"/>
  <c r="J4" i="4" s="1"/>
  <c r="R34" i="1"/>
  <c r="R65" i="1" s="1"/>
  <c r="R4" i="4" s="1"/>
  <c r="T59" i="1"/>
  <c r="T89" i="1" s="1"/>
  <c r="T28" i="4" s="1"/>
  <c r="E49" i="3"/>
  <c r="N67" i="1"/>
  <c r="N6" i="4" s="1"/>
  <c r="D34" i="1"/>
  <c r="D65" i="1" s="1"/>
  <c r="D4" i="4" s="1"/>
  <c r="L34" i="1"/>
  <c r="L65" i="1" s="1"/>
  <c r="L4" i="4" s="1"/>
  <c r="V34" i="1"/>
  <c r="T41" i="1"/>
  <c r="T72" i="1" s="1"/>
  <c r="T11" i="4" s="1"/>
  <c r="R45" i="1"/>
  <c r="W45" i="1"/>
  <c r="W76" i="1" s="1"/>
  <c r="W15" i="4" s="1"/>
  <c r="F46" i="1"/>
  <c r="F77" i="1" s="1"/>
  <c r="F16" i="4" s="1"/>
  <c r="J46" i="1"/>
  <c r="J77" i="1" s="1"/>
  <c r="J16" i="4" s="1"/>
  <c r="N46" i="1"/>
  <c r="N77" i="1" s="1"/>
  <c r="N16" i="4" s="1"/>
  <c r="R46" i="1"/>
  <c r="R77" i="1" s="1"/>
  <c r="R16" i="4" s="1"/>
  <c r="W46" i="1"/>
  <c r="W77" i="1" s="1"/>
  <c r="W16" i="4" s="1"/>
  <c r="G51" i="1"/>
  <c r="G82" i="1" s="1"/>
  <c r="G21" i="4" s="1"/>
  <c r="O51" i="1"/>
  <c r="O82" i="1" s="1"/>
  <c r="O21" i="4" s="1"/>
  <c r="F34" i="1"/>
  <c r="W34" i="1"/>
  <c r="W65" i="1" s="1"/>
  <c r="W4" i="4" s="1"/>
  <c r="O38" i="1"/>
  <c r="O69" i="1" s="1"/>
  <c r="O8" i="4" s="1"/>
  <c r="E45" i="1"/>
  <c r="E76" i="1" s="1"/>
  <c r="E15" i="4" s="1"/>
  <c r="J45" i="1"/>
  <c r="N45" i="1"/>
  <c r="S45" i="1"/>
  <c r="S76" i="1" s="1"/>
  <c r="S15" i="4" s="1"/>
  <c r="C46" i="1"/>
  <c r="C77" i="1" s="1"/>
  <c r="C16" i="4" s="1"/>
  <c r="K46" i="1"/>
  <c r="K77" i="1" s="1"/>
  <c r="K16" i="4" s="1"/>
  <c r="S46" i="1"/>
  <c r="S77" i="1" s="1"/>
  <c r="S16" i="4" s="1"/>
  <c r="H34" i="1"/>
  <c r="P34" i="1"/>
  <c r="G43" i="1"/>
  <c r="G74" i="1" s="1"/>
  <c r="G13" i="4" s="1"/>
  <c r="F45" i="1"/>
  <c r="K45" i="1"/>
  <c r="K76" i="1" s="1"/>
  <c r="K15" i="4" s="1"/>
  <c r="P45" i="1"/>
  <c r="L46" i="1"/>
  <c r="L77" i="1" s="1"/>
  <c r="L16" i="4" s="1"/>
  <c r="P46" i="1"/>
  <c r="O48" i="1"/>
  <c r="O79" i="1" s="1"/>
  <c r="O18" i="4" s="1"/>
  <c r="V132" i="2"/>
  <c r="V57" i="4" s="1"/>
  <c r="O140" i="2"/>
  <c r="O65" i="4" s="1"/>
  <c r="D99" i="2"/>
  <c r="D151" i="2" s="1"/>
  <c r="D76" i="4" s="1"/>
  <c r="D91" i="2"/>
  <c r="D143" i="2" s="1"/>
  <c r="D68" i="4" s="1"/>
  <c r="D87" i="2"/>
  <c r="D139" i="2" s="1"/>
  <c r="D64" i="4" s="1"/>
  <c r="D100" i="2"/>
  <c r="D152" i="2" s="1"/>
  <c r="D77" i="4" s="1"/>
  <c r="D96" i="2"/>
  <c r="D92" i="2"/>
  <c r="D144" i="2" s="1"/>
  <c r="D69" i="4" s="1"/>
  <c r="D101" i="2"/>
  <c r="D153" i="2" s="1"/>
  <c r="D78" i="4" s="1"/>
  <c r="D97" i="2"/>
  <c r="D149" i="2" s="1"/>
  <c r="D74" i="4" s="1"/>
  <c r="D93" i="2"/>
  <c r="D145" i="2" s="1"/>
  <c r="D70" i="4" s="1"/>
  <c r="D90" i="2"/>
  <c r="D142" i="2" s="1"/>
  <c r="D67" i="4" s="1"/>
  <c r="D83" i="2"/>
  <c r="D135" i="2" s="1"/>
  <c r="D60" i="4" s="1"/>
  <c r="D79" i="2"/>
  <c r="D131" i="2" s="1"/>
  <c r="D56" i="4" s="1"/>
  <c r="D75" i="2"/>
  <c r="D127" i="2" s="1"/>
  <c r="D52" i="4" s="1"/>
  <c r="D71" i="2"/>
  <c r="D67" i="2"/>
  <c r="D119" i="2" s="1"/>
  <c r="D44" i="4" s="1"/>
  <c r="D94" i="2"/>
  <c r="D146" i="2" s="1"/>
  <c r="D71" i="4" s="1"/>
  <c r="D84" i="2"/>
  <c r="D136" i="2" s="1"/>
  <c r="D61" i="4" s="1"/>
  <c r="D80" i="2"/>
  <c r="D132" i="2" s="1"/>
  <c r="D57" i="4" s="1"/>
  <c r="D76" i="2"/>
  <c r="D128" i="2" s="1"/>
  <c r="D53" i="4" s="1"/>
  <c r="D72" i="2"/>
  <c r="D124" i="2" s="1"/>
  <c r="D49" i="4" s="1"/>
  <c r="D68" i="2"/>
  <c r="D120" i="2" s="1"/>
  <c r="D45" i="4" s="1"/>
  <c r="D98" i="2"/>
  <c r="D150" i="2" s="1"/>
  <c r="D75" i="4" s="1"/>
  <c r="D86" i="2"/>
  <c r="D138" i="2" s="1"/>
  <c r="D63" i="4" s="1"/>
  <c r="D81" i="2"/>
  <c r="D133" i="2" s="1"/>
  <c r="D58" i="4" s="1"/>
  <c r="D77" i="2"/>
  <c r="D129" i="2" s="1"/>
  <c r="D54" i="4" s="1"/>
  <c r="D73" i="2"/>
  <c r="D125" i="2" s="1"/>
  <c r="D50" i="4" s="1"/>
  <c r="D69" i="2"/>
  <c r="D121" i="2" s="1"/>
  <c r="D46" i="4" s="1"/>
  <c r="L99" i="2"/>
  <c r="L151" i="2" s="1"/>
  <c r="L76" i="4" s="1"/>
  <c r="L91" i="2"/>
  <c r="L143" i="2" s="1"/>
  <c r="L68" i="4" s="1"/>
  <c r="L87" i="2"/>
  <c r="L139" i="2" s="1"/>
  <c r="L64" i="4" s="1"/>
  <c r="L100" i="2"/>
  <c r="L152" i="2" s="1"/>
  <c r="L77" i="4" s="1"/>
  <c r="L96" i="2"/>
  <c r="L92" i="2"/>
  <c r="L144" i="2" s="1"/>
  <c r="L69" i="4" s="1"/>
  <c r="L101" i="2"/>
  <c r="L153" i="2" s="1"/>
  <c r="L78" i="4" s="1"/>
  <c r="L97" i="2"/>
  <c r="L149" i="2" s="1"/>
  <c r="L74" i="4" s="1"/>
  <c r="L93" i="2"/>
  <c r="L145" i="2" s="1"/>
  <c r="L70" i="4" s="1"/>
  <c r="L89" i="2"/>
  <c r="L141" i="2" s="1"/>
  <c r="L66" i="4" s="1"/>
  <c r="L98" i="2"/>
  <c r="L150" i="2" s="1"/>
  <c r="L75" i="4" s="1"/>
  <c r="L86" i="2"/>
  <c r="L138" i="2" s="1"/>
  <c r="L63" i="4" s="1"/>
  <c r="L83" i="2"/>
  <c r="L135" i="2" s="1"/>
  <c r="L60" i="4" s="1"/>
  <c r="L79" i="2"/>
  <c r="L131" i="2" s="1"/>
  <c r="L56" i="4" s="1"/>
  <c r="L75" i="2"/>
  <c r="L127" i="2" s="1"/>
  <c r="L52" i="4" s="1"/>
  <c r="L71" i="2"/>
  <c r="L67" i="2"/>
  <c r="L119" i="2" s="1"/>
  <c r="L44" i="4" s="1"/>
  <c r="L63" i="2"/>
  <c r="L115" i="2" s="1"/>
  <c r="L40" i="4" s="1"/>
  <c r="L102" i="2"/>
  <c r="L154" i="2" s="1"/>
  <c r="L79" i="4" s="1"/>
  <c r="L88" i="2"/>
  <c r="L140" i="2" s="1"/>
  <c r="L65" i="4" s="1"/>
  <c r="L85" i="2"/>
  <c r="L137" i="2" s="1"/>
  <c r="L62" i="4" s="1"/>
  <c r="L80" i="2"/>
  <c r="L132" i="2" s="1"/>
  <c r="L57" i="4" s="1"/>
  <c r="L76" i="2"/>
  <c r="L128" i="2" s="1"/>
  <c r="L53" i="4" s="1"/>
  <c r="L72" i="2"/>
  <c r="L124" i="2" s="1"/>
  <c r="L49" i="4" s="1"/>
  <c r="L68" i="2"/>
  <c r="L120" i="2" s="1"/>
  <c r="L45" i="4" s="1"/>
  <c r="L90" i="2"/>
  <c r="L142" i="2" s="1"/>
  <c r="L67" i="4" s="1"/>
  <c r="L84" i="2"/>
  <c r="L136" i="2" s="1"/>
  <c r="L61" i="4" s="1"/>
  <c r="L81" i="2"/>
  <c r="L133" i="2" s="1"/>
  <c r="L58" i="4" s="1"/>
  <c r="L77" i="2"/>
  <c r="L129" i="2" s="1"/>
  <c r="L54" i="4" s="1"/>
  <c r="L73" i="2"/>
  <c r="L125" i="2" s="1"/>
  <c r="L50" i="4" s="1"/>
  <c r="L69" i="2"/>
  <c r="L121" i="2" s="1"/>
  <c r="L46" i="4" s="1"/>
  <c r="T99" i="2"/>
  <c r="T151" i="2" s="1"/>
  <c r="T76" i="4" s="1"/>
  <c r="T91" i="2"/>
  <c r="T143" i="2" s="1"/>
  <c r="T68" i="4" s="1"/>
  <c r="T87" i="2"/>
  <c r="T139" i="2" s="1"/>
  <c r="T64" i="4" s="1"/>
  <c r="T100" i="2"/>
  <c r="T152" i="2" s="1"/>
  <c r="T77" i="4" s="1"/>
  <c r="T96" i="2"/>
  <c r="T92" i="2"/>
  <c r="T144" i="2" s="1"/>
  <c r="T69" i="4" s="1"/>
  <c r="T101" i="2"/>
  <c r="T153" i="2" s="1"/>
  <c r="T78" i="4" s="1"/>
  <c r="T97" i="2"/>
  <c r="T149" i="2" s="1"/>
  <c r="T74" i="4" s="1"/>
  <c r="T93" i="2"/>
  <c r="T145" i="2" s="1"/>
  <c r="T70" i="4" s="1"/>
  <c r="T89" i="2"/>
  <c r="T141" i="2" s="1"/>
  <c r="T66" i="4" s="1"/>
  <c r="T90" i="2"/>
  <c r="T142" i="2" s="1"/>
  <c r="T67" i="4" s="1"/>
  <c r="T84" i="2"/>
  <c r="T136" i="2" s="1"/>
  <c r="T61" i="4" s="1"/>
  <c r="T83" i="2"/>
  <c r="T135" i="2" s="1"/>
  <c r="T60" i="4" s="1"/>
  <c r="T79" i="2"/>
  <c r="T131" i="2" s="1"/>
  <c r="T56" i="4" s="1"/>
  <c r="T75" i="2"/>
  <c r="T127" i="2" s="1"/>
  <c r="T52" i="4" s="1"/>
  <c r="T71" i="2"/>
  <c r="T67" i="2"/>
  <c r="T119" i="2" s="1"/>
  <c r="T44" i="4" s="1"/>
  <c r="T63" i="2"/>
  <c r="T115" i="2" s="1"/>
  <c r="T40" i="4" s="1"/>
  <c r="T94" i="2"/>
  <c r="T146" i="2" s="1"/>
  <c r="T71" i="4" s="1"/>
  <c r="T80" i="2"/>
  <c r="T132" i="2" s="1"/>
  <c r="T57" i="4" s="1"/>
  <c r="T76" i="2"/>
  <c r="T128" i="2" s="1"/>
  <c r="T53" i="4" s="1"/>
  <c r="T72" i="2"/>
  <c r="T124" i="2" s="1"/>
  <c r="T49" i="4" s="1"/>
  <c r="T68" i="2"/>
  <c r="T120" i="2" s="1"/>
  <c r="T45" i="4" s="1"/>
  <c r="T64" i="2"/>
  <c r="T116" i="2" s="1"/>
  <c r="T41" i="4" s="1"/>
  <c r="T98" i="2"/>
  <c r="T150" i="2" s="1"/>
  <c r="T75" i="4" s="1"/>
  <c r="T86" i="2"/>
  <c r="T138" i="2" s="1"/>
  <c r="T63" i="4" s="1"/>
  <c r="T81" i="2"/>
  <c r="T133" i="2" s="1"/>
  <c r="T58" i="4" s="1"/>
  <c r="T77" i="2"/>
  <c r="T129" i="2" s="1"/>
  <c r="T54" i="4" s="1"/>
  <c r="T73" i="2"/>
  <c r="T125" i="2" s="1"/>
  <c r="T50" i="4" s="1"/>
  <c r="T69" i="2"/>
  <c r="T121" i="2" s="1"/>
  <c r="T46" i="4" s="1"/>
  <c r="X99" i="2"/>
  <c r="X151" i="2" s="1"/>
  <c r="X76" i="4" s="1"/>
  <c r="X91" i="2"/>
  <c r="X143" i="2" s="1"/>
  <c r="X68" i="4" s="1"/>
  <c r="X87" i="2"/>
  <c r="X139" i="2" s="1"/>
  <c r="X64" i="4" s="1"/>
  <c r="X100" i="2"/>
  <c r="X152" i="2" s="1"/>
  <c r="X77" i="4" s="1"/>
  <c r="X96" i="2"/>
  <c r="X92" i="2"/>
  <c r="X144" i="2" s="1"/>
  <c r="X69" i="4" s="1"/>
  <c r="X88" i="2"/>
  <c r="X140" i="2" s="1"/>
  <c r="X65" i="4" s="1"/>
  <c r="X101" i="2"/>
  <c r="X153" i="2" s="1"/>
  <c r="X78" i="4" s="1"/>
  <c r="X97" i="2"/>
  <c r="X149" i="2" s="1"/>
  <c r="X74" i="4" s="1"/>
  <c r="X93" i="2"/>
  <c r="X145" i="2" s="1"/>
  <c r="X70" i="4" s="1"/>
  <c r="X89" i="2"/>
  <c r="X141" i="2" s="1"/>
  <c r="X66" i="4" s="1"/>
  <c r="X94" i="2"/>
  <c r="X146" i="2" s="1"/>
  <c r="X71" i="4" s="1"/>
  <c r="X85" i="2"/>
  <c r="X137" i="2" s="1"/>
  <c r="X62" i="4" s="1"/>
  <c r="X83" i="2"/>
  <c r="X135" i="2" s="1"/>
  <c r="X60" i="4" s="1"/>
  <c r="X79" i="2"/>
  <c r="X131" i="2" s="1"/>
  <c r="X56" i="4" s="1"/>
  <c r="X75" i="2"/>
  <c r="X127" i="2" s="1"/>
  <c r="X52" i="4" s="1"/>
  <c r="X71" i="2"/>
  <c r="X67" i="2"/>
  <c r="X119" i="2" s="1"/>
  <c r="X44" i="4" s="1"/>
  <c r="X63" i="2"/>
  <c r="X115" i="2" s="1"/>
  <c r="X40" i="4" s="1"/>
  <c r="X98" i="2"/>
  <c r="X150" i="2" s="1"/>
  <c r="X75" i="4" s="1"/>
  <c r="X84" i="2"/>
  <c r="X136" i="2" s="1"/>
  <c r="X61" i="4" s="1"/>
  <c r="X80" i="2"/>
  <c r="X132" i="2" s="1"/>
  <c r="X57" i="4" s="1"/>
  <c r="X76" i="2"/>
  <c r="X128" i="2" s="1"/>
  <c r="X53" i="4" s="1"/>
  <c r="X72" i="2"/>
  <c r="X124" i="2" s="1"/>
  <c r="X49" i="4" s="1"/>
  <c r="X68" i="2"/>
  <c r="X120" i="2" s="1"/>
  <c r="X45" i="4" s="1"/>
  <c r="X64" i="2"/>
  <c r="X116" i="2" s="1"/>
  <c r="X41" i="4" s="1"/>
  <c r="X102" i="2"/>
  <c r="X154" i="2" s="1"/>
  <c r="X79" i="4" s="1"/>
  <c r="X81" i="2"/>
  <c r="X133" i="2" s="1"/>
  <c r="X58" i="4" s="1"/>
  <c r="X77" i="2"/>
  <c r="X129" i="2" s="1"/>
  <c r="X54" i="4" s="1"/>
  <c r="X73" i="2"/>
  <c r="X125" i="2" s="1"/>
  <c r="X50" i="4" s="1"/>
  <c r="X69" i="2"/>
  <c r="X121" i="2" s="1"/>
  <c r="X46" i="4" s="1"/>
  <c r="D59" i="2"/>
  <c r="D111" i="2" s="1"/>
  <c r="D36" i="4" s="1"/>
  <c r="L59" i="2"/>
  <c r="L111" i="2" s="1"/>
  <c r="L36" i="4" s="1"/>
  <c r="T59" i="2"/>
  <c r="T111" i="2" s="1"/>
  <c r="T36" i="4" s="1"/>
  <c r="X59" i="2"/>
  <c r="X111" i="2" s="1"/>
  <c r="X36" i="4" s="1"/>
  <c r="D63" i="2"/>
  <c r="D115" i="2" s="1"/>
  <c r="D40" i="4" s="1"/>
  <c r="E100" i="2"/>
  <c r="E152" i="2" s="1"/>
  <c r="E77" i="4" s="1"/>
  <c r="E96" i="2"/>
  <c r="E92" i="2"/>
  <c r="E144" i="2" s="1"/>
  <c r="E69" i="4" s="1"/>
  <c r="E88" i="2"/>
  <c r="E140" i="2" s="1"/>
  <c r="E65" i="4" s="1"/>
  <c r="E101" i="2"/>
  <c r="E153" i="2" s="1"/>
  <c r="E78" i="4" s="1"/>
  <c r="E97" i="2"/>
  <c r="E149" i="2" s="1"/>
  <c r="E74" i="4" s="1"/>
  <c r="E93" i="2"/>
  <c r="E145" i="2" s="1"/>
  <c r="E70" i="4" s="1"/>
  <c r="E89" i="2"/>
  <c r="E141" i="2" s="1"/>
  <c r="E66" i="4" s="1"/>
  <c r="E102" i="2"/>
  <c r="E154" i="2" s="1"/>
  <c r="E79" i="4" s="1"/>
  <c r="E98" i="2"/>
  <c r="E150" i="2" s="1"/>
  <c r="E75" i="4" s="1"/>
  <c r="E94" i="2"/>
  <c r="E146" i="2" s="1"/>
  <c r="E71" i="4" s="1"/>
  <c r="E90" i="2"/>
  <c r="E142" i="2" s="1"/>
  <c r="E67" i="4" s="1"/>
  <c r="E99" i="2"/>
  <c r="E151" i="2" s="1"/>
  <c r="E76" i="4" s="1"/>
  <c r="E87" i="2"/>
  <c r="E139" i="2" s="1"/>
  <c r="E64" i="4" s="1"/>
  <c r="E84" i="2"/>
  <c r="E136" i="2" s="1"/>
  <c r="E61" i="4" s="1"/>
  <c r="E80" i="2"/>
  <c r="E132" i="2" s="1"/>
  <c r="E57" i="4" s="1"/>
  <c r="E76" i="2"/>
  <c r="E128" i="2" s="1"/>
  <c r="E53" i="4" s="1"/>
  <c r="E72" i="2"/>
  <c r="E124" i="2" s="1"/>
  <c r="E49" i="4" s="1"/>
  <c r="E64" i="2"/>
  <c r="E116" i="2" s="1"/>
  <c r="E41" i="4" s="1"/>
  <c r="E86" i="2"/>
  <c r="E138" i="2" s="1"/>
  <c r="E63" i="4" s="1"/>
  <c r="E81" i="2"/>
  <c r="E133" i="2" s="1"/>
  <c r="E58" i="4" s="1"/>
  <c r="E77" i="2"/>
  <c r="E129" i="2" s="1"/>
  <c r="E54" i="4" s="1"/>
  <c r="E73" i="2"/>
  <c r="E125" i="2" s="1"/>
  <c r="E50" i="4" s="1"/>
  <c r="E69" i="2"/>
  <c r="E121" i="2" s="1"/>
  <c r="E46" i="4" s="1"/>
  <c r="E91" i="2"/>
  <c r="E143" i="2" s="1"/>
  <c r="E68" i="4" s="1"/>
  <c r="E85" i="2"/>
  <c r="E137" i="2" s="1"/>
  <c r="E62" i="4" s="1"/>
  <c r="E82" i="2"/>
  <c r="E134" i="2" s="1"/>
  <c r="E59" i="4" s="1"/>
  <c r="E78" i="2"/>
  <c r="E130" i="2" s="1"/>
  <c r="E55" i="4" s="1"/>
  <c r="E74" i="2"/>
  <c r="E126" i="2" s="1"/>
  <c r="E51" i="4" s="1"/>
  <c r="E66" i="2"/>
  <c r="I100" i="2"/>
  <c r="I96" i="2"/>
  <c r="I92" i="2"/>
  <c r="I88" i="2"/>
  <c r="I84" i="2"/>
  <c r="I101" i="2"/>
  <c r="I97" i="2"/>
  <c r="I93" i="2"/>
  <c r="I89" i="2"/>
  <c r="I102" i="2"/>
  <c r="I98" i="2"/>
  <c r="I94" i="2"/>
  <c r="I90" i="2"/>
  <c r="I80" i="2"/>
  <c r="I76" i="2"/>
  <c r="I72" i="2"/>
  <c r="I64" i="2"/>
  <c r="I91" i="2"/>
  <c r="I87" i="2"/>
  <c r="I81" i="2"/>
  <c r="I77" i="2"/>
  <c r="I73" i="2"/>
  <c r="I69" i="2"/>
  <c r="I86" i="2"/>
  <c r="I82" i="2"/>
  <c r="I78" i="2"/>
  <c r="I74" i="2"/>
  <c r="I66" i="2"/>
  <c r="M100" i="2"/>
  <c r="M152" i="2" s="1"/>
  <c r="M77" i="4" s="1"/>
  <c r="M96" i="2"/>
  <c r="M92" i="2"/>
  <c r="M144" i="2" s="1"/>
  <c r="M69" i="4" s="1"/>
  <c r="M88" i="2"/>
  <c r="M140" i="2" s="1"/>
  <c r="M65" i="4" s="1"/>
  <c r="M84" i="2"/>
  <c r="M136" i="2" s="1"/>
  <c r="M61" i="4" s="1"/>
  <c r="M101" i="2"/>
  <c r="M153" i="2" s="1"/>
  <c r="M78" i="4" s="1"/>
  <c r="M97" i="2"/>
  <c r="M149" i="2" s="1"/>
  <c r="M74" i="4" s="1"/>
  <c r="M93" i="2"/>
  <c r="M145" i="2" s="1"/>
  <c r="M70" i="4" s="1"/>
  <c r="M89" i="2"/>
  <c r="M141" i="2" s="1"/>
  <c r="M66" i="4" s="1"/>
  <c r="M102" i="2"/>
  <c r="M154" i="2" s="1"/>
  <c r="M79" i="4" s="1"/>
  <c r="M98" i="2"/>
  <c r="M150" i="2" s="1"/>
  <c r="M75" i="4" s="1"/>
  <c r="M94" i="2"/>
  <c r="M146" i="2" s="1"/>
  <c r="M71" i="4" s="1"/>
  <c r="M90" i="2"/>
  <c r="M142" i="2" s="1"/>
  <c r="M67" i="4" s="1"/>
  <c r="M91" i="2"/>
  <c r="M143" i="2" s="1"/>
  <c r="M68" i="4" s="1"/>
  <c r="M85" i="2"/>
  <c r="M137" i="2" s="1"/>
  <c r="M62" i="4" s="1"/>
  <c r="M80" i="2"/>
  <c r="M132" i="2" s="1"/>
  <c r="M57" i="4" s="1"/>
  <c r="M76" i="2"/>
  <c r="M128" i="2" s="1"/>
  <c r="M53" i="4" s="1"/>
  <c r="M72" i="2"/>
  <c r="M124" i="2" s="1"/>
  <c r="M49" i="4" s="1"/>
  <c r="M68" i="2"/>
  <c r="M120" i="2" s="1"/>
  <c r="M45" i="4" s="1"/>
  <c r="M64" i="2"/>
  <c r="M116" i="2" s="1"/>
  <c r="M41" i="4" s="1"/>
  <c r="M81" i="2"/>
  <c r="M133" i="2" s="1"/>
  <c r="M58" i="4" s="1"/>
  <c r="M77" i="2"/>
  <c r="M129" i="2" s="1"/>
  <c r="M54" i="4" s="1"/>
  <c r="M73" i="2"/>
  <c r="M125" i="2" s="1"/>
  <c r="M50" i="4" s="1"/>
  <c r="M69" i="2"/>
  <c r="M121" i="2" s="1"/>
  <c r="M46" i="4" s="1"/>
  <c r="M99" i="2"/>
  <c r="M151" i="2" s="1"/>
  <c r="M76" i="4" s="1"/>
  <c r="M87" i="2"/>
  <c r="M139" i="2" s="1"/>
  <c r="M64" i="4" s="1"/>
  <c r="M82" i="2"/>
  <c r="M134" i="2" s="1"/>
  <c r="M59" i="4" s="1"/>
  <c r="M78" i="2"/>
  <c r="M130" i="2" s="1"/>
  <c r="M55" i="4" s="1"/>
  <c r="M74" i="2"/>
  <c r="M126" i="2" s="1"/>
  <c r="M51" i="4" s="1"/>
  <c r="M66" i="2"/>
  <c r="Q100" i="2"/>
  <c r="Q96" i="2"/>
  <c r="Q92" i="2"/>
  <c r="Q88" i="2"/>
  <c r="Q84" i="2"/>
  <c r="Q101" i="2"/>
  <c r="Q97" i="2"/>
  <c r="Q93" i="2"/>
  <c r="Q89" i="2"/>
  <c r="Q102" i="2"/>
  <c r="Q98" i="2"/>
  <c r="Q94" i="2"/>
  <c r="Q90" i="2"/>
  <c r="Q86" i="2"/>
  <c r="Q80" i="2"/>
  <c r="Q76" i="2"/>
  <c r="Q72" i="2"/>
  <c r="Q68" i="2"/>
  <c r="Q64" i="2"/>
  <c r="Q99" i="2"/>
  <c r="Q85" i="2"/>
  <c r="Q81" i="2"/>
  <c r="Q77" i="2"/>
  <c r="Q73" i="2"/>
  <c r="Q69" i="2"/>
  <c r="Q82" i="2"/>
  <c r="Q78" i="2"/>
  <c r="Q74" i="2"/>
  <c r="Q66" i="2"/>
  <c r="Y100" i="2"/>
  <c r="Y96" i="2"/>
  <c r="Y92" i="2"/>
  <c r="Y88" i="2"/>
  <c r="Y84" i="2"/>
  <c r="Y101" i="2"/>
  <c r="Y97" i="2"/>
  <c r="Y93" i="2"/>
  <c r="Y89" i="2"/>
  <c r="Y102" i="2"/>
  <c r="Y98" i="2"/>
  <c r="Y94" i="2"/>
  <c r="Y90" i="2"/>
  <c r="Y80" i="2"/>
  <c r="Y76" i="2"/>
  <c r="Y72" i="2"/>
  <c r="Y68" i="2"/>
  <c r="Y64" i="2"/>
  <c r="Y91" i="2"/>
  <c r="Y87" i="2"/>
  <c r="Y81" i="2"/>
  <c r="Y77" i="2"/>
  <c r="Y73" i="2"/>
  <c r="Y69" i="2"/>
  <c r="Y86" i="2"/>
  <c r="Y82" i="2"/>
  <c r="Y78" i="2"/>
  <c r="Y74" i="2"/>
  <c r="Y66" i="2"/>
  <c r="F56" i="2"/>
  <c r="J56" i="2"/>
  <c r="N56" i="2"/>
  <c r="R56" i="2"/>
  <c r="V56" i="2"/>
  <c r="G57" i="2"/>
  <c r="G109" i="2" s="1"/>
  <c r="G34" i="4" s="1"/>
  <c r="K57" i="2"/>
  <c r="K109" i="2" s="1"/>
  <c r="K34" i="4" s="1"/>
  <c r="O57" i="2"/>
  <c r="S57" i="2"/>
  <c r="S109" i="2" s="1"/>
  <c r="S34" i="4" s="1"/>
  <c r="W57" i="2"/>
  <c r="W109" i="2" s="1"/>
  <c r="W34" i="4" s="1"/>
  <c r="D58" i="2"/>
  <c r="D110" i="2" s="1"/>
  <c r="D35" i="4" s="1"/>
  <c r="L58" i="2"/>
  <c r="L110" i="2" s="1"/>
  <c r="L35" i="4" s="1"/>
  <c r="T58" i="2"/>
  <c r="T110" i="2" s="1"/>
  <c r="T35" i="4" s="1"/>
  <c r="X58" i="2"/>
  <c r="X110" i="2" s="1"/>
  <c r="X35" i="4" s="1"/>
  <c r="E59" i="2"/>
  <c r="E111" i="2" s="1"/>
  <c r="E36" i="4" s="1"/>
  <c r="I59" i="2"/>
  <c r="M59" i="2"/>
  <c r="M111" i="2" s="1"/>
  <c r="M36" i="4" s="1"/>
  <c r="Q59" i="2"/>
  <c r="Y59" i="2"/>
  <c r="F60" i="2"/>
  <c r="F112" i="2" s="1"/>
  <c r="F37" i="4" s="1"/>
  <c r="J60" i="2"/>
  <c r="J112" i="2" s="1"/>
  <c r="J37" i="4" s="1"/>
  <c r="N60" i="2"/>
  <c r="N112" i="2" s="1"/>
  <c r="N37" i="4" s="1"/>
  <c r="R60" i="2"/>
  <c r="R112" i="2" s="1"/>
  <c r="R37" i="4" s="1"/>
  <c r="V60" i="2"/>
  <c r="G61" i="2"/>
  <c r="G113" i="2" s="1"/>
  <c r="G38" i="4" s="1"/>
  <c r="K61" i="2"/>
  <c r="K113" i="2" s="1"/>
  <c r="K38" i="4" s="1"/>
  <c r="O61" i="2"/>
  <c r="S61" i="2"/>
  <c r="S113" i="2" s="1"/>
  <c r="S38" i="4" s="1"/>
  <c r="W61" i="2"/>
  <c r="W113" i="2" s="1"/>
  <c r="W38" i="4" s="1"/>
  <c r="D62" i="2"/>
  <c r="D114" i="2" s="1"/>
  <c r="D39" i="4" s="1"/>
  <c r="L62" i="2"/>
  <c r="L114" i="2" s="1"/>
  <c r="L39" i="4" s="1"/>
  <c r="T62" i="2"/>
  <c r="T114" i="2" s="1"/>
  <c r="T39" i="4" s="1"/>
  <c r="X62" i="2"/>
  <c r="X114" i="2" s="1"/>
  <c r="X39" i="4" s="1"/>
  <c r="E63" i="2"/>
  <c r="E115" i="2" s="1"/>
  <c r="E40" i="4" s="1"/>
  <c r="I63" i="2"/>
  <c r="N63" i="2"/>
  <c r="N115" i="2" s="1"/>
  <c r="N40" i="4" s="1"/>
  <c r="S63" i="2"/>
  <c r="S115" i="2" s="1"/>
  <c r="S40" i="4" s="1"/>
  <c r="Y63" i="2"/>
  <c r="G64" i="2"/>
  <c r="G116" i="2" s="1"/>
  <c r="G41" i="4" s="1"/>
  <c r="N64" i="2"/>
  <c r="N116" i="2" s="1"/>
  <c r="N41" i="4" s="1"/>
  <c r="I67" i="2"/>
  <c r="Y67" i="2"/>
  <c r="R68" i="2"/>
  <c r="R120" i="2" s="1"/>
  <c r="R45" i="4" s="1"/>
  <c r="K69" i="2"/>
  <c r="K121" i="2" s="1"/>
  <c r="K46" i="4" s="1"/>
  <c r="M71" i="2"/>
  <c r="F72" i="2"/>
  <c r="F124" i="2" s="1"/>
  <c r="F49" i="4" s="1"/>
  <c r="V72" i="2"/>
  <c r="O73" i="2"/>
  <c r="X74" i="2"/>
  <c r="X126" i="2" s="1"/>
  <c r="X51" i="4" s="1"/>
  <c r="Q75" i="2"/>
  <c r="J76" i="2"/>
  <c r="J128" i="2" s="1"/>
  <c r="J53" i="4" s="1"/>
  <c r="L78" i="2"/>
  <c r="L130" i="2" s="1"/>
  <c r="L55" i="4" s="1"/>
  <c r="E79" i="2"/>
  <c r="E131" i="2" s="1"/>
  <c r="E56" i="4" s="1"/>
  <c r="N80" i="2"/>
  <c r="N132" i="2" s="1"/>
  <c r="N57" i="4" s="1"/>
  <c r="I83" i="2"/>
  <c r="Y83" i="2"/>
  <c r="V84" i="2"/>
  <c r="T85" i="2"/>
  <c r="T137" i="2" s="1"/>
  <c r="T62" i="4" s="1"/>
  <c r="R86" i="2"/>
  <c r="R138" i="2" s="1"/>
  <c r="R63" i="4" s="1"/>
  <c r="Q87" i="2"/>
  <c r="F63" i="2"/>
  <c r="F115" i="2" s="1"/>
  <c r="F40" i="4" s="1"/>
  <c r="J63" i="2"/>
  <c r="J115" i="2" s="1"/>
  <c r="J40" i="4" s="1"/>
  <c r="Q123" i="2"/>
  <c r="Q48" i="4" s="1"/>
  <c r="J72" i="2"/>
  <c r="J124" i="2" s="1"/>
  <c r="J49" i="4" s="1"/>
  <c r="L74" i="2"/>
  <c r="L126" i="2" s="1"/>
  <c r="L51" i="4" s="1"/>
  <c r="N76" i="2"/>
  <c r="N128" i="2" s="1"/>
  <c r="N53" i="4" s="1"/>
  <c r="I131" i="2"/>
  <c r="I56" i="4" s="1"/>
  <c r="R80" i="2"/>
  <c r="R132" i="2" s="1"/>
  <c r="R57" i="4" s="1"/>
  <c r="D82" i="2"/>
  <c r="D134" i="2" s="1"/>
  <c r="D59" i="4" s="1"/>
  <c r="T82" i="2"/>
  <c r="T134" i="2" s="1"/>
  <c r="T59" i="4" s="1"/>
  <c r="F84" i="2"/>
  <c r="F136" i="2" s="1"/>
  <c r="F61" i="4" s="1"/>
  <c r="D85" i="2"/>
  <c r="D137" i="2" s="1"/>
  <c r="D62" i="4" s="1"/>
  <c r="X86" i="2"/>
  <c r="X138" i="2" s="1"/>
  <c r="X63" i="4" s="1"/>
  <c r="V87" i="2"/>
  <c r="T88" i="2"/>
  <c r="T140" i="2" s="1"/>
  <c r="T65" i="4" s="1"/>
  <c r="X90" i="2"/>
  <c r="X142" i="2" s="1"/>
  <c r="X67" i="4" s="1"/>
  <c r="N96" i="2"/>
  <c r="D102" i="2"/>
  <c r="D154" i="2" s="1"/>
  <c r="D79" i="4" s="1"/>
  <c r="G102" i="2"/>
  <c r="G154" i="2" s="1"/>
  <c r="G79" i="4" s="1"/>
  <c r="G98" i="2"/>
  <c r="G150" i="2" s="1"/>
  <c r="G75" i="4" s="1"/>
  <c r="G94" i="2"/>
  <c r="G146" i="2" s="1"/>
  <c r="G71" i="4" s="1"/>
  <c r="G90" i="2"/>
  <c r="G142" i="2" s="1"/>
  <c r="G67" i="4" s="1"/>
  <c r="G86" i="2"/>
  <c r="G138" i="2" s="1"/>
  <c r="G63" i="4" s="1"/>
  <c r="G99" i="2"/>
  <c r="G151" i="2" s="1"/>
  <c r="G76" i="4" s="1"/>
  <c r="G91" i="2"/>
  <c r="G143" i="2" s="1"/>
  <c r="G68" i="4" s="1"/>
  <c r="G100" i="2"/>
  <c r="G152" i="2" s="1"/>
  <c r="G77" i="4" s="1"/>
  <c r="G96" i="2"/>
  <c r="G92" i="2"/>
  <c r="G144" i="2" s="1"/>
  <c r="G69" i="4" s="1"/>
  <c r="G101" i="2"/>
  <c r="G153" i="2" s="1"/>
  <c r="G78" i="4" s="1"/>
  <c r="G82" i="2"/>
  <c r="G134" i="2" s="1"/>
  <c r="G59" i="4" s="1"/>
  <c r="G78" i="2"/>
  <c r="G130" i="2" s="1"/>
  <c r="G55" i="4" s="1"/>
  <c r="G74" i="2"/>
  <c r="G126" i="2" s="1"/>
  <c r="G51" i="4" s="1"/>
  <c r="G66" i="2"/>
  <c r="G88" i="2"/>
  <c r="G140" i="2" s="1"/>
  <c r="G65" i="4" s="1"/>
  <c r="G85" i="2"/>
  <c r="G137" i="2" s="1"/>
  <c r="G62" i="4" s="1"/>
  <c r="G83" i="2"/>
  <c r="G135" i="2" s="1"/>
  <c r="G60" i="4" s="1"/>
  <c r="G79" i="2"/>
  <c r="G131" i="2" s="1"/>
  <c r="G56" i="4" s="1"/>
  <c r="G75" i="2"/>
  <c r="G127" i="2" s="1"/>
  <c r="G52" i="4" s="1"/>
  <c r="G71" i="2"/>
  <c r="G67" i="2"/>
  <c r="G119" i="2" s="1"/>
  <c r="G44" i="4" s="1"/>
  <c r="G93" i="2"/>
  <c r="G145" i="2" s="1"/>
  <c r="G70" i="4" s="1"/>
  <c r="G89" i="2"/>
  <c r="G141" i="2" s="1"/>
  <c r="G66" i="4" s="1"/>
  <c r="G87" i="2"/>
  <c r="G139" i="2" s="1"/>
  <c r="G64" i="4" s="1"/>
  <c r="G84" i="2"/>
  <c r="G136" i="2" s="1"/>
  <c r="G61" i="4" s="1"/>
  <c r="G80" i="2"/>
  <c r="G132" i="2" s="1"/>
  <c r="G57" i="4" s="1"/>
  <c r="G76" i="2"/>
  <c r="G128" i="2" s="1"/>
  <c r="G53" i="4" s="1"/>
  <c r="G72" i="2"/>
  <c r="G124" i="2" s="1"/>
  <c r="G49" i="4" s="1"/>
  <c r="G68" i="2"/>
  <c r="G120" i="2" s="1"/>
  <c r="G45" i="4" s="1"/>
  <c r="K102" i="2"/>
  <c r="K154" i="2" s="1"/>
  <c r="K79" i="4" s="1"/>
  <c r="K98" i="2"/>
  <c r="K150" i="2" s="1"/>
  <c r="K75" i="4" s="1"/>
  <c r="K94" i="2"/>
  <c r="K146" i="2" s="1"/>
  <c r="K71" i="4" s="1"/>
  <c r="K90" i="2"/>
  <c r="K142" i="2" s="1"/>
  <c r="K67" i="4" s="1"/>
  <c r="K86" i="2"/>
  <c r="K138" i="2" s="1"/>
  <c r="K63" i="4" s="1"/>
  <c r="K99" i="2"/>
  <c r="K151" i="2" s="1"/>
  <c r="K76" i="4" s="1"/>
  <c r="K91" i="2"/>
  <c r="K143" i="2" s="1"/>
  <c r="K68" i="4" s="1"/>
  <c r="K100" i="2"/>
  <c r="K152" i="2" s="1"/>
  <c r="K77" i="4" s="1"/>
  <c r="K96" i="2"/>
  <c r="K92" i="2"/>
  <c r="K144" i="2" s="1"/>
  <c r="K69" i="4" s="1"/>
  <c r="K89" i="2"/>
  <c r="K141" i="2" s="1"/>
  <c r="K66" i="4" s="1"/>
  <c r="K82" i="2"/>
  <c r="K134" i="2" s="1"/>
  <c r="K59" i="4" s="1"/>
  <c r="K78" i="2"/>
  <c r="K130" i="2" s="1"/>
  <c r="K55" i="4" s="1"/>
  <c r="K74" i="2"/>
  <c r="K126" i="2" s="1"/>
  <c r="K51" i="4" s="1"/>
  <c r="K66" i="2"/>
  <c r="K93" i="2"/>
  <c r="K145" i="2" s="1"/>
  <c r="K70" i="4" s="1"/>
  <c r="K83" i="2"/>
  <c r="K135" i="2" s="1"/>
  <c r="K60" i="4" s="1"/>
  <c r="K79" i="2"/>
  <c r="K131" i="2" s="1"/>
  <c r="K56" i="4" s="1"/>
  <c r="K75" i="2"/>
  <c r="K127" i="2" s="1"/>
  <c r="K52" i="4" s="1"/>
  <c r="K71" i="2"/>
  <c r="K67" i="2"/>
  <c r="K119" i="2" s="1"/>
  <c r="K44" i="4" s="1"/>
  <c r="K97" i="2"/>
  <c r="K149" i="2" s="1"/>
  <c r="K74" i="4" s="1"/>
  <c r="K88" i="2"/>
  <c r="K140" i="2" s="1"/>
  <c r="K65" i="4" s="1"/>
  <c r="K85" i="2"/>
  <c r="K137" i="2" s="1"/>
  <c r="K62" i="4" s="1"/>
  <c r="K80" i="2"/>
  <c r="K132" i="2" s="1"/>
  <c r="K57" i="4" s="1"/>
  <c r="K76" i="2"/>
  <c r="K128" i="2" s="1"/>
  <c r="K53" i="4" s="1"/>
  <c r="K72" i="2"/>
  <c r="K124" i="2" s="1"/>
  <c r="K49" i="4" s="1"/>
  <c r="K68" i="2"/>
  <c r="K120" i="2" s="1"/>
  <c r="K45" i="4" s="1"/>
  <c r="K64" i="2"/>
  <c r="K116" i="2" s="1"/>
  <c r="K41" i="4" s="1"/>
  <c r="O102" i="2"/>
  <c r="O98" i="2"/>
  <c r="O94" i="2"/>
  <c r="O90" i="2"/>
  <c r="O86" i="2"/>
  <c r="O99" i="2"/>
  <c r="O91" i="2"/>
  <c r="O100" i="2"/>
  <c r="O96" i="2"/>
  <c r="O92" i="2"/>
  <c r="O93" i="2"/>
  <c r="O87" i="2"/>
  <c r="O84" i="2"/>
  <c r="O82" i="2"/>
  <c r="O78" i="2"/>
  <c r="O74" i="2"/>
  <c r="O66" i="2"/>
  <c r="O97" i="2"/>
  <c r="O83" i="2"/>
  <c r="O79" i="2"/>
  <c r="O75" i="2"/>
  <c r="O71" i="2"/>
  <c r="O67" i="2"/>
  <c r="O101" i="2"/>
  <c r="O80" i="2"/>
  <c r="O76" i="2"/>
  <c r="O72" i="2"/>
  <c r="O68" i="2"/>
  <c r="O64" i="2"/>
  <c r="S102" i="2"/>
  <c r="S154" i="2" s="1"/>
  <c r="S79" i="4" s="1"/>
  <c r="S98" i="2"/>
  <c r="S150" i="2" s="1"/>
  <c r="S75" i="4" s="1"/>
  <c r="S94" i="2"/>
  <c r="S146" i="2" s="1"/>
  <c r="S71" i="4" s="1"/>
  <c r="S90" i="2"/>
  <c r="S142" i="2" s="1"/>
  <c r="S67" i="4" s="1"/>
  <c r="S86" i="2"/>
  <c r="S138" i="2" s="1"/>
  <c r="S63" i="4" s="1"/>
  <c r="S99" i="2"/>
  <c r="S151" i="2" s="1"/>
  <c r="S76" i="4" s="1"/>
  <c r="S91" i="2"/>
  <c r="S143" i="2" s="1"/>
  <c r="S68" i="4" s="1"/>
  <c r="S100" i="2"/>
  <c r="S152" i="2" s="1"/>
  <c r="S77" i="4" s="1"/>
  <c r="S96" i="2"/>
  <c r="S92" i="2"/>
  <c r="S144" i="2" s="1"/>
  <c r="S69" i="4" s="1"/>
  <c r="S97" i="2"/>
  <c r="S149" i="2" s="1"/>
  <c r="S74" i="4" s="1"/>
  <c r="S88" i="2"/>
  <c r="S140" i="2" s="1"/>
  <c r="S65" i="4" s="1"/>
  <c r="S85" i="2"/>
  <c r="S137" i="2" s="1"/>
  <c r="S62" i="4" s="1"/>
  <c r="S82" i="2"/>
  <c r="S134" i="2" s="1"/>
  <c r="S59" i="4" s="1"/>
  <c r="S78" i="2"/>
  <c r="S130" i="2" s="1"/>
  <c r="S55" i="4" s="1"/>
  <c r="S74" i="2"/>
  <c r="S126" i="2" s="1"/>
  <c r="S51" i="4" s="1"/>
  <c r="S66" i="2"/>
  <c r="S101" i="2"/>
  <c r="S153" i="2" s="1"/>
  <c r="S78" i="4" s="1"/>
  <c r="S87" i="2"/>
  <c r="S139" i="2" s="1"/>
  <c r="S64" i="4" s="1"/>
  <c r="S84" i="2"/>
  <c r="S136" i="2" s="1"/>
  <c r="S61" i="4" s="1"/>
  <c r="S83" i="2"/>
  <c r="S135" i="2" s="1"/>
  <c r="S60" i="4" s="1"/>
  <c r="S79" i="2"/>
  <c r="S131" i="2" s="1"/>
  <c r="S56" i="4" s="1"/>
  <c r="S75" i="2"/>
  <c r="S127" i="2" s="1"/>
  <c r="S52" i="4" s="1"/>
  <c r="S71" i="2"/>
  <c r="S67" i="2"/>
  <c r="S119" i="2" s="1"/>
  <c r="S44" i="4" s="1"/>
  <c r="S89" i="2"/>
  <c r="S141" i="2" s="1"/>
  <c r="S66" i="4" s="1"/>
  <c r="S80" i="2"/>
  <c r="S132" i="2" s="1"/>
  <c r="S57" i="4" s="1"/>
  <c r="S76" i="2"/>
  <c r="S128" i="2" s="1"/>
  <c r="S53" i="4" s="1"/>
  <c r="S72" i="2"/>
  <c r="S124" i="2" s="1"/>
  <c r="S49" i="4" s="1"/>
  <c r="S68" i="2"/>
  <c r="S120" i="2" s="1"/>
  <c r="S45" i="4" s="1"/>
  <c r="S64" i="2"/>
  <c r="S116" i="2" s="1"/>
  <c r="S41" i="4" s="1"/>
  <c r="W102" i="2"/>
  <c r="W154" i="2" s="1"/>
  <c r="W79" i="4" s="1"/>
  <c r="W98" i="2"/>
  <c r="W150" i="2" s="1"/>
  <c r="W75" i="4" s="1"/>
  <c r="W94" i="2"/>
  <c r="W146" i="2" s="1"/>
  <c r="W71" i="4" s="1"/>
  <c r="W90" i="2"/>
  <c r="W142" i="2" s="1"/>
  <c r="W67" i="4" s="1"/>
  <c r="W86" i="2"/>
  <c r="W138" i="2" s="1"/>
  <c r="W63" i="4" s="1"/>
  <c r="W99" i="2"/>
  <c r="W151" i="2" s="1"/>
  <c r="W76" i="4" s="1"/>
  <c r="W91" i="2"/>
  <c r="W143" i="2" s="1"/>
  <c r="W68" i="4" s="1"/>
  <c r="W100" i="2"/>
  <c r="W152" i="2" s="1"/>
  <c r="W77" i="4" s="1"/>
  <c r="W96" i="2"/>
  <c r="W92" i="2"/>
  <c r="W144" i="2" s="1"/>
  <c r="W69" i="4" s="1"/>
  <c r="W101" i="2"/>
  <c r="W153" i="2" s="1"/>
  <c r="W78" i="4" s="1"/>
  <c r="W82" i="2"/>
  <c r="W134" i="2" s="1"/>
  <c r="W59" i="4" s="1"/>
  <c r="W78" i="2"/>
  <c r="W130" i="2" s="1"/>
  <c r="W55" i="4" s="1"/>
  <c r="W74" i="2"/>
  <c r="W126" i="2" s="1"/>
  <c r="W51" i="4" s="1"/>
  <c r="W66" i="2"/>
  <c r="W89" i="2"/>
  <c r="W141" i="2" s="1"/>
  <c r="W66" i="4" s="1"/>
  <c r="W88" i="2"/>
  <c r="W140" i="2" s="1"/>
  <c r="W65" i="4" s="1"/>
  <c r="W85" i="2"/>
  <c r="W137" i="2" s="1"/>
  <c r="W62" i="4" s="1"/>
  <c r="W83" i="2"/>
  <c r="W135" i="2" s="1"/>
  <c r="W60" i="4" s="1"/>
  <c r="W79" i="2"/>
  <c r="W131" i="2" s="1"/>
  <c r="W56" i="4" s="1"/>
  <c r="W75" i="2"/>
  <c r="W127" i="2" s="1"/>
  <c r="W52" i="4" s="1"/>
  <c r="W71" i="2"/>
  <c r="W67" i="2"/>
  <c r="W119" i="2" s="1"/>
  <c r="W44" i="4" s="1"/>
  <c r="W93" i="2"/>
  <c r="W145" i="2" s="1"/>
  <c r="W70" i="4" s="1"/>
  <c r="W87" i="2"/>
  <c r="W139" i="2" s="1"/>
  <c r="W64" i="4" s="1"/>
  <c r="W84" i="2"/>
  <c r="W136" i="2" s="1"/>
  <c r="W61" i="4" s="1"/>
  <c r="W80" i="2"/>
  <c r="W132" i="2" s="1"/>
  <c r="W57" i="4" s="1"/>
  <c r="W76" i="2"/>
  <c r="W128" i="2" s="1"/>
  <c r="W53" i="4" s="1"/>
  <c r="W72" i="2"/>
  <c r="W124" i="2" s="1"/>
  <c r="W49" i="4" s="1"/>
  <c r="W68" i="2"/>
  <c r="W120" i="2" s="1"/>
  <c r="W45" i="4" s="1"/>
  <c r="W64" i="2"/>
  <c r="W116" i="2" s="1"/>
  <c r="W41" i="4" s="1"/>
  <c r="D56" i="2"/>
  <c r="L56" i="2"/>
  <c r="T56" i="2"/>
  <c r="X56" i="2"/>
  <c r="E57" i="2"/>
  <c r="E109" i="2" s="1"/>
  <c r="E34" i="4" s="1"/>
  <c r="I57" i="2"/>
  <c r="M57" i="2"/>
  <c r="M109" i="2" s="1"/>
  <c r="M34" i="4" s="1"/>
  <c r="Q57" i="2"/>
  <c r="Y57" i="2"/>
  <c r="F58" i="2"/>
  <c r="F110" i="2" s="1"/>
  <c r="F35" i="4" s="1"/>
  <c r="J58" i="2"/>
  <c r="J110" i="2" s="1"/>
  <c r="J35" i="4" s="1"/>
  <c r="N58" i="2"/>
  <c r="N110" i="2" s="1"/>
  <c r="N35" i="4" s="1"/>
  <c r="R58" i="2"/>
  <c r="R110" i="2" s="1"/>
  <c r="R35" i="4" s="1"/>
  <c r="V58" i="2"/>
  <c r="G59" i="2"/>
  <c r="G111" i="2" s="1"/>
  <c r="G36" i="4" s="1"/>
  <c r="K59" i="2"/>
  <c r="K111" i="2" s="1"/>
  <c r="K36" i="4" s="1"/>
  <c r="O59" i="2"/>
  <c r="S59" i="2"/>
  <c r="S111" i="2" s="1"/>
  <c r="S36" i="4" s="1"/>
  <c r="W59" i="2"/>
  <c r="W111" i="2" s="1"/>
  <c r="W36" i="4" s="1"/>
  <c r="D60" i="2"/>
  <c r="D112" i="2" s="1"/>
  <c r="D37" i="4" s="1"/>
  <c r="L60" i="2"/>
  <c r="L112" i="2" s="1"/>
  <c r="L37" i="4" s="1"/>
  <c r="T60" i="2"/>
  <c r="T112" i="2" s="1"/>
  <c r="T37" i="4" s="1"/>
  <c r="X60" i="2"/>
  <c r="X112" i="2" s="1"/>
  <c r="X37" i="4" s="1"/>
  <c r="E61" i="2"/>
  <c r="E113" i="2" s="1"/>
  <c r="E38" i="4" s="1"/>
  <c r="I61" i="2"/>
  <c r="M61" i="2"/>
  <c r="M113" i="2" s="1"/>
  <c r="M38" i="4" s="1"/>
  <c r="Q61" i="2"/>
  <c r="Y61" i="2"/>
  <c r="F62" i="2"/>
  <c r="F114" i="2" s="1"/>
  <c r="F39" i="4" s="1"/>
  <c r="J62" i="2"/>
  <c r="J114" i="2" s="1"/>
  <c r="J39" i="4" s="1"/>
  <c r="N62" i="2"/>
  <c r="N114" i="2" s="1"/>
  <c r="N39" i="4" s="1"/>
  <c r="R62" i="2"/>
  <c r="R114" i="2" s="1"/>
  <c r="R39" i="4" s="1"/>
  <c r="V62" i="2"/>
  <c r="G63" i="2"/>
  <c r="G115" i="2" s="1"/>
  <c r="G40" i="4" s="1"/>
  <c r="K63" i="2"/>
  <c r="K115" i="2" s="1"/>
  <c r="K40" i="4" s="1"/>
  <c r="Q63" i="2"/>
  <c r="V63" i="2"/>
  <c r="D64" i="2"/>
  <c r="D116" i="2" s="1"/>
  <c r="D41" i="4" s="1"/>
  <c r="J64" i="2"/>
  <c r="J116" i="2" s="1"/>
  <c r="J41" i="4" s="1"/>
  <c r="V64" i="2"/>
  <c r="X66" i="2"/>
  <c r="Q67" i="2"/>
  <c r="S69" i="2"/>
  <c r="S121" i="2" s="1"/>
  <c r="S46" i="4" s="1"/>
  <c r="E71" i="2"/>
  <c r="G73" i="2"/>
  <c r="G125" i="2" s="1"/>
  <c r="G50" i="4" s="1"/>
  <c r="W73" i="2"/>
  <c r="W125" i="2" s="1"/>
  <c r="W50" i="4" s="1"/>
  <c r="I75" i="2"/>
  <c r="Y75" i="2"/>
  <c r="K77" i="2"/>
  <c r="K129" i="2" s="1"/>
  <c r="K54" i="4" s="1"/>
  <c r="D78" i="2"/>
  <c r="D130" i="2" s="1"/>
  <c r="D55" i="4" s="1"/>
  <c r="T78" i="2"/>
  <c r="T130" i="2" s="1"/>
  <c r="T55" i="4" s="1"/>
  <c r="M79" i="2"/>
  <c r="M131" i="2" s="1"/>
  <c r="M56" i="4" s="1"/>
  <c r="F80" i="2"/>
  <c r="F132" i="2" s="1"/>
  <c r="F57" i="4" s="1"/>
  <c r="O81" i="2"/>
  <c r="X82" i="2"/>
  <c r="X134" i="2" s="1"/>
  <c r="X59" i="4" s="1"/>
  <c r="Q83" i="2"/>
  <c r="K84" i="2"/>
  <c r="K136" i="2" s="1"/>
  <c r="K61" i="4" s="1"/>
  <c r="I85" i="2"/>
  <c r="D88" i="2"/>
  <c r="D140" i="2" s="1"/>
  <c r="D65" i="4" s="1"/>
  <c r="D89" i="2"/>
  <c r="D141" i="2" s="1"/>
  <c r="D66" i="4" s="1"/>
  <c r="Q91" i="2"/>
  <c r="L94" i="2"/>
  <c r="L146" i="2" s="1"/>
  <c r="L71" i="4" s="1"/>
  <c r="G97" i="2"/>
  <c r="G149" i="2" s="1"/>
  <c r="G74" i="4" s="1"/>
  <c r="Y99" i="2"/>
  <c r="T102" i="2"/>
  <c r="T154" i="2" s="1"/>
  <c r="T79" i="4" s="1"/>
  <c r="F101" i="2"/>
  <c r="F153" i="2" s="1"/>
  <c r="F78" i="4" s="1"/>
  <c r="F97" i="2"/>
  <c r="F149" i="2" s="1"/>
  <c r="F74" i="4" s="1"/>
  <c r="F93" i="2"/>
  <c r="F145" i="2" s="1"/>
  <c r="F70" i="4" s="1"/>
  <c r="F89" i="2"/>
  <c r="F141" i="2" s="1"/>
  <c r="F66" i="4" s="1"/>
  <c r="F85" i="2"/>
  <c r="F137" i="2" s="1"/>
  <c r="F62" i="4" s="1"/>
  <c r="F102" i="2"/>
  <c r="F154" i="2" s="1"/>
  <c r="F79" i="4" s="1"/>
  <c r="F98" i="2"/>
  <c r="F150" i="2" s="1"/>
  <c r="F75" i="4" s="1"/>
  <c r="F94" i="2"/>
  <c r="F146" i="2" s="1"/>
  <c r="F71" i="4" s="1"/>
  <c r="F90" i="2"/>
  <c r="F142" i="2" s="1"/>
  <c r="F67" i="4" s="1"/>
  <c r="F99" i="2"/>
  <c r="F151" i="2" s="1"/>
  <c r="F76" i="4" s="1"/>
  <c r="F91" i="2"/>
  <c r="F143" i="2" s="1"/>
  <c r="F68" i="4" s="1"/>
  <c r="F92" i="2"/>
  <c r="F144" i="2" s="1"/>
  <c r="F69" i="4" s="1"/>
  <c r="F86" i="2"/>
  <c r="F138" i="2" s="1"/>
  <c r="F63" i="4" s="1"/>
  <c r="F81" i="2"/>
  <c r="F133" i="2" s="1"/>
  <c r="F58" i="4" s="1"/>
  <c r="F77" i="2"/>
  <c r="F129" i="2" s="1"/>
  <c r="F54" i="4" s="1"/>
  <c r="F73" i="2"/>
  <c r="F125" i="2" s="1"/>
  <c r="F50" i="4" s="1"/>
  <c r="F69" i="2"/>
  <c r="F121" i="2" s="1"/>
  <c r="F46" i="4" s="1"/>
  <c r="F96" i="2"/>
  <c r="F82" i="2"/>
  <c r="F134" i="2" s="1"/>
  <c r="F59" i="4" s="1"/>
  <c r="F78" i="2"/>
  <c r="F130" i="2" s="1"/>
  <c r="F55" i="4" s="1"/>
  <c r="F74" i="2"/>
  <c r="F126" i="2" s="1"/>
  <c r="F51" i="4" s="1"/>
  <c r="F66" i="2"/>
  <c r="F100" i="2"/>
  <c r="F152" i="2" s="1"/>
  <c r="F77" i="4" s="1"/>
  <c r="F88" i="2"/>
  <c r="F140" i="2" s="1"/>
  <c r="F65" i="4" s="1"/>
  <c r="F83" i="2"/>
  <c r="F135" i="2" s="1"/>
  <c r="F60" i="4" s="1"/>
  <c r="F79" i="2"/>
  <c r="F131" i="2" s="1"/>
  <c r="F56" i="4" s="1"/>
  <c r="F75" i="2"/>
  <c r="F127" i="2" s="1"/>
  <c r="F52" i="4" s="1"/>
  <c r="F71" i="2"/>
  <c r="F67" i="2"/>
  <c r="F119" i="2" s="1"/>
  <c r="F44" i="4" s="1"/>
  <c r="J101" i="2"/>
  <c r="J153" i="2" s="1"/>
  <c r="J78" i="4" s="1"/>
  <c r="J97" i="2"/>
  <c r="J149" i="2" s="1"/>
  <c r="J74" i="4" s="1"/>
  <c r="J93" i="2"/>
  <c r="J145" i="2" s="1"/>
  <c r="J70" i="4" s="1"/>
  <c r="J89" i="2"/>
  <c r="J141" i="2" s="1"/>
  <c r="J66" i="4" s="1"/>
  <c r="J85" i="2"/>
  <c r="J137" i="2" s="1"/>
  <c r="J62" i="4" s="1"/>
  <c r="J102" i="2"/>
  <c r="J154" i="2" s="1"/>
  <c r="J79" i="4" s="1"/>
  <c r="J98" i="2"/>
  <c r="J150" i="2" s="1"/>
  <c r="J75" i="4" s="1"/>
  <c r="J94" i="2"/>
  <c r="J146" i="2" s="1"/>
  <c r="J71" i="4" s="1"/>
  <c r="J90" i="2"/>
  <c r="J142" i="2" s="1"/>
  <c r="J67" i="4" s="1"/>
  <c r="J99" i="2"/>
  <c r="J151" i="2" s="1"/>
  <c r="J76" i="4" s="1"/>
  <c r="J91" i="2"/>
  <c r="J143" i="2" s="1"/>
  <c r="J68" i="4" s="1"/>
  <c r="J96" i="2"/>
  <c r="J87" i="2"/>
  <c r="J139" i="2" s="1"/>
  <c r="J64" i="4" s="1"/>
  <c r="J84" i="2"/>
  <c r="J136" i="2" s="1"/>
  <c r="J61" i="4" s="1"/>
  <c r="J81" i="2"/>
  <c r="J133" i="2" s="1"/>
  <c r="J58" i="4" s="1"/>
  <c r="J77" i="2"/>
  <c r="J129" i="2" s="1"/>
  <c r="J54" i="4" s="1"/>
  <c r="J73" i="2"/>
  <c r="J125" i="2" s="1"/>
  <c r="J50" i="4" s="1"/>
  <c r="J69" i="2"/>
  <c r="J121" i="2" s="1"/>
  <c r="J46" i="4" s="1"/>
  <c r="J100" i="2"/>
  <c r="J152" i="2" s="1"/>
  <c r="J77" i="4" s="1"/>
  <c r="J86" i="2"/>
  <c r="J138" i="2" s="1"/>
  <c r="J63" i="4" s="1"/>
  <c r="J82" i="2"/>
  <c r="J134" i="2" s="1"/>
  <c r="J59" i="4" s="1"/>
  <c r="J78" i="2"/>
  <c r="J130" i="2" s="1"/>
  <c r="J55" i="4" s="1"/>
  <c r="J74" i="2"/>
  <c r="J126" i="2" s="1"/>
  <c r="J51" i="4" s="1"/>
  <c r="J66" i="2"/>
  <c r="J83" i="2"/>
  <c r="J135" i="2" s="1"/>
  <c r="J60" i="4" s="1"/>
  <c r="J79" i="2"/>
  <c r="J131" i="2" s="1"/>
  <c r="J56" i="4" s="1"/>
  <c r="J75" i="2"/>
  <c r="J127" i="2" s="1"/>
  <c r="J52" i="4" s="1"/>
  <c r="J71" i="2"/>
  <c r="J67" i="2"/>
  <c r="J119" i="2" s="1"/>
  <c r="J44" i="4" s="1"/>
  <c r="N101" i="2"/>
  <c r="N153" i="2" s="1"/>
  <c r="N78" i="4" s="1"/>
  <c r="N97" i="2"/>
  <c r="N149" i="2" s="1"/>
  <c r="N74" i="4" s="1"/>
  <c r="N93" i="2"/>
  <c r="N145" i="2" s="1"/>
  <c r="N70" i="4" s="1"/>
  <c r="N89" i="2"/>
  <c r="N141" i="2" s="1"/>
  <c r="N66" i="4" s="1"/>
  <c r="N85" i="2"/>
  <c r="N137" i="2" s="1"/>
  <c r="N62" i="4" s="1"/>
  <c r="N102" i="2"/>
  <c r="N154" i="2" s="1"/>
  <c r="N79" i="4" s="1"/>
  <c r="N98" i="2"/>
  <c r="N150" i="2" s="1"/>
  <c r="N75" i="4" s="1"/>
  <c r="N94" i="2"/>
  <c r="N146" i="2" s="1"/>
  <c r="N71" i="4" s="1"/>
  <c r="N90" i="2"/>
  <c r="N142" i="2" s="1"/>
  <c r="N67" i="4" s="1"/>
  <c r="N99" i="2"/>
  <c r="N151" i="2" s="1"/>
  <c r="N76" i="4" s="1"/>
  <c r="N91" i="2"/>
  <c r="N143" i="2" s="1"/>
  <c r="N68" i="4" s="1"/>
  <c r="N100" i="2"/>
  <c r="N152" i="2" s="1"/>
  <c r="N77" i="4" s="1"/>
  <c r="N88" i="2"/>
  <c r="N140" i="2" s="1"/>
  <c r="N65" i="4" s="1"/>
  <c r="N81" i="2"/>
  <c r="N133" i="2" s="1"/>
  <c r="N58" i="4" s="1"/>
  <c r="N77" i="2"/>
  <c r="N129" i="2" s="1"/>
  <c r="N54" i="4" s="1"/>
  <c r="N73" i="2"/>
  <c r="N125" i="2" s="1"/>
  <c r="N50" i="4" s="1"/>
  <c r="N69" i="2"/>
  <c r="N121" i="2" s="1"/>
  <c r="N46" i="4" s="1"/>
  <c r="N87" i="2"/>
  <c r="N139" i="2" s="1"/>
  <c r="N64" i="4" s="1"/>
  <c r="N84" i="2"/>
  <c r="N136" i="2" s="1"/>
  <c r="N61" i="4" s="1"/>
  <c r="N82" i="2"/>
  <c r="N134" i="2" s="1"/>
  <c r="N59" i="4" s="1"/>
  <c r="N78" i="2"/>
  <c r="N130" i="2" s="1"/>
  <c r="N55" i="4" s="1"/>
  <c r="N74" i="2"/>
  <c r="N126" i="2" s="1"/>
  <c r="N51" i="4" s="1"/>
  <c r="N66" i="2"/>
  <c r="N92" i="2"/>
  <c r="N144" i="2" s="1"/>
  <c r="N69" i="4" s="1"/>
  <c r="N86" i="2"/>
  <c r="N138" i="2" s="1"/>
  <c r="N63" i="4" s="1"/>
  <c r="N83" i="2"/>
  <c r="N135" i="2" s="1"/>
  <c r="N60" i="4" s="1"/>
  <c r="N79" i="2"/>
  <c r="N131" i="2" s="1"/>
  <c r="N56" i="4" s="1"/>
  <c r="N75" i="2"/>
  <c r="N127" i="2" s="1"/>
  <c r="N52" i="4" s="1"/>
  <c r="N71" i="2"/>
  <c r="N67" i="2"/>
  <c r="N119" i="2" s="1"/>
  <c r="N44" i="4" s="1"/>
  <c r="R101" i="2"/>
  <c r="R153" i="2" s="1"/>
  <c r="R78" i="4" s="1"/>
  <c r="R97" i="2"/>
  <c r="R149" i="2" s="1"/>
  <c r="R74" i="4" s="1"/>
  <c r="R93" i="2"/>
  <c r="R145" i="2" s="1"/>
  <c r="R70" i="4" s="1"/>
  <c r="R89" i="2"/>
  <c r="R141" i="2" s="1"/>
  <c r="R66" i="4" s="1"/>
  <c r="R85" i="2"/>
  <c r="R137" i="2" s="1"/>
  <c r="R62" i="4" s="1"/>
  <c r="R102" i="2"/>
  <c r="R154" i="2" s="1"/>
  <c r="R79" i="4" s="1"/>
  <c r="R98" i="2"/>
  <c r="R150" i="2" s="1"/>
  <c r="R75" i="4" s="1"/>
  <c r="R94" i="2"/>
  <c r="R146" i="2" s="1"/>
  <c r="R71" i="4" s="1"/>
  <c r="R90" i="2"/>
  <c r="R142" i="2" s="1"/>
  <c r="R67" i="4" s="1"/>
  <c r="R99" i="2"/>
  <c r="R151" i="2" s="1"/>
  <c r="R76" i="4" s="1"/>
  <c r="R91" i="2"/>
  <c r="R143" i="2" s="1"/>
  <c r="R68" i="4" s="1"/>
  <c r="R81" i="2"/>
  <c r="R133" i="2" s="1"/>
  <c r="R58" i="4" s="1"/>
  <c r="R77" i="2"/>
  <c r="R129" i="2" s="1"/>
  <c r="R54" i="4" s="1"/>
  <c r="R73" i="2"/>
  <c r="R125" i="2" s="1"/>
  <c r="R50" i="4" s="1"/>
  <c r="R69" i="2"/>
  <c r="R121" i="2" s="1"/>
  <c r="R46" i="4" s="1"/>
  <c r="R92" i="2"/>
  <c r="R144" i="2" s="1"/>
  <c r="R69" i="4" s="1"/>
  <c r="R88" i="2"/>
  <c r="R140" i="2" s="1"/>
  <c r="R65" i="4" s="1"/>
  <c r="R82" i="2"/>
  <c r="R134" i="2" s="1"/>
  <c r="R59" i="4" s="1"/>
  <c r="R78" i="2"/>
  <c r="R130" i="2" s="1"/>
  <c r="R55" i="4" s="1"/>
  <c r="R74" i="2"/>
  <c r="R126" i="2" s="1"/>
  <c r="R51" i="4" s="1"/>
  <c r="R66" i="2"/>
  <c r="R96" i="2"/>
  <c r="R87" i="2"/>
  <c r="R139" i="2" s="1"/>
  <c r="R64" i="4" s="1"/>
  <c r="R84" i="2"/>
  <c r="R136" i="2" s="1"/>
  <c r="R61" i="4" s="1"/>
  <c r="R83" i="2"/>
  <c r="R135" i="2" s="1"/>
  <c r="R60" i="4" s="1"/>
  <c r="R79" i="2"/>
  <c r="R131" i="2" s="1"/>
  <c r="R56" i="4" s="1"/>
  <c r="R75" i="2"/>
  <c r="R127" i="2" s="1"/>
  <c r="R52" i="4" s="1"/>
  <c r="R71" i="2"/>
  <c r="R67" i="2"/>
  <c r="R119" i="2" s="1"/>
  <c r="R44" i="4" s="1"/>
  <c r="V101" i="2"/>
  <c r="V97" i="2"/>
  <c r="V93" i="2"/>
  <c r="V89" i="2"/>
  <c r="V85" i="2"/>
  <c r="V102" i="2"/>
  <c r="V98" i="2"/>
  <c r="V94" i="2"/>
  <c r="V90" i="2"/>
  <c r="V99" i="2"/>
  <c r="V91" i="2"/>
  <c r="V92" i="2"/>
  <c r="V86" i="2"/>
  <c r="V81" i="2"/>
  <c r="V77" i="2"/>
  <c r="V73" i="2"/>
  <c r="V69" i="2"/>
  <c r="V96" i="2"/>
  <c r="V82" i="2"/>
  <c r="V78" i="2"/>
  <c r="V74" i="2"/>
  <c r="V66" i="2"/>
  <c r="V100" i="2"/>
  <c r="V88" i="2"/>
  <c r="V83" i="2"/>
  <c r="V79" i="2"/>
  <c r="V75" i="2"/>
  <c r="V71" i="2"/>
  <c r="V67" i="2"/>
  <c r="F59" i="2"/>
  <c r="F111" i="2" s="1"/>
  <c r="F36" i="4" s="1"/>
  <c r="J59" i="2"/>
  <c r="J111" i="2" s="1"/>
  <c r="J36" i="4" s="1"/>
  <c r="N59" i="2"/>
  <c r="N111" i="2" s="1"/>
  <c r="N36" i="4" s="1"/>
  <c r="R59" i="2"/>
  <c r="R111" i="2" s="1"/>
  <c r="R36" i="4" s="1"/>
  <c r="V59" i="2"/>
  <c r="R64" i="2"/>
  <c r="R116" i="2" s="1"/>
  <c r="R41" i="4" s="1"/>
  <c r="F68" i="2"/>
  <c r="F120" i="2" s="1"/>
  <c r="F45" i="4" s="1"/>
  <c r="V68" i="2"/>
  <c r="M108" i="2"/>
  <c r="M33" i="4" s="1"/>
  <c r="F57" i="2"/>
  <c r="F109" i="2" s="1"/>
  <c r="F34" i="4" s="1"/>
  <c r="J57" i="2"/>
  <c r="J109" i="2" s="1"/>
  <c r="J34" i="4" s="1"/>
  <c r="N57" i="2"/>
  <c r="N109" i="2" s="1"/>
  <c r="N34" i="4" s="1"/>
  <c r="R57" i="2"/>
  <c r="R109" i="2" s="1"/>
  <c r="R34" i="4" s="1"/>
  <c r="V57" i="2"/>
  <c r="F61" i="2"/>
  <c r="F113" i="2" s="1"/>
  <c r="F38" i="4" s="1"/>
  <c r="J61" i="2"/>
  <c r="J113" i="2" s="1"/>
  <c r="J38" i="4" s="1"/>
  <c r="N61" i="2"/>
  <c r="N113" i="2" s="1"/>
  <c r="N38" i="4" s="1"/>
  <c r="R61" i="2"/>
  <c r="R113" i="2" s="1"/>
  <c r="R38" i="4" s="1"/>
  <c r="V61" i="2"/>
  <c r="R63" i="2"/>
  <c r="R115" i="2" s="1"/>
  <c r="R40" i="4" s="1"/>
  <c r="W63" i="2"/>
  <c r="W115" i="2" s="1"/>
  <c r="W40" i="4" s="1"/>
  <c r="F64" i="2"/>
  <c r="F116" i="2" s="1"/>
  <c r="F41" i="4" s="1"/>
  <c r="L64" i="2"/>
  <c r="L116" i="2" s="1"/>
  <c r="L41" i="4" s="1"/>
  <c r="L66" i="2"/>
  <c r="E67" i="2"/>
  <c r="E119" i="2" s="1"/>
  <c r="E44" i="4" s="1"/>
  <c r="G69" i="2"/>
  <c r="G121" i="2" s="1"/>
  <c r="G46" i="4" s="1"/>
  <c r="W69" i="2"/>
  <c r="W121" i="2" s="1"/>
  <c r="W46" i="4" s="1"/>
  <c r="I71" i="2"/>
  <c r="Y71" i="2"/>
  <c r="R72" i="2"/>
  <c r="R124" i="2" s="1"/>
  <c r="R49" i="4" s="1"/>
  <c r="K73" i="2"/>
  <c r="K125" i="2" s="1"/>
  <c r="K50" i="4" s="1"/>
  <c r="D74" i="2"/>
  <c r="D126" i="2" s="1"/>
  <c r="D51" i="4" s="1"/>
  <c r="T74" i="2"/>
  <c r="T126" i="2" s="1"/>
  <c r="T51" i="4" s="1"/>
  <c r="M75" i="2"/>
  <c r="M127" i="2" s="1"/>
  <c r="M52" i="4" s="1"/>
  <c r="F76" i="2"/>
  <c r="F128" i="2" s="1"/>
  <c r="F53" i="4" s="1"/>
  <c r="V76" i="2"/>
  <c r="O77" i="2"/>
  <c r="X78" i="2"/>
  <c r="X130" i="2" s="1"/>
  <c r="X55" i="4" s="1"/>
  <c r="Q79" i="2"/>
  <c r="J80" i="2"/>
  <c r="J132" i="2" s="1"/>
  <c r="J57" i="4" s="1"/>
  <c r="S81" i="2"/>
  <c r="S133" i="2" s="1"/>
  <c r="S58" i="4" s="1"/>
  <c r="L82" i="2"/>
  <c r="L134" i="2" s="1"/>
  <c r="L59" i="4" s="1"/>
  <c r="E83" i="2"/>
  <c r="E135" i="2" s="1"/>
  <c r="E60" i="4" s="1"/>
  <c r="O85" i="2"/>
  <c r="M86" i="2"/>
  <c r="M138" i="2" s="1"/>
  <c r="M63" i="4" s="1"/>
  <c r="K87" i="2"/>
  <c r="K139" i="2" s="1"/>
  <c r="K64" i="4" s="1"/>
  <c r="J88" i="2"/>
  <c r="J140" i="2" s="1"/>
  <c r="J65" i="4" s="1"/>
  <c r="O89" i="2"/>
  <c r="J92" i="2"/>
  <c r="J144" i="2" s="1"/>
  <c r="J69" i="4" s="1"/>
  <c r="W97" i="2"/>
  <c r="W149" i="2" s="1"/>
  <c r="W74" i="4" s="1"/>
  <c r="R100" i="2"/>
  <c r="R152" i="2" s="1"/>
  <c r="R77" i="4" s="1"/>
  <c r="X72" i="1"/>
  <c r="X11" i="4" s="1"/>
  <c r="X33" i="1"/>
  <c r="X49" i="1" s="1"/>
  <c r="X52" i="1" s="1"/>
  <c r="X54" i="1" s="1"/>
  <c r="X56" i="1" s="1"/>
  <c r="I66" i="1"/>
  <c r="I5" i="4" s="1"/>
  <c r="I34" i="1"/>
  <c r="Q66" i="1"/>
  <c r="Q5" i="4" s="1"/>
  <c r="Q34" i="1"/>
  <c r="O43" i="1"/>
  <c r="O74" i="1" s="1"/>
  <c r="O13" i="4" s="1"/>
  <c r="Y20" i="1"/>
  <c r="O35" i="1"/>
  <c r="O66" i="1" s="1"/>
  <c r="O5" i="4" s="1"/>
  <c r="O36" i="1"/>
  <c r="O67" i="1" s="1"/>
  <c r="O6" i="4" s="1"/>
  <c r="O37" i="1"/>
  <c r="O68" i="1" s="1"/>
  <c r="O7" i="4" s="1"/>
  <c r="K34" i="1"/>
  <c r="U66" i="1"/>
  <c r="U5" i="4" s="1"/>
  <c r="U34" i="1"/>
  <c r="T35" i="1"/>
  <c r="T66" i="1" s="1"/>
  <c r="T5" i="4" s="1"/>
  <c r="U67" i="1"/>
  <c r="U6" i="4" s="1"/>
  <c r="T36" i="1"/>
  <c r="T67" i="1" s="1"/>
  <c r="T6" i="4" s="1"/>
  <c r="U68" i="1"/>
  <c r="U7" i="4" s="1"/>
  <c r="T37" i="1"/>
  <c r="T68" i="1" s="1"/>
  <c r="T7" i="4" s="1"/>
  <c r="O40" i="1"/>
  <c r="X20" i="1"/>
  <c r="C34" i="1"/>
  <c r="S34" i="1"/>
  <c r="U70" i="1"/>
  <c r="U9" i="4" s="1"/>
  <c r="T39" i="1"/>
  <c r="T70" i="1" s="1"/>
  <c r="T9" i="4" s="1"/>
  <c r="P72" i="1"/>
  <c r="P11" i="4" s="1"/>
  <c r="O41" i="1"/>
  <c r="U73" i="1"/>
  <c r="U12" i="4" s="1"/>
  <c r="T42" i="1"/>
  <c r="T73" i="1" s="1"/>
  <c r="T12" i="4" s="1"/>
  <c r="U78" i="1"/>
  <c r="U17" i="4" s="1"/>
  <c r="T47" i="1"/>
  <c r="T78" i="1" s="1"/>
  <c r="T17" i="4" s="1"/>
  <c r="U81" i="1"/>
  <c r="U20" i="4" s="1"/>
  <c r="T50" i="1"/>
  <c r="T81" i="1" s="1"/>
  <c r="T20" i="4" s="1"/>
  <c r="U84" i="1"/>
  <c r="U23" i="4" s="1"/>
  <c r="T53" i="1"/>
  <c r="T84" i="1" s="1"/>
  <c r="T23" i="4" s="1"/>
  <c r="P89" i="1"/>
  <c r="P28" i="4" s="1"/>
  <c r="O59" i="1"/>
  <c r="E66" i="1"/>
  <c r="E5" i="4" s="1"/>
  <c r="E34" i="1"/>
  <c r="M66" i="1"/>
  <c r="M5" i="4" s="1"/>
  <c r="M34" i="1"/>
  <c r="G48" i="1"/>
  <c r="G79" i="1" s="1"/>
  <c r="G18" i="4" s="1"/>
  <c r="G35" i="1"/>
  <c r="G66" i="1" s="1"/>
  <c r="G5" i="4" s="1"/>
  <c r="G36" i="1"/>
  <c r="G67" i="1" s="1"/>
  <c r="G6" i="4" s="1"/>
  <c r="G37" i="1"/>
  <c r="G68" i="1" s="1"/>
  <c r="G7" i="4" s="1"/>
  <c r="O86" i="1"/>
  <c r="H89" i="1"/>
  <c r="H28" i="4" s="1"/>
  <c r="G59" i="1"/>
  <c r="G89" i="1" s="1"/>
  <c r="G28" i="4" s="1"/>
  <c r="T38" i="1"/>
  <c r="T69" i="1" s="1"/>
  <c r="T8" i="4" s="1"/>
  <c r="T43" i="1"/>
  <c r="T74" i="1" s="1"/>
  <c r="T13" i="4" s="1"/>
  <c r="T48" i="1"/>
  <c r="T79" i="1" s="1"/>
  <c r="T18" i="4" s="1"/>
  <c r="T51" i="1"/>
  <c r="T82" i="1" s="1"/>
  <c r="T21" i="4" s="1"/>
  <c r="T86" i="1"/>
  <c r="G39" i="1"/>
  <c r="G70" i="1" s="1"/>
  <c r="G9" i="4" s="1"/>
  <c r="O39" i="1"/>
  <c r="O70" i="1" s="1"/>
  <c r="O9" i="4" s="1"/>
  <c r="G42" i="1"/>
  <c r="G73" i="1" s="1"/>
  <c r="G12" i="4" s="1"/>
  <c r="O42" i="1"/>
  <c r="G47" i="1"/>
  <c r="G78" i="1" s="1"/>
  <c r="G17" i="4" s="1"/>
  <c r="O47" i="1"/>
  <c r="G50" i="1"/>
  <c r="G81" i="1" s="1"/>
  <c r="G20" i="4" s="1"/>
  <c r="O50" i="1"/>
  <c r="O81" i="1" s="1"/>
  <c r="O20" i="4" s="1"/>
  <c r="G53" i="1"/>
  <c r="G84" i="1" s="1"/>
  <c r="G23" i="4" s="1"/>
  <c r="O53" i="1"/>
  <c r="I46" i="1" l="1"/>
  <c r="I77" i="1" s="1"/>
  <c r="I16" i="4" s="1"/>
  <c r="E82" i="3"/>
  <c r="C81" i="3"/>
  <c r="D33" i="1"/>
  <c r="D64" i="1" s="1"/>
  <c r="D3" i="4" s="1"/>
  <c r="S44" i="1"/>
  <c r="S75" i="1" s="1"/>
  <c r="S14" i="4" s="1"/>
  <c r="U44" i="1"/>
  <c r="U75" i="1" s="1"/>
  <c r="U14" i="4" s="1"/>
  <c r="B53" i="1"/>
  <c r="B84" i="1" s="1"/>
  <c r="B23" i="4" s="1"/>
  <c r="I68" i="2"/>
  <c r="I70" i="2" s="1"/>
  <c r="V44" i="1"/>
  <c r="V75" i="1" s="1"/>
  <c r="V14" i="4" s="1"/>
  <c r="G41" i="1"/>
  <c r="G72" i="1" s="1"/>
  <c r="G11" i="4" s="1"/>
  <c r="T45" i="1"/>
  <c r="T76" i="1" s="1"/>
  <c r="T15" i="4" s="1"/>
  <c r="P56" i="2"/>
  <c r="H46" i="1"/>
  <c r="H44" i="1" s="1"/>
  <c r="H75" i="1" s="1"/>
  <c r="H14" i="4" s="1"/>
  <c r="E84" i="3"/>
  <c r="C68" i="3"/>
  <c r="E68" i="3" s="1"/>
  <c r="M45" i="1" s="1"/>
  <c r="M76" i="1" s="1"/>
  <c r="M15" i="4" s="1"/>
  <c r="Q44" i="1"/>
  <c r="Q75" i="1" s="1"/>
  <c r="Q14" i="4" s="1"/>
  <c r="R33" i="1"/>
  <c r="R64" i="1" s="1"/>
  <c r="R3" i="4" s="1"/>
  <c r="W33" i="1"/>
  <c r="W64" i="1" s="1"/>
  <c r="W3" i="4" s="1"/>
  <c r="U76" i="1"/>
  <c r="U15" i="4" s="1"/>
  <c r="W44" i="1"/>
  <c r="W75" i="1" s="1"/>
  <c r="W14" i="4" s="1"/>
  <c r="L33" i="1"/>
  <c r="L64" i="1" s="1"/>
  <c r="L3" i="4" s="1"/>
  <c r="T46" i="1"/>
  <c r="T77" i="1" s="1"/>
  <c r="T16" i="4" s="1"/>
  <c r="G38" i="1"/>
  <c r="O45" i="1"/>
  <c r="O76" i="1" s="1"/>
  <c r="O15" i="4" s="1"/>
  <c r="P114" i="2"/>
  <c r="P39" i="4" s="1"/>
  <c r="M65" i="2"/>
  <c r="S65" i="2"/>
  <c r="M117" i="2"/>
  <c r="M42" i="4" s="1"/>
  <c r="P110" i="2"/>
  <c r="P35" i="4" s="1"/>
  <c r="C44" i="1"/>
  <c r="C75" i="1" s="1"/>
  <c r="C14" i="4" s="1"/>
  <c r="K44" i="1"/>
  <c r="K75" i="1" s="1"/>
  <c r="K14" i="4" s="1"/>
  <c r="E44" i="1"/>
  <c r="E75" i="1" s="1"/>
  <c r="E14" i="4" s="1"/>
  <c r="J33" i="1"/>
  <c r="J64" i="1" s="1"/>
  <c r="J3" i="4" s="1"/>
  <c r="G86" i="1"/>
  <c r="K65" i="2"/>
  <c r="N65" i="1"/>
  <c r="N4" i="4" s="1"/>
  <c r="C65" i="3"/>
  <c r="D116" i="3" s="1"/>
  <c r="G117" i="2"/>
  <c r="G42" i="4" s="1"/>
  <c r="H114" i="2"/>
  <c r="H39" i="4" s="1"/>
  <c r="B51" i="1"/>
  <c r="B82" i="1" s="1"/>
  <c r="B21" i="4" s="1"/>
  <c r="O65" i="2"/>
  <c r="H112" i="2"/>
  <c r="H37" i="4" s="1"/>
  <c r="X64" i="1"/>
  <c r="X3" i="4" s="1"/>
  <c r="B48" i="1"/>
  <c r="B79" i="1" s="1"/>
  <c r="B18" i="4" s="1"/>
  <c r="Q95" i="2"/>
  <c r="H60" i="2"/>
  <c r="Y65" i="2"/>
  <c r="W117" i="2"/>
  <c r="W42" i="4" s="1"/>
  <c r="T122" i="2"/>
  <c r="T47" i="4" s="1"/>
  <c r="F76" i="1"/>
  <c r="F15" i="4" s="1"/>
  <c r="F44" i="1"/>
  <c r="F75" i="1" s="1"/>
  <c r="F14" i="4" s="1"/>
  <c r="H65" i="1"/>
  <c r="H4" i="4" s="1"/>
  <c r="H33" i="1"/>
  <c r="R76" i="1"/>
  <c r="R15" i="4" s="1"/>
  <c r="R44" i="1"/>
  <c r="R75" i="1" s="1"/>
  <c r="R14" i="4" s="1"/>
  <c r="B47" i="1"/>
  <c r="B78" i="1" s="1"/>
  <c r="B17" i="4" s="1"/>
  <c r="B42" i="1"/>
  <c r="B73" i="1" s="1"/>
  <c r="B12" i="4" s="1"/>
  <c r="Q65" i="2"/>
  <c r="S117" i="2"/>
  <c r="S42" i="4" s="1"/>
  <c r="L44" i="1"/>
  <c r="L75" i="1" s="1"/>
  <c r="L14" i="4" s="1"/>
  <c r="F65" i="1"/>
  <c r="F4" i="4" s="1"/>
  <c r="H110" i="2"/>
  <c r="H35" i="4" s="1"/>
  <c r="D122" i="2"/>
  <c r="D47" i="4" s="1"/>
  <c r="P77" i="1"/>
  <c r="P16" i="4" s="1"/>
  <c r="O46" i="1"/>
  <c r="O77" i="1" s="1"/>
  <c r="O16" i="4" s="1"/>
  <c r="P76" i="1"/>
  <c r="P15" i="4" s="1"/>
  <c r="P44" i="1"/>
  <c r="P75" i="1" s="1"/>
  <c r="P14" i="4" s="1"/>
  <c r="N76" i="1"/>
  <c r="N15" i="4" s="1"/>
  <c r="N44" i="1"/>
  <c r="N75" i="1" s="1"/>
  <c r="N14" i="4" s="1"/>
  <c r="V65" i="1"/>
  <c r="V4" i="4" s="1"/>
  <c r="V33" i="1"/>
  <c r="P112" i="2"/>
  <c r="P37" i="4" s="1"/>
  <c r="K117" i="2"/>
  <c r="K42" i="4" s="1"/>
  <c r="P65" i="1"/>
  <c r="P4" i="4" s="1"/>
  <c r="P33" i="1"/>
  <c r="J76" i="1"/>
  <c r="J15" i="4" s="1"/>
  <c r="J44" i="1"/>
  <c r="J75" i="1" s="1"/>
  <c r="J14" i="4" s="1"/>
  <c r="D76" i="1"/>
  <c r="D15" i="4" s="1"/>
  <c r="V120" i="2"/>
  <c r="U68" i="2"/>
  <c r="V70" i="2"/>
  <c r="V118" i="2"/>
  <c r="V43" i="4" s="1"/>
  <c r="U66" i="2"/>
  <c r="V151" i="2"/>
  <c r="U99" i="2"/>
  <c r="E123" i="2"/>
  <c r="E95" i="2"/>
  <c r="L65" i="2"/>
  <c r="L108" i="2"/>
  <c r="W123" i="2"/>
  <c r="W95" i="2"/>
  <c r="S118" i="2"/>
  <c r="S70" i="2"/>
  <c r="O123" i="2"/>
  <c r="O48" i="4" s="1"/>
  <c r="O95" i="2"/>
  <c r="O144" i="2"/>
  <c r="O69" i="4" s="1"/>
  <c r="K118" i="2"/>
  <c r="K70" i="2"/>
  <c r="G123" i="2"/>
  <c r="G95" i="2"/>
  <c r="G148" i="2"/>
  <c r="G103" i="2"/>
  <c r="N148" i="2"/>
  <c r="N103" i="2"/>
  <c r="O113" i="2"/>
  <c r="O38" i="4" s="1"/>
  <c r="V65" i="2"/>
  <c r="V108" i="2"/>
  <c r="V33" i="4" s="1"/>
  <c r="U56" i="2"/>
  <c r="Y103" i="2"/>
  <c r="Q116" i="2"/>
  <c r="P64" i="2"/>
  <c r="Q149" i="2"/>
  <c r="P97" i="2"/>
  <c r="I116" i="2"/>
  <c r="H64" i="2"/>
  <c r="I153" i="2"/>
  <c r="H101" i="2"/>
  <c r="X123" i="2"/>
  <c r="X95" i="2"/>
  <c r="X148" i="2"/>
  <c r="X103" i="2"/>
  <c r="D148" i="2"/>
  <c r="D103" i="2"/>
  <c r="Q131" i="2"/>
  <c r="P79" i="2"/>
  <c r="L118" i="2"/>
  <c r="L70" i="2"/>
  <c r="E117" i="2"/>
  <c r="E42" i="4" s="1"/>
  <c r="V127" i="2"/>
  <c r="U75" i="2"/>
  <c r="V152" i="2"/>
  <c r="U100" i="2"/>
  <c r="V134" i="2"/>
  <c r="U82" i="2"/>
  <c r="V129" i="2"/>
  <c r="U77" i="2"/>
  <c r="V143" i="2"/>
  <c r="U91" i="2"/>
  <c r="V150" i="2"/>
  <c r="U98" i="2"/>
  <c r="V145" i="2"/>
  <c r="U93" i="2"/>
  <c r="R123" i="2"/>
  <c r="R95" i="2"/>
  <c r="F123" i="2"/>
  <c r="F95" i="2"/>
  <c r="Q143" i="2"/>
  <c r="P91" i="2"/>
  <c r="Q119" i="2"/>
  <c r="P67" i="2"/>
  <c r="V110" i="2"/>
  <c r="U58" i="2"/>
  <c r="I109" i="2"/>
  <c r="H57" i="2"/>
  <c r="W118" i="2"/>
  <c r="W70" i="2"/>
  <c r="O124" i="2"/>
  <c r="O49" i="4" s="1"/>
  <c r="O119" i="2"/>
  <c r="O44" i="4" s="1"/>
  <c r="O135" i="2"/>
  <c r="O60" i="4" s="1"/>
  <c r="O130" i="2"/>
  <c r="O55" i="4" s="1"/>
  <c r="O145" i="2"/>
  <c r="O70" i="4" s="1"/>
  <c r="O143" i="2"/>
  <c r="O68" i="4" s="1"/>
  <c r="O146" i="2"/>
  <c r="O71" i="4" s="1"/>
  <c r="K123" i="2"/>
  <c r="K95" i="2"/>
  <c r="H151" i="2"/>
  <c r="H76" i="4" s="1"/>
  <c r="V139" i="2"/>
  <c r="U87" i="2"/>
  <c r="H131" i="2"/>
  <c r="H56" i="4" s="1"/>
  <c r="P71" i="2"/>
  <c r="Q127" i="2"/>
  <c r="P75" i="2"/>
  <c r="W65" i="2"/>
  <c r="V112" i="2"/>
  <c r="U60" i="2"/>
  <c r="I111" i="2"/>
  <c r="H59" i="2"/>
  <c r="P58" i="2"/>
  <c r="J108" i="2"/>
  <c r="J65" i="2"/>
  <c r="Q126" i="2"/>
  <c r="P74" i="2"/>
  <c r="Q125" i="2"/>
  <c r="P73" i="2"/>
  <c r="Q151" i="2"/>
  <c r="P99" i="2"/>
  <c r="Q128" i="2"/>
  <c r="P76" i="2"/>
  <c r="Q146" i="2"/>
  <c r="P94" i="2"/>
  <c r="Q145" i="2"/>
  <c r="P93" i="2"/>
  <c r="Q140" i="2"/>
  <c r="P88" i="2"/>
  <c r="M118" i="2"/>
  <c r="M70" i="2"/>
  <c r="M148" i="2"/>
  <c r="M103" i="2"/>
  <c r="I130" i="2"/>
  <c r="H78" i="2"/>
  <c r="I125" i="2"/>
  <c r="H73" i="2"/>
  <c r="I143" i="2"/>
  <c r="H91" i="2"/>
  <c r="I128" i="2"/>
  <c r="H76" i="2"/>
  <c r="I150" i="2"/>
  <c r="H98" i="2"/>
  <c r="I149" i="2"/>
  <c r="H97" i="2"/>
  <c r="I144" i="2"/>
  <c r="H92" i="2"/>
  <c r="E148" i="2"/>
  <c r="E103" i="2"/>
  <c r="T123" i="2"/>
  <c r="T95" i="2"/>
  <c r="D123" i="2"/>
  <c r="D95" i="2"/>
  <c r="V131" i="2"/>
  <c r="U79" i="2"/>
  <c r="V133" i="2"/>
  <c r="U81" i="2"/>
  <c r="V154" i="2"/>
  <c r="U102" i="2"/>
  <c r="N123" i="2"/>
  <c r="N95" i="2"/>
  <c r="Q135" i="2"/>
  <c r="P83" i="2"/>
  <c r="Q113" i="2"/>
  <c r="P61" i="2"/>
  <c r="O149" i="2"/>
  <c r="O74" i="4" s="1"/>
  <c r="O151" i="2"/>
  <c r="O76" i="4" s="1"/>
  <c r="V136" i="2"/>
  <c r="U84" i="2"/>
  <c r="M123" i="2"/>
  <c r="M95" i="2"/>
  <c r="Q129" i="2"/>
  <c r="P77" i="2"/>
  <c r="Q150" i="2"/>
  <c r="P98" i="2"/>
  <c r="I129" i="2"/>
  <c r="H77" i="2"/>
  <c r="I154" i="2"/>
  <c r="H102" i="2"/>
  <c r="O129" i="2"/>
  <c r="O54" i="4" s="1"/>
  <c r="Y95" i="2"/>
  <c r="V113" i="2"/>
  <c r="U61" i="2"/>
  <c r="V119" i="2"/>
  <c r="U67" i="2"/>
  <c r="V135" i="2"/>
  <c r="U83" i="2"/>
  <c r="V126" i="2"/>
  <c r="U74" i="2"/>
  <c r="U69" i="2"/>
  <c r="V121" i="2"/>
  <c r="V138" i="2"/>
  <c r="U86" i="2"/>
  <c r="V142" i="2"/>
  <c r="U90" i="2"/>
  <c r="V137" i="2"/>
  <c r="U85" i="2"/>
  <c r="V153" i="2"/>
  <c r="U101" i="2"/>
  <c r="R148" i="2"/>
  <c r="R103" i="2"/>
  <c r="F118" i="2"/>
  <c r="F70" i="2"/>
  <c r="F148" i="2"/>
  <c r="F103" i="2"/>
  <c r="I127" i="2"/>
  <c r="H75" i="2"/>
  <c r="V115" i="2"/>
  <c r="U63" i="2"/>
  <c r="Q109" i="2"/>
  <c r="P57" i="2"/>
  <c r="X108" i="2"/>
  <c r="X65" i="2"/>
  <c r="H56" i="2"/>
  <c r="W148" i="2"/>
  <c r="W103" i="2"/>
  <c r="S123" i="2"/>
  <c r="S95" i="2"/>
  <c r="O116" i="2"/>
  <c r="O41" i="4" s="1"/>
  <c r="O132" i="2"/>
  <c r="O57" i="4" s="1"/>
  <c r="O127" i="2"/>
  <c r="O52" i="4" s="1"/>
  <c r="O118" i="2"/>
  <c r="O43" i="4" s="1"/>
  <c r="O70" i="2"/>
  <c r="O136" i="2"/>
  <c r="O61" i="4" s="1"/>
  <c r="O148" i="2"/>
  <c r="O73" i="4" s="1"/>
  <c r="O103" i="2"/>
  <c r="O138" i="2"/>
  <c r="O63" i="4" s="1"/>
  <c r="O154" i="2"/>
  <c r="O79" i="4" s="1"/>
  <c r="Q139" i="2"/>
  <c r="P87" i="2"/>
  <c r="O125" i="2"/>
  <c r="O50" i="4" s="1"/>
  <c r="T70" i="2"/>
  <c r="Q111" i="2"/>
  <c r="P59" i="2"/>
  <c r="H58" i="2"/>
  <c r="O109" i="2"/>
  <c r="O34" i="4" s="1"/>
  <c r="R108" i="2"/>
  <c r="R65" i="2"/>
  <c r="Y70" i="2"/>
  <c r="Q134" i="2"/>
  <c r="P82" i="2"/>
  <c r="Q133" i="2"/>
  <c r="P81" i="2"/>
  <c r="Q120" i="2"/>
  <c r="P68" i="2"/>
  <c r="Q138" i="2"/>
  <c r="P86" i="2"/>
  <c r="Q154" i="2"/>
  <c r="P102" i="2"/>
  <c r="Q153" i="2"/>
  <c r="P101" i="2"/>
  <c r="Q148" i="2"/>
  <c r="Q73" i="4" s="1"/>
  <c r="P96" i="2"/>
  <c r="Q103" i="2"/>
  <c r="I118" i="2"/>
  <c r="I43" i="4" s="1"/>
  <c r="H66" i="2"/>
  <c r="I138" i="2"/>
  <c r="H86" i="2"/>
  <c r="I133" i="2"/>
  <c r="H81" i="2"/>
  <c r="I142" i="2"/>
  <c r="H90" i="2"/>
  <c r="I141" i="2"/>
  <c r="H89" i="2"/>
  <c r="I136" i="2"/>
  <c r="H84" i="2"/>
  <c r="I152" i="2"/>
  <c r="H100" i="2"/>
  <c r="L148" i="2"/>
  <c r="L103" i="2"/>
  <c r="U80" i="2"/>
  <c r="V148" i="2"/>
  <c r="V73" i="4" s="1"/>
  <c r="U96" i="2"/>
  <c r="V103" i="2"/>
  <c r="V149" i="2"/>
  <c r="U97" i="2"/>
  <c r="X118" i="2"/>
  <c r="X70" i="2"/>
  <c r="O111" i="2"/>
  <c r="O36" i="4" s="1"/>
  <c r="S148" i="2"/>
  <c r="S103" i="2"/>
  <c r="O128" i="2"/>
  <c r="O53" i="4" s="1"/>
  <c r="O134" i="2"/>
  <c r="O59" i="4" s="1"/>
  <c r="O150" i="2"/>
  <c r="O75" i="4" s="1"/>
  <c r="G65" i="2"/>
  <c r="H62" i="2"/>
  <c r="F108" i="2"/>
  <c r="F65" i="2"/>
  <c r="Q130" i="2"/>
  <c r="P78" i="2"/>
  <c r="Q132" i="2"/>
  <c r="P80" i="2"/>
  <c r="Q144" i="2"/>
  <c r="P92" i="2"/>
  <c r="I134" i="2"/>
  <c r="H82" i="2"/>
  <c r="I132" i="2"/>
  <c r="H80" i="2"/>
  <c r="I148" i="2"/>
  <c r="I73" i="4" s="1"/>
  <c r="H96" i="2"/>
  <c r="I103" i="2"/>
  <c r="I65" i="2"/>
  <c r="O141" i="2"/>
  <c r="O66" i="4" s="1"/>
  <c r="O137" i="2"/>
  <c r="O62" i="4" s="1"/>
  <c r="V128" i="2"/>
  <c r="U76" i="2"/>
  <c r="I123" i="2"/>
  <c r="I48" i="4" s="1"/>
  <c r="H71" i="2"/>
  <c r="I95" i="2"/>
  <c r="V109" i="2"/>
  <c r="U57" i="2"/>
  <c r="E65" i="2"/>
  <c r="V111" i="2"/>
  <c r="U59" i="2"/>
  <c r="V123" i="2"/>
  <c r="V48" i="4" s="1"/>
  <c r="V95" i="2"/>
  <c r="U71" i="2"/>
  <c r="V140" i="2"/>
  <c r="U88" i="2"/>
  <c r="V130" i="2"/>
  <c r="U78" i="2"/>
  <c r="V125" i="2"/>
  <c r="U73" i="2"/>
  <c r="V144" i="2"/>
  <c r="U92" i="2"/>
  <c r="V146" i="2"/>
  <c r="U94" i="2"/>
  <c r="V141" i="2"/>
  <c r="U89" i="2"/>
  <c r="R118" i="2"/>
  <c r="R70" i="2"/>
  <c r="N118" i="2"/>
  <c r="N43" i="4" s="1"/>
  <c r="J123" i="2"/>
  <c r="J95" i="2"/>
  <c r="J118" i="2"/>
  <c r="J70" i="2"/>
  <c r="J148" i="2"/>
  <c r="J103" i="2"/>
  <c r="I137" i="2"/>
  <c r="H85" i="2"/>
  <c r="O133" i="2"/>
  <c r="O58" i="4" s="1"/>
  <c r="V116" i="2"/>
  <c r="U64" i="2"/>
  <c r="Q115" i="2"/>
  <c r="P63" i="2"/>
  <c r="V114" i="2"/>
  <c r="U62" i="2"/>
  <c r="I113" i="2"/>
  <c r="H61" i="2"/>
  <c r="P60" i="2"/>
  <c r="T108" i="2"/>
  <c r="T65" i="2"/>
  <c r="D108" i="2"/>
  <c r="D65" i="2"/>
  <c r="O120" i="2"/>
  <c r="O45" i="4" s="1"/>
  <c r="O153" i="2"/>
  <c r="O78" i="4" s="1"/>
  <c r="O131" i="2"/>
  <c r="O56" i="4" s="1"/>
  <c r="O126" i="2"/>
  <c r="O51" i="4" s="1"/>
  <c r="O139" i="2"/>
  <c r="O64" i="4" s="1"/>
  <c r="O152" i="2"/>
  <c r="O77" i="4" s="1"/>
  <c r="O142" i="2"/>
  <c r="O67" i="4" s="1"/>
  <c r="K148" i="2"/>
  <c r="K103" i="2"/>
  <c r="G118" i="2"/>
  <c r="G70" i="2"/>
  <c r="H99" i="2"/>
  <c r="H79" i="2"/>
  <c r="I135" i="2"/>
  <c r="H83" i="2"/>
  <c r="V124" i="2"/>
  <c r="U72" i="2"/>
  <c r="D70" i="2"/>
  <c r="I119" i="2"/>
  <c r="H67" i="2"/>
  <c r="I115" i="2"/>
  <c r="H63" i="2"/>
  <c r="P62" i="2"/>
  <c r="N108" i="2"/>
  <c r="N65" i="2"/>
  <c r="Q118" i="2"/>
  <c r="Q43" i="4" s="1"/>
  <c r="Q70" i="2"/>
  <c r="P66" i="2"/>
  <c r="Q121" i="2"/>
  <c r="P69" i="2"/>
  <c r="Q137" i="2"/>
  <c r="P85" i="2"/>
  <c r="Q124" i="2"/>
  <c r="P72" i="2"/>
  <c r="Q142" i="2"/>
  <c r="P90" i="2"/>
  <c r="Q141" i="2"/>
  <c r="P89" i="2"/>
  <c r="Q136" i="2"/>
  <c r="P84" i="2"/>
  <c r="Q152" i="2"/>
  <c r="P100" i="2"/>
  <c r="I126" i="2"/>
  <c r="H74" i="2"/>
  <c r="I121" i="2"/>
  <c r="H69" i="2"/>
  <c r="I139" i="2"/>
  <c r="H87" i="2"/>
  <c r="I124" i="2"/>
  <c r="H72" i="2"/>
  <c r="I146" i="2"/>
  <c r="H94" i="2"/>
  <c r="I145" i="2"/>
  <c r="H93" i="2"/>
  <c r="I140" i="2"/>
  <c r="H88" i="2"/>
  <c r="E118" i="2"/>
  <c r="E43" i="4" s="1"/>
  <c r="T148" i="2"/>
  <c r="T103" i="2"/>
  <c r="L123" i="2"/>
  <c r="L95" i="2"/>
  <c r="U132" i="2"/>
  <c r="U57" i="4" s="1"/>
  <c r="Q65" i="1"/>
  <c r="Q4" i="4" s="1"/>
  <c r="Q33" i="1"/>
  <c r="O34" i="1"/>
  <c r="O84" i="1"/>
  <c r="O23" i="4" s="1"/>
  <c r="U65" i="1"/>
  <c r="U4" i="4" s="1"/>
  <c r="U33" i="1"/>
  <c r="T34" i="1"/>
  <c r="B50" i="1"/>
  <c r="B81" i="1" s="1"/>
  <c r="B20" i="4" s="1"/>
  <c r="B39" i="1"/>
  <c r="B70" i="1" s="1"/>
  <c r="B9" i="4" s="1"/>
  <c r="O72" i="1"/>
  <c r="O11" i="4" s="1"/>
  <c r="K65" i="1"/>
  <c r="K4" i="4" s="1"/>
  <c r="K33" i="1"/>
  <c r="B35" i="1"/>
  <c r="B66" i="1" s="1"/>
  <c r="B5" i="4" s="1"/>
  <c r="B43" i="1"/>
  <c r="B74" i="1" s="1"/>
  <c r="B13" i="4" s="1"/>
  <c r="M65" i="1"/>
  <c r="M4" i="4" s="1"/>
  <c r="M33" i="1"/>
  <c r="O89" i="1"/>
  <c r="O28" i="4" s="1"/>
  <c r="B59" i="1"/>
  <c r="B89" i="1" s="1"/>
  <c r="B28" i="4" s="1"/>
  <c r="S65" i="1"/>
  <c r="S4" i="4" s="1"/>
  <c r="S33" i="1"/>
  <c r="B37" i="1"/>
  <c r="B68" i="1" s="1"/>
  <c r="B7" i="4" s="1"/>
  <c r="Y80" i="1"/>
  <c r="Y23" i="1"/>
  <c r="E65" i="1"/>
  <c r="E4" i="4" s="1"/>
  <c r="E33" i="1"/>
  <c r="C65" i="1"/>
  <c r="C4" i="4" s="1"/>
  <c r="C33" i="1"/>
  <c r="X80" i="1"/>
  <c r="X19" i="4" s="1"/>
  <c r="X23" i="1"/>
  <c r="O73" i="1"/>
  <c r="O12" i="4" s="1"/>
  <c r="O78" i="1"/>
  <c r="O17" i="4" s="1"/>
  <c r="B36" i="1"/>
  <c r="B67" i="1" s="1"/>
  <c r="B6" i="4" s="1"/>
  <c r="I65" i="1"/>
  <c r="I4" i="4" s="1"/>
  <c r="I33" i="1"/>
  <c r="I64" i="1" s="1"/>
  <c r="I3" i="4" s="1"/>
  <c r="G34" i="1"/>
  <c r="H140" i="2" l="1"/>
  <c r="H65" i="4" s="1"/>
  <c r="I65" i="4"/>
  <c r="H124" i="2"/>
  <c r="H49" i="4" s="1"/>
  <c r="I49" i="4"/>
  <c r="H121" i="2"/>
  <c r="H46" i="4" s="1"/>
  <c r="I46" i="4"/>
  <c r="P152" i="2"/>
  <c r="P77" i="4" s="1"/>
  <c r="Q77" i="4"/>
  <c r="P141" i="2"/>
  <c r="P66" i="4" s="1"/>
  <c r="Q66" i="4"/>
  <c r="P124" i="2"/>
  <c r="P49" i="4" s="1"/>
  <c r="Q49" i="4"/>
  <c r="P121" i="2"/>
  <c r="P46" i="4" s="1"/>
  <c r="Q46" i="4"/>
  <c r="H119" i="2"/>
  <c r="H44" i="4" s="1"/>
  <c r="I44" i="4"/>
  <c r="T117" i="2"/>
  <c r="T42" i="4" s="1"/>
  <c r="T33" i="4"/>
  <c r="J155" i="2"/>
  <c r="J80" i="4" s="1"/>
  <c r="J73" i="4"/>
  <c r="U111" i="2"/>
  <c r="U36" i="4" s="1"/>
  <c r="V36" i="4"/>
  <c r="H132" i="2"/>
  <c r="H57" i="4" s="1"/>
  <c r="I57" i="4"/>
  <c r="P144" i="2"/>
  <c r="P69" i="4" s="1"/>
  <c r="Q69" i="4"/>
  <c r="P132" i="2"/>
  <c r="P57" i="4" s="1"/>
  <c r="Q57" i="4"/>
  <c r="P130" i="2"/>
  <c r="P55" i="4" s="1"/>
  <c r="Q55" i="4"/>
  <c r="U149" i="2"/>
  <c r="U74" i="4" s="1"/>
  <c r="V74" i="4"/>
  <c r="L155" i="2"/>
  <c r="L80" i="4" s="1"/>
  <c r="L73" i="4"/>
  <c r="H136" i="2"/>
  <c r="H61" i="4" s="1"/>
  <c r="I61" i="4"/>
  <c r="H142" i="2"/>
  <c r="H67" i="4" s="1"/>
  <c r="I67" i="4"/>
  <c r="H138" i="2"/>
  <c r="H63" i="4" s="1"/>
  <c r="I63" i="4"/>
  <c r="R117" i="2"/>
  <c r="R42" i="4" s="1"/>
  <c r="R33" i="4"/>
  <c r="P111" i="2"/>
  <c r="P36" i="4" s="1"/>
  <c r="Q36" i="4"/>
  <c r="P139" i="2"/>
  <c r="P64" i="4" s="1"/>
  <c r="Q64" i="4"/>
  <c r="U112" i="2"/>
  <c r="U37" i="4" s="1"/>
  <c r="V37" i="4"/>
  <c r="D155" i="2"/>
  <c r="D80" i="4" s="1"/>
  <c r="D73" i="4"/>
  <c r="X147" i="2"/>
  <c r="X72" i="4" s="1"/>
  <c r="X48" i="4"/>
  <c r="H116" i="2"/>
  <c r="H41" i="4" s="1"/>
  <c r="I41" i="4"/>
  <c r="W147" i="2"/>
  <c r="W72" i="4" s="1"/>
  <c r="W48" i="4"/>
  <c r="U151" i="2"/>
  <c r="U76" i="4" s="1"/>
  <c r="V76" i="4"/>
  <c r="H145" i="2"/>
  <c r="H70" i="4" s="1"/>
  <c r="I70" i="4"/>
  <c r="H146" i="2"/>
  <c r="H71" i="4" s="1"/>
  <c r="I71" i="4"/>
  <c r="H139" i="2"/>
  <c r="H64" i="4" s="1"/>
  <c r="I64" i="4"/>
  <c r="H126" i="2"/>
  <c r="H51" i="4" s="1"/>
  <c r="I51" i="4"/>
  <c r="P136" i="2"/>
  <c r="P61" i="4" s="1"/>
  <c r="Q61" i="4"/>
  <c r="P142" i="2"/>
  <c r="P67" i="4" s="1"/>
  <c r="Q67" i="4"/>
  <c r="P137" i="2"/>
  <c r="P62" i="4" s="1"/>
  <c r="Q62" i="4"/>
  <c r="H115" i="2"/>
  <c r="H40" i="4" s="1"/>
  <c r="I40" i="4"/>
  <c r="D117" i="2"/>
  <c r="D42" i="4" s="1"/>
  <c r="D33" i="4"/>
  <c r="H137" i="2"/>
  <c r="H62" i="4" s="1"/>
  <c r="I62" i="4"/>
  <c r="J122" i="2"/>
  <c r="J47" i="4" s="1"/>
  <c r="J43" i="4"/>
  <c r="J147" i="2"/>
  <c r="J72" i="4" s="1"/>
  <c r="J48" i="4"/>
  <c r="U128" i="2"/>
  <c r="U53" i="4" s="1"/>
  <c r="V53" i="4"/>
  <c r="H134" i="2"/>
  <c r="H59" i="4" s="1"/>
  <c r="I59" i="4"/>
  <c r="F117" i="2"/>
  <c r="F42" i="4" s="1"/>
  <c r="F33" i="4"/>
  <c r="X122" i="2"/>
  <c r="X47" i="4" s="1"/>
  <c r="X43" i="4"/>
  <c r="H152" i="2"/>
  <c r="H77" i="4" s="1"/>
  <c r="I77" i="4"/>
  <c r="H141" i="2"/>
  <c r="H66" i="4" s="1"/>
  <c r="I66" i="4"/>
  <c r="H133" i="2"/>
  <c r="H58" i="4" s="1"/>
  <c r="I58" i="4"/>
  <c r="S147" i="2"/>
  <c r="S72" i="4" s="1"/>
  <c r="S48" i="4"/>
  <c r="W155" i="2"/>
  <c r="W80" i="4" s="1"/>
  <c r="W73" i="4"/>
  <c r="U121" i="2"/>
  <c r="U46" i="4" s="1"/>
  <c r="V46" i="4"/>
  <c r="H111" i="2"/>
  <c r="H36" i="4" s="1"/>
  <c r="I36" i="4"/>
  <c r="K147" i="2"/>
  <c r="K72" i="4" s="1"/>
  <c r="K48" i="4"/>
  <c r="L122" i="2"/>
  <c r="L47" i="4" s="1"/>
  <c r="L43" i="4"/>
  <c r="P131" i="2"/>
  <c r="P56" i="4" s="1"/>
  <c r="Q56" i="4"/>
  <c r="X155" i="2"/>
  <c r="X80" i="4" s="1"/>
  <c r="X73" i="4"/>
  <c r="H153" i="2"/>
  <c r="H78" i="4" s="1"/>
  <c r="I78" i="4"/>
  <c r="P149" i="2"/>
  <c r="P74" i="4" s="1"/>
  <c r="Q74" i="4"/>
  <c r="P116" i="2"/>
  <c r="P41" i="4" s="1"/>
  <c r="Q41" i="4"/>
  <c r="S122" i="2"/>
  <c r="S47" i="4" s="1"/>
  <c r="S43" i="4"/>
  <c r="E147" i="2"/>
  <c r="E72" i="4" s="1"/>
  <c r="E48" i="4"/>
  <c r="L147" i="2"/>
  <c r="L72" i="4" s="1"/>
  <c r="L48" i="4"/>
  <c r="T155" i="2"/>
  <c r="T80" i="4" s="1"/>
  <c r="T73" i="4"/>
  <c r="N117" i="2"/>
  <c r="N42" i="4" s="1"/>
  <c r="N33" i="4"/>
  <c r="U124" i="2"/>
  <c r="U49" i="4" s="1"/>
  <c r="V49" i="4"/>
  <c r="H135" i="2"/>
  <c r="H60" i="4" s="1"/>
  <c r="I60" i="4"/>
  <c r="G122" i="2"/>
  <c r="G47" i="4" s="1"/>
  <c r="G43" i="4"/>
  <c r="K155" i="2"/>
  <c r="K80" i="4" s="1"/>
  <c r="K73" i="4"/>
  <c r="H113" i="2"/>
  <c r="H38" i="4" s="1"/>
  <c r="I38" i="4"/>
  <c r="U114" i="2"/>
  <c r="U39" i="4" s="1"/>
  <c r="V39" i="4"/>
  <c r="P115" i="2"/>
  <c r="P40" i="4" s="1"/>
  <c r="Q40" i="4"/>
  <c r="U116" i="2"/>
  <c r="U41" i="4" s="1"/>
  <c r="V41" i="4"/>
  <c r="R122" i="2"/>
  <c r="R47" i="4" s="1"/>
  <c r="R43" i="4"/>
  <c r="U141" i="2"/>
  <c r="U66" i="4" s="1"/>
  <c r="V66" i="4"/>
  <c r="U146" i="2"/>
  <c r="U71" i="4" s="1"/>
  <c r="V71" i="4"/>
  <c r="U144" i="2"/>
  <c r="U69" i="4" s="1"/>
  <c r="V69" i="4"/>
  <c r="U125" i="2"/>
  <c r="U50" i="4" s="1"/>
  <c r="V50" i="4"/>
  <c r="U130" i="2"/>
  <c r="U55" i="4" s="1"/>
  <c r="V55" i="4"/>
  <c r="U140" i="2"/>
  <c r="U65" i="4" s="1"/>
  <c r="V65" i="4"/>
  <c r="U109" i="2"/>
  <c r="U34" i="4" s="1"/>
  <c r="V34" i="4"/>
  <c r="S155" i="2"/>
  <c r="S80" i="4" s="1"/>
  <c r="S73" i="4"/>
  <c r="P153" i="2"/>
  <c r="P78" i="4" s="1"/>
  <c r="Q78" i="4"/>
  <c r="P154" i="2"/>
  <c r="P79" i="4" s="1"/>
  <c r="Q79" i="4"/>
  <c r="P138" i="2"/>
  <c r="P63" i="4" s="1"/>
  <c r="Q63" i="4"/>
  <c r="P120" i="2"/>
  <c r="P45" i="4" s="1"/>
  <c r="Q45" i="4"/>
  <c r="P133" i="2"/>
  <c r="P58" i="4" s="1"/>
  <c r="Q58" i="4"/>
  <c r="P134" i="2"/>
  <c r="P59" i="4" s="1"/>
  <c r="Q59" i="4"/>
  <c r="X117" i="2"/>
  <c r="X42" i="4" s="1"/>
  <c r="X33" i="4"/>
  <c r="P109" i="2"/>
  <c r="P34" i="4" s="1"/>
  <c r="Q34" i="4"/>
  <c r="U115" i="2"/>
  <c r="U40" i="4" s="1"/>
  <c r="V40" i="4"/>
  <c r="H127" i="2"/>
  <c r="H52" i="4" s="1"/>
  <c r="I52" i="4"/>
  <c r="F155" i="2"/>
  <c r="F80" i="4" s="1"/>
  <c r="F73" i="4"/>
  <c r="F122" i="2"/>
  <c r="F47" i="4" s="1"/>
  <c r="F43" i="4"/>
  <c r="R155" i="2"/>
  <c r="R80" i="4" s="1"/>
  <c r="R73" i="4"/>
  <c r="U153" i="2"/>
  <c r="U78" i="4" s="1"/>
  <c r="V78" i="4"/>
  <c r="U137" i="2"/>
  <c r="U62" i="4" s="1"/>
  <c r="V62" i="4"/>
  <c r="U142" i="2"/>
  <c r="U67" i="4" s="1"/>
  <c r="V67" i="4"/>
  <c r="U138" i="2"/>
  <c r="U63" i="4" s="1"/>
  <c r="V63" i="4"/>
  <c r="U126" i="2"/>
  <c r="U51" i="4" s="1"/>
  <c r="V51" i="4"/>
  <c r="U135" i="2"/>
  <c r="U60" i="4" s="1"/>
  <c r="V60" i="4"/>
  <c r="U119" i="2"/>
  <c r="U44" i="4" s="1"/>
  <c r="V44" i="4"/>
  <c r="U113" i="2"/>
  <c r="U38" i="4" s="1"/>
  <c r="V38" i="4"/>
  <c r="H154" i="2"/>
  <c r="H79" i="4" s="1"/>
  <c r="I79" i="4"/>
  <c r="H129" i="2"/>
  <c r="H54" i="4" s="1"/>
  <c r="I54" i="4"/>
  <c r="P150" i="2"/>
  <c r="P75" i="4" s="1"/>
  <c r="Q75" i="4"/>
  <c r="P129" i="2"/>
  <c r="P54" i="4" s="1"/>
  <c r="Q54" i="4"/>
  <c r="M147" i="2"/>
  <c r="M72" i="4" s="1"/>
  <c r="M48" i="4"/>
  <c r="U136" i="2"/>
  <c r="U61" i="4" s="1"/>
  <c r="V61" i="4"/>
  <c r="P113" i="2"/>
  <c r="P38" i="4" s="1"/>
  <c r="Q38" i="4"/>
  <c r="P135" i="2"/>
  <c r="P60" i="4" s="1"/>
  <c r="Q60" i="4"/>
  <c r="N147" i="2"/>
  <c r="N72" i="4" s="1"/>
  <c r="N48" i="4"/>
  <c r="U154" i="2"/>
  <c r="U79" i="4" s="1"/>
  <c r="V79" i="4"/>
  <c r="U133" i="2"/>
  <c r="U58" i="4" s="1"/>
  <c r="V58" i="4"/>
  <c r="U131" i="2"/>
  <c r="U56" i="4" s="1"/>
  <c r="V56" i="4"/>
  <c r="D147" i="2"/>
  <c r="D72" i="4" s="1"/>
  <c r="D48" i="4"/>
  <c r="T147" i="2"/>
  <c r="T72" i="4" s="1"/>
  <c r="T48" i="4"/>
  <c r="E155" i="2"/>
  <c r="E80" i="4" s="1"/>
  <c r="E73" i="4"/>
  <c r="H144" i="2"/>
  <c r="H69" i="4" s="1"/>
  <c r="I69" i="4"/>
  <c r="H149" i="2"/>
  <c r="H74" i="4" s="1"/>
  <c r="I74" i="4"/>
  <c r="H150" i="2"/>
  <c r="H75" i="4" s="1"/>
  <c r="I75" i="4"/>
  <c r="H128" i="2"/>
  <c r="H53" i="4" s="1"/>
  <c r="I53" i="4"/>
  <c r="H143" i="2"/>
  <c r="H68" i="4" s="1"/>
  <c r="I68" i="4"/>
  <c r="H125" i="2"/>
  <c r="H50" i="4" s="1"/>
  <c r="I50" i="4"/>
  <c r="H130" i="2"/>
  <c r="H55" i="4" s="1"/>
  <c r="I55" i="4"/>
  <c r="M155" i="2"/>
  <c r="M80" i="4" s="1"/>
  <c r="M73" i="4"/>
  <c r="M122" i="2"/>
  <c r="M47" i="4" s="1"/>
  <c r="M43" i="4"/>
  <c r="P140" i="2"/>
  <c r="P65" i="4" s="1"/>
  <c r="Q65" i="4"/>
  <c r="P145" i="2"/>
  <c r="P70" i="4" s="1"/>
  <c r="Q70" i="4"/>
  <c r="P146" i="2"/>
  <c r="P71" i="4" s="1"/>
  <c r="Q71" i="4"/>
  <c r="P128" i="2"/>
  <c r="P53" i="4" s="1"/>
  <c r="Q53" i="4"/>
  <c r="P151" i="2"/>
  <c r="P76" i="4" s="1"/>
  <c r="Q76" i="4"/>
  <c r="P125" i="2"/>
  <c r="P50" i="4" s="1"/>
  <c r="Q50" i="4"/>
  <c r="P126" i="2"/>
  <c r="P51" i="4" s="1"/>
  <c r="Q51" i="4"/>
  <c r="J117" i="2"/>
  <c r="J42" i="4" s="1"/>
  <c r="J33" i="4"/>
  <c r="P127" i="2"/>
  <c r="P52" i="4" s="1"/>
  <c r="Q52" i="4"/>
  <c r="U139" i="2"/>
  <c r="U64" i="4" s="1"/>
  <c r="V64" i="4"/>
  <c r="W122" i="2"/>
  <c r="W47" i="4" s="1"/>
  <c r="W43" i="4"/>
  <c r="H109" i="2"/>
  <c r="H34" i="4" s="1"/>
  <c r="I34" i="4"/>
  <c r="U110" i="2"/>
  <c r="U35" i="4" s="1"/>
  <c r="V35" i="4"/>
  <c r="P119" i="2"/>
  <c r="P44" i="4" s="1"/>
  <c r="Q44" i="4"/>
  <c r="P143" i="2"/>
  <c r="P68" i="4" s="1"/>
  <c r="Q68" i="4"/>
  <c r="F147" i="2"/>
  <c r="F72" i="4" s="1"/>
  <c r="F48" i="4"/>
  <c r="R147" i="2"/>
  <c r="R72" i="4" s="1"/>
  <c r="R48" i="4"/>
  <c r="U145" i="2"/>
  <c r="U70" i="4" s="1"/>
  <c r="V70" i="4"/>
  <c r="U150" i="2"/>
  <c r="U75" i="4" s="1"/>
  <c r="V75" i="4"/>
  <c r="U143" i="2"/>
  <c r="U68" i="4" s="1"/>
  <c r="V68" i="4"/>
  <c r="U129" i="2"/>
  <c r="U54" i="4" s="1"/>
  <c r="V54" i="4"/>
  <c r="U134" i="2"/>
  <c r="U59" i="4" s="1"/>
  <c r="V59" i="4"/>
  <c r="U152" i="2"/>
  <c r="U77" i="4" s="1"/>
  <c r="V77" i="4"/>
  <c r="U127" i="2"/>
  <c r="U52" i="4" s="1"/>
  <c r="V52" i="4"/>
  <c r="N155" i="2"/>
  <c r="N80" i="4" s="1"/>
  <c r="N73" i="4"/>
  <c r="G155" i="2"/>
  <c r="G80" i="4" s="1"/>
  <c r="G73" i="4"/>
  <c r="G147" i="2"/>
  <c r="G72" i="4" s="1"/>
  <c r="G48" i="4"/>
  <c r="K122" i="2"/>
  <c r="K47" i="4" s="1"/>
  <c r="K43" i="4"/>
  <c r="L117" i="2"/>
  <c r="L42" i="4" s="1"/>
  <c r="L33" i="4"/>
  <c r="U120" i="2"/>
  <c r="U45" i="4" s="1"/>
  <c r="V45" i="4"/>
  <c r="D46" i="1"/>
  <c r="E68" i="2"/>
  <c r="G69" i="1"/>
  <c r="G8" i="4" s="1"/>
  <c r="B38" i="1"/>
  <c r="B69" i="1" s="1"/>
  <c r="B8" i="4" s="1"/>
  <c r="I120" i="2"/>
  <c r="I45" i="4" s="1"/>
  <c r="I45" i="1"/>
  <c r="G45" i="1" s="1"/>
  <c r="H77" i="1"/>
  <c r="H16" i="4" s="1"/>
  <c r="W49" i="1"/>
  <c r="W52" i="1" s="1"/>
  <c r="W54" i="1" s="1"/>
  <c r="W56" i="1" s="1"/>
  <c r="N68" i="2"/>
  <c r="M46" i="1"/>
  <c r="M77" i="1" s="1"/>
  <c r="M16" i="4" s="1"/>
  <c r="E65" i="3"/>
  <c r="E81" i="3"/>
  <c r="T44" i="1"/>
  <c r="T75" i="1" s="1"/>
  <c r="T14" i="4" s="1"/>
  <c r="C112" i="2"/>
  <c r="C37" i="4" s="1"/>
  <c r="C64" i="2"/>
  <c r="B86" i="1"/>
  <c r="C140" i="2"/>
  <c r="C65" i="4" s="1"/>
  <c r="C131" i="2"/>
  <c r="C56" i="4" s="1"/>
  <c r="R49" i="1"/>
  <c r="R52" i="1" s="1"/>
  <c r="R54" i="1" s="1"/>
  <c r="R56" i="1" s="1"/>
  <c r="C79" i="2"/>
  <c r="C101" i="2"/>
  <c r="C60" i="2"/>
  <c r="C97" i="2"/>
  <c r="C86" i="2"/>
  <c r="T104" i="2"/>
  <c r="C74" i="2"/>
  <c r="C99" i="2"/>
  <c r="C114" i="2"/>
  <c r="C39" i="4" s="1"/>
  <c r="C59" i="2"/>
  <c r="C57" i="2"/>
  <c r="C93" i="2"/>
  <c r="C100" i="2"/>
  <c r="C89" i="2"/>
  <c r="C80" i="2"/>
  <c r="C81" i="2"/>
  <c r="C82" i="2"/>
  <c r="C102" i="2"/>
  <c r="C98" i="2"/>
  <c r="C75" i="2"/>
  <c r="C77" i="2"/>
  <c r="K104" i="2"/>
  <c r="P123" i="2"/>
  <c r="C152" i="2"/>
  <c r="C77" i="4" s="1"/>
  <c r="C151" i="2"/>
  <c r="C76" i="4" s="1"/>
  <c r="C110" i="2"/>
  <c r="C35" i="4" s="1"/>
  <c r="C150" i="2"/>
  <c r="C75" i="4" s="1"/>
  <c r="C72" i="2"/>
  <c r="I104" i="2"/>
  <c r="O44" i="1"/>
  <c r="O75" i="1" s="1"/>
  <c r="O14" i="4" s="1"/>
  <c r="L49" i="1"/>
  <c r="L52" i="1" s="1"/>
  <c r="Q117" i="2"/>
  <c r="Q42" i="4" s="1"/>
  <c r="C83" i="2"/>
  <c r="C142" i="2"/>
  <c r="C67" i="4" s="1"/>
  <c r="C115" i="2"/>
  <c r="C40" i="4" s="1"/>
  <c r="J156" i="2"/>
  <c r="C76" i="2"/>
  <c r="C92" i="2"/>
  <c r="C78" i="2"/>
  <c r="C134" i="2"/>
  <c r="C59" i="4" s="1"/>
  <c r="Q104" i="2"/>
  <c r="W156" i="2"/>
  <c r="P65" i="2"/>
  <c r="N49" i="1"/>
  <c r="V49" i="1"/>
  <c r="V64" i="1"/>
  <c r="V3" i="4" s="1"/>
  <c r="C139" i="2"/>
  <c r="C64" i="4" s="1"/>
  <c r="C137" i="2"/>
  <c r="C62" i="4" s="1"/>
  <c r="U103" i="2"/>
  <c r="H64" i="1"/>
  <c r="H3" i="4" s="1"/>
  <c r="H49" i="1"/>
  <c r="J49" i="1"/>
  <c r="J52" i="1" s="1"/>
  <c r="P108" i="2"/>
  <c r="C87" i="2"/>
  <c r="C84" i="2"/>
  <c r="C90" i="2"/>
  <c r="C85" i="2"/>
  <c r="P70" i="2"/>
  <c r="K156" i="2"/>
  <c r="C126" i="2"/>
  <c r="C51" i="4" s="1"/>
  <c r="C153" i="2"/>
  <c r="C78" i="4" s="1"/>
  <c r="C63" i="2"/>
  <c r="C94" i="2"/>
  <c r="C73" i="2"/>
  <c r="S156" i="2"/>
  <c r="W104" i="2"/>
  <c r="C61" i="2"/>
  <c r="C67" i="2"/>
  <c r="C91" i="2"/>
  <c r="P49" i="1"/>
  <c r="P64" i="1"/>
  <c r="P3" i="4" s="1"/>
  <c r="V147" i="2"/>
  <c r="V72" i="4" s="1"/>
  <c r="U123" i="2"/>
  <c r="I147" i="2"/>
  <c r="I72" i="4" s="1"/>
  <c r="H123" i="2"/>
  <c r="L156" i="2"/>
  <c r="O155" i="2"/>
  <c r="O80" i="4" s="1"/>
  <c r="H65" i="2"/>
  <c r="C149" i="2"/>
  <c r="C74" i="4" s="1"/>
  <c r="D156" i="2"/>
  <c r="C144" i="2"/>
  <c r="C69" i="4" s="1"/>
  <c r="J104" i="2"/>
  <c r="C62" i="2"/>
  <c r="C133" i="2"/>
  <c r="C58" i="4" s="1"/>
  <c r="H103" i="2"/>
  <c r="U148" i="2"/>
  <c r="V155" i="2"/>
  <c r="V80" i="4" s="1"/>
  <c r="H108" i="2"/>
  <c r="P103" i="2"/>
  <c r="C125" i="2"/>
  <c r="C50" i="4" s="1"/>
  <c r="Q147" i="2"/>
  <c r="Q72" i="4" s="1"/>
  <c r="C138" i="2"/>
  <c r="C63" i="4" s="1"/>
  <c r="O122" i="2"/>
  <c r="O47" i="4" s="1"/>
  <c r="C132" i="2"/>
  <c r="C57" i="4" s="1"/>
  <c r="F104" i="2"/>
  <c r="R104" i="2"/>
  <c r="M104" i="2"/>
  <c r="C88" i="2"/>
  <c r="C58" i="2"/>
  <c r="P95" i="2"/>
  <c r="C146" i="2"/>
  <c r="C71" i="4" s="1"/>
  <c r="C145" i="2"/>
  <c r="C70" i="4" s="1"/>
  <c r="C135" i="2"/>
  <c r="C60" i="4" s="1"/>
  <c r="C124" i="2"/>
  <c r="C49" i="4" s="1"/>
  <c r="X104" i="2"/>
  <c r="Y104" i="2"/>
  <c r="G104" i="2"/>
  <c r="C71" i="2"/>
  <c r="C69" i="2"/>
  <c r="Q122" i="2"/>
  <c r="Q47" i="4" s="1"/>
  <c r="P118" i="2"/>
  <c r="U95" i="2"/>
  <c r="C141" i="2"/>
  <c r="C66" i="4" s="1"/>
  <c r="I155" i="2"/>
  <c r="I80" i="4" s="1"/>
  <c r="H148" i="2"/>
  <c r="C128" i="2"/>
  <c r="C53" i="4" s="1"/>
  <c r="C111" i="2"/>
  <c r="C36" i="4" s="1"/>
  <c r="I117" i="2"/>
  <c r="I42" i="4" s="1"/>
  <c r="Q155" i="2"/>
  <c r="Q80" i="4" s="1"/>
  <c r="P148" i="2"/>
  <c r="C96" i="2"/>
  <c r="C136" i="2"/>
  <c r="C61" i="4" s="1"/>
  <c r="F156" i="2"/>
  <c r="R156" i="2"/>
  <c r="M156" i="2"/>
  <c r="X156" i="2"/>
  <c r="U65" i="2"/>
  <c r="C113" i="2"/>
  <c r="C38" i="4" s="1"/>
  <c r="G156" i="2"/>
  <c r="U70" i="2"/>
  <c r="T156" i="2"/>
  <c r="C121" i="2"/>
  <c r="C46" i="4" s="1"/>
  <c r="H95" i="2"/>
  <c r="S104" i="2"/>
  <c r="V104" i="2"/>
  <c r="L104" i="2"/>
  <c r="I122" i="2"/>
  <c r="I47" i="4" s="1"/>
  <c r="H118" i="2"/>
  <c r="H43" i="4" s="1"/>
  <c r="C109" i="2"/>
  <c r="C34" i="4" s="1"/>
  <c r="O117" i="2"/>
  <c r="O42" i="4" s="1"/>
  <c r="C154" i="2"/>
  <c r="C79" i="4" s="1"/>
  <c r="O104" i="2"/>
  <c r="C66" i="2"/>
  <c r="C127" i="2"/>
  <c r="C52" i="4" s="1"/>
  <c r="C116" i="2"/>
  <c r="C41" i="4" s="1"/>
  <c r="C129" i="2"/>
  <c r="C54" i="4" s="1"/>
  <c r="C143" i="2"/>
  <c r="C68" i="4" s="1"/>
  <c r="C130" i="2"/>
  <c r="C55" i="4" s="1"/>
  <c r="C119" i="2"/>
  <c r="C44" i="4" s="1"/>
  <c r="D104" i="2"/>
  <c r="U108" i="2"/>
  <c r="V117" i="2"/>
  <c r="V42" i="4" s="1"/>
  <c r="O147" i="2"/>
  <c r="O72" i="4" s="1"/>
  <c r="U118" i="2"/>
  <c r="V122" i="2"/>
  <c r="V47" i="4" s="1"/>
  <c r="C56" i="2"/>
  <c r="K49" i="1"/>
  <c r="K64" i="1"/>
  <c r="K3" i="4" s="1"/>
  <c r="C49" i="1"/>
  <c r="C64" i="1"/>
  <c r="C3" i="4" s="1"/>
  <c r="S49" i="1"/>
  <c r="S64" i="1"/>
  <c r="S3" i="4" s="1"/>
  <c r="Q49" i="1"/>
  <c r="Q64" i="1"/>
  <c r="Q3" i="4" s="1"/>
  <c r="Y83" i="1"/>
  <c r="Y25" i="1"/>
  <c r="U49" i="1"/>
  <c r="U64" i="1"/>
  <c r="U3" i="4" s="1"/>
  <c r="M64" i="1"/>
  <c r="M3" i="4" s="1"/>
  <c r="B34" i="1"/>
  <c r="O33" i="1"/>
  <c r="O65" i="1"/>
  <c r="O4" i="4" s="1"/>
  <c r="T33" i="1"/>
  <c r="T65" i="1"/>
  <c r="T4" i="4" s="1"/>
  <c r="G33" i="1"/>
  <c r="G65" i="1"/>
  <c r="G4" i="4" s="1"/>
  <c r="X83" i="1"/>
  <c r="X22" i="4" s="1"/>
  <c r="X25" i="1"/>
  <c r="E49" i="1"/>
  <c r="E64" i="1"/>
  <c r="E3" i="4" s="1"/>
  <c r="T158" i="2" l="1"/>
  <c r="T81" i="4"/>
  <c r="H155" i="2"/>
  <c r="H80" i="4" s="1"/>
  <c r="H73" i="4"/>
  <c r="P117" i="2"/>
  <c r="P42" i="4" s="1"/>
  <c r="P33" i="4"/>
  <c r="P147" i="2"/>
  <c r="P72" i="4" s="1"/>
  <c r="P48" i="4"/>
  <c r="U117" i="2"/>
  <c r="U42" i="4" s="1"/>
  <c r="U33" i="4"/>
  <c r="G158" i="2"/>
  <c r="G81" i="4"/>
  <c r="M158" i="2"/>
  <c r="M81" i="4"/>
  <c r="F158" i="2"/>
  <c r="F81" i="4"/>
  <c r="P122" i="2"/>
  <c r="P47" i="4" s="1"/>
  <c r="P43" i="4"/>
  <c r="H147" i="2"/>
  <c r="H72" i="4" s="1"/>
  <c r="H48" i="4"/>
  <c r="U147" i="2"/>
  <c r="U72" i="4" s="1"/>
  <c r="U48" i="4"/>
  <c r="S158" i="2"/>
  <c r="S81" i="4"/>
  <c r="K158" i="2"/>
  <c r="K81" i="4"/>
  <c r="U122" i="2"/>
  <c r="U47" i="4" s="1"/>
  <c r="U43" i="4"/>
  <c r="X158" i="2"/>
  <c r="X81" i="4"/>
  <c r="R158" i="2"/>
  <c r="R81" i="4"/>
  <c r="P155" i="2"/>
  <c r="P80" i="4" s="1"/>
  <c r="P73" i="4"/>
  <c r="H117" i="2"/>
  <c r="H42" i="4" s="1"/>
  <c r="H33" i="4"/>
  <c r="U155" i="2"/>
  <c r="U80" i="4" s="1"/>
  <c r="U73" i="4"/>
  <c r="D158" i="2"/>
  <c r="D81" i="4"/>
  <c r="L158" i="2"/>
  <c r="L81" i="4"/>
  <c r="W158" i="2"/>
  <c r="W81" i="4"/>
  <c r="J158" i="2"/>
  <c r="J81" i="4"/>
  <c r="D77" i="1"/>
  <c r="D16" i="4" s="1"/>
  <c r="D44" i="1"/>
  <c r="E120" i="2"/>
  <c r="E70" i="2"/>
  <c r="E104" i="2" s="1"/>
  <c r="W83" i="1"/>
  <c r="W22" i="4" s="1"/>
  <c r="W80" i="1"/>
  <c r="W19" i="4" s="1"/>
  <c r="I44" i="1"/>
  <c r="I75" i="1" s="1"/>
  <c r="I14" i="4" s="1"/>
  <c r="J80" i="1"/>
  <c r="J19" i="4" s="1"/>
  <c r="I76" i="1"/>
  <c r="I15" i="4" s="1"/>
  <c r="R80" i="1"/>
  <c r="R19" i="4" s="1"/>
  <c r="G76" i="1"/>
  <c r="G15" i="4" s="1"/>
  <c r="B45" i="1"/>
  <c r="B76" i="1" s="1"/>
  <c r="B15" i="4" s="1"/>
  <c r="N120" i="2"/>
  <c r="N45" i="4" s="1"/>
  <c r="H68" i="2"/>
  <c r="N70" i="2"/>
  <c r="N104" i="2" s="1"/>
  <c r="F116" i="3"/>
  <c r="M44" i="1"/>
  <c r="G46" i="1"/>
  <c r="L80" i="1"/>
  <c r="L19" i="4" s="1"/>
  <c r="R83" i="1"/>
  <c r="R22" i="4" s="1"/>
  <c r="C103" i="2"/>
  <c r="C95" i="2"/>
  <c r="C123" i="2"/>
  <c r="C48" i="4" s="1"/>
  <c r="C118" i="2"/>
  <c r="C43" i="4" s="1"/>
  <c r="P52" i="1"/>
  <c r="P80" i="1"/>
  <c r="P19" i="4" s="1"/>
  <c r="V52" i="1"/>
  <c r="V80" i="1"/>
  <c r="V19" i="4" s="1"/>
  <c r="N52" i="1"/>
  <c r="N80" i="1"/>
  <c r="N19" i="4" s="1"/>
  <c r="P156" i="2"/>
  <c r="U104" i="2"/>
  <c r="O156" i="2"/>
  <c r="H80" i="1"/>
  <c r="H19" i="4" s="1"/>
  <c r="H52" i="1"/>
  <c r="I156" i="2"/>
  <c r="P104" i="2"/>
  <c r="V156" i="2"/>
  <c r="C108" i="2"/>
  <c r="C65" i="2"/>
  <c r="C147" i="2"/>
  <c r="C72" i="4" s="1"/>
  <c r="Q156" i="2"/>
  <c r="C148" i="2"/>
  <c r="G64" i="1"/>
  <c r="G3" i="4" s="1"/>
  <c r="O49" i="1"/>
  <c r="O64" i="1"/>
  <c r="O3" i="4" s="1"/>
  <c r="W85" i="1"/>
  <c r="W24" i="4" s="1"/>
  <c r="W87" i="1"/>
  <c r="Y85" i="1"/>
  <c r="Y27" i="1"/>
  <c r="Y87" i="1" s="1"/>
  <c r="Y90" i="1" s="1"/>
  <c r="J83" i="1"/>
  <c r="J22" i="4" s="1"/>
  <c r="J54" i="1"/>
  <c r="E52" i="1"/>
  <c r="E80" i="1"/>
  <c r="E19" i="4" s="1"/>
  <c r="X85" i="1"/>
  <c r="X24" i="4" s="1"/>
  <c r="X27" i="1"/>
  <c r="X87" i="1" s="1"/>
  <c r="R85" i="1"/>
  <c r="R24" i="4" s="1"/>
  <c r="R87" i="1"/>
  <c r="B65" i="1"/>
  <c r="B4" i="4" s="1"/>
  <c r="Q52" i="1"/>
  <c r="Q80" i="1"/>
  <c r="Q19" i="4" s="1"/>
  <c r="C52" i="1"/>
  <c r="C80" i="1"/>
  <c r="C19" i="4" s="1"/>
  <c r="L83" i="1"/>
  <c r="L22" i="4" s="1"/>
  <c r="L54" i="1"/>
  <c r="T49" i="1"/>
  <c r="T64" i="1"/>
  <c r="T3" i="4" s="1"/>
  <c r="U52" i="1"/>
  <c r="U80" i="1"/>
  <c r="U19" i="4" s="1"/>
  <c r="S52" i="1"/>
  <c r="S80" i="1"/>
  <c r="S19" i="4" s="1"/>
  <c r="K80" i="1"/>
  <c r="K19" i="4" s="1"/>
  <c r="K52" i="1"/>
  <c r="U156" i="2" l="1"/>
  <c r="C155" i="2"/>
  <c r="C80" i="4" s="1"/>
  <c r="C73" i="4"/>
  <c r="C117" i="2"/>
  <c r="C42" i="4" s="1"/>
  <c r="C33" i="4"/>
  <c r="U158" i="2"/>
  <c r="U81" i="4"/>
  <c r="I158" i="2"/>
  <c r="I81" i="4"/>
  <c r="Q158" i="2"/>
  <c r="Q81" i="4"/>
  <c r="V158" i="2"/>
  <c r="V81" i="4"/>
  <c r="O158" i="2"/>
  <c r="O81" i="4"/>
  <c r="P158" i="2"/>
  <c r="P81" i="4"/>
  <c r="E122" i="2"/>
  <c r="E45" i="4"/>
  <c r="R90" i="1"/>
  <c r="R29" i="4" s="1"/>
  <c r="R26" i="4"/>
  <c r="X90" i="1"/>
  <c r="X29" i="4" s="1"/>
  <c r="X26" i="4"/>
  <c r="W90" i="1"/>
  <c r="W29" i="4" s="1"/>
  <c r="W26" i="4"/>
  <c r="D75" i="1"/>
  <c r="D14" i="4" s="1"/>
  <c r="D49" i="1"/>
  <c r="I49" i="1"/>
  <c r="I80" i="1" s="1"/>
  <c r="I19" i="4" s="1"/>
  <c r="G77" i="1"/>
  <c r="G16" i="4" s="1"/>
  <c r="G44" i="1"/>
  <c r="B46" i="1"/>
  <c r="H70" i="2"/>
  <c r="H104" i="2" s="1"/>
  <c r="C68" i="2"/>
  <c r="C70" i="2" s="1"/>
  <c r="C104" i="2" s="1"/>
  <c r="M75" i="1"/>
  <c r="M14" i="4" s="1"/>
  <c r="M49" i="1"/>
  <c r="N122" i="2"/>
  <c r="H120" i="2"/>
  <c r="H45" i="4" s="1"/>
  <c r="I52" i="1"/>
  <c r="I54" i="1" s="1"/>
  <c r="H54" i="1"/>
  <c r="H83" i="1"/>
  <c r="H22" i="4" s="1"/>
  <c r="N54" i="1"/>
  <c r="N83" i="1"/>
  <c r="N22" i="4" s="1"/>
  <c r="V54" i="1"/>
  <c r="V83" i="1"/>
  <c r="V22" i="4" s="1"/>
  <c r="P54" i="1"/>
  <c r="P83" i="1"/>
  <c r="P22" i="4" s="1"/>
  <c r="S54" i="1"/>
  <c r="S83" i="1"/>
  <c r="S22" i="4" s="1"/>
  <c r="T52" i="1"/>
  <c r="T80" i="1"/>
  <c r="T19" i="4" s="1"/>
  <c r="Q54" i="1"/>
  <c r="Q83" i="1"/>
  <c r="Q22" i="4" s="1"/>
  <c r="E54" i="1"/>
  <c r="E83" i="1"/>
  <c r="E22" i="4" s="1"/>
  <c r="K83" i="1"/>
  <c r="K22" i="4" s="1"/>
  <c r="K54" i="1"/>
  <c r="B29" i="1"/>
  <c r="L85" i="1"/>
  <c r="L24" i="4" s="1"/>
  <c r="L56" i="1"/>
  <c r="L87" i="1" s="1"/>
  <c r="J85" i="1"/>
  <c r="J24" i="4" s="1"/>
  <c r="J56" i="1"/>
  <c r="J87" i="1" s="1"/>
  <c r="O52" i="1"/>
  <c r="O80" i="1"/>
  <c r="O19" i="4" s="1"/>
  <c r="U54" i="1"/>
  <c r="U83" i="1"/>
  <c r="U22" i="4" s="1"/>
  <c r="C54" i="1"/>
  <c r="C83" i="1"/>
  <c r="C22" i="4" s="1"/>
  <c r="N156" i="2" l="1"/>
  <c r="N47" i="4"/>
  <c r="E156" i="2"/>
  <c r="E47" i="4"/>
  <c r="J90" i="1"/>
  <c r="J29" i="4" s="1"/>
  <c r="J26" i="4"/>
  <c r="L90" i="1"/>
  <c r="L29" i="4" s="1"/>
  <c r="L26" i="4"/>
  <c r="D52" i="1"/>
  <c r="D80" i="1"/>
  <c r="D19" i="4" s="1"/>
  <c r="G75" i="1"/>
  <c r="G14" i="4" s="1"/>
  <c r="G49" i="1"/>
  <c r="M80" i="1"/>
  <c r="M19" i="4" s="1"/>
  <c r="M52" i="1"/>
  <c r="B77" i="1"/>
  <c r="B16" i="4" s="1"/>
  <c r="B44" i="1"/>
  <c r="C120" i="2"/>
  <c r="H122" i="2"/>
  <c r="I83" i="1"/>
  <c r="I22" i="4" s="1"/>
  <c r="P56" i="1"/>
  <c r="P87" i="1" s="1"/>
  <c r="P85" i="1"/>
  <c r="P24" i="4" s="1"/>
  <c r="N56" i="1"/>
  <c r="N87" i="1" s="1"/>
  <c r="N85" i="1"/>
  <c r="N24" i="4" s="1"/>
  <c r="V56" i="1"/>
  <c r="V87" i="1" s="1"/>
  <c r="V85" i="1"/>
  <c r="V24" i="4" s="1"/>
  <c r="H85" i="1"/>
  <c r="H24" i="4" s="1"/>
  <c r="H56" i="1"/>
  <c r="H87" i="1" s="1"/>
  <c r="C56" i="1"/>
  <c r="C87" i="1" s="1"/>
  <c r="C85" i="1"/>
  <c r="C24" i="4" s="1"/>
  <c r="E56" i="1"/>
  <c r="E87" i="1" s="1"/>
  <c r="E85" i="1"/>
  <c r="E24" i="4" s="1"/>
  <c r="T54" i="1"/>
  <c r="T83" i="1"/>
  <c r="T22" i="4" s="1"/>
  <c r="I85" i="1"/>
  <c r="I24" i="4" s="1"/>
  <c r="I56" i="1"/>
  <c r="I87" i="1" s="1"/>
  <c r="O54" i="1"/>
  <c r="O83" i="1"/>
  <c r="O22" i="4" s="1"/>
  <c r="K85" i="1"/>
  <c r="K24" i="4" s="1"/>
  <c r="K56" i="1"/>
  <c r="K87" i="1" s="1"/>
  <c r="U56" i="1"/>
  <c r="U87" i="1" s="1"/>
  <c r="U85" i="1"/>
  <c r="U24" i="4" s="1"/>
  <c r="Q56" i="1"/>
  <c r="Q87" i="1" s="1"/>
  <c r="Q85" i="1"/>
  <c r="Q24" i="4" s="1"/>
  <c r="S56" i="1"/>
  <c r="S87" i="1" s="1"/>
  <c r="S85" i="1"/>
  <c r="S24" i="4" s="1"/>
  <c r="H156" i="2" l="1"/>
  <c r="H47" i="4"/>
  <c r="C122" i="2"/>
  <c r="C45" i="4"/>
  <c r="E158" i="2"/>
  <c r="E81" i="4"/>
  <c r="N158" i="2"/>
  <c r="N81" i="4"/>
  <c r="S90" i="1"/>
  <c r="S29" i="4" s="1"/>
  <c r="S26" i="4"/>
  <c r="Q90" i="1"/>
  <c r="Q29" i="4" s="1"/>
  <c r="Q26" i="4"/>
  <c r="U90" i="1"/>
  <c r="U29" i="4" s="1"/>
  <c r="U26" i="4"/>
  <c r="E90" i="1"/>
  <c r="E29" i="4" s="1"/>
  <c r="E26" i="4"/>
  <c r="C90" i="1"/>
  <c r="C29" i="4" s="1"/>
  <c r="C26" i="4"/>
  <c r="V90" i="1"/>
  <c r="V29" i="4" s="1"/>
  <c r="V26" i="4"/>
  <c r="N90" i="1"/>
  <c r="N29" i="4" s="1"/>
  <c r="N26" i="4"/>
  <c r="P90" i="1"/>
  <c r="P29" i="4" s="1"/>
  <c r="P26" i="4"/>
  <c r="K90" i="1"/>
  <c r="K29" i="4" s="1"/>
  <c r="K26" i="4"/>
  <c r="I90" i="1"/>
  <c r="I29" i="4" s="1"/>
  <c r="I26" i="4"/>
  <c r="H90" i="1"/>
  <c r="H29" i="4" s="1"/>
  <c r="H26" i="4"/>
  <c r="D83" i="1"/>
  <c r="D22" i="4" s="1"/>
  <c r="D54" i="1"/>
  <c r="B75" i="1"/>
  <c r="B14" i="4" s="1"/>
  <c r="M54" i="1"/>
  <c r="M83" i="1"/>
  <c r="M22" i="4" s="1"/>
  <c r="G52" i="1"/>
  <c r="G80" i="1"/>
  <c r="G19" i="4" s="1"/>
  <c r="O56" i="1"/>
  <c r="O87" i="1" s="1"/>
  <c r="O85" i="1"/>
  <c r="O24" i="4" s="1"/>
  <c r="T56" i="1"/>
  <c r="T87" i="1" s="1"/>
  <c r="T85" i="1"/>
  <c r="T24" i="4" s="1"/>
  <c r="C156" i="2" l="1"/>
  <c r="C47" i="4"/>
  <c r="H158" i="2"/>
  <c r="H81" i="4"/>
  <c r="T90" i="1"/>
  <c r="T29" i="4" s="1"/>
  <c r="T26" i="4"/>
  <c r="O90" i="1"/>
  <c r="O29" i="4" s="1"/>
  <c r="O26" i="4"/>
  <c r="D85" i="1"/>
  <c r="D24" i="4" s="1"/>
  <c r="D56" i="1"/>
  <c r="D87" i="1" s="1"/>
  <c r="M85" i="1"/>
  <c r="M24" i="4" s="1"/>
  <c r="M56" i="1"/>
  <c r="M87" i="1" s="1"/>
  <c r="G54" i="1"/>
  <c r="G83" i="1"/>
  <c r="G22" i="4" s="1"/>
  <c r="C158" i="2" l="1"/>
  <c r="C81" i="4"/>
  <c r="M90" i="1"/>
  <c r="M29" i="4" s="1"/>
  <c r="M26" i="4"/>
  <c r="D90" i="1"/>
  <c r="D29" i="4" s="1"/>
  <c r="D26" i="4"/>
  <c r="G56" i="1"/>
  <c r="G87" i="1" s="1"/>
  <c r="G85" i="1"/>
  <c r="G24" i="4" s="1"/>
  <c r="E125" i="3"/>
  <c r="G90" i="1" l="1"/>
  <c r="G29" i="4" s="1"/>
  <c r="G26" i="4"/>
  <c r="E120" i="3"/>
  <c r="F41" i="1"/>
  <c r="F33" i="1" s="1"/>
  <c r="F72" i="1" l="1"/>
  <c r="F11" i="4" s="1"/>
  <c r="B41" i="1"/>
  <c r="B57" i="1" s="1"/>
  <c r="F64" i="1"/>
  <c r="F3" i="4" s="1"/>
  <c r="F49" i="1"/>
  <c r="B72" i="1" l="1"/>
  <c r="B11" i="4" s="1"/>
  <c r="B33" i="1"/>
  <c r="B64" i="1" s="1"/>
  <c r="B3" i="4" s="1"/>
  <c r="F52" i="1"/>
  <c r="F80" i="1"/>
  <c r="F19" i="4" s="1"/>
  <c r="B49" i="1" l="1"/>
  <c r="B80" i="1" s="1"/>
  <c r="B19" i="4" s="1"/>
  <c r="F83" i="1"/>
  <c r="F22" i="4" s="1"/>
  <c r="F54" i="1"/>
  <c r="B52" i="1" l="1"/>
  <c r="B83" i="1" s="1"/>
  <c r="B22" i="4" s="1"/>
  <c r="F85" i="1"/>
  <c r="F24" i="4" s="1"/>
  <c r="F56" i="1"/>
  <c r="F87" i="1" s="1"/>
  <c r="F90" i="1" l="1"/>
  <c r="F29" i="4" s="1"/>
  <c r="F26" i="4"/>
  <c r="B54" i="1"/>
  <c r="B56" i="1" s="1"/>
  <c r="B87" i="1" s="1"/>
  <c r="B90" i="1" l="1"/>
  <c r="B29" i="4" s="1"/>
  <c r="B26" i="4"/>
  <c r="B85" i="1"/>
  <c r="B24" i="4" s="1"/>
</calcChain>
</file>

<file path=xl/comments1.xml><?xml version="1.0" encoding="utf-8"?>
<comments xmlns="http://schemas.openxmlformats.org/spreadsheetml/2006/main">
  <authors>
    <author>黄奕馨</author>
  </authors>
  <commentList>
    <comment ref="I47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81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21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24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sharedStrings.xml><?xml version="1.0" encoding="utf-8"?>
<sst xmlns="http://schemas.openxmlformats.org/spreadsheetml/2006/main" count="740" uniqueCount="196">
  <si>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</si>
  <si>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</si>
  <si>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</si>
  <si>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</si>
  <si>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</si>
  <si>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</si>
  <si>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</si>
  <si>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</si>
  <si>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</si>
  <si>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</si>
  <si>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</si>
  <si>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</si>
  <si>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</si>
  <si>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</si>
  <si>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</si>
  <si>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</si>
  <si>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</si>
  <si>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</si>
  <si>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</si>
  <si>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</si>
  <si>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</si>
  <si>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投行管理总部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</si>
  <si>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</si>
  <si>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</si>
  <si>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</si>
  <si>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</si>
  <si>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</si>
  <si>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</si>
  <si>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</si>
  <si>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</si>
  <si>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</si>
  <si>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</si>
  <si>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</si>
  <si>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</si>
  <si>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</si>
  <si>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</si>
  <si>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</si>
  <si>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</si>
  <si>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</si>
  <si>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</si>
  <si>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</si>
  <si>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</si>
  <si>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</si>
  <si>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</si>
  <si>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</si>
  <si>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</si>
  <si>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</si>
  <si>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</si>
  <si>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</si>
  <si>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</si>
  <si>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</si>
  <si>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</si>
  <si>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</si>
  <si>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</si>
  <si>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</si>
  <si>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</si>
  <si>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</si>
  <si>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</si>
  <si>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</si>
  <si>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</si>
  <si>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</si>
  <si>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</si>
  <si>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</si>
  <si>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</si>
  <si>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</si>
  <si>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</si>
  <si>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</si>
  <si>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</si>
  <si>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</si>
  <si>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</si>
  <si>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</si>
  <si>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</si>
  <si>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</si>
  <si>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</si>
  <si>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</si>
  <si>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</si>
  <si>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</si>
  <si>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</si>
  <si>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</si>
  <si>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</si>
  <si>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</si>
  <si>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</si>
  <si>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</si>
  <si>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</si>
  <si>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</si>
  <si>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</si>
  <si>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</si>
  <si>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</si>
  <si>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</si>
  <si>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</si>
  <si>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</si>
  <si>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</si>
  <si>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</si>
  <si>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</si>
  <si>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</si>
  <si>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</si>
  <si>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</si>
  <si>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</si>
  <si>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</si>
  <si>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</si>
  <si>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</si>
  <si>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</si>
  <si>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</si>
  <si>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</si>
  <si>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</si>
  <si>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</si>
  <si>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</si>
  <si>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</si>
  <si>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</si>
  <si>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</si>
  <si>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</si>
  <si>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</si>
  <si>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</si>
  <si>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</si>
  <si>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</si>
  <si>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</si>
  <si>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</si>
  <si>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</si>
  <si>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</si>
  <si>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</si>
  <si>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</si>
  <si>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</si>
  <si>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</si>
  <si>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浙江总部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</si>
  <si>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</si>
  <si>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</si>
  <si>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</si>
  <si>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</si>
  <si>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</si>
  <si>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</si>
  <si>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</si>
  <si>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</si>
  <si>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</si>
  <si>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</si>
  <si>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</si>
  <si>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</si>
  <si>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</si>
  <si>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</si>
  <si>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</si>
  <si>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</si>
  <si>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</si>
  <si>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</si>
  <si>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</si>
  <si>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</si>
  <si>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</si>
  <si>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</si>
  <si>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</si>
  <si>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</si>
  <si>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</si>
  <si>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</si>
  <si>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</si>
  <si>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 xml:space="preserve">   3.业务及管理费</t>
  </si>
  <si>
    <t>金融衍生品部</t>
  </si>
  <si>
    <t>考核利润</t>
  </si>
  <si>
    <t>综合收益调整表</t>
  </si>
  <si>
    <t>调整科目</t>
  </si>
  <si>
    <t>六、综合收益调整项</t>
  </si>
  <si>
    <r>
      <rPr>
        <b/>
        <sz val="10"/>
        <color rgb="FFFF0000"/>
        <rFont val="微软雅黑"/>
        <family val="2"/>
        <charset val="134"/>
      </rPr>
      <t>注：</t>
    </r>
    <r>
      <rPr>
        <sz val="10"/>
        <color rgb="FFFF0000"/>
        <rFont val="微软雅黑"/>
        <family val="2"/>
        <charset val="134"/>
      </rPr>
      <t>1、无对应调整部门的填为"其他"，如综合收益与跨期调整事项(总部中后台为与总部帐套调整事项,总部代付或总部分摊等）</t>
    </r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</si>
  <si>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</si>
  <si>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</si>
  <si>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</si>
  <si>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</si>
  <si>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r>
      <t>资金运营部2</t>
    </r>
    <r>
      <rPr>
        <sz val="10"/>
        <rFont val="微软雅黑"/>
        <family val="2"/>
        <charset val="134"/>
      </rPr>
      <t>906账户回购利息</t>
    </r>
    <phoneticPr fontId="30" type="noConversion"/>
  </si>
  <si>
    <t>固收期货</t>
    <phoneticPr fontId="30" type="noConversion"/>
  </si>
  <si>
    <t>金工期货</t>
    <phoneticPr fontId="30" type="noConversion"/>
  </si>
  <si>
    <r>
      <t>固收2</t>
    </r>
    <r>
      <rPr>
        <sz val="10"/>
        <rFont val="微软雅黑"/>
        <family val="2"/>
        <charset val="134"/>
      </rPr>
      <t>921账户基金投资收益</t>
    </r>
    <phoneticPr fontId="30" type="noConversion"/>
  </si>
  <si>
    <t>固收2921账户基金浮动盈亏</t>
    <phoneticPr fontId="30" type="noConversion"/>
  </si>
  <si>
    <t>证投游族网络及稳赢系列浮动盈亏</t>
    <phoneticPr fontId="30" type="noConversion"/>
  </si>
  <si>
    <t>资管楚天科技浮动盈亏</t>
    <phoneticPr fontId="30" type="noConversion"/>
  </si>
  <si>
    <t>固收投资户浮动盈亏</t>
    <phoneticPr fontId="30" type="noConversion"/>
  </si>
  <si>
    <t>金工产品浮动盈亏</t>
    <phoneticPr fontId="30" type="noConversion"/>
  </si>
  <si>
    <t>往年分销费收回</t>
    <phoneticPr fontId="30" type="noConversion"/>
  </si>
  <si>
    <t>资金运营部委托现金管理收入</t>
    <phoneticPr fontId="30" type="noConversion"/>
  </si>
  <si>
    <t>固收代持撮合户浮动盈亏调出</t>
    <phoneticPr fontId="30" type="noConversion"/>
  </si>
  <si>
    <t>7</t>
    <phoneticPr fontId="30" type="noConversion"/>
  </si>
  <si>
    <t>资产管理浮动收益</t>
    <phoneticPr fontId="30" type="noConversion"/>
  </si>
  <si>
    <t>金融工程部</t>
    <phoneticPr fontId="30" type="noConversion"/>
  </si>
  <si>
    <t>融券浮动收益</t>
    <phoneticPr fontId="30" type="noConversion"/>
  </si>
  <si>
    <r>
      <t>融盈2号</t>
    </r>
    <r>
      <rPr>
        <sz val="10"/>
        <color theme="1"/>
        <rFont val="微软雅黑"/>
        <family val="2"/>
        <charset val="134"/>
      </rPr>
      <t>不计入部门收入</t>
    </r>
    <phoneticPr fontId="30" type="noConversion"/>
  </si>
  <si>
    <t>验证：</t>
    <phoneticPr fontId="30" type="noConversion"/>
  </si>
  <si>
    <t>2016年1月考核调整事项表</t>
    <phoneticPr fontId="30" type="noConversion"/>
  </si>
  <si>
    <t>转融通利息调整</t>
    <phoneticPr fontId="30" type="noConversion"/>
  </si>
  <si>
    <t>9</t>
    <phoneticPr fontId="30" type="noConversion"/>
  </si>
  <si>
    <t>折旧费分摊</t>
    <phoneticPr fontId="30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</si>
  <si>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</si>
  <si>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</si>
  <si>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</si>
  <si>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</si>
  <si>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</si>
  <si>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</si>
  <si>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</si>
  <si>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</si>
  <si>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</si>
  <si>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属于客户的收益调出</t>
    <phoneticPr fontId="30" type="noConversion"/>
  </si>
  <si>
    <t>考核利润表</t>
    <phoneticPr fontId="30" type="noConversion"/>
  </si>
  <si>
    <t>债券承销款资金利息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</si>
</sst>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</numFmts>
  <fonts count="36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Times New Roman"/>
      <family val="1"/>
    </font>
    <font>
      <b/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17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/>
  </cellStyleXfs>
  <cellXfs count="17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3" fillId="2" borderId="0" xfId="0" applyNumberFormat="1" applyFont="1" applyFill="1" applyAlignment="1" applyProtection="1">
      <alignment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49" fontId="5" fillId="2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3" fontId="6" fillId="3" borderId="1" xfId="3" applyNumberFormat="1" applyFont="1" applyFill="1" applyBorder="1" applyAlignment="1" applyProtection="1">
      <alignment horizontal="center" vertical="center"/>
      <protection locked="0"/>
    </xf>
    <xf numFmtId="43" fontId="6" fillId="3" borderId="2" xfId="3" applyNumberFormat="1" applyFont="1" applyFill="1" applyBorder="1" applyAlignment="1" applyProtection="1">
      <alignment horizontal="center" vertical="center"/>
      <protection locked="0"/>
    </xf>
    <xf numFmtId="9" fontId="7" fillId="4" borderId="3" xfId="2" applyFont="1" applyFill="1" applyBorder="1" applyAlignment="1" applyProtection="1">
      <alignment horizontal="left" wrapText="1"/>
      <protection locked="0"/>
    </xf>
    <xf numFmtId="176" fontId="7" fillId="4" borderId="3" xfId="2" applyNumberFormat="1" applyFont="1" applyFill="1" applyBorder="1" applyAlignment="1" applyProtection="1">
      <alignment horizontal="left" wrapText="1"/>
      <protection locked="0"/>
    </xf>
    <xf numFmtId="176" fontId="7" fillId="4" borderId="4" xfId="2" applyNumberFormat="1" applyFont="1" applyFill="1" applyBorder="1" applyAlignment="1" applyProtection="1">
      <alignment horizontal="left" wrapText="1"/>
      <protection locked="0"/>
    </xf>
    <xf numFmtId="177" fontId="7" fillId="4" borderId="3" xfId="2" applyNumberFormat="1" applyFont="1" applyFill="1" applyBorder="1" applyAlignment="1" applyProtection="1">
      <alignment horizontal="left" wrapText="1"/>
      <protection locked="0"/>
    </xf>
    <xf numFmtId="49" fontId="8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protection locked="0"/>
    </xf>
    <xf numFmtId="177" fontId="9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8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177" fontId="7" fillId="4" borderId="4" xfId="2" applyNumberFormat="1" applyFont="1" applyFill="1" applyBorder="1" applyAlignment="1" applyProtection="1">
      <alignment horizontal="left" wrapText="1"/>
      <protection locked="0"/>
    </xf>
    <xf numFmtId="49" fontId="8" fillId="5" borderId="3" xfId="1" applyNumberFormat="1" applyFont="1" applyFill="1" applyBorder="1" applyAlignment="1" applyProtection="1">
      <protection locked="0"/>
    </xf>
    <xf numFmtId="177" fontId="8" fillId="5" borderId="3" xfId="1" applyNumberFormat="1" applyFont="1" applyFill="1" applyBorder="1" applyAlignment="1" applyProtection="1">
      <protection locked="0"/>
    </xf>
    <xf numFmtId="177" fontId="8" fillId="5" borderId="4" xfId="1" applyNumberFormat="1" applyFont="1" applyFill="1" applyBorder="1" applyAlignment="1" applyProtection="1">
      <protection locked="0"/>
    </xf>
    <xf numFmtId="49" fontId="8" fillId="2" borderId="5" xfId="1" applyNumberFormat="1" applyFont="1" applyFill="1" applyBorder="1" applyAlignment="1" applyProtection="1">
      <protection locked="0"/>
    </xf>
    <xf numFmtId="49" fontId="8" fillId="2" borderId="6" xfId="1" applyNumberFormat="1" applyFont="1" applyFill="1" applyBorder="1" applyAlignment="1" applyProtection="1">
      <protection locked="0"/>
    </xf>
    <xf numFmtId="49" fontId="8" fillId="2" borderId="7" xfId="1" applyNumberFormat="1" applyFont="1" applyFill="1" applyBorder="1" applyAlignment="1" applyProtection="1">
      <protection locked="0"/>
    </xf>
    <xf numFmtId="177" fontId="8" fillId="5" borderId="7" xfId="1" applyNumberFormat="1" applyFont="1" applyFill="1" applyBorder="1" applyAlignment="1" applyProtection="1">
      <protection locked="0"/>
    </xf>
    <xf numFmtId="177" fontId="8" fillId="2" borderId="7" xfId="1" applyNumberFormat="1" applyFont="1" applyFill="1" applyBorder="1" applyAlignment="1" applyProtection="1">
      <protection locked="0"/>
    </xf>
    <xf numFmtId="0" fontId="6" fillId="3" borderId="8" xfId="0" applyFont="1" applyFill="1" applyBorder="1" applyAlignment="1" applyProtection="1">
      <alignment horizontal="left"/>
      <protection locked="0"/>
    </xf>
    <xf numFmtId="177" fontId="6" fillId="3" borderId="8" xfId="0" applyNumberFormat="1" applyFont="1" applyFill="1" applyBorder="1" applyAlignment="1" applyProtection="1">
      <alignment horizontal="left"/>
      <protection locked="0"/>
    </xf>
    <xf numFmtId="177" fontId="6" fillId="3" borderId="9" xfId="0" applyNumberFormat="1" applyFont="1" applyFill="1" applyBorder="1" applyAlignment="1" applyProtection="1">
      <alignment horizontal="left"/>
      <protection locked="0"/>
    </xf>
    <xf numFmtId="177" fontId="2" fillId="0" borderId="0" xfId="0" applyNumberFormat="1" applyFont="1" applyProtection="1">
      <alignment vertical="center"/>
      <protection locked="0"/>
    </xf>
    <xf numFmtId="9" fontId="7" fillId="2" borderId="3" xfId="2" applyFont="1" applyFill="1" applyBorder="1" applyAlignment="1" applyProtection="1">
      <alignment horizontal="left" wrapText="1"/>
      <protection locked="0"/>
    </xf>
    <xf numFmtId="177" fontId="3" fillId="2" borderId="3" xfId="2" applyNumberFormat="1" applyFont="1" applyFill="1" applyBorder="1" applyAlignment="1" applyProtection="1">
      <alignment horizontal="left" wrapText="1"/>
      <protection locked="0"/>
    </xf>
    <xf numFmtId="177" fontId="3" fillId="2" borderId="4" xfId="2" applyNumberFormat="1" applyFont="1" applyFill="1" applyBorder="1" applyAlignment="1" applyProtection="1">
      <alignment horizontal="left" wrapText="1"/>
      <protection locked="0"/>
    </xf>
    <xf numFmtId="177" fontId="3" fillId="2" borderId="6" xfId="2" applyNumberFormat="1" applyFont="1" applyFill="1" applyBorder="1" applyAlignment="1" applyProtection="1">
      <alignment horizontal="left" wrapText="1"/>
      <protection locked="0"/>
    </xf>
    <xf numFmtId="177" fontId="3" fillId="2" borderId="10" xfId="2" applyNumberFormat="1" applyFont="1" applyFill="1" applyBorder="1" applyAlignment="1" applyProtection="1">
      <alignment horizontal="left" wrapText="1"/>
      <protection locked="0"/>
    </xf>
    <xf numFmtId="0" fontId="6" fillId="3" borderId="11" xfId="0" applyFont="1" applyFill="1" applyBorder="1" applyAlignment="1" applyProtection="1">
      <alignment horizontal="left"/>
      <protection locked="0"/>
    </xf>
    <xf numFmtId="177" fontId="6" fillId="3" borderId="11" xfId="0" applyNumberFormat="1" applyFont="1" applyFill="1" applyBorder="1" applyAlignment="1" applyProtection="1">
      <alignment horizontal="left"/>
      <protection locked="0"/>
    </xf>
    <xf numFmtId="177" fontId="6" fillId="3" borderId="12" xfId="0" applyNumberFormat="1" applyFont="1" applyFill="1" applyBorder="1" applyAlignment="1" applyProtection="1">
      <alignment horizontal="left"/>
      <protection locked="0"/>
    </xf>
    <xf numFmtId="0" fontId="6" fillId="2" borderId="13" xfId="0" applyFont="1" applyFill="1" applyBorder="1" applyAlignment="1" applyProtection="1">
      <alignment horizontal="left"/>
      <protection locked="0"/>
    </xf>
    <xf numFmtId="177" fontId="6" fillId="2" borderId="13" xfId="0" applyNumberFormat="1" applyFont="1" applyFill="1" applyBorder="1" applyAlignment="1" applyProtection="1">
      <alignment horizontal="left"/>
      <protection locked="0"/>
    </xf>
    <xf numFmtId="177" fontId="10" fillId="2" borderId="13" xfId="0" applyNumberFormat="1" applyFont="1" applyFill="1" applyBorder="1" applyAlignment="1" applyProtection="1">
      <alignment horizontal="left"/>
      <protection locked="0"/>
    </xf>
    <xf numFmtId="177" fontId="6" fillId="2" borderId="0" xfId="0" applyNumberFormat="1" applyFont="1" applyFill="1" applyBorder="1" applyAlignment="1" applyProtection="1">
      <alignment horizontal="left"/>
      <protection locked="0"/>
    </xf>
    <xf numFmtId="43" fontId="6" fillId="6" borderId="14" xfId="3" applyNumberFormat="1" applyFont="1" applyFill="1" applyBorder="1" applyAlignment="1" applyProtection="1">
      <alignment horizontal="center" vertical="center"/>
      <protection locked="0"/>
    </xf>
    <xf numFmtId="43" fontId="6" fillId="6" borderId="15" xfId="3" applyNumberFormat="1" applyFont="1" applyFill="1" applyBorder="1" applyAlignment="1" applyProtection="1">
      <alignment horizontal="center" vertical="center"/>
      <protection locked="0"/>
    </xf>
    <xf numFmtId="49" fontId="8" fillId="7" borderId="3" xfId="1" applyNumberFormat="1" applyFont="1" applyFill="1" applyBorder="1" applyAlignment="1" applyProtection="1">
      <protection locked="0"/>
    </xf>
    <xf numFmtId="177" fontId="8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49" fontId="11" fillId="2" borderId="0" xfId="0" applyNumberFormat="1" applyFont="1" applyFill="1" applyAlignment="1" applyProtection="1">
      <alignment vertical="center"/>
      <protection locked="0"/>
    </xf>
    <xf numFmtId="177" fontId="8" fillId="5" borderId="16" xfId="1" applyNumberFormat="1" applyFont="1" applyFill="1" applyBorder="1" applyAlignment="1" applyProtection="1">
      <protection locked="0"/>
    </xf>
    <xf numFmtId="41" fontId="12" fillId="0" borderId="0" xfId="0" applyNumberFormat="1" applyFont="1">
      <alignment vertical="center"/>
    </xf>
    <xf numFmtId="41" fontId="0" fillId="0" borderId="0" xfId="0" applyNumberFormat="1" applyAlignment="1" applyProtection="1">
      <alignment horizontal="center" vertical="center"/>
      <protection locked="0"/>
    </xf>
    <xf numFmtId="41" fontId="13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14" fillId="8" borderId="0" xfId="0" applyNumberFormat="1" applyFont="1" applyFill="1">
      <alignment vertical="center"/>
    </xf>
    <xf numFmtId="41" fontId="13" fillId="2" borderId="0" xfId="0" applyNumberFormat="1" applyFont="1" applyFill="1">
      <alignment vertical="center"/>
    </xf>
    <xf numFmtId="41" fontId="15" fillId="3" borderId="17" xfId="3" applyNumberFormat="1" applyFont="1" applyFill="1" applyBorder="1" applyAlignment="1">
      <alignment horizontal="center" vertical="center"/>
    </xf>
    <xf numFmtId="41" fontId="15" fillId="3" borderId="18" xfId="3" applyNumberFormat="1" applyFont="1" applyFill="1" applyBorder="1" applyAlignment="1">
      <alignment horizontal="center" vertical="center"/>
    </xf>
    <xf numFmtId="180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6" fillId="0" borderId="3" xfId="1" applyNumberFormat="1" applyFont="1" applyFill="1" applyBorder="1" applyAlignment="1">
      <alignment horizontal="left" vertical="center"/>
    </xf>
    <xf numFmtId="41" fontId="17" fillId="9" borderId="3" xfId="1" applyNumberFormat="1" applyFont="1" applyFill="1" applyBorder="1" applyAlignment="1"/>
    <xf numFmtId="41" fontId="18" fillId="3" borderId="3" xfId="1" applyNumberFormat="1" applyFont="1" applyFill="1" applyBorder="1" applyAlignment="1">
      <alignment horizontal="right" wrapText="1"/>
    </xf>
    <xf numFmtId="41" fontId="16" fillId="0" borderId="3" xfId="1" applyNumberFormat="1" applyFont="1" applyBorder="1" applyAlignment="1">
      <alignment horizontal="left" vertical="center" wrapText="1"/>
    </xf>
    <xf numFmtId="41" fontId="16" fillId="3" borderId="3" xfId="1" applyNumberFormat="1" applyFont="1" applyFill="1" applyBorder="1" applyAlignment="1">
      <alignment horizontal="left" vertical="center"/>
    </xf>
    <xf numFmtId="41" fontId="18" fillId="3" borderId="3" xfId="1" applyNumberFormat="1" applyFont="1" applyFill="1" applyBorder="1" applyAlignment="1">
      <alignment horizontal="center" wrapText="1"/>
    </xf>
    <xf numFmtId="41" fontId="19" fillId="3" borderId="19" xfId="1" applyNumberFormat="1" applyFont="1" applyFill="1" applyBorder="1" applyAlignment="1">
      <alignment horizontal="left" vertical="center"/>
    </xf>
    <xf numFmtId="41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4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15" fillId="11" borderId="17" xfId="3" applyNumberFormat="1" applyFont="1" applyFill="1" applyBorder="1" applyAlignment="1" applyProtection="1">
      <alignment horizontal="center" vertical="center"/>
      <protection locked="0"/>
    </xf>
    <xf numFmtId="41" fontId="17" fillId="9" borderId="3" xfId="1" applyNumberFormat="1" applyFont="1" applyFill="1" applyBorder="1" applyAlignment="1">
      <alignment horizontal="center"/>
    </xf>
    <xf numFmtId="41" fontId="17" fillId="2" borderId="3" xfId="1" applyNumberFormat="1" applyFont="1" applyFill="1" applyBorder="1" applyAlignment="1"/>
    <xf numFmtId="41" fontId="17" fillId="5" borderId="3" xfId="1" applyNumberFormat="1" applyFont="1" applyFill="1" applyBorder="1" applyAlignment="1"/>
    <xf numFmtId="41" fontId="20" fillId="2" borderId="3" xfId="1" applyNumberFormat="1" applyFont="1" applyFill="1" applyBorder="1" applyAlignment="1"/>
    <xf numFmtId="41" fontId="16" fillId="3" borderId="3" xfId="1" applyNumberFormat="1" applyFont="1" applyFill="1" applyBorder="1" applyAlignment="1">
      <alignment horizontal="center" vertical="center"/>
    </xf>
    <xf numFmtId="41" fontId="19" fillId="3" borderId="19" xfId="1" applyNumberFormat="1" applyFont="1" applyFill="1" applyBorder="1" applyAlignment="1">
      <alignment horizontal="center" vertical="center"/>
    </xf>
    <xf numFmtId="41" fontId="17" fillId="9" borderId="3" xfId="1" applyNumberFormat="1" applyFont="1" applyFill="1" applyBorder="1" applyAlignment="1" applyProtection="1"/>
    <xf numFmtId="41" fontId="18" fillId="3" borderId="3" xfId="1" applyNumberFormat="1" applyFont="1" applyFill="1" applyBorder="1" applyAlignment="1" applyProtection="1">
      <alignment horizontal="right" wrapText="1"/>
    </xf>
    <xf numFmtId="41" fontId="17" fillId="9" borderId="3" xfId="1" applyNumberFormat="1" applyFont="1" applyFill="1" applyBorder="1" applyAlignment="1" applyProtection="1">
      <alignment horizontal="center"/>
    </xf>
    <xf numFmtId="41" fontId="18" fillId="3" borderId="3" xfId="1" applyNumberFormat="1" applyFont="1" applyFill="1" applyBorder="1" applyAlignment="1" applyProtection="1">
      <alignment horizontal="center" wrapText="1"/>
    </xf>
    <xf numFmtId="41" fontId="16" fillId="3" borderId="3" xfId="1" applyNumberFormat="1" applyFont="1" applyFill="1" applyBorder="1" applyAlignment="1" applyProtection="1">
      <alignment horizontal="left" vertical="center"/>
    </xf>
    <xf numFmtId="41" fontId="19" fillId="3" borderId="19" xfId="1" applyNumberFormat="1" applyFont="1" applyFill="1" applyBorder="1" applyAlignment="1" applyProtection="1">
      <alignment horizontal="left" vertical="center"/>
    </xf>
    <xf numFmtId="41" fontId="16" fillId="8" borderId="0" xfId="1" applyNumberFormat="1" applyFont="1" applyFill="1" applyBorder="1" applyAlignment="1">
      <alignment horizontal="left" vertical="center" wrapText="1"/>
    </xf>
    <xf numFmtId="41" fontId="16" fillId="3" borderId="3" xfId="1" applyNumberFormat="1" applyFont="1" applyFill="1" applyBorder="1" applyAlignment="1" applyProtection="1">
      <alignment horizontal="center" vertical="center"/>
    </xf>
    <xf numFmtId="41" fontId="19" fillId="3" borderId="19" xfId="1" applyNumberFormat="1" applyFont="1" applyFill="1" applyBorder="1" applyAlignment="1" applyProtection="1">
      <alignment horizontal="center" vertical="center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13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21" fillId="10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locked="0"/>
    </xf>
    <xf numFmtId="180" fontId="4" fillId="9" borderId="5" xfId="0" applyNumberFormat="1" applyFont="1" applyFill="1" applyBorder="1" applyAlignment="1" applyProtection="1">
      <alignment horizontal="center"/>
      <protection locked="0"/>
    </xf>
    <xf numFmtId="180" fontId="22" fillId="0" borderId="21" xfId="0" applyNumberFormat="1" applyFont="1" applyBorder="1" applyAlignment="1" applyProtection="1">
      <alignment horizontal="center" vertical="center"/>
      <protection locked="0"/>
    </xf>
    <xf numFmtId="180" fontId="23" fillId="4" borderId="5" xfId="0" applyNumberFormat="1" applyFont="1" applyFill="1" applyBorder="1" applyAlignment="1" applyProtection="1">
      <alignment horizontal="center"/>
      <protection locked="0"/>
    </xf>
    <xf numFmtId="180" fontId="17" fillId="9" borderId="5" xfId="0" applyNumberFormat="1" applyFont="1" applyFill="1" applyBorder="1" applyAlignment="1" applyProtection="1">
      <alignment horizontal="center"/>
      <protection locked="0"/>
    </xf>
    <xf numFmtId="180" fontId="23" fillId="2" borderId="6" xfId="0" applyNumberFormat="1" applyFont="1" applyFill="1" applyBorder="1" applyAlignment="1" applyProtection="1">
      <alignment horizontal="center"/>
      <protection locked="0"/>
    </xf>
    <xf numFmtId="180" fontId="23" fillId="3" borderId="11" xfId="0" applyNumberFormat="1" applyFont="1" applyFill="1" applyBorder="1" applyAlignment="1" applyProtection="1">
      <alignment horizontal="center"/>
      <protection locked="0"/>
    </xf>
    <xf numFmtId="180" fontId="24" fillId="10" borderId="0" xfId="0" applyNumberFormat="1" applyFont="1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hidden="1"/>
    </xf>
    <xf numFmtId="180" fontId="4" fillId="9" borderId="5" xfId="0" applyNumberFormat="1" applyFont="1" applyFill="1" applyBorder="1" applyAlignment="1" applyProtection="1">
      <alignment horizontal="center"/>
      <protection hidden="1"/>
    </xf>
    <xf numFmtId="180" fontId="22" fillId="0" borderId="21" xfId="0" applyNumberFormat="1" applyFont="1" applyBorder="1" applyAlignment="1" applyProtection="1">
      <alignment horizontal="center" vertical="center"/>
      <protection hidden="1"/>
    </xf>
    <xf numFmtId="180" fontId="23" fillId="4" borderId="5" xfId="0" applyNumberFormat="1" applyFont="1" applyFill="1" applyBorder="1" applyAlignment="1" applyProtection="1">
      <alignment horizontal="center"/>
      <protection hidden="1"/>
    </xf>
    <xf numFmtId="180" fontId="17" fillId="9" borderId="5" xfId="0" applyNumberFormat="1" applyFont="1" applyFill="1" applyBorder="1" applyAlignment="1" applyProtection="1">
      <alignment horizontal="center"/>
      <protection hidden="1"/>
    </xf>
    <xf numFmtId="180" fontId="23" fillId="2" borderId="6" xfId="0" applyNumberFormat="1" applyFont="1" applyFill="1" applyBorder="1" applyAlignment="1" applyProtection="1">
      <alignment horizontal="center"/>
      <protection hidden="1"/>
    </xf>
    <xf numFmtId="180" fontId="23" fillId="3" borderId="11" xfId="0" applyNumberFormat="1" applyFont="1" applyFill="1" applyBorder="1" applyAlignment="1" applyProtection="1">
      <alignment horizontal="center"/>
      <protection hidden="1"/>
    </xf>
    <xf numFmtId="180" fontId="25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13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77" fontId="31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alignment horizontal="left"/>
      <protection locked="0"/>
    </xf>
    <xf numFmtId="177" fontId="31" fillId="7" borderId="3" xfId="1" applyNumberFormat="1" applyFont="1" applyFill="1" applyBorder="1" applyAlignment="1" applyProtection="1">
      <protection locked="0"/>
    </xf>
    <xf numFmtId="0" fontId="32" fillId="7" borderId="3" xfId="0" applyFont="1" applyFill="1" applyBorder="1" applyProtection="1">
      <alignment vertical="center"/>
      <protection locked="0"/>
    </xf>
    <xf numFmtId="43" fontId="33" fillId="2" borderId="0" xfId="0" applyNumberFormat="1" applyFont="1" applyFill="1" applyAlignment="1" applyProtection="1">
      <alignment vertical="center"/>
      <protection locked="0"/>
    </xf>
    <xf numFmtId="49" fontId="31" fillId="7" borderId="3" xfId="1" applyNumberFormat="1" applyFont="1" applyFill="1" applyBorder="1" applyAlignment="1" applyProtection="1">
      <protection locked="0"/>
    </xf>
    <xf numFmtId="177" fontId="33" fillId="2" borderId="3" xfId="2" applyNumberFormat="1" applyFont="1" applyFill="1" applyBorder="1" applyAlignment="1" applyProtection="1">
      <alignment horizontal="left" wrapText="1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locked="0"/>
    </xf>
    <xf numFmtId="180" fontId="4" fillId="9" borderId="5" xfId="0" applyNumberFormat="1" applyFont="1" applyFill="1" applyBorder="1" applyAlignment="1" applyProtection="1">
      <alignment vertical="center"/>
      <protection locked="0"/>
    </xf>
    <xf numFmtId="180" fontId="22" fillId="0" borderId="21" xfId="0" applyNumberFormat="1" applyFont="1" applyBorder="1" applyAlignment="1" applyProtection="1">
      <alignment vertical="center"/>
      <protection locked="0"/>
    </xf>
    <xf numFmtId="180" fontId="17" fillId="9" borderId="5" xfId="0" applyNumberFormat="1" applyFont="1" applyFill="1" applyBorder="1" applyAlignment="1" applyProtection="1">
      <alignment vertical="center"/>
      <protection locked="0"/>
    </xf>
    <xf numFmtId="180" fontId="4" fillId="2" borderId="5" xfId="0" applyNumberFormat="1" applyFont="1" applyFill="1" applyBorder="1" applyAlignment="1" applyProtection="1">
      <alignment vertical="center"/>
      <protection locked="0"/>
    </xf>
    <xf numFmtId="180" fontId="23" fillId="4" borderId="5" xfId="0" applyNumberFormat="1" applyFont="1" applyFill="1" applyBorder="1" applyAlignment="1" applyProtection="1">
      <alignment vertical="center"/>
      <protection locked="0"/>
    </xf>
    <xf numFmtId="180" fontId="23" fillId="2" borderId="6" xfId="0" applyNumberFormat="1" applyFont="1" applyFill="1" applyBorder="1" applyAlignment="1" applyProtection="1">
      <alignment vertical="center"/>
      <protection locked="0"/>
    </xf>
    <xf numFmtId="180" fontId="23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13" fillId="12" borderId="0" xfId="0" applyNumberFormat="1" applyFont="1" applyFill="1" applyAlignment="1" applyProtection="1">
      <alignment vertical="center"/>
      <protection locked="0"/>
    </xf>
    <xf numFmtId="180" fontId="13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hidden="1"/>
    </xf>
    <xf numFmtId="180" fontId="4" fillId="9" borderId="5" xfId="0" applyNumberFormat="1" applyFont="1" applyFill="1" applyBorder="1" applyAlignment="1" applyProtection="1">
      <alignment vertical="center"/>
      <protection hidden="1"/>
    </xf>
    <xf numFmtId="180" fontId="22" fillId="0" borderId="21" xfId="0" applyNumberFormat="1" applyFont="1" applyBorder="1" applyAlignment="1" applyProtection="1">
      <alignment vertical="center"/>
      <protection hidden="1"/>
    </xf>
    <xf numFmtId="180" fontId="23" fillId="4" borderId="5" xfId="0" applyNumberFormat="1" applyFont="1" applyFill="1" applyBorder="1" applyAlignment="1" applyProtection="1">
      <alignment vertical="center"/>
      <protection hidden="1"/>
    </xf>
    <xf numFmtId="180" fontId="17" fillId="9" borderId="5" xfId="0" applyNumberFormat="1" applyFont="1" applyFill="1" applyBorder="1" applyAlignment="1" applyProtection="1">
      <alignment vertical="center"/>
      <protection hidden="1"/>
    </xf>
    <xf numFmtId="180" fontId="23" fillId="3" borderId="11" xfId="0" applyNumberFormat="1" applyFont="1" applyFill="1" applyBorder="1" applyAlignment="1" applyProtection="1">
      <alignment vertical="center"/>
      <protection hidden="1"/>
    </xf>
    <xf numFmtId="180" fontId="17" fillId="2" borderId="5" xfId="0" applyNumberFormat="1" applyFont="1" applyFill="1" applyBorder="1" applyAlignment="1" applyProtection="1">
      <alignment horizontal="center"/>
      <protection hidden="1"/>
    </xf>
    <xf numFmtId="180" fontId="22" fillId="2" borderId="21" xfId="0" applyNumberFormat="1" applyFont="1" applyFill="1" applyBorder="1" applyAlignment="1" applyProtection="1">
      <alignment horizontal="center" vertic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hidden="1"/>
    </xf>
    <xf numFmtId="180" fontId="26" fillId="2" borderId="6" xfId="0" applyNumberFormat="1" applyFont="1" applyFill="1" applyBorder="1" applyAlignment="1" applyProtection="1">
      <alignment horizontal="center"/>
      <protection hidden="1"/>
    </xf>
    <xf numFmtId="180" fontId="26" fillId="3" borderId="11" xfId="0" applyNumberFormat="1" applyFont="1" applyFill="1" applyBorder="1" applyAlignment="1" applyProtection="1">
      <alignment horizont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locked="0"/>
    </xf>
    <xf numFmtId="180" fontId="26" fillId="3" borderId="11" xfId="0" applyNumberFormat="1" applyFont="1" applyFill="1" applyBorder="1" applyAlignment="1" applyProtection="1">
      <alignment horizontal="center"/>
      <protection locked="0"/>
    </xf>
    <xf numFmtId="49" fontId="33" fillId="2" borderId="0" xfId="0" applyNumberFormat="1" applyFont="1" applyFill="1" applyAlignment="1" applyProtection="1">
      <alignment vertical="center"/>
      <protection locked="0"/>
    </xf>
    <xf numFmtId="179" fontId="23" fillId="4" borderId="5" xfId="0" applyNumberFormat="1" applyFont="1" applyFill="1" applyBorder="1" applyAlignment="1" applyProtection="1">
      <alignment horizontal="center"/>
      <protection locked="0"/>
    </xf>
    <xf numFmtId="49" fontId="34" fillId="2" borderId="0" xfId="0" applyNumberFormat="1" applyFont="1" applyFill="1" applyAlignment="1" applyProtection="1">
      <alignment vertical="center"/>
      <protection locked="0"/>
    </xf>
    <xf numFmtId="180" fontId="14" fillId="0" borderId="0" xfId="0" applyNumberFormat="1" applyFont="1" applyAlignment="1" applyProtection="1">
      <alignment horizontal="center" vertical="center"/>
      <protection hidden="1"/>
    </xf>
    <xf numFmtId="180" fontId="27" fillId="0" borderId="0" xfId="0" applyNumberFormat="1" applyFont="1" applyAlignment="1" applyProtection="1">
      <alignment horizontal="center" vertical="center"/>
      <protection hidden="1"/>
    </xf>
    <xf numFmtId="180" fontId="26" fillId="2" borderId="6" xfId="0" applyNumberFormat="1" applyFont="1" applyFill="1" applyBorder="1" applyAlignment="1" applyProtection="1">
      <alignment vertical="center"/>
      <protection hidden="1"/>
    </xf>
    <xf numFmtId="180" fontId="4" fillId="2" borderId="5" xfId="0" applyNumberFormat="1" applyFont="1" applyFill="1" applyBorder="1" applyAlignment="1" applyProtection="1">
      <alignment horizontal="center"/>
      <protection hidden="1"/>
    </xf>
    <xf numFmtId="180" fontId="35" fillId="2" borderId="5" xfId="0" applyNumberFormat="1" applyFont="1" applyFill="1" applyBorder="1" applyAlignment="1" applyProtection="1">
      <alignment horizontal="center"/>
      <protection hidden="1"/>
    </xf>
    <xf numFmtId="180" fontId="21" fillId="1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41" fontId="16" fillId="0" borderId="6" xfId="1" applyNumberFormat="1" applyFont="1" applyBorder="1" applyAlignment="1">
      <alignment horizontal="center" vertical="top" textRotation="255" wrapText="1"/>
    </xf>
    <xf numFmtId="41" fontId="16" fillId="0" borderId="13" xfId="1" applyNumberFormat="1" applyFont="1" applyBorder="1" applyAlignment="1">
      <alignment horizontal="center" vertical="top" textRotation="255" wrapText="1"/>
    </xf>
    <xf numFmtId="41" fontId="16" fillId="0" borderId="20" xfId="1" applyNumberFormat="1" applyFont="1" applyBorder="1" applyAlignment="1">
      <alignment horizontal="center" vertical="top" textRotation="255" wrapText="1"/>
    </xf>
    <xf numFmtId="41" fontId="16" fillId="0" borderId="6" xfId="1" applyNumberFormat="1" applyFont="1" applyBorder="1" applyAlignment="1">
      <alignment horizontal="center" vertical="center" textRotation="255" wrapText="1"/>
    </xf>
    <xf numFmtId="41" fontId="16" fillId="0" borderId="13" xfId="1" applyNumberFormat="1" applyFont="1" applyBorder="1" applyAlignment="1">
      <alignment horizontal="center" vertical="center" textRotation="255" wrapText="1"/>
    </xf>
    <xf numFmtId="41" fontId="16" fillId="0" borderId="20" xfId="1" applyNumberFormat="1" applyFont="1" applyBorder="1" applyAlignment="1">
      <alignment horizontal="center" vertical="center" textRotation="255" wrapText="1"/>
    </xf>
    <xf numFmtId="41" fontId="16" fillId="0" borderId="6" xfId="1" applyNumberFormat="1" applyFont="1" applyFill="1" applyBorder="1" applyAlignment="1">
      <alignment horizontal="center" vertical="center" textRotation="255"/>
    </xf>
    <xf numFmtId="41" fontId="16" fillId="0" borderId="13" xfId="1" applyNumberFormat="1" applyFont="1" applyFill="1" applyBorder="1" applyAlignment="1">
      <alignment horizontal="center" vertical="center" textRotation="255"/>
    </xf>
    <xf numFmtId="41" fontId="16" fillId="0" borderId="20" xfId="1" applyNumberFormat="1" applyFont="1" applyFill="1" applyBorder="1" applyAlignment="1">
      <alignment horizontal="center" vertical="center" textRotation="255"/>
    </xf>
    <xf numFmtId="41" fontId="12" fillId="0" borderId="0" xfId="0" applyNumberFormat="1" applyFont="1" applyAlignment="1">
      <alignment horizontal="center" vertical="center"/>
    </xf>
    <xf numFmtId="41" fontId="16" fillId="0" borderId="5" xfId="1" applyNumberFormat="1" applyFont="1" applyFill="1" applyBorder="1" applyAlignment="1">
      <alignment horizontal="center" vertical="center" textRotation="255"/>
    </xf>
    <xf numFmtId="41" fontId="16" fillId="0" borderId="5" xfId="1" applyNumberFormat="1" applyFont="1" applyBorder="1" applyAlignment="1">
      <alignment horizontal="center" vertical="top" textRotation="255" wrapText="1"/>
    </xf>
    <xf numFmtId="41" fontId="16" fillId="0" borderId="5" xfId="1" applyNumberFormat="1" applyFont="1" applyBorder="1" applyAlignment="1">
      <alignment horizontal="center" vertical="center" textRotation="255" wrapText="1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workbookViewId="0">
      <pane xSplit="1" ySplit="3" topLeftCell="N59" activePane="bottomRight" state="frozen"/>
      <selection pane="topRight"/>
      <selection pane="bottomLeft"/>
      <selection pane="bottomRight" activeCell="R84" sqref="R84"/>
    </sheetView>
  </sheetViews>
  <sheetFormatPr defaultColWidth="9" defaultRowHeight="13.5"/>
  <cols>
    <col min="1" max="1" width="34.875" style="97" customWidth="1"/>
    <col min="2" max="2" width="18" style="97" customWidth="1"/>
    <col min="3" max="3" width="17.375" style="97" customWidth="1"/>
    <col min="4" max="4" width="15.125" style="97" customWidth="1"/>
    <col min="5" max="5" width="16.875" style="97" customWidth="1"/>
    <col min="6" max="6" width="17.875" style="97" customWidth="1"/>
    <col min="7" max="7" width="17.25" style="97" customWidth="1"/>
    <col min="8" max="8" width="17.875" style="97" customWidth="1"/>
    <col min="9" max="9" width="17.25" style="97" customWidth="1"/>
    <col min="10" max="10" width="14.125" style="97" customWidth="1"/>
    <col min="11" max="11" width="12" style="97" customWidth="1"/>
    <col min="12" max="12" width="15.125" style="97" customWidth="1"/>
    <col min="13" max="13" width="15.75" style="97" customWidth="1"/>
    <col min="14" max="15" width="16.125" style="97" customWidth="1"/>
    <col min="16" max="16" width="12" style="97" customWidth="1"/>
    <col min="17" max="17" width="16.125" style="97" customWidth="1"/>
    <col min="18" max="19" width="12" style="97" customWidth="1"/>
    <col min="20" max="20" width="16.375" style="97" customWidth="1"/>
    <col min="21" max="25" width="12" style="97" customWidth="1"/>
    <col min="26" max="16384" width="9" style="97"/>
  </cols>
  <sheetData>
    <row r="1" spans="1:25" ht="22.5" customHeight="1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</row>
    <row r="2" spans="1:25">
      <c r="A2" s="98" t="s">
        <v>1</v>
      </c>
      <c r="B2" s="99" t="s">
        <v>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1:25" s="93" customFormat="1" ht="14.25" customHeight="1">
      <c r="A3" s="66" t="s">
        <v>3</v>
      </c>
      <c r="B3" s="66" t="s">
        <v>4</v>
      </c>
      <c r="C3" s="66" t="s">
        <v>5</v>
      </c>
      <c r="D3" s="66" t="s">
        <v>6</v>
      </c>
      <c r="E3" s="66" t="s">
        <v>7</v>
      </c>
      <c r="F3" s="66" t="s">
        <v>8</v>
      </c>
      <c r="G3" s="66" t="s">
        <v>9</v>
      </c>
      <c r="H3" s="77" t="s">
        <v>10</v>
      </c>
      <c r="I3" s="77" t="s">
        <v>11</v>
      </c>
      <c r="J3" s="77" t="s">
        <v>12</v>
      </c>
      <c r="K3" s="77" t="s">
        <v>13</v>
      </c>
      <c r="L3" s="77" t="s">
        <v>14</v>
      </c>
      <c r="M3" s="77" t="s">
        <v>15</v>
      </c>
      <c r="N3" s="66" t="s">
        <v>16</v>
      </c>
      <c r="O3" s="66" t="s">
        <v>17</v>
      </c>
      <c r="P3" s="77" t="s">
        <v>18</v>
      </c>
      <c r="Q3" s="77" t="s">
        <v>19</v>
      </c>
      <c r="R3" s="77" t="s">
        <v>20</v>
      </c>
      <c r="S3" s="77" t="s">
        <v>21</v>
      </c>
      <c r="T3" s="66" t="s">
        <v>22</v>
      </c>
      <c r="U3" s="77" t="s">
        <v>23</v>
      </c>
      <c r="V3" s="77" t="s">
        <v>24</v>
      </c>
      <c r="W3" s="77" t="s">
        <v>25</v>
      </c>
      <c r="X3" s="66"/>
      <c r="Y3" s="66"/>
    </row>
    <row r="4" spans="1:25" s="93" customFormat="1">
      <c r="A4" s="101" t="s">
        <v>26</v>
      </c>
      <c r="B4" s="128">
        <v>148927340.46999997</v>
      </c>
      <c r="C4" s="128">
        <v>0.15</v>
      </c>
      <c r="D4" s="128">
        <v>-26243153.949999988</v>
      </c>
      <c r="E4" s="128">
        <v>83710505.389999986</v>
      </c>
      <c r="F4" s="128">
        <v>1911613.6</v>
      </c>
      <c r="G4" s="128">
        <v>13637204.280000001</v>
      </c>
      <c r="H4" s="128">
        <v>611297.12999999814</v>
      </c>
      <c r="I4" s="128">
        <v>10691771.01</v>
      </c>
      <c r="J4" s="128">
        <v>3455334.89</v>
      </c>
      <c r="K4" s="128">
        <v>0</v>
      </c>
      <c r="L4" s="128">
        <v>-50</v>
      </c>
      <c r="M4" s="128">
        <v>-1121148.7500000002</v>
      </c>
      <c r="N4" s="128">
        <v>1380000</v>
      </c>
      <c r="O4" s="128">
        <v>74531171</v>
      </c>
      <c r="P4" s="128">
        <v>0</v>
      </c>
      <c r="Q4" s="128">
        <v>74331171</v>
      </c>
      <c r="R4" s="128">
        <v>200000</v>
      </c>
      <c r="S4" s="128">
        <v>0</v>
      </c>
      <c r="T4" s="128">
        <v>0</v>
      </c>
      <c r="U4" s="128">
        <v>0</v>
      </c>
      <c r="V4" s="128">
        <v>0</v>
      </c>
      <c r="W4" s="128">
        <v>0</v>
      </c>
      <c r="X4" s="128">
        <f t="shared" ref="X4:Y4" si="0">X5+X9+X10+X12+X13+X14</f>
        <v>0</v>
      </c>
      <c r="Y4" s="128">
        <f t="shared" si="0"/>
        <v>0</v>
      </c>
    </row>
    <row r="5" spans="1:25" s="93" customFormat="1">
      <c r="A5" s="102" t="s">
        <v>27</v>
      </c>
      <c r="B5" s="129">
        <v>129290239.44999999</v>
      </c>
      <c r="C5" s="129">
        <v>0</v>
      </c>
      <c r="D5" s="129">
        <v>-2127135.4599999906</v>
      </c>
      <c r="E5" s="129">
        <v>53677734.269999973</v>
      </c>
      <c r="F5" s="129">
        <v>1828519.64</v>
      </c>
      <c r="G5" s="129">
        <v>-50</v>
      </c>
      <c r="H5" s="129">
        <v>0</v>
      </c>
      <c r="I5" s="129">
        <v>0</v>
      </c>
      <c r="J5" s="129">
        <v>0</v>
      </c>
      <c r="K5" s="129">
        <v>0</v>
      </c>
      <c r="L5" s="129">
        <v>-50</v>
      </c>
      <c r="M5" s="129">
        <v>0</v>
      </c>
      <c r="N5" s="129">
        <v>1380000</v>
      </c>
      <c r="O5" s="129">
        <v>74531171</v>
      </c>
      <c r="P5" s="129">
        <v>0</v>
      </c>
      <c r="Q5" s="129">
        <v>74331171</v>
      </c>
      <c r="R5" s="129">
        <v>200000</v>
      </c>
      <c r="S5" s="129">
        <v>0</v>
      </c>
      <c r="T5" s="129">
        <v>0</v>
      </c>
      <c r="U5" s="129">
        <v>0</v>
      </c>
      <c r="V5" s="129">
        <v>0</v>
      </c>
      <c r="W5" s="129">
        <v>0</v>
      </c>
      <c r="X5" s="129"/>
      <c r="Y5" s="129"/>
    </row>
    <row r="6" spans="1:25" s="94" customFormat="1">
      <c r="A6" s="103" t="s">
        <v>28</v>
      </c>
      <c r="B6" s="130">
        <v>51484062.719999976</v>
      </c>
      <c r="C6" s="129">
        <v>0</v>
      </c>
      <c r="D6" s="129">
        <v>-2079531.779999997</v>
      </c>
      <c r="E6" s="131">
        <v>53547995.369999975</v>
      </c>
      <c r="F6" s="131">
        <v>15599.13</v>
      </c>
      <c r="G6" s="131">
        <v>0</v>
      </c>
      <c r="H6" s="131">
        <v>0</v>
      </c>
      <c r="I6" s="131">
        <v>0</v>
      </c>
      <c r="J6" s="131">
        <v>0</v>
      </c>
      <c r="K6" s="129">
        <v>0</v>
      </c>
      <c r="L6" s="131">
        <v>0</v>
      </c>
      <c r="M6" s="131">
        <v>0</v>
      </c>
      <c r="N6" s="131">
        <v>0</v>
      </c>
      <c r="O6" s="131">
        <v>0</v>
      </c>
      <c r="P6" s="131">
        <v>0</v>
      </c>
      <c r="Q6" s="131">
        <v>0</v>
      </c>
      <c r="R6" s="131">
        <v>0</v>
      </c>
      <c r="S6" s="131">
        <v>0</v>
      </c>
      <c r="T6" s="131">
        <v>0</v>
      </c>
      <c r="U6" s="130">
        <v>0</v>
      </c>
      <c r="V6" s="131">
        <v>0</v>
      </c>
      <c r="W6" s="131">
        <v>0</v>
      </c>
      <c r="X6" s="130"/>
      <c r="Y6" s="130"/>
    </row>
    <row r="7" spans="1:25" s="94" customFormat="1">
      <c r="A7" s="103" t="s">
        <v>29</v>
      </c>
      <c r="B7" s="130">
        <v>75911171</v>
      </c>
      <c r="C7" s="129">
        <v>0</v>
      </c>
      <c r="D7" s="129">
        <v>0</v>
      </c>
      <c r="E7" s="131">
        <v>0</v>
      </c>
      <c r="F7" s="131">
        <v>0</v>
      </c>
      <c r="G7" s="131">
        <v>0</v>
      </c>
      <c r="H7" s="131">
        <v>0</v>
      </c>
      <c r="I7" s="131">
        <v>0</v>
      </c>
      <c r="J7" s="131">
        <v>0</v>
      </c>
      <c r="K7" s="129">
        <v>0</v>
      </c>
      <c r="L7" s="131">
        <v>0</v>
      </c>
      <c r="M7" s="131">
        <v>0</v>
      </c>
      <c r="N7" s="131">
        <v>1380000</v>
      </c>
      <c r="O7" s="131">
        <v>74531171</v>
      </c>
      <c r="P7" s="131">
        <v>0</v>
      </c>
      <c r="Q7" s="131">
        <v>74331171</v>
      </c>
      <c r="R7" s="131">
        <v>200000</v>
      </c>
      <c r="S7" s="131">
        <v>0</v>
      </c>
      <c r="T7" s="131">
        <v>0</v>
      </c>
      <c r="U7" s="130">
        <v>0</v>
      </c>
      <c r="V7" s="131">
        <v>0</v>
      </c>
      <c r="W7" s="131">
        <v>0</v>
      </c>
      <c r="X7" s="130"/>
      <c r="Y7" s="130"/>
    </row>
    <row r="8" spans="1:25" s="94" customFormat="1">
      <c r="A8" s="103" t="s">
        <v>30</v>
      </c>
      <c r="B8" s="130">
        <v>1812920.5100000002</v>
      </c>
      <c r="C8" s="129">
        <v>0</v>
      </c>
      <c r="D8" s="129">
        <v>0</v>
      </c>
      <c r="E8" s="131">
        <v>0</v>
      </c>
      <c r="F8" s="131">
        <v>1812920.5100000002</v>
      </c>
      <c r="G8" s="131">
        <v>0</v>
      </c>
      <c r="H8" s="131">
        <v>0</v>
      </c>
      <c r="I8" s="131">
        <v>0</v>
      </c>
      <c r="J8" s="131">
        <v>0</v>
      </c>
      <c r="K8" s="129">
        <v>0</v>
      </c>
      <c r="L8" s="131">
        <v>0</v>
      </c>
      <c r="M8" s="131">
        <v>0</v>
      </c>
      <c r="N8" s="131">
        <v>0</v>
      </c>
      <c r="O8" s="131">
        <v>0</v>
      </c>
      <c r="P8" s="131">
        <v>0</v>
      </c>
      <c r="Q8" s="131">
        <v>0</v>
      </c>
      <c r="R8" s="131">
        <v>0</v>
      </c>
      <c r="S8" s="131">
        <v>0</v>
      </c>
      <c r="T8" s="131">
        <v>0</v>
      </c>
      <c r="U8" s="130">
        <v>0</v>
      </c>
      <c r="V8" s="131">
        <v>0</v>
      </c>
      <c r="W8" s="131">
        <v>0</v>
      </c>
      <c r="X8" s="130"/>
      <c r="Y8" s="130"/>
    </row>
    <row r="9" spans="1:25" s="93" customFormat="1">
      <c r="A9" s="102" t="s">
        <v>31</v>
      </c>
      <c r="B9" s="129">
        <v>5494984.9800000051</v>
      </c>
      <c r="C9" s="129">
        <v>0.15</v>
      </c>
      <c r="D9" s="129">
        <v>-24209148.880000003</v>
      </c>
      <c r="E9" s="129">
        <v>29786546.370000005</v>
      </c>
      <c r="F9" s="129">
        <v>78936.05</v>
      </c>
      <c r="G9" s="129">
        <v>-161348.71000000005</v>
      </c>
      <c r="H9" s="132">
        <v>-518701.08</v>
      </c>
      <c r="I9" s="129">
        <v>342539.41</v>
      </c>
      <c r="J9" s="129">
        <v>439.4</v>
      </c>
      <c r="K9" s="129">
        <v>0</v>
      </c>
      <c r="L9" s="129">
        <v>0</v>
      </c>
      <c r="M9" s="129">
        <v>14373.559999999998</v>
      </c>
      <c r="N9" s="129">
        <v>0</v>
      </c>
      <c r="O9" s="129">
        <v>0</v>
      </c>
      <c r="P9" s="129">
        <v>0</v>
      </c>
      <c r="Q9" s="129">
        <v>0</v>
      </c>
      <c r="R9" s="129">
        <v>0</v>
      </c>
      <c r="S9" s="129">
        <v>0</v>
      </c>
      <c r="T9" s="129">
        <v>0</v>
      </c>
      <c r="U9" s="129">
        <v>0</v>
      </c>
      <c r="V9" s="129">
        <v>0</v>
      </c>
      <c r="W9" s="129">
        <v>0</v>
      </c>
      <c r="X9" s="129"/>
      <c r="Y9" s="129"/>
    </row>
    <row r="10" spans="1:25" s="93" customFormat="1">
      <c r="A10" s="102" t="s">
        <v>32</v>
      </c>
      <c r="B10" s="129">
        <v>22453120.84</v>
      </c>
      <c r="C10" s="129">
        <v>0</v>
      </c>
      <c r="D10" s="129">
        <v>173383.70000000397</v>
      </c>
      <c r="E10" s="129">
        <v>91800</v>
      </c>
      <c r="F10" s="129">
        <v>4157.91</v>
      </c>
      <c r="G10" s="129">
        <v>22183779.23</v>
      </c>
      <c r="H10" s="132">
        <v>16590905.439999999</v>
      </c>
      <c r="I10" s="129">
        <v>6271386.9199999999</v>
      </c>
      <c r="J10" s="129">
        <v>740362.93</v>
      </c>
      <c r="K10" s="129">
        <v>0</v>
      </c>
      <c r="L10" s="129">
        <v>0</v>
      </c>
      <c r="M10" s="129">
        <v>-1418876.06</v>
      </c>
      <c r="N10" s="129">
        <v>0</v>
      </c>
      <c r="O10" s="129">
        <v>0</v>
      </c>
      <c r="P10" s="129">
        <v>0</v>
      </c>
      <c r="Q10" s="129">
        <v>0</v>
      </c>
      <c r="R10" s="129">
        <v>0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X10" s="129"/>
      <c r="Y10" s="129"/>
    </row>
    <row r="11" spans="1:25" s="93" customFormat="1">
      <c r="A11" s="102" t="s">
        <v>33</v>
      </c>
      <c r="B11" s="129">
        <v>0</v>
      </c>
      <c r="C11" s="129">
        <v>0</v>
      </c>
      <c r="D11" s="129">
        <v>0</v>
      </c>
      <c r="E11" s="129">
        <v>0</v>
      </c>
      <c r="F11" s="129">
        <v>0</v>
      </c>
      <c r="G11" s="129">
        <v>0</v>
      </c>
      <c r="H11" s="132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>
        <v>0</v>
      </c>
      <c r="P11" s="129">
        <v>0</v>
      </c>
      <c r="Q11" s="129">
        <v>0</v>
      </c>
      <c r="R11" s="129">
        <v>0</v>
      </c>
      <c r="S11" s="129">
        <v>0</v>
      </c>
      <c r="T11" s="129">
        <v>0</v>
      </c>
      <c r="U11" s="129">
        <v>0</v>
      </c>
      <c r="V11" s="129">
        <v>0</v>
      </c>
      <c r="W11" s="129">
        <v>0</v>
      </c>
      <c r="X11" s="129"/>
      <c r="Y11" s="129"/>
    </row>
    <row r="12" spans="1:25" s="93" customFormat="1">
      <c r="A12" s="102" t="s">
        <v>34</v>
      </c>
      <c r="B12" s="129">
        <v>-8457357.9600000009</v>
      </c>
      <c r="C12" s="129">
        <v>0</v>
      </c>
      <c r="D12" s="129">
        <v>-72181.720000000947</v>
      </c>
      <c r="E12" s="129">
        <v>0</v>
      </c>
      <c r="F12" s="129">
        <v>0</v>
      </c>
      <c r="G12" s="129">
        <v>-8385176.2399999993</v>
      </c>
      <c r="H12" s="132">
        <v>-15460907.23</v>
      </c>
      <c r="I12" s="129">
        <v>4077844.68</v>
      </c>
      <c r="J12" s="129">
        <v>2714532.56</v>
      </c>
      <c r="K12" s="129">
        <v>0</v>
      </c>
      <c r="L12" s="129">
        <v>0</v>
      </c>
      <c r="M12" s="129">
        <v>283353.75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/>
      <c r="Y12" s="129"/>
    </row>
    <row r="13" spans="1:25" s="93" customFormat="1">
      <c r="A13" s="102" t="s">
        <v>35</v>
      </c>
      <c r="B13" s="129">
        <v>85954.680000000008</v>
      </c>
      <c r="C13" s="129">
        <v>0</v>
      </c>
      <c r="D13" s="129">
        <v>-8071.5900000000038</v>
      </c>
      <c r="E13" s="129">
        <v>94026.27</v>
      </c>
      <c r="F13" s="129">
        <v>0</v>
      </c>
      <c r="G13" s="129">
        <v>0</v>
      </c>
      <c r="H13" s="132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v>0</v>
      </c>
      <c r="Q13" s="129">
        <v>0</v>
      </c>
      <c r="R13" s="129">
        <v>0</v>
      </c>
      <c r="S13" s="129">
        <v>0</v>
      </c>
      <c r="T13" s="129">
        <v>0</v>
      </c>
      <c r="U13" s="129">
        <v>0</v>
      </c>
      <c r="V13" s="129">
        <v>0</v>
      </c>
      <c r="W13" s="129">
        <v>0</v>
      </c>
      <c r="X13" s="129"/>
      <c r="Y13" s="129"/>
    </row>
    <row r="14" spans="1:25" s="93" customFormat="1">
      <c r="A14" s="102" t="s">
        <v>36</v>
      </c>
      <c r="B14" s="129">
        <v>60398.48</v>
      </c>
      <c r="C14" s="129">
        <v>0</v>
      </c>
      <c r="D14" s="129">
        <v>0</v>
      </c>
      <c r="E14" s="129">
        <v>60398.48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>
        <v>0</v>
      </c>
      <c r="P14" s="129">
        <v>0</v>
      </c>
      <c r="Q14" s="129">
        <v>0</v>
      </c>
      <c r="R14" s="129">
        <v>0</v>
      </c>
      <c r="S14" s="129">
        <v>0</v>
      </c>
      <c r="T14" s="129">
        <v>0</v>
      </c>
      <c r="U14" s="129">
        <v>0</v>
      </c>
      <c r="V14" s="129">
        <v>0</v>
      </c>
      <c r="W14" s="129">
        <v>0</v>
      </c>
      <c r="X14" s="129"/>
      <c r="Y14" s="129"/>
    </row>
    <row r="15" spans="1:25" s="93" customFormat="1">
      <c r="A15" s="104" t="s">
        <v>37</v>
      </c>
      <c r="B15" s="133">
        <v>52111946.999999993</v>
      </c>
      <c r="C15" s="133">
        <v>1278496.3400000001</v>
      </c>
      <c r="D15" s="133">
        <v>6293806.9899999946</v>
      </c>
      <c r="E15" s="133">
        <v>31666762.189999994</v>
      </c>
      <c r="F15" s="133">
        <v>786661.15999999992</v>
      </c>
      <c r="G15" s="133">
        <v>3195462.3</v>
      </c>
      <c r="H15" s="133">
        <v>1389134.69</v>
      </c>
      <c r="I15" s="133">
        <v>850029.45</v>
      </c>
      <c r="J15" s="133">
        <v>289480.84999999998</v>
      </c>
      <c r="K15" s="133">
        <v>0</v>
      </c>
      <c r="L15" s="133">
        <v>372751.85</v>
      </c>
      <c r="M15" s="133">
        <v>294065.46000000002</v>
      </c>
      <c r="N15" s="133">
        <v>496994.47</v>
      </c>
      <c r="O15" s="133">
        <v>7386473.5</v>
      </c>
      <c r="P15" s="133">
        <v>229591.16</v>
      </c>
      <c r="Q15" s="133">
        <v>5802058.4099999992</v>
      </c>
      <c r="R15" s="133">
        <v>1058562.51</v>
      </c>
      <c r="S15" s="133">
        <v>296261.42</v>
      </c>
      <c r="T15" s="133">
        <v>1007290.05</v>
      </c>
      <c r="U15" s="133">
        <v>259196.46</v>
      </c>
      <c r="V15" s="133">
        <v>44305.19</v>
      </c>
      <c r="W15" s="133">
        <v>703788.4</v>
      </c>
      <c r="X15" s="133">
        <f t="shared" ref="X15:Y15" si="1">SUM(X16:X19)</f>
        <v>0</v>
      </c>
      <c r="Y15" s="133">
        <f t="shared" si="1"/>
        <v>0</v>
      </c>
    </row>
    <row r="16" spans="1:25" s="94" customFormat="1">
      <c r="A16" s="105" t="s">
        <v>38</v>
      </c>
      <c r="B16" s="131">
        <v>10611479.159999998</v>
      </c>
      <c r="C16" s="131">
        <v>0</v>
      </c>
      <c r="D16" s="131">
        <v>23241.120000001276</v>
      </c>
      <c r="E16" s="131">
        <v>4944039.7399999984</v>
      </c>
      <c r="F16" s="131">
        <v>101559.43</v>
      </c>
      <c r="G16" s="131">
        <v>1334123.5499999998</v>
      </c>
      <c r="H16" s="131">
        <v>928748.37</v>
      </c>
      <c r="I16" s="131">
        <v>364392.48</v>
      </c>
      <c r="J16" s="131">
        <v>39549.94</v>
      </c>
      <c r="K16" s="131">
        <v>0</v>
      </c>
      <c r="L16" s="131">
        <v>0</v>
      </c>
      <c r="M16" s="131">
        <v>1432.7599999999998</v>
      </c>
      <c r="N16" s="131">
        <v>76507.199999999997</v>
      </c>
      <c r="O16" s="131">
        <v>4132008.1199999996</v>
      </c>
      <c r="P16" s="131">
        <v>0</v>
      </c>
      <c r="Q16" s="131">
        <v>4120920.12</v>
      </c>
      <c r="R16" s="131">
        <v>11088</v>
      </c>
      <c r="S16" s="131">
        <v>0</v>
      </c>
      <c r="T16" s="131">
        <v>0</v>
      </c>
      <c r="U16" s="131">
        <v>0</v>
      </c>
      <c r="V16" s="131">
        <v>0</v>
      </c>
      <c r="W16" s="131">
        <v>0</v>
      </c>
      <c r="X16" s="131"/>
      <c r="Y16" s="131"/>
    </row>
    <row r="17" spans="1:25" s="94" customFormat="1">
      <c r="A17" s="105" t="s">
        <v>39</v>
      </c>
      <c r="B17" s="131">
        <v>41500467.839999989</v>
      </c>
      <c r="C17" s="131">
        <v>1278496.3400000001</v>
      </c>
      <c r="D17" s="131">
        <v>6270565.8699999936</v>
      </c>
      <c r="E17" s="131">
        <v>26722722.449999996</v>
      </c>
      <c r="F17" s="131">
        <v>685101.73</v>
      </c>
      <c r="G17" s="131">
        <v>1861338.75</v>
      </c>
      <c r="H17" s="131">
        <v>460386.32</v>
      </c>
      <c r="I17" s="131">
        <v>485636.97</v>
      </c>
      <c r="J17" s="131">
        <v>249930.91</v>
      </c>
      <c r="K17" s="131">
        <v>0</v>
      </c>
      <c r="L17" s="131">
        <v>372751.85</v>
      </c>
      <c r="M17" s="131">
        <v>292632.7</v>
      </c>
      <c r="N17" s="131">
        <v>420487.27</v>
      </c>
      <c r="O17" s="131">
        <v>3254465.3800000004</v>
      </c>
      <c r="P17" s="131">
        <v>229591.16</v>
      </c>
      <c r="Q17" s="131">
        <v>1681138.29</v>
      </c>
      <c r="R17" s="131">
        <v>1047474.51</v>
      </c>
      <c r="S17" s="131">
        <v>296261.42</v>
      </c>
      <c r="T17" s="131">
        <v>1007290.05</v>
      </c>
      <c r="U17" s="131">
        <v>259196.46</v>
      </c>
      <c r="V17" s="131">
        <v>44305.19</v>
      </c>
      <c r="W17" s="131">
        <v>703788.4</v>
      </c>
      <c r="X17" s="131"/>
      <c r="Y17" s="131"/>
    </row>
    <row r="18" spans="1:25" s="94" customFormat="1">
      <c r="A18" s="105" t="s">
        <v>40</v>
      </c>
      <c r="B18" s="131">
        <v>0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0</v>
      </c>
      <c r="O18" s="131">
        <v>0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31">
        <v>0</v>
      </c>
      <c r="V18" s="131">
        <v>0</v>
      </c>
      <c r="W18" s="131">
        <v>0</v>
      </c>
      <c r="X18" s="131"/>
      <c r="Y18" s="131"/>
    </row>
    <row r="19" spans="1:25" s="94" customFormat="1">
      <c r="A19" s="105" t="s">
        <v>41</v>
      </c>
      <c r="B19" s="131">
        <v>0</v>
      </c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1">
        <v>0</v>
      </c>
      <c r="J19" s="131">
        <v>0</v>
      </c>
      <c r="K19" s="131">
        <v>0</v>
      </c>
      <c r="L19" s="131">
        <v>0</v>
      </c>
      <c r="M19" s="131">
        <v>0</v>
      </c>
      <c r="N19" s="131">
        <v>0</v>
      </c>
      <c r="O19" s="131">
        <v>0</v>
      </c>
      <c r="P19" s="131">
        <v>0</v>
      </c>
      <c r="Q19" s="131">
        <v>0</v>
      </c>
      <c r="R19" s="131">
        <v>0</v>
      </c>
      <c r="S19" s="131">
        <v>0</v>
      </c>
      <c r="T19" s="131">
        <v>0</v>
      </c>
      <c r="U19" s="131">
        <v>0</v>
      </c>
      <c r="V19" s="131">
        <v>0</v>
      </c>
      <c r="W19" s="131">
        <v>0</v>
      </c>
      <c r="X19" s="131"/>
      <c r="Y19" s="131"/>
    </row>
    <row r="20" spans="1:25" s="93" customFormat="1">
      <c r="A20" s="104" t="s">
        <v>42</v>
      </c>
      <c r="B20" s="133">
        <v>96815393.469999984</v>
      </c>
      <c r="C20" s="133">
        <v>-1278496.19</v>
      </c>
      <c r="D20" s="133">
        <v>-32536960.939999979</v>
      </c>
      <c r="E20" s="133">
        <v>52043743.199999988</v>
      </c>
      <c r="F20" s="133">
        <v>1124952.4400000002</v>
      </c>
      <c r="G20" s="133">
        <v>10441741.980000002</v>
      </c>
      <c r="H20" s="133">
        <v>-777837.5600000018</v>
      </c>
      <c r="I20" s="133">
        <v>9841741.5600000005</v>
      </c>
      <c r="J20" s="133">
        <v>3165854.0400000005</v>
      </c>
      <c r="K20" s="133">
        <v>0</v>
      </c>
      <c r="L20" s="133">
        <v>-372801.85000000003</v>
      </c>
      <c r="M20" s="133">
        <v>-1415214.21</v>
      </c>
      <c r="N20" s="133">
        <v>883005.53</v>
      </c>
      <c r="O20" s="133">
        <v>67144697.5</v>
      </c>
      <c r="P20" s="133">
        <v>-229591.16</v>
      </c>
      <c r="Q20" s="133">
        <v>68529112.590000004</v>
      </c>
      <c r="R20" s="133">
        <v>-858562.51</v>
      </c>
      <c r="S20" s="133">
        <v>-296261.42</v>
      </c>
      <c r="T20" s="133">
        <v>-1007290.05</v>
      </c>
      <c r="U20" s="133">
        <v>-259196.46</v>
      </c>
      <c r="V20" s="133">
        <v>-44305.19</v>
      </c>
      <c r="W20" s="133">
        <v>-703788.4</v>
      </c>
      <c r="X20" s="133">
        <f t="shared" ref="X20:Y20" si="2">X4-X15</f>
        <v>0</v>
      </c>
      <c r="Y20" s="133">
        <f t="shared" si="2"/>
        <v>0</v>
      </c>
    </row>
    <row r="21" spans="1:25" s="94" customFormat="1">
      <c r="A21" s="105" t="s">
        <v>43</v>
      </c>
      <c r="B21" s="131">
        <v>8670</v>
      </c>
      <c r="C21" s="131">
        <v>0</v>
      </c>
      <c r="D21" s="131">
        <v>8670</v>
      </c>
      <c r="E21" s="131">
        <v>0</v>
      </c>
      <c r="F21" s="131">
        <v>0</v>
      </c>
      <c r="G21" s="131">
        <v>0</v>
      </c>
      <c r="H21" s="131">
        <v>0</v>
      </c>
      <c r="I21" s="131">
        <v>0</v>
      </c>
      <c r="J21" s="131"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v>0</v>
      </c>
      <c r="P21" s="131">
        <v>0</v>
      </c>
      <c r="Q21" s="131">
        <v>0</v>
      </c>
      <c r="R21" s="131">
        <v>0</v>
      </c>
      <c r="S21" s="131">
        <v>0</v>
      </c>
      <c r="T21" s="131">
        <v>0</v>
      </c>
      <c r="U21" s="131">
        <v>0</v>
      </c>
      <c r="V21" s="131">
        <v>0</v>
      </c>
      <c r="W21" s="131">
        <v>0</v>
      </c>
      <c r="X21" s="131"/>
      <c r="Y21" s="131"/>
    </row>
    <row r="22" spans="1:25" s="94" customFormat="1">
      <c r="A22" s="105" t="s">
        <v>44</v>
      </c>
      <c r="B22" s="131">
        <v>3000</v>
      </c>
      <c r="C22" s="131">
        <v>0</v>
      </c>
      <c r="D22" s="131">
        <v>0</v>
      </c>
      <c r="E22" s="131">
        <v>3000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0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</v>
      </c>
      <c r="V22" s="131">
        <v>0</v>
      </c>
      <c r="W22" s="131">
        <v>0</v>
      </c>
      <c r="X22" s="131"/>
      <c r="Y22" s="131"/>
    </row>
    <row r="23" spans="1:25" s="93" customFormat="1">
      <c r="A23" s="104" t="s">
        <v>45</v>
      </c>
      <c r="B23" s="133">
        <v>96821063.469999984</v>
      </c>
      <c r="C23" s="133">
        <v>-1278496.19</v>
      </c>
      <c r="D23" s="133">
        <v>-32528290.939999979</v>
      </c>
      <c r="E23" s="133">
        <v>52040743.199999988</v>
      </c>
      <c r="F23" s="133">
        <v>1124952.4400000002</v>
      </c>
      <c r="G23" s="133">
        <v>10441741.980000002</v>
      </c>
      <c r="H23" s="133">
        <v>-777837.5600000018</v>
      </c>
      <c r="I23" s="133">
        <v>9841741.5600000005</v>
      </c>
      <c r="J23" s="133">
        <v>3165854.0400000005</v>
      </c>
      <c r="K23" s="133">
        <v>0</v>
      </c>
      <c r="L23" s="133">
        <v>-372801.85000000003</v>
      </c>
      <c r="M23" s="133">
        <v>-1415214.21</v>
      </c>
      <c r="N23" s="133">
        <v>883005.53</v>
      </c>
      <c r="O23" s="133">
        <v>67144697.5</v>
      </c>
      <c r="P23" s="133">
        <v>-229591.16</v>
      </c>
      <c r="Q23" s="133">
        <v>68529112.590000004</v>
      </c>
      <c r="R23" s="133">
        <v>-858562.51</v>
      </c>
      <c r="S23" s="133">
        <v>-296261.42</v>
      </c>
      <c r="T23" s="133">
        <v>-1007290.05</v>
      </c>
      <c r="U23" s="133">
        <v>-259196.46</v>
      </c>
      <c r="V23" s="133">
        <v>-44305.19</v>
      </c>
      <c r="W23" s="133">
        <v>-703788.4</v>
      </c>
      <c r="X23" s="133">
        <f t="shared" ref="X23:Y23" si="3">X20+X21-X22</f>
        <v>0</v>
      </c>
      <c r="Y23" s="133">
        <f t="shared" si="3"/>
        <v>0</v>
      </c>
    </row>
    <row r="24" spans="1:25" s="94" customFormat="1">
      <c r="A24" s="105" t="s">
        <v>46</v>
      </c>
      <c r="B24" s="131">
        <v>24360057.940000001</v>
      </c>
      <c r="C24" s="131">
        <v>0</v>
      </c>
      <c r="D24" s="131">
        <v>24360057.940000001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131">
        <v>0</v>
      </c>
      <c r="K24" s="131">
        <v>0</v>
      </c>
      <c r="L24" s="131">
        <v>0</v>
      </c>
      <c r="M24" s="131">
        <v>0</v>
      </c>
      <c r="N24" s="131">
        <v>0</v>
      </c>
      <c r="O24" s="131">
        <v>0</v>
      </c>
      <c r="P24" s="131">
        <v>0</v>
      </c>
      <c r="Q24" s="131">
        <v>0</v>
      </c>
      <c r="R24" s="131">
        <v>0</v>
      </c>
      <c r="S24" s="131">
        <v>0</v>
      </c>
      <c r="T24" s="131">
        <v>0</v>
      </c>
      <c r="U24" s="131">
        <v>0</v>
      </c>
      <c r="V24" s="131">
        <v>0</v>
      </c>
      <c r="W24" s="131">
        <v>0</v>
      </c>
      <c r="X24" s="131"/>
      <c r="Y24" s="131"/>
    </row>
    <row r="25" spans="1:25" s="93" customFormat="1">
      <c r="A25" s="104" t="s">
        <v>47</v>
      </c>
      <c r="B25" s="133">
        <v>72461005.529999986</v>
      </c>
      <c r="C25" s="133">
        <v>-1278496.19</v>
      </c>
      <c r="D25" s="133">
        <v>-56888348.879999973</v>
      </c>
      <c r="E25" s="133">
        <v>52040743.199999988</v>
      </c>
      <c r="F25" s="133">
        <v>1124952.4400000002</v>
      </c>
      <c r="G25" s="133">
        <v>10441741.980000002</v>
      </c>
      <c r="H25" s="133">
        <v>-777837.5600000018</v>
      </c>
      <c r="I25" s="133">
        <v>9841741.5600000005</v>
      </c>
      <c r="J25" s="133">
        <v>3165854.0400000005</v>
      </c>
      <c r="K25" s="133">
        <v>0</v>
      </c>
      <c r="L25" s="133">
        <v>-372801.85000000003</v>
      </c>
      <c r="M25" s="133">
        <v>-1415214.21</v>
      </c>
      <c r="N25" s="133">
        <v>883005.53</v>
      </c>
      <c r="O25" s="133">
        <v>67144697.5</v>
      </c>
      <c r="P25" s="133">
        <v>-229591.16</v>
      </c>
      <c r="Q25" s="133">
        <v>68529112.590000004</v>
      </c>
      <c r="R25" s="133">
        <v>-858562.51</v>
      </c>
      <c r="S25" s="133">
        <v>-296261.42</v>
      </c>
      <c r="T25" s="133">
        <v>-1007290.05</v>
      </c>
      <c r="U25" s="133">
        <v>-259196.46</v>
      </c>
      <c r="V25" s="133">
        <v>-44305.19</v>
      </c>
      <c r="W25" s="133">
        <v>-703788.4</v>
      </c>
      <c r="X25" s="133">
        <f t="shared" ref="X25:Y25" si="4">X23-X24</f>
        <v>0</v>
      </c>
      <c r="Y25" s="133">
        <f t="shared" si="4"/>
        <v>0</v>
      </c>
    </row>
    <row r="26" spans="1:25" s="93" customFormat="1">
      <c r="A26" s="106" t="s">
        <v>48</v>
      </c>
      <c r="B26" s="134">
        <v>-318662534.26000005</v>
      </c>
      <c r="C26" s="134">
        <v>0</v>
      </c>
      <c r="D26" s="134">
        <v>0</v>
      </c>
      <c r="E26" s="134">
        <v>-1218083.1200000001</v>
      </c>
      <c r="F26" s="134">
        <v>-303313532.97000003</v>
      </c>
      <c r="G26" s="134">
        <v>-14130918.169999998</v>
      </c>
      <c r="H26" s="134">
        <v>615202.22</v>
      </c>
      <c r="I26" s="134">
        <v>-14413405.689999999</v>
      </c>
      <c r="J26" s="134">
        <v>0</v>
      </c>
      <c r="K26" s="134">
        <v>0</v>
      </c>
      <c r="L26" s="134">
        <v>0</v>
      </c>
      <c r="M26" s="134">
        <v>-332714.7</v>
      </c>
      <c r="N26" s="134">
        <v>0</v>
      </c>
      <c r="O26" s="134">
        <v>0</v>
      </c>
      <c r="P26" s="134">
        <v>0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0</v>
      </c>
      <c r="W26" s="134">
        <v>0</v>
      </c>
      <c r="X26" s="134"/>
      <c r="Y26" s="134"/>
    </row>
    <row r="27" spans="1:25" s="93" customFormat="1">
      <c r="A27" s="107" t="s">
        <v>49</v>
      </c>
      <c r="B27" s="135">
        <v>-246201528.73000005</v>
      </c>
      <c r="C27" s="135">
        <v>-1278496.19</v>
      </c>
      <c r="D27" s="135">
        <v>-56888348.879999973</v>
      </c>
      <c r="E27" s="135">
        <v>50822660.079999983</v>
      </c>
      <c r="F27" s="135">
        <v>-302188580.52999997</v>
      </c>
      <c r="G27" s="135">
        <v>-3689176.1899999962</v>
      </c>
      <c r="H27" s="135">
        <v>-162635.34000000186</v>
      </c>
      <c r="I27" s="135">
        <v>-4571664.129999999</v>
      </c>
      <c r="J27" s="135">
        <v>3165854.0400000005</v>
      </c>
      <c r="K27" s="135">
        <v>0</v>
      </c>
      <c r="L27" s="135">
        <v>-372801.85000000003</v>
      </c>
      <c r="M27" s="135">
        <v>-1747928.91</v>
      </c>
      <c r="N27" s="135">
        <v>883005.53</v>
      </c>
      <c r="O27" s="135">
        <v>67144697.5</v>
      </c>
      <c r="P27" s="135">
        <v>-229591.16</v>
      </c>
      <c r="Q27" s="135">
        <v>68529112.590000004</v>
      </c>
      <c r="R27" s="135">
        <v>-858562.51</v>
      </c>
      <c r="S27" s="135">
        <v>-296261.42</v>
      </c>
      <c r="T27" s="135">
        <v>-1007290.05</v>
      </c>
      <c r="U27" s="135">
        <v>-259196.46</v>
      </c>
      <c r="V27" s="135">
        <v>-44305.19</v>
      </c>
      <c r="W27" s="135">
        <v>-703788.4</v>
      </c>
      <c r="X27" s="135">
        <f t="shared" ref="X27:Y27" si="5">X25+X26</f>
        <v>0</v>
      </c>
      <c r="Y27" s="135">
        <f t="shared" si="5"/>
        <v>0</v>
      </c>
    </row>
    <row r="28" spans="1:25" s="93" customFormat="1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</row>
    <row r="29" spans="1:25" s="95" customFormat="1" ht="12">
      <c r="A29" s="95" t="s">
        <v>50</v>
      </c>
      <c r="B29" s="137">
        <f>B23-SUM(C23:G23)-N23-O23-T23</f>
        <v>-2.6775524020195007E-8</v>
      </c>
      <c r="C29" s="137"/>
      <c r="D29" s="138"/>
      <c r="E29" s="138"/>
      <c r="F29" s="138"/>
      <c r="G29" s="138">
        <f>G26/0.75</f>
        <v>-18841224.226666663</v>
      </c>
      <c r="H29" s="138">
        <f t="shared" ref="H29:I29" si="6">H26/0.75</f>
        <v>820269.62666666659</v>
      </c>
      <c r="I29" s="138">
        <f t="shared" si="6"/>
        <v>-19217874.253333334</v>
      </c>
      <c r="J29" s="138">
        <f t="shared" ref="J29:M29" si="7">J26/0.75</f>
        <v>0</v>
      </c>
      <c r="K29" s="138">
        <f t="shared" si="7"/>
        <v>0</v>
      </c>
      <c r="L29" s="138">
        <f t="shared" si="7"/>
        <v>0</v>
      </c>
      <c r="M29" s="138">
        <f t="shared" si="7"/>
        <v>-443619.60000000003</v>
      </c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</row>
    <row r="30" spans="1:25" s="93" customFormat="1">
      <c r="A30" s="95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</row>
    <row r="31" spans="1:25" s="93" customFormat="1">
      <c r="A31" s="108" t="s">
        <v>51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</row>
    <row r="32" spans="1:25" s="93" customFormat="1" ht="14.25" customHeight="1">
      <c r="A32" s="66" t="s">
        <v>3</v>
      </c>
      <c r="B32" s="66" t="str">
        <f>B3</f>
        <v>合计</v>
      </c>
      <c r="C32" s="66" t="str">
        <f t="shared" ref="C32:Y32" si="8">C3</f>
        <v>其他</v>
      </c>
      <c r="D32" s="66" t="str">
        <f t="shared" si="8"/>
        <v>总部中后台</v>
      </c>
      <c r="E32" s="66" t="str">
        <f t="shared" si="8"/>
        <v>经纪业务部</v>
      </c>
      <c r="F32" s="66" t="str">
        <f t="shared" si="8"/>
        <v>资产管理部</v>
      </c>
      <c r="G32" s="66" t="str">
        <f t="shared" si="8"/>
        <v>深分公司合计</v>
      </c>
      <c r="H32" s="77" t="str">
        <f t="shared" si="8"/>
        <v>固定收益部</v>
      </c>
      <c r="I32" s="77" t="str">
        <f t="shared" si="8"/>
        <v>证券投资部</v>
      </c>
      <c r="J32" s="77" t="str">
        <f t="shared" si="8"/>
        <v>金融衍生品投资部</v>
      </c>
      <c r="K32" s="77" t="str">
        <f t="shared" si="8"/>
        <v>风险管理部</v>
      </c>
      <c r="L32" s="77" t="str">
        <f t="shared" si="8"/>
        <v>深圳管理部</v>
      </c>
      <c r="M32" s="77" t="str">
        <f t="shared" si="8"/>
        <v>金融工程部</v>
      </c>
      <c r="N32" s="66" t="str">
        <f t="shared" si="8"/>
        <v>中小企业融资部</v>
      </c>
      <c r="O32" s="66" t="str">
        <f t="shared" si="8"/>
        <v>投资银行合计</v>
      </c>
      <c r="P32" s="77" t="str">
        <f t="shared" si="8"/>
        <v>财务顾问部</v>
      </c>
      <c r="Q32" s="77" t="str">
        <f t="shared" si="8"/>
        <v>债券融资部</v>
      </c>
      <c r="R32" s="77" t="str">
        <f t="shared" si="8"/>
        <v>股权融资部</v>
      </c>
      <c r="S32" s="77" t="str">
        <f t="shared" si="8"/>
        <v>投行管理总部</v>
      </c>
      <c r="T32" s="66" t="str">
        <f t="shared" si="8"/>
        <v>浙江分公司小计</v>
      </c>
      <c r="U32" s="77" t="str">
        <f t="shared" si="8"/>
        <v>浙分总部</v>
      </c>
      <c r="V32" s="77" t="str">
        <f t="shared" si="8"/>
        <v>综合业务部</v>
      </c>
      <c r="W32" s="77" t="str">
        <f t="shared" si="8"/>
        <v>网络金融部</v>
      </c>
      <c r="X32" s="66">
        <f t="shared" si="8"/>
        <v>0</v>
      </c>
      <c r="Y32" s="66">
        <f t="shared" si="8"/>
        <v>0</v>
      </c>
    </row>
    <row r="33" spans="1:25" s="96" customFormat="1">
      <c r="A33" s="109" t="s">
        <v>26</v>
      </c>
      <c r="B33" s="140">
        <f>B34+B38+B39+B41+B42+B43</f>
        <v>-424883379.03999996</v>
      </c>
      <c r="C33" s="140">
        <f t="shared" ref="C33:Y33" si="9">C34+C38+C39+C41+C42+C43</f>
        <v>-12453270.199999999</v>
      </c>
      <c r="D33" s="140">
        <f t="shared" si="9"/>
        <v>-3671100.7699999996</v>
      </c>
      <c r="E33" s="140">
        <f t="shared" si="9"/>
        <v>2064889.17</v>
      </c>
      <c r="F33" s="140">
        <f t="shared" si="9"/>
        <v>-406695061.30000001</v>
      </c>
      <c r="G33" s="140">
        <f t="shared" si="9"/>
        <v>-4678835.9400000023</v>
      </c>
      <c r="H33" s="140">
        <f t="shared" ref="H33:I33" si="10">H34+H38+H39+H41+H42+H43</f>
        <v>11767550.209999999</v>
      </c>
      <c r="I33" s="140">
        <f t="shared" si="10"/>
        <v>-15613942.950000001</v>
      </c>
      <c r="J33" s="140">
        <f t="shared" ref="J33:M33" si="11">J34+J38+J39+J41+J42+J43</f>
        <v>0</v>
      </c>
      <c r="K33" s="140">
        <f t="shared" si="11"/>
        <v>0</v>
      </c>
      <c r="L33" s="140">
        <f t="shared" si="11"/>
        <v>0</v>
      </c>
      <c r="M33" s="140">
        <f t="shared" si="11"/>
        <v>-832443.19999999984</v>
      </c>
      <c r="N33" s="140">
        <f t="shared" ref="N33:P33" si="12">N34+N38+N39+N41+N42+N43</f>
        <v>0</v>
      </c>
      <c r="O33" s="140">
        <f t="shared" si="9"/>
        <v>550000</v>
      </c>
      <c r="P33" s="140">
        <f t="shared" si="12"/>
        <v>0</v>
      </c>
      <c r="Q33" s="140">
        <f t="shared" ref="Q33:S33" si="13">Q34+Q38+Q39+Q41+Q42+Q43</f>
        <v>550000</v>
      </c>
      <c r="R33" s="140">
        <f t="shared" si="13"/>
        <v>0</v>
      </c>
      <c r="S33" s="140">
        <f t="shared" si="13"/>
        <v>0</v>
      </c>
      <c r="T33" s="140">
        <f t="shared" si="9"/>
        <v>0</v>
      </c>
      <c r="U33" s="140">
        <f t="shared" si="9"/>
        <v>0</v>
      </c>
      <c r="V33" s="140">
        <f t="shared" si="9"/>
        <v>0</v>
      </c>
      <c r="W33" s="140">
        <f t="shared" si="9"/>
        <v>0</v>
      </c>
      <c r="X33" s="140">
        <f t="shared" si="9"/>
        <v>0</v>
      </c>
      <c r="Y33" s="140">
        <f t="shared" si="9"/>
        <v>0</v>
      </c>
    </row>
    <row r="34" spans="1:25" s="96" customFormat="1">
      <c r="A34" s="110" t="s">
        <v>27</v>
      </c>
      <c r="B34" s="141">
        <f>SUM(C34:G34)+N34+O34+T34</f>
        <v>0</v>
      </c>
      <c r="C34" s="141">
        <f>SUM(C35:C37)</f>
        <v>0</v>
      </c>
      <c r="D34" s="141">
        <f t="shared" ref="D34:I34" si="14">SUM(D35:D37)</f>
        <v>0</v>
      </c>
      <c r="E34" s="141">
        <f t="shared" si="14"/>
        <v>0</v>
      </c>
      <c r="F34" s="141">
        <f t="shared" si="14"/>
        <v>0</v>
      </c>
      <c r="G34" s="141">
        <f>SUM(H34:M34)</f>
        <v>0</v>
      </c>
      <c r="H34" s="141">
        <f t="shared" si="14"/>
        <v>0</v>
      </c>
      <c r="I34" s="141">
        <f t="shared" si="14"/>
        <v>0</v>
      </c>
      <c r="J34" s="141">
        <f t="shared" ref="J34" si="15">SUM(J35:J37)</f>
        <v>0</v>
      </c>
      <c r="K34" s="141">
        <f t="shared" ref="K34" si="16">SUM(K35:K37)</f>
        <v>0</v>
      </c>
      <c r="L34" s="141">
        <f t="shared" ref="L34" si="17">SUM(L35:L37)</f>
        <v>0</v>
      </c>
      <c r="M34" s="141">
        <f t="shared" ref="M34:P34" si="18">SUM(M35:M37)</f>
        <v>0</v>
      </c>
      <c r="N34" s="141">
        <f t="shared" si="18"/>
        <v>0</v>
      </c>
      <c r="O34" s="141">
        <f>SUM(P34:S34)</f>
        <v>0</v>
      </c>
      <c r="P34" s="141">
        <f t="shared" si="18"/>
        <v>0</v>
      </c>
      <c r="Q34" s="141">
        <f t="shared" ref="Q34" si="19">SUM(Q35:Q37)</f>
        <v>0</v>
      </c>
      <c r="R34" s="141">
        <f t="shared" ref="R34" si="20">SUM(R35:R37)</f>
        <v>0</v>
      </c>
      <c r="S34" s="141">
        <f t="shared" ref="S34" si="21">SUM(S35:S37)</f>
        <v>0</v>
      </c>
      <c r="T34" s="141">
        <f>SUM(U34:W34)</f>
        <v>0</v>
      </c>
      <c r="U34" s="141">
        <f t="shared" ref="U34" si="22">SUM(U35:U37)</f>
        <v>0</v>
      </c>
      <c r="V34" s="141">
        <f t="shared" ref="V34" si="23">SUM(V35:V37)</f>
        <v>0</v>
      </c>
      <c r="W34" s="141">
        <f t="shared" ref="W34" si="24">SUM(W35:W37)</f>
        <v>0</v>
      </c>
      <c r="X34" s="141">
        <f t="shared" ref="X34" si="25">SUM(X35:X37)</f>
        <v>0</v>
      </c>
      <c r="Y34" s="141"/>
    </row>
    <row r="35" spans="1:25" s="157" customFormat="1">
      <c r="A35" s="111" t="s">
        <v>28</v>
      </c>
      <c r="B35" s="144">
        <f t="shared" ref="B35:B53" si="26">SUM(C35:G35)+N35+O35+T35</f>
        <v>0</v>
      </c>
      <c r="C35" s="144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144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44">
        <f>SUMIFS(考核调整事项表!$C:$C,考核调整事项表!$B:$B,累计利润调整表!$A35,考核调整事项表!$D:$D,E$3)+SUMIFS(考核调整事项表!$E:$E,考核调整事项表!$B:$B,累计利润调整表!$A35,考核调整事项表!$F:$F,E$3)</f>
        <v>0</v>
      </c>
      <c r="F35" s="144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144">
        <f t="shared" ref="G35:G53" si="27">SUM(H35:M35)</f>
        <v>0</v>
      </c>
      <c r="H35" s="144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44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44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44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144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44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44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44">
        <f t="shared" ref="O35:O53" si="28">SUM(P35:S35)</f>
        <v>0</v>
      </c>
      <c r="P35" s="144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44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44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44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44">
        <f t="shared" ref="T35:T51" si="29">SUM(U35:W35)</f>
        <v>0</v>
      </c>
      <c r="U35" s="144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44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44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42"/>
      <c r="Y35" s="142"/>
    </row>
    <row r="36" spans="1:25" s="157" customFormat="1">
      <c r="A36" s="111" t="s">
        <v>29</v>
      </c>
      <c r="B36" s="144">
        <f t="shared" si="26"/>
        <v>0</v>
      </c>
      <c r="C36" s="144">
        <f>SUMIFS(考核调整事项表!$C:$C,考核调整事项表!$B:$B,累计利润调整表!$A36,考核调整事项表!$D:$D,C$3)+SUMIFS(考核调整事项表!$E:$E,考核调整事项表!$B:$B,累计利润调整表!$A36,考核调整事项表!$F:$F,C$3)</f>
        <v>0</v>
      </c>
      <c r="D36" s="144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44">
        <f>SUMIFS(考核调整事项表!$C:$C,考核调整事项表!$B:$B,累计利润调整表!$A36,考核调整事项表!$D:$D,E$3)+SUMIFS(考核调整事项表!$E:$E,考核调整事项表!$B:$B,累计利润调整表!$A36,考核调整事项表!$F:$F,E$3)</f>
        <v>0</v>
      </c>
      <c r="F36" s="144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144">
        <f t="shared" si="27"/>
        <v>0</v>
      </c>
      <c r="H36" s="144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44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144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44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144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44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44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144">
        <f t="shared" si="28"/>
        <v>0</v>
      </c>
      <c r="P36" s="144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144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144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144">
        <f>SUMIFS(考核调整事项表!$C:$C,考核调整事项表!$B:$B,累计利润调整表!$A36,考核调整事项表!$D:$D,S$3)+SUMIFS(考核调整事项表!$E:$E,考核调整事项表!$B:$B,累计利润调整表!$A36,考核调整事项表!$F:$F,S$3)</f>
        <v>0</v>
      </c>
      <c r="T36" s="144">
        <f t="shared" si="29"/>
        <v>0</v>
      </c>
      <c r="U36" s="144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44">
        <f>SUMIFS(考核调整事项表!$C:$C,考核调整事项表!$B:$B,累计利润调整表!$A36,考核调整事项表!$D:$D,V$3)+SUMIFS(考核调整事项表!$E:$E,考核调整事项表!$B:$B,累计利润调整表!$A36,考核调整事项表!$F:$F,V$3)</f>
        <v>0</v>
      </c>
      <c r="W36" s="144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42"/>
      <c r="Y36" s="142"/>
    </row>
    <row r="37" spans="1:25" s="157" customFormat="1">
      <c r="A37" s="111" t="s">
        <v>30</v>
      </c>
      <c r="B37" s="144">
        <f t="shared" si="26"/>
        <v>0</v>
      </c>
      <c r="C37" s="144">
        <f>SUMIFS(考核调整事项表!$C:$C,考核调整事项表!$B:$B,累计利润调整表!$A37,考核调整事项表!$D:$D,C$3)+SUMIFS(考核调整事项表!$E:$E,考核调整事项表!$B:$B,累计利润调整表!$A37,考核调整事项表!$F:$F,C$3)</f>
        <v>0</v>
      </c>
      <c r="D37" s="144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44">
        <f>SUMIFS(考核调整事项表!$C:$C,考核调整事项表!$B:$B,累计利润调整表!$A37,考核调整事项表!$D:$D,E$3)+SUMIFS(考核调整事项表!$E:$E,考核调整事项表!$B:$B,累计利润调整表!$A37,考核调整事项表!$F:$F,E$3)</f>
        <v>0</v>
      </c>
      <c r="F37" s="144">
        <f>SUMIFS(考核调整事项表!$C:$C,考核调整事项表!$B:$B,累计利润调整表!$A37,考核调整事项表!$D:$D,F$3)+SUMIFS(考核调整事项表!$E:$E,考核调整事项表!$B:$B,累计利润调整表!$A37,考核调整事项表!$F:$F,F$3)</f>
        <v>0</v>
      </c>
      <c r="G37" s="144">
        <f t="shared" si="27"/>
        <v>0</v>
      </c>
      <c r="H37" s="144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44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44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44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144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44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44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44">
        <f t="shared" si="28"/>
        <v>0</v>
      </c>
      <c r="P37" s="144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44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44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44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44">
        <f t="shared" si="29"/>
        <v>0</v>
      </c>
      <c r="U37" s="144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44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44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42"/>
      <c r="Y37" s="142"/>
    </row>
    <row r="38" spans="1:25" s="96" customFormat="1">
      <c r="A38" s="110" t="s">
        <v>31</v>
      </c>
      <c r="B38" s="141">
        <f>SUM(C38:G38)+N38+O38+T38</f>
        <v>2.3283064365386963E-10</v>
      </c>
      <c r="C38" s="141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41">
        <f>SUMIFS(考核调整事项表!$C:$C,考核调整事项表!$B:$B,累计利润调整表!$A38,考核调整事项表!$D:$D,D$3)+SUMIFS(考核调整事项表!$E:$E,考核调整事项表!$B:$B,累计利润调整表!$A38,考核调整事项表!$F:$F,D$3)</f>
        <v>-3950128.55</v>
      </c>
      <c r="E38" s="141">
        <f>SUMIFS(考核调整事项表!$C:$C,考核调整事项表!$B:$B,累计利润调整表!$A38,考核调整事项表!$D:$D,E$3)+SUMIFS(考核调整事项表!$E:$E,考核调整事项表!$B:$B,累计利润调整表!$A38,考核调整事项表!$F:$F,E$3)</f>
        <v>3689000</v>
      </c>
      <c r="F38" s="141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141">
        <f t="shared" si="27"/>
        <v>-288871.45</v>
      </c>
      <c r="H38" s="141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141">
        <f>SUMIFS(考核调整事项表!$C:$C,考核调整事项表!$B:$B,累计利润调整表!$A38,考核调整事项表!$D:$D,I$3)+SUMIFS(考核调整事项表!$E:$E,考核调整事项表!$B:$B,累计利润调整表!$A38,考核调整事项表!$F:$F,I$3)</f>
        <v>-288871.45</v>
      </c>
      <c r="J38" s="141">
        <f>SUMIFS(考核调整事项表!$C:$C,考核调整事项表!$B:$B,累计利润调整表!$A38,考核调整事项表!$D:$D,J$3)+SUMIFS(考核调整事项表!$E:$E,考核调整事项表!$B:$B,累计利润调整表!$A38,考核调整事项表!$F:$F,J$3)</f>
        <v>0</v>
      </c>
      <c r="K38" s="141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141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141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141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41">
        <f t="shared" si="28"/>
        <v>550000</v>
      </c>
      <c r="P38" s="141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41">
        <f>SUMIFS(考核调整事项表!$C:$C,考核调整事项表!$B:$B,累计利润调整表!$A38,考核调整事项表!$D:$D,Q$3)+SUMIFS(考核调整事项表!$E:$E,考核调整事项表!$B:$B,累计利润调整表!$A38,考核调整事项表!$F:$F,Q$3)</f>
        <v>550000</v>
      </c>
      <c r="R38" s="141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41">
        <f>SUMIFS(考核调整事项表!$C:$C,考核调整事项表!$B:$B,累计利润调整表!$A38,考核调整事项表!$D:$D,S$3)+SUMIFS(考核调整事项表!$E:$E,考核调整事项表!$B:$B,累计利润调整表!$A38,考核调整事项表!$F:$F,S$3)</f>
        <v>0</v>
      </c>
      <c r="T38" s="141">
        <f t="shared" si="29"/>
        <v>0</v>
      </c>
      <c r="U38" s="141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41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41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41"/>
      <c r="Y38" s="141"/>
    </row>
    <row r="39" spans="1:25" s="96" customFormat="1">
      <c r="A39" s="110" t="s">
        <v>32</v>
      </c>
      <c r="B39" s="141">
        <f t="shared" si="26"/>
        <v>0</v>
      </c>
      <c r="C39" s="141">
        <f>SUMIFS(考核调整事项表!$C:$C,考核调整事项表!$B:$B,累计利润调整表!$A39,考核调整事项表!$D:$D,C$3)+SUMIFS(考核调整事项表!$E:$E,考核调整事项表!$B:$B,累计利润调整表!$A39,考核调整事项表!$F:$F,C$3)</f>
        <v>-335000</v>
      </c>
      <c r="D39" s="141">
        <f>SUMIFS(考核调整事项表!$C:$C,考核调整事项表!$B:$B,累计利润调整表!$A39,考核调整事项表!$D:$D,D$3)+SUMIFS(考核调整事项表!$E:$E,考核调整事项表!$B:$B,累计利润调整表!$A39,考核调整事项表!$F:$F,D$3)</f>
        <v>279027.78000000003</v>
      </c>
      <c r="E39" s="141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41">
        <f>SUMIFS(考核调整事项表!$C:$C,考核调整事项表!$B:$B,累计利润调整表!$A39,考核调整事项表!$D:$D,F$3)+SUMIFS(考核调整事项表!$E:$E,考核调整事项表!$B:$B,累计利润调整表!$A39,考核调整事项表!$F:$F,F$3)</f>
        <v>0</v>
      </c>
      <c r="G39" s="141">
        <f t="shared" si="27"/>
        <v>55972.219999999972</v>
      </c>
      <c r="H39" s="141">
        <f>SUMIFS(考核调整事项表!$C:$C,考核调整事项表!$B:$B,累计利润调整表!$A39,考核调整事项表!$D:$D,H$3)+SUMIFS(考核调整事项表!$E:$E,考核调整事项表!$B:$B,累计利润调整表!$A39,考核调整事项表!$F:$F,H$3)</f>
        <v>58634.489999999969</v>
      </c>
      <c r="I39" s="141">
        <f>SUMIFS(考核调整事项表!$C:$C,考核调整事项表!$B:$B,累计利润调整表!$A39,考核调整事项表!$D:$D,I$3)+SUMIFS(考核调整事项表!$E:$E,考核调整事项表!$B:$B,累计利润调整表!$A39,考核调整事项表!$F:$F,I$3)</f>
        <v>-2662.27</v>
      </c>
      <c r="J39" s="141">
        <f>SUMIFS(考核调整事项表!$C:$C,考核调整事项表!$B:$B,累计利润调整表!$A39,考核调整事项表!$D:$D,J$3)+SUMIFS(考核调整事项表!$E:$E,考核调整事项表!$B:$B,累计利润调整表!$A39,考核调整事项表!$F:$F,J$3)</f>
        <v>0</v>
      </c>
      <c r="K39" s="141">
        <f>SUMIFS(考核调整事项表!$C:$C,考核调整事项表!$B:$B,累计利润调整表!$A39,考核调整事项表!$D:$D,K$3)+SUMIFS(考核调整事项表!$E:$E,考核调整事项表!$B:$B,累计利润调整表!$A39,考核调整事项表!$F:$F,K$3)</f>
        <v>0</v>
      </c>
      <c r="L39" s="141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141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141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41">
        <f t="shared" si="28"/>
        <v>0</v>
      </c>
      <c r="P39" s="141">
        <f>SUMIFS(考核调整事项表!$C:$C,考核调整事项表!$B:$B,累计利润调整表!$A39,考核调整事项表!$D:$D,P$3)+SUMIFS(考核调整事项表!$E:$E,考核调整事项表!$B:$B,累计利润调整表!$A39,考核调整事项表!$F:$F,P$3)</f>
        <v>0</v>
      </c>
      <c r="Q39" s="141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41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41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41">
        <f t="shared" si="29"/>
        <v>0</v>
      </c>
      <c r="U39" s="141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41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41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41"/>
      <c r="Y39" s="141"/>
    </row>
    <row r="40" spans="1:25" s="96" customFormat="1">
      <c r="A40" s="110" t="s">
        <v>33</v>
      </c>
      <c r="B40" s="141"/>
      <c r="C40" s="141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41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41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41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141"/>
      <c r="H40" s="141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41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41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41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141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41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41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41">
        <f t="shared" si="28"/>
        <v>0</v>
      </c>
      <c r="P40" s="141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41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41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41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41"/>
      <c r="U40" s="141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41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41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41"/>
      <c r="Y40" s="141"/>
    </row>
    <row r="41" spans="1:25" s="96" customFormat="1">
      <c r="A41" s="110" t="s">
        <v>34</v>
      </c>
      <c r="B41" s="141">
        <f>SUM(C41:G41)+N41+O41+T41</f>
        <v>-424883379.03999996</v>
      </c>
      <c r="C41" s="141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-12118270.199999999</v>
      </c>
      <c r="D41" s="141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41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-1624110.83</v>
      </c>
      <c r="F41" s="141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-406695061.30000001</v>
      </c>
      <c r="G41" s="141">
        <f>SUM(H41:M41)</f>
        <v>-4445936.7100000018</v>
      </c>
      <c r="H41" s="141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11708915.719999999</v>
      </c>
      <c r="I41" s="141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-15322409.23</v>
      </c>
      <c r="J41" s="141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0</v>
      </c>
      <c r="K41" s="141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0</v>
      </c>
      <c r="L41" s="141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0</v>
      </c>
      <c r="M41" s="141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-832443.19999999984</v>
      </c>
      <c r="N41" s="141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141">
        <f t="shared" si="28"/>
        <v>0</v>
      </c>
      <c r="P41" s="141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0</v>
      </c>
      <c r="Q41" s="141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0</v>
      </c>
      <c r="R41" s="141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41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141">
        <f t="shared" si="29"/>
        <v>0</v>
      </c>
      <c r="U41" s="141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41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41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41">
        <f>SUMIFS(考核调整事项表!$C:$C,考核调整事项表!$B:$B,累计利润调整表!$A41,考核调整事项表!$D:$D,X$3)+SUMIFS(考核调整事项表!$E:$E,考核调整事项表!$B:$B,累计利润调整表!$A41,考核调整事项表!$F:$F,X$3)+X58</f>
        <v>0</v>
      </c>
      <c r="Y41" s="141"/>
    </row>
    <row r="42" spans="1:25" s="96" customFormat="1">
      <c r="A42" s="110" t="s">
        <v>35</v>
      </c>
      <c r="B42" s="141">
        <f t="shared" si="26"/>
        <v>0</v>
      </c>
      <c r="C42" s="141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41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41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41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141">
        <f t="shared" si="27"/>
        <v>0</v>
      </c>
      <c r="H42" s="141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41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41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41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141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41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41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41">
        <f t="shared" si="28"/>
        <v>0</v>
      </c>
      <c r="P42" s="141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41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41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41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41">
        <f t="shared" si="29"/>
        <v>0</v>
      </c>
      <c r="U42" s="141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41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41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41"/>
      <c r="Y42" s="141"/>
    </row>
    <row r="43" spans="1:25" s="96" customFormat="1">
      <c r="A43" s="110" t="s">
        <v>36</v>
      </c>
      <c r="B43" s="141">
        <f t="shared" si="26"/>
        <v>0</v>
      </c>
      <c r="C43" s="141">
        <f>SUMIFS(考核调整事项表!$C:$C,考核调整事项表!$B:$B,累计利润调整表!$A43,考核调整事项表!$D:$D,C$3)+SUMIFS(考核调整事项表!$E:$E,考核调整事项表!$B:$B,累计利润调整表!$A43,考核调整事项表!$F:$F,C$3)</f>
        <v>0</v>
      </c>
      <c r="D43" s="141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41">
        <f>SUMIFS(考核调整事项表!$C:$C,考核调整事项表!$B:$B,累计利润调整表!$A43,考核调整事项表!$D:$D,E$3)+SUMIFS(考核调整事项表!$E:$E,考核调整事项表!$B:$B,累计利润调整表!$A43,考核调整事项表!$F:$F,E$3)</f>
        <v>0</v>
      </c>
      <c r="F43" s="141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141">
        <f t="shared" si="27"/>
        <v>0</v>
      </c>
      <c r="H43" s="141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41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41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41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141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41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41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41">
        <f t="shared" si="28"/>
        <v>0</v>
      </c>
      <c r="P43" s="141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41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41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41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41">
        <f t="shared" si="29"/>
        <v>0</v>
      </c>
      <c r="U43" s="141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41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41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41"/>
      <c r="Y43" s="141"/>
    </row>
    <row r="44" spans="1:25" s="96" customFormat="1">
      <c r="A44" s="112" t="s">
        <v>37</v>
      </c>
      <c r="B44" s="143">
        <f>SUM(B45:B48)</f>
        <v>-4.7293724492192268E-11</v>
      </c>
      <c r="C44" s="143">
        <f t="shared" ref="C44:Y44" si="30">SUM(C45:C48)</f>
        <v>-967220.41</v>
      </c>
      <c r="D44" s="143">
        <f t="shared" si="30"/>
        <v>-240236.84000000003</v>
      </c>
      <c r="E44" s="143">
        <f t="shared" si="30"/>
        <v>1074741.49</v>
      </c>
      <c r="F44" s="143">
        <f t="shared" si="30"/>
        <v>0</v>
      </c>
      <c r="G44" s="143">
        <f t="shared" si="30"/>
        <v>96723.76</v>
      </c>
      <c r="H44" s="143">
        <f t="shared" ref="H44:I44" si="31">SUM(H45:H48)</f>
        <v>106625.87</v>
      </c>
      <c r="I44" s="143">
        <f t="shared" si="31"/>
        <v>-6231.6100000000006</v>
      </c>
      <c r="J44" s="143">
        <f t="shared" ref="J44:M44" si="32">SUM(J45:J48)</f>
        <v>0</v>
      </c>
      <c r="K44" s="143">
        <f t="shared" si="32"/>
        <v>0</v>
      </c>
      <c r="L44" s="143">
        <f t="shared" si="32"/>
        <v>0</v>
      </c>
      <c r="M44" s="143">
        <f t="shared" si="32"/>
        <v>-3670.5</v>
      </c>
      <c r="N44" s="143">
        <f t="shared" ref="N44:P44" si="33">SUM(N45:N48)</f>
        <v>0</v>
      </c>
      <c r="O44" s="143">
        <f t="shared" si="30"/>
        <v>35992</v>
      </c>
      <c r="P44" s="143">
        <f t="shared" si="33"/>
        <v>0</v>
      </c>
      <c r="Q44" s="143">
        <f t="shared" ref="Q44:S44" si="34">SUM(Q45:Q48)</f>
        <v>35992</v>
      </c>
      <c r="R44" s="143">
        <f t="shared" si="34"/>
        <v>0</v>
      </c>
      <c r="S44" s="143">
        <f t="shared" si="34"/>
        <v>0</v>
      </c>
      <c r="T44" s="143">
        <f t="shared" si="30"/>
        <v>0</v>
      </c>
      <c r="U44" s="143">
        <f t="shared" si="30"/>
        <v>0</v>
      </c>
      <c r="V44" s="143">
        <f t="shared" si="30"/>
        <v>0</v>
      </c>
      <c r="W44" s="143">
        <f t="shared" si="30"/>
        <v>0</v>
      </c>
      <c r="X44" s="143">
        <f t="shared" si="30"/>
        <v>0</v>
      </c>
      <c r="Y44" s="143">
        <f t="shared" si="30"/>
        <v>0</v>
      </c>
    </row>
    <row r="45" spans="1:25" s="157" customFormat="1">
      <c r="A45" s="113" t="s">
        <v>184</v>
      </c>
      <c r="B45" s="144">
        <f t="shared" si="26"/>
        <v>-3.637978807091713E-12</v>
      </c>
      <c r="C45" s="144">
        <f>SUMIFS(考核调整事项表!$C:$C,考核调整事项表!$B:$B,累计利润调整表!$A45,考核调整事项表!$D:$D,C$3)+SUMIFS(考核调整事项表!$E:$E,考核调整事项表!$B:$B,累计利润调整表!$A45,考核调整事项表!$F:$F,C$3)</f>
        <v>-11930.43</v>
      </c>
      <c r="D45" s="144">
        <f>SUMIFS(考核调整事项表!$C:$C,考核调整事项表!$B:$B,累计利润调整表!$A45,考核调整事项表!$D:$D,D$3)+SUMIFS(考核调整事项表!$E:$E,考核调整事项表!$B:$B,累计利润调整表!$A45,考核调整事项表!$F:$F,D$3)</f>
        <v>-203525.83000000002</v>
      </c>
      <c r="E45" s="144">
        <f>SUMIFS(考核调整事项表!$C:$C,考核调整事项表!$B:$B,累计利润调整表!$A45,考核调整事项表!$D:$D,E$3)+SUMIFS(考核调整事项表!$E:$E,考核调整事项表!$B:$B,累计利润调整表!$A45,考核调整事项表!$F:$F,E$3)</f>
        <v>204518.16</v>
      </c>
      <c r="F45" s="144">
        <f>SUMIFS(考核调整事项表!$C:$C,考核调整事项表!$B:$B,累计利润调整表!$A45,考核调整事项表!$D:$D,F$3)+SUMIFS(考核调整事项表!$E:$E,考核调整事项表!$B:$B,累计利润调整表!$A45,考核调整事项表!$F:$F,F$3)</f>
        <v>0</v>
      </c>
      <c r="G45" s="144">
        <f t="shared" si="27"/>
        <v>-19553.899999999998</v>
      </c>
      <c r="H45" s="144">
        <f>SUMIFS(考核调整事项表!$C:$C,考核调整事项表!$B:$B,累计利润调整表!$A45,考核调整事项表!$D:$D,H$3)+SUMIFS(考核调整事项表!$E:$E,考核调整事项表!$B:$B,累计利润调整表!$A45,考核调整事项表!$F:$F,H$3)</f>
        <v>-2846.9399999999978</v>
      </c>
      <c r="I45" s="144">
        <f>SUMIFS(考核调整事项表!$C:$C,考核调整事项表!$B:$B,累计利润调整表!$A45,考核调整事项表!$D:$D,I$3)+SUMIFS(考核调整事项表!$E:$E,考核调整事项表!$B:$B,累计利润调整表!$A45,考核调整事项表!$F:$F,I$3)</f>
        <v>-16924.7</v>
      </c>
      <c r="J45" s="144">
        <f>SUMIFS(考核调整事项表!$C:$C,考核调整事项表!$B:$B,累计利润调整表!$A45,考核调整事项表!$D:$D,J$3)+SUMIFS(考核调整事项表!$E:$E,考核调整事项表!$B:$B,累计利润调整表!$A45,考核调整事项表!$F:$F,J$3)</f>
        <v>0</v>
      </c>
      <c r="K45" s="144">
        <f>SUMIFS(考核调整事项表!$C:$C,考核调整事项表!$B:$B,累计利润调整表!$A45,考核调整事项表!$D:$D,K$3)+SUMIFS(考核调整事项表!$E:$E,考核调整事项表!$B:$B,累计利润调整表!$A45,考核调整事项表!$F:$F,K$3)</f>
        <v>0</v>
      </c>
      <c r="L45" s="144">
        <f>SUMIFS(考核调整事项表!$C:$C,考核调整事项表!$B:$B,累计利润调整表!$A45,考核调整事项表!$D:$D,L$3)+SUMIFS(考核调整事项表!$E:$E,考核调整事项表!$B:$B,累计利润调整表!$A45,考核调整事项表!$F:$F,L$3)</f>
        <v>0</v>
      </c>
      <c r="M45" s="144">
        <f>SUMIFS(考核调整事项表!$C:$C,考核调整事项表!$B:$B,累计利润调整表!$A45,考核调整事项表!$D:$D,M$3)+SUMIFS(考核调整事项表!$E:$E,考核调整事项表!$B:$B,累计利润调整表!$A45,考核调整事项表!$F:$F,M$3)</f>
        <v>217.74</v>
      </c>
      <c r="N45" s="144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144">
        <f t="shared" si="28"/>
        <v>30492</v>
      </c>
      <c r="P45" s="144">
        <f>SUMIFS(考核调整事项表!$C:$C,考核调整事项表!$B:$B,累计利润调整表!$A45,考核调整事项表!$D:$D,P$3)+SUMIFS(考核调整事项表!$E:$E,考核调整事项表!$B:$B,累计利润调整表!$A45,考核调整事项表!$F:$F,P$3)</f>
        <v>0</v>
      </c>
      <c r="Q45" s="144">
        <f>SUMIFS(考核调整事项表!$C:$C,考核调整事项表!$B:$B,累计利润调整表!$A45,考核调整事项表!$D:$D,Q$3)+SUMIFS(考核调整事项表!$E:$E,考核调整事项表!$B:$B,累计利润调整表!$A45,考核调整事项表!$F:$F,Q$3)</f>
        <v>30492</v>
      </c>
      <c r="R45" s="144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144">
        <f>SUMIFS(考核调整事项表!$C:$C,考核调整事项表!$B:$B,累计利润调整表!$A45,考核调整事项表!$D:$D,S$3)+SUMIFS(考核调整事项表!$E:$E,考核调整事项表!$B:$B,累计利润调整表!$A45,考核调整事项表!$F:$F,S$3)</f>
        <v>0</v>
      </c>
      <c r="T45" s="144">
        <f t="shared" si="29"/>
        <v>0</v>
      </c>
      <c r="U45" s="144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44">
        <f>SUMIFS(考核调整事项表!$C:$C,考核调整事项表!$B:$B,累计利润调整表!$A45,考核调整事项表!$D:$D,V$3)+SUMIFS(考核调整事项表!$E:$E,考核调整事项表!$B:$B,累计利润调整表!$A45,考核调整事项表!$F:$F,V$3)</f>
        <v>0</v>
      </c>
      <c r="W45" s="144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44"/>
      <c r="Y45" s="144"/>
    </row>
    <row r="46" spans="1:25" s="157" customFormat="1">
      <c r="A46" s="113" t="s">
        <v>185</v>
      </c>
      <c r="B46" s="144">
        <f t="shared" si="26"/>
        <v>-4.3655745685100555E-11</v>
      </c>
      <c r="C46" s="144">
        <f>SUMIFS(考核调整事项表!$C:$C,考核调整事项表!$B:$B,累计利润调整表!$A46,考核调整事项表!$D:$D,C$3)+SUMIFS(考核调整事项表!$E:$E,考核调整事项表!$B:$B,累计利润调整表!$A46,考核调整事项表!$F:$F,C$3)</f>
        <v>-955289.98</v>
      </c>
      <c r="D46" s="144">
        <f>SUMIFS(考核调整事项表!$C:$C,考核调整事项表!$B:$B,累计利润调整表!$A46,考核调整事项表!$D:$D,D$3)+SUMIFS(考核调整事项表!$E:$E,考核调整事项表!$B:$B,累计利润调整表!$A46,考核调整事项表!$F:$F,D$3)</f>
        <v>-36711.01</v>
      </c>
      <c r="E46" s="144">
        <f>SUMIFS(考核调整事项表!$C:$C,考核调整事项表!$B:$B,累计利润调整表!$A46,考核调整事项表!$D:$D,E$3)+SUMIFS(考核调整事项表!$E:$E,考核调整事项表!$B:$B,累计利润调整表!$A46,考核调整事项表!$F:$F,E$3)</f>
        <v>870223.33</v>
      </c>
      <c r="F46" s="144">
        <f>SUMIFS(考核调整事项表!$C:$C,考核调整事项表!$B:$B,累计利润调整表!$A46,考核调整事项表!$D:$D,F$3)+SUMIFS(考核调整事项表!$E:$E,考核调整事项表!$B:$B,累计利润调整表!$A46,考核调整事项表!$F:$F,F$3)</f>
        <v>0</v>
      </c>
      <c r="G46" s="144">
        <f t="shared" si="27"/>
        <v>116277.65999999999</v>
      </c>
      <c r="H46" s="144">
        <f>SUMIFS(考核调整事项表!$C:$C,考核调整事项表!$B:$B,累计利润调整表!$A46,考核调整事项表!$D:$D,H$3)+SUMIFS(考核调整事项表!$E:$E,考核调整事项表!$B:$B,累计利润调整表!$A46,考核调整事项表!$F:$F,H$3)</f>
        <v>109472.81</v>
      </c>
      <c r="I46" s="144">
        <f>SUMIFS(考核调整事项表!$C:$C,考核调整事项表!$B:$B,累计利润调整表!$A46,考核调整事项表!$D:$D,I$3)+SUMIFS(考核调整事项表!$E:$E,考核调整事项表!$B:$B,累计利润调整表!$A46,考核调整事项表!$F:$F,I$3)</f>
        <v>10693.09</v>
      </c>
      <c r="J46" s="144">
        <f>SUMIFS(考核调整事项表!$C:$C,考核调整事项表!$B:$B,累计利润调整表!$A46,考核调整事项表!$D:$D,J$3)+SUMIFS(考核调整事项表!$E:$E,考核调整事项表!$B:$B,累计利润调整表!$A46,考核调整事项表!$F:$F,J$3)</f>
        <v>0</v>
      </c>
      <c r="K46" s="144">
        <f>SUMIFS(考核调整事项表!$C:$C,考核调整事项表!$B:$B,累计利润调整表!$A46,考核调整事项表!$D:$D,K$3)+SUMIFS(考核调整事项表!$E:$E,考核调整事项表!$B:$B,累计利润调整表!$A46,考核调整事项表!$F:$F,K$3)</f>
        <v>0</v>
      </c>
      <c r="L46" s="144">
        <f>SUMIFS(考核调整事项表!$C:$C,考核调整事项表!$B:$B,累计利润调整表!$A46,考核调整事项表!$D:$D,L$3)+SUMIFS(考核调整事项表!$E:$E,考核调整事项表!$B:$B,累计利润调整表!$A46,考核调整事项表!$F:$F,L$3)</f>
        <v>0</v>
      </c>
      <c r="M46" s="144">
        <f>SUMIFS(考核调整事项表!$C:$C,考核调整事项表!$B:$B,累计利润调整表!$A46,考核调整事项表!$D:$D,M$3)+SUMIFS(考核调整事项表!$E:$E,考核调整事项表!$B:$B,累计利润调整表!$A46,考核调整事项表!$F:$F,M$3)</f>
        <v>-3888.24</v>
      </c>
      <c r="N46" s="144">
        <f>SUMIFS(考核调整事项表!$C:$C,考核调整事项表!$B:$B,累计利润调整表!$A46,考核调整事项表!$D:$D,N$3)+SUMIFS(考核调整事项表!$E:$E,考核调整事项表!$B:$B,累计利润调整表!$A46,考核调整事项表!$F:$F,N$3)</f>
        <v>0</v>
      </c>
      <c r="O46" s="144">
        <f t="shared" si="28"/>
        <v>5500</v>
      </c>
      <c r="P46" s="144">
        <f>SUMIFS(考核调整事项表!$C:$C,考核调整事项表!$B:$B,累计利润调整表!$A46,考核调整事项表!$D:$D,P$3)+SUMIFS(考核调整事项表!$E:$E,考核调整事项表!$B:$B,累计利润调整表!$A46,考核调整事项表!$F:$F,P$3)</f>
        <v>0</v>
      </c>
      <c r="Q46" s="144">
        <f>SUMIFS(考核调整事项表!$C:$C,考核调整事项表!$B:$B,累计利润调整表!$A46,考核调整事项表!$D:$D,Q$3)+SUMIFS(考核调整事项表!$E:$E,考核调整事项表!$B:$B,累计利润调整表!$A46,考核调整事项表!$F:$F,Q$3)</f>
        <v>5500</v>
      </c>
      <c r="R46" s="144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144">
        <f>SUMIFS(考核调整事项表!$C:$C,考核调整事项表!$B:$B,累计利润调整表!$A46,考核调整事项表!$D:$D,S$3)+SUMIFS(考核调整事项表!$E:$E,考核调整事项表!$B:$B,累计利润调整表!$A46,考核调整事项表!$F:$F,S$3)</f>
        <v>0</v>
      </c>
      <c r="T46" s="144">
        <f t="shared" si="29"/>
        <v>0</v>
      </c>
      <c r="U46" s="144">
        <f>SUMIFS(考核调整事项表!$C:$C,考核调整事项表!$B:$B,累计利润调整表!$A46,考核调整事项表!$D:$D,U$3)+SUMIFS(考核调整事项表!$E:$E,考核调整事项表!$B:$B,累计利润调整表!$A46,考核调整事项表!$F:$F,U$3)</f>
        <v>0</v>
      </c>
      <c r="V46" s="144">
        <f>SUMIFS(考核调整事项表!$C:$C,考核调整事项表!$B:$B,累计利润调整表!$A46,考核调整事项表!$D:$D,V$3)+SUMIFS(考核调整事项表!$E:$E,考核调整事项表!$B:$B,累计利润调整表!$A46,考核调整事项表!$F:$F,V$3)</f>
        <v>0</v>
      </c>
      <c r="W46" s="144">
        <f>SUMIFS(考核调整事项表!$C:$C,考核调整事项表!$B:$B,累计利润调整表!$A46,考核调整事项表!$D:$D,W$3)+SUMIFS(考核调整事项表!$E:$E,考核调整事项表!$B:$B,累计利润调整表!$A46,考核调整事项表!$F:$F,W$3)</f>
        <v>0</v>
      </c>
      <c r="X46" s="144"/>
      <c r="Y46" s="144"/>
    </row>
    <row r="47" spans="1:25" s="157" customFormat="1">
      <c r="A47" s="113" t="s">
        <v>186</v>
      </c>
      <c r="B47" s="144">
        <f t="shared" si="26"/>
        <v>0</v>
      </c>
      <c r="C47" s="144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44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44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44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144">
        <f t="shared" si="27"/>
        <v>0</v>
      </c>
      <c r="H47" s="144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44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44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44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144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44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44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44">
        <f t="shared" si="28"/>
        <v>0</v>
      </c>
      <c r="P47" s="144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44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44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44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44">
        <f t="shared" si="29"/>
        <v>0</v>
      </c>
      <c r="U47" s="144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44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44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44"/>
      <c r="Y47" s="144"/>
    </row>
    <row r="48" spans="1:25" s="157" customFormat="1">
      <c r="A48" s="113" t="s">
        <v>187</v>
      </c>
      <c r="B48" s="144">
        <f t="shared" si="26"/>
        <v>0</v>
      </c>
      <c r="C48" s="144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44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44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44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144">
        <f t="shared" si="27"/>
        <v>0</v>
      </c>
      <c r="H48" s="144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44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44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44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144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44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44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44">
        <f t="shared" si="28"/>
        <v>0</v>
      </c>
      <c r="P48" s="144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44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44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44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44">
        <f t="shared" si="29"/>
        <v>0</v>
      </c>
      <c r="U48" s="144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44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44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44"/>
      <c r="Y48" s="144"/>
    </row>
    <row r="49" spans="1:25" s="96" customFormat="1">
      <c r="A49" s="112" t="s">
        <v>42</v>
      </c>
      <c r="B49" s="143">
        <f t="shared" ref="B49:Y49" si="35">B33-B44</f>
        <v>-424883379.03999996</v>
      </c>
      <c r="C49" s="143">
        <f t="shared" si="35"/>
        <v>-11486049.789999999</v>
      </c>
      <c r="D49" s="143">
        <f t="shared" si="35"/>
        <v>-3430863.9299999997</v>
      </c>
      <c r="E49" s="143">
        <f t="shared" si="35"/>
        <v>990147.67999999993</v>
      </c>
      <c r="F49" s="143">
        <f t="shared" si="35"/>
        <v>-406695061.30000001</v>
      </c>
      <c r="G49" s="143">
        <f t="shared" si="35"/>
        <v>-4775559.700000002</v>
      </c>
      <c r="H49" s="143">
        <f t="shared" ref="H49:I49" si="36">H33-H44</f>
        <v>11660924.34</v>
      </c>
      <c r="I49" s="143">
        <f t="shared" si="36"/>
        <v>-15607711.340000002</v>
      </c>
      <c r="J49" s="143">
        <f t="shared" ref="J49:M49" si="37">J33-J44</f>
        <v>0</v>
      </c>
      <c r="K49" s="143">
        <f t="shared" si="37"/>
        <v>0</v>
      </c>
      <c r="L49" s="143">
        <f t="shared" si="37"/>
        <v>0</v>
      </c>
      <c r="M49" s="143">
        <f t="shared" si="37"/>
        <v>-828772.69999999984</v>
      </c>
      <c r="N49" s="143">
        <f t="shared" ref="N49:P49" si="38">N33-N44</f>
        <v>0</v>
      </c>
      <c r="O49" s="143">
        <f t="shared" si="35"/>
        <v>514008</v>
      </c>
      <c r="P49" s="143">
        <f t="shared" si="38"/>
        <v>0</v>
      </c>
      <c r="Q49" s="143">
        <f t="shared" ref="Q49:S49" si="39">Q33-Q44</f>
        <v>514008</v>
      </c>
      <c r="R49" s="143">
        <f t="shared" si="39"/>
        <v>0</v>
      </c>
      <c r="S49" s="143">
        <f t="shared" si="39"/>
        <v>0</v>
      </c>
      <c r="T49" s="143">
        <f t="shared" si="35"/>
        <v>0</v>
      </c>
      <c r="U49" s="143">
        <f t="shared" si="35"/>
        <v>0</v>
      </c>
      <c r="V49" s="143">
        <f t="shared" si="35"/>
        <v>0</v>
      </c>
      <c r="W49" s="143">
        <f t="shared" si="35"/>
        <v>0</v>
      </c>
      <c r="X49" s="143">
        <f t="shared" si="35"/>
        <v>0</v>
      </c>
      <c r="Y49" s="143">
        <f t="shared" si="35"/>
        <v>0</v>
      </c>
    </row>
    <row r="50" spans="1:25" s="96" customFormat="1">
      <c r="A50" s="113" t="s">
        <v>43</v>
      </c>
      <c r="B50" s="141">
        <f>SUM(C50:G50)+N50+O50+T50</f>
        <v>0</v>
      </c>
      <c r="C50" s="141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41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41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41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141">
        <f t="shared" si="27"/>
        <v>0</v>
      </c>
      <c r="H50" s="141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41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41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41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141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41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41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41">
        <f t="shared" si="28"/>
        <v>0</v>
      </c>
      <c r="P50" s="141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41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41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41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41">
        <f t="shared" si="29"/>
        <v>0</v>
      </c>
      <c r="U50" s="141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41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41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44"/>
      <c r="Y50" s="144"/>
    </row>
    <row r="51" spans="1:25" s="96" customFormat="1">
      <c r="A51" s="113" t="s">
        <v>44</v>
      </c>
      <c r="B51" s="141">
        <f t="shared" si="26"/>
        <v>0</v>
      </c>
      <c r="C51" s="141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41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41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41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141">
        <f t="shared" si="27"/>
        <v>0</v>
      </c>
      <c r="H51" s="141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41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41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41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141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41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41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41">
        <f t="shared" si="28"/>
        <v>0</v>
      </c>
      <c r="P51" s="141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41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41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41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41">
        <f t="shared" si="29"/>
        <v>0</v>
      </c>
      <c r="U51" s="141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41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41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44"/>
      <c r="Y51" s="144"/>
    </row>
    <row r="52" spans="1:25" s="96" customFormat="1">
      <c r="A52" s="112" t="s">
        <v>45</v>
      </c>
      <c r="B52" s="143">
        <f>B49+B50-B51</f>
        <v>-424883379.03999996</v>
      </c>
      <c r="C52" s="143">
        <f t="shared" ref="C52" si="40">C49+C50-C51</f>
        <v>-11486049.789999999</v>
      </c>
      <c r="D52" s="143">
        <f t="shared" ref="D52" si="41">D49+D50-D51</f>
        <v>-3430863.9299999997</v>
      </c>
      <c r="E52" s="143">
        <f t="shared" ref="E52" si="42">E49+E50-E51</f>
        <v>990147.67999999993</v>
      </c>
      <c r="F52" s="143">
        <f t="shared" ref="F52:H52" si="43">F49+F50-F51</f>
        <v>-406695061.30000001</v>
      </c>
      <c r="G52" s="143">
        <f t="shared" ref="G52" si="44">G49+G50-G51</f>
        <v>-4775559.700000002</v>
      </c>
      <c r="H52" s="143">
        <f t="shared" si="43"/>
        <v>11660924.34</v>
      </c>
      <c r="I52" s="143">
        <f t="shared" ref="I52:J52" si="45">I49+I50-I51</f>
        <v>-15607711.340000002</v>
      </c>
      <c r="J52" s="143">
        <f t="shared" si="45"/>
        <v>0</v>
      </c>
      <c r="K52" s="143">
        <f t="shared" ref="K52:M52" si="46">K49+K50-K51</f>
        <v>0</v>
      </c>
      <c r="L52" s="143">
        <f t="shared" si="46"/>
        <v>0</v>
      </c>
      <c r="M52" s="143">
        <f t="shared" si="46"/>
        <v>-828772.69999999984</v>
      </c>
      <c r="N52" s="143">
        <f t="shared" ref="N52:P52" si="47">N49+N50-N51</f>
        <v>0</v>
      </c>
      <c r="O52" s="143">
        <f t="shared" ref="O52" si="48">O49+O50-O51</f>
        <v>514008</v>
      </c>
      <c r="P52" s="143">
        <f t="shared" si="47"/>
        <v>0</v>
      </c>
      <c r="Q52" s="143">
        <f t="shared" ref="Q52:S52" si="49">Q49+Q50-Q51</f>
        <v>514008</v>
      </c>
      <c r="R52" s="143">
        <f t="shared" si="49"/>
        <v>0</v>
      </c>
      <c r="S52" s="143">
        <f t="shared" si="49"/>
        <v>0</v>
      </c>
      <c r="T52" s="143">
        <f t="shared" ref="T52:W52" si="50">T49+T50-T51</f>
        <v>0</v>
      </c>
      <c r="U52" s="143">
        <f t="shared" si="50"/>
        <v>0</v>
      </c>
      <c r="V52" s="143">
        <f t="shared" si="50"/>
        <v>0</v>
      </c>
      <c r="W52" s="143">
        <f t="shared" si="50"/>
        <v>0</v>
      </c>
      <c r="X52" s="143">
        <f t="shared" ref="X52" si="51">X49+X50-X51</f>
        <v>0</v>
      </c>
      <c r="Y52" s="143">
        <f t="shared" ref="Y52" si="52">Y49+Y50-Y51</f>
        <v>0</v>
      </c>
    </row>
    <row r="53" spans="1:25" s="157" customFormat="1">
      <c r="A53" s="113" t="s">
        <v>188</v>
      </c>
      <c r="B53" s="144">
        <f t="shared" si="26"/>
        <v>-106220844.75333335</v>
      </c>
      <c r="C53" s="144">
        <f>SUMIFS(考核调整事项表!$C:$C,考核调整事项表!$B:$B,累计利润调整表!$A53,考核调整事项表!$D:$D,C$3)+SUMIFS(考核调整事项表!$E:$E,考核调整事项表!$B:$B,累计利润调整表!$A53,考核调整事项表!$F:$F,C$3)</f>
        <v>-106220844.75333335</v>
      </c>
      <c r="D53" s="144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44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44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144">
        <f t="shared" si="27"/>
        <v>0</v>
      </c>
      <c r="H53" s="144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44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44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44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144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44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44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44">
        <f t="shared" si="28"/>
        <v>0</v>
      </c>
      <c r="P53" s="144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44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44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44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44">
        <f>SUM(U53:W53)</f>
        <v>0</v>
      </c>
      <c r="U53" s="144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44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44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44"/>
      <c r="Y53" s="144"/>
    </row>
    <row r="54" spans="1:25" s="96" customFormat="1">
      <c r="A54" s="112" t="s">
        <v>47</v>
      </c>
      <c r="B54" s="143">
        <f>B52-B53</f>
        <v>-318662534.28666663</v>
      </c>
      <c r="C54" s="143">
        <f t="shared" ref="C54:Y54" si="53">C52-C53</f>
        <v>94734794.963333338</v>
      </c>
      <c r="D54" s="143">
        <f t="shared" si="53"/>
        <v>-3430863.9299999997</v>
      </c>
      <c r="E54" s="143">
        <f t="shared" si="53"/>
        <v>990147.67999999993</v>
      </c>
      <c r="F54" s="143">
        <f t="shared" si="53"/>
        <v>-406695061.30000001</v>
      </c>
      <c r="G54" s="143">
        <f t="shared" si="53"/>
        <v>-4775559.700000002</v>
      </c>
      <c r="H54" s="143">
        <f t="shared" ref="H54:I54" si="54">H52-H53</f>
        <v>11660924.34</v>
      </c>
      <c r="I54" s="143">
        <f t="shared" si="54"/>
        <v>-15607711.340000002</v>
      </c>
      <c r="J54" s="143">
        <f t="shared" ref="J54:M54" si="55">J52-J53</f>
        <v>0</v>
      </c>
      <c r="K54" s="143">
        <f t="shared" si="55"/>
        <v>0</v>
      </c>
      <c r="L54" s="143">
        <f t="shared" si="55"/>
        <v>0</v>
      </c>
      <c r="M54" s="143">
        <f t="shared" si="55"/>
        <v>-828772.69999999984</v>
      </c>
      <c r="N54" s="143">
        <f t="shared" ref="N54:P54" si="56">N52-N53</f>
        <v>0</v>
      </c>
      <c r="O54" s="143">
        <f t="shared" si="53"/>
        <v>514008</v>
      </c>
      <c r="P54" s="143">
        <f t="shared" si="56"/>
        <v>0</v>
      </c>
      <c r="Q54" s="143">
        <f t="shared" ref="Q54:S54" si="57">Q52-Q53</f>
        <v>514008</v>
      </c>
      <c r="R54" s="143">
        <f t="shared" si="57"/>
        <v>0</v>
      </c>
      <c r="S54" s="143">
        <f t="shared" si="57"/>
        <v>0</v>
      </c>
      <c r="T54" s="143">
        <f t="shared" si="53"/>
        <v>0</v>
      </c>
      <c r="U54" s="143">
        <f t="shared" si="53"/>
        <v>0</v>
      </c>
      <c r="V54" s="143">
        <f t="shared" si="53"/>
        <v>0</v>
      </c>
      <c r="W54" s="143">
        <f t="shared" si="53"/>
        <v>0</v>
      </c>
      <c r="X54" s="143">
        <f t="shared" si="53"/>
        <v>0</v>
      </c>
      <c r="Y54" s="143">
        <f t="shared" si="53"/>
        <v>0</v>
      </c>
    </row>
    <row r="55" spans="1:25" s="157" customFormat="1">
      <c r="A55" s="149" t="s">
        <v>48</v>
      </c>
      <c r="B55" s="144">
        <f>-B26</f>
        <v>318662534.26000005</v>
      </c>
      <c r="C55" s="144">
        <f t="shared" ref="C55:X55" si="58">-C26</f>
        <v>0</v>
      </c>
      <c r="D55" s="144">
        <f t="shared" si="58"/>
        <v>0</v>
      </c>
      <c r="E55" s="144">
        <f t="shared" si="58"/>
        <v>1218083.1200000001</v>
      </c>
      <c r="F55" s="144">
        <f t="shared" si="58"/>
        <v>303313532.97000003</v>
      </c>
      <c r="G55" s="144">
        <f t="shared" si="58"/>
        <v>14130918.169999998</v>
      </c>
      <c r="H55" s="144">
        <f t="shared" si="58"/>
        <v>-615202.22</v>
      </c>
      <c r="I55" s="144">
        <f t="shared" si="58"/>
        <v>14413405.689999999</v>
      </c>
      <c r="J55" s="144">
        <f t="shared" si="58"/>
        <v>0</v>
      </c>
      <c r="K55" s="144">
        <f t="shared" si="58"/>
        <v>0</v>
      </c>
      <c r="L55" s="144">
        <f t="shared" si="58"/>
        <v>0</v>
      </c>
      <c r="M55" s="144">
        <f t="shared" si="58"/>
        <v>332714.7</v>
      </c>
      <c r="N55" s="144">
        <f t="shared" si="58"/>
        <v>0</v>
      </c>
      <c r="O55" s="144">
        <f t="shared" si="58"/>
        <v>0</v>
      </c>
      <c r="P55" s="144">
        <f t="shared" si="58"/>
        <v>0</v>
      </c>
      <c r="Q55" s="144">
        <f t="shared" si="58"/>
        <v>0</v>
      </c>
      <c r="R55" s="144">
        <f t="shared" si="58"/>
        <v>0</v>
      </c>
      <c r="S55" s="144">
        <f t="shared" si="58"/>
        <v>0</v>
      </c>
      <c r="T55" s="144">
        <f t="shared" si="58"/>
        <v>0</v>
      </c>
      <c r="U55" s="144">
        <f t="shared" si="58"/>
        <v>0</v>
      </c>
      <c r="V55" s="144">
        <f t="shared" si="58"/>
        <v>0</v>
      </c>
      <c r="W55" s="144">
        <f t="shared" si="58"/>
        <v>0</v>
      </c>
      <c r="X55" s="144">
        <f t="shared" si="58"/>
        <v>0</v>
      </c>
      <c r="Y55" s="158">
        <f t="shared" ref="Y55" si="59">-Y26</f>
        <v>0</v>
      </c>
    </row>
    <row r="56" spans="1:25" s="96" customFormat="1">
      <c r="A56" s="115" t="s">
        <v>49</v>
      </c>
      <c r="B56" s="145">
        <f>B54+B55</f>
        <v>-2.6666581630706787E-2</v>
      </c>
      <c r="C56" s="145">
        <f t="shared" ref="C56:Y56" si="60">C54+C55</f>
        <v>94734794.963333338</v>
      </c>
      <c r="D56" s="145">
        <f t="shared" si="60"/>
        <v>-3430863.9299999997</v>
      </c>
      <c r="E56" s="145">
        <f t="shared" si="60"/>
        <v>2208230.7999999998</v>
      </c>
      <c r="F56" s="145">
        <f t="shared" si="60"/>
        <v>-103381528.32999998</v>
      </c>
      <c r="G56" s="145">
        <f t="shared" si="60"/>
        <v>9355358.4699999951</v>
      </c>
      <c r="H56" s="145">
        <f t="shared" ref="H56:I56" si="61">H54+H55</f>
        <v>11045722.119999999</v>
      </c>
      <c r="I56" s="145">
        <f t="shared" si="61"/>
        <v>-1194305.6500000022</v>
      </c>
      <c r="J56" s="145">
        <f t="shared" ref="J56:M56" si="62">J54+J55</f>
        <v>0</v>
      </c>
      <c r="K56" s="145">
        <f t="shared" si="62"/>
        <v>0</v>
      </c>
      <c r="L56" s="145">
        <f t="shared" si="62"/>
        <v>0</v>
      </c>
      <c r="M56" s="145">
        <f t="shared" si="62"/>
        <v>-496057.99999999983</v>
      </c>
      <c r="N56" s="145">
        <f t="shared" ref="N56:P56" si="63">N54+N55</f>
        <v>0</v>
      </c>
      <c r="O56" s="145">
        <f t="shared" si="60"/>
        <v>514008</v>
      </c>
      <c r="P56" s="145">
        <f t="shared" si="63"/>
        <v>0</v>
      </c>
      <c r="Q56" s="145">
        <f t="shared" ref="Q56:S56" si="64">Q54+Q55</f>
        <v>514008</v>
      </c>
      <c r="R56" s="145">
        <f t="shared" si="64"/>
        <v>0</v>
      </c>
      <c r="S56" s="145">
        <f t="shared" si="64"/>
        <v>0</v>
      </c>
      <c r="T56" s="145">
        <f t="shared" si="60"/>
        <v>0</v>
      </c>
      <c r="U56" s="145">
        <f t="shared" si="60"/>
        <v>0</v>
      </c>
      <c r="V56" s="145">
        <f t="shared" si="60"/>
        <v>0</v>
      </c>
      <c r="W56" s="145">
        <f t="shared" si="60"/>
        <v>0</v>
      </c>
      <c r="X56" s="145">
        <f t="shared" si="60"/>
        <v>0</v>
      </c>
      <c r="Y56" s="145">
        <f t="shared" si="60"/>
        <v>0</v>
      </c>
    </row>
    <row r="57" spans="1:25" s="93" customFormat="1">
      <c r="A57" s="94" t="s">
        <v>50</v>
      </c>
      <c r="B57" s="137">
        <f>B58-B41</f>
        <v>2.6666581630706787E-2</v>
      </c>
    </row>
    <row r="58" spans="1:25" s="93" customFormat="1">
      <c r="A58" s="104" t="s">
        <v>48</v>
      </c>
      <c r="B58" s="104">
        <f>B26/0.75</f>
        <v>-424883379.01333338</v>
      </c>
      <c r="C58" s="104">
        <f>C26/0.75</f>
        <v>0</v>
      </c>
      <c r="D58" s="104">
        <f>D26/0.75</f>
        <v>0</v>
      </c>
      <c r="E58" s="154">
        <f t="shared" ref="E58:Y58" si="65">E26/0.75</f>
        <v>-1624110.8266666669</v>
      </c>
      <c r="F58" s="104">
        <f t="shared" si="65"/>
        <v>-404418043.96000004</v>
      </c>
      <c r="G58" s="104">
        <f t="shared" si="65"/>
        <v>-18841224.226666663</v>
      </c>
      <c r="H58" s="104">
        <f t="shared" si="65"/>
        <v>820269.62666666659</v>
      </c>
      <c r="I58" s="104">
        <f t="shared" si="65"/>
        <v>-19217874.253333334</v>
      </c>
      <c r="J58" s="104">
        <f t="shared" si="65"/>
        <v>0</v>
      </c>
      <c r="K58" s="104">
        <f t="shared" si="65"/>
        <v>0</v>
      </c>
      <c r="L58" s="104">
        <f t="shared" si="65"/>
        <v>0</v>
      </c>
      <c r="M58" s="104">
        <f t="shared" si="65"/>
        <v>-443619.60000000003</v>
      </c>
      <c r="N58" s="104">
        <f t="shared" si="65"/>
        <v>0</v>
      </c>
      <c r="O58" s="104">
        <f t="shared" si="65"/>
        <v>0</v>
      </c>
      <c r="P58" s="104">
        <f t="shared" si="65"/>
        <v>0</v>
      </c>
      <c r="Q58" s="104">
        <f t="shared" si="65"/>
        <v>0</v>
      </c>
      <c r="R58" s="104">
        <f t="shared" si="65"/>
        <v>0</v>
      </c>
      <c r="S58" s="104">
        <f t="shared" si="65"/>
        <v>0</v>
      </c>
      <c r="T58" s="104">
        <f t="shared" si="65"/>
        <v>0</v>
      </c>
      <c r="U58" s="104">
        <f t="shared" si="65"/>
        <v>0</v>
      </c>
      <c r="V58" s="104">
        <f t="shared" si="65"/>
        <v>0</v>
      </c>
      <c r="W58" s="104">
        <f t="shared" si="65"/>
        <v>0</v>
      </c>
      <c r="X58" s="104">
        <f t="shared" si="65"/>
        <v>0</v>
      </c>
      <c r="Y58" s="104">
        <f t="shared" si="65"/>
        <v>0</v>
      </c>
    </row>
    <row r="59" spans="1:25" s="93" customFormat="1">
      <c r="A59" s="104" t="s">
        <v>52</v>
      </c>
      <c r="B59" s="104">
        <f>SUM(C59:G59)+N59+O59+T59</f>
        <v>0</v>
      </c>
      <c r="C59" s="104">
        <f>SUMIFS(考核调整事项表!$C:$C,考核调整事项表!$B:$B,累计利润调整表!$A$59,考核调整事项表!$D:$D,累计利润调整表!C$3)</f>
        <v>0</v>
      </c>
      <c r="D59" s="104">
        <f>SUMIFS(考核调整事项表!$C:$C,考核调整事项表!$B:$B,累计利润调整表!$A$59,考核调整事项表!$D:$D,累计利润调整表!D$3)</f>
        <v>0</v>
      </c>
      <c r="E59" s="104">
        <f>SUMIFS(考核调整事项表!$C:$C,考核调整事项表!$B:$B,累计利润调整表!$A$59,考核调整事项表!$D:$D,累计利润调整表!E$3)</f>
        <v>0</v>
      </c>
      <c r="F59" s="104">
        <f>SUMIFS(考核调整事项表!$C:$C,考核调整事项表!$B:$B,累计利润调整表!$A$59,考核调整事项表!$D:$D,累计利润调整表!F$3)</f>
        <v>0</v>
      </c>
      <c r="G59" s="104">
        <f>SUM(H59:M59)</f>
        <v>0</v>
      </c>
      <c r="H59" s="104">
        <f>SUMIFS(考核调整事项表!$C:$C,考核调整事项表!$B:$B,累计利润调整表!$A$59,考核调整事项表!$D:$D,累计利润调整表!H$3)</f>
        <v>0</v>
      </c>
      <c r="I59" s="104">
        <f>SUMIFS(考核调整事项表!$C:$C,考核调整事项表!$B:$B,累计利润调整表!$A$59,考核调整事项表!$D:$D,累计利润调整表!I$3)</f>
        <v>0</v>
      </c>
      <c r="J59" s="104">
        <f>SUMIFS(考核调整事项表!$C:$C,考核调整事项表!$B:$B,累计利润调整表!$A$59,考核调整事项表!$D:$D,累计利润调整表!J$3)</f>
        <v>0</v>
      </c>
      <c r="K59" s="104">
        <f>SUMIFS(考核调整事项表!$C:$C,考核调整事项表!$B:$B,累计利润调整表!$A$59,考核调整事项表!$D:$D,累计利润调整表!K$3)</f>
        <v>0</v>
      </c>
      <c r="L59" s="104">
        <f>SUMIFS(考核调整事项表!$C:$C,考核调整事项表!$B:$B,累计利润调整表!$A$59,考核调整事项表!$D:$D,累计利润调整表!L$3)</f>
        <v>0</v>
      </c>
      <c r="M59" s="104">
        <f>SUMIFS(考核调整事项表!$C:$C,考核调整事项表!$B:$B,累计利润调整表!$A$59,考核调整事项表!$D:$D,累计利润调整表!M$3)</f>
        <v>0</v>
      </c>
      <c r="N59" s="104">
        <f>SUMIFS(考核调整事项表!$C:$C,考核调整事项表!$B:$B,累计利润调整表!$A$59,考核调整事项表!$D:$D,累计利润调整表!N$3)</f>
        <v>0</v>
      </c>
      <c r="O59" s="104">
        <f>SUM(P59:S59)</f>
        <v>0</v>
      </c>
      <c r="P59" s="104">
        <f>SUMIFS(考核调整事项表!$C:$C,考核调整事项表!$B:$B,累计利润调整表!$A$59,考核调整事项表!$D:$D,累计利润调整表!P$3)</f>
        <v>0</v>
      </c>
      <c r="Q59" s="104">
        <f>SUMIFS(考核调整事项表!$C:$C,考核调整事项表!$B:$B,累计利润调整表!$A$59,考核调整事项表!$D:$D,累计利润调整表!Q$3)</f>
        <v>0</v>
      </c>
      <c r="R59" s="104">
        <f>SUMIFS(考核调整事项表!$C:$C,考核调整事项表!$B:$B,累计利润调整表!$A$59,考核调整事项表!$D:$D,累计利润调整表!R$3)</f>
        <v>0</v>
      </c>
      <c r="S59" s="104">
        <f>SUMIFS(考核调整事项表!$C:$C,考核调整事项表!$B:$B,累计利润调整表!$A$59,考核调整事项表!$D:$D,累计利润调整表!S$3)</f>
        <v>0</v>
      </c>
      <c r="T59" s="104">
        <f>SUM(U59:W59)</f>
        <v>0</v>
      </c>
      <c r="U59" s="104">
        <f>SUMIFS(考核调整事项表!$C:$C,考核调整事项表!$B:$B,累计利润调整表!$A$59,考核调整事项表!$D:$D,累计利润调整表!U$3)</f>
        <v>0</v>
      </c>
      <c r="V59" s="104">
        <f>SUMIFS(考核调整事项表!$C:$C,考核调整事项表!$B:$B,累计利润调整表!$A$59,考核调整事项表!$D:$D,累计利润调整表!V$3)</f>
        <v>0</v>
      </c>
      <c r="W59" s="104">
        <f>SUMIFS(考核调整事项表!$C:$C,考核调整事项表!$B:$B,累计利润调整表!$A$59,考核调整事项表!$D:$D,累计利润调整表!W$3)</f>
        <v>0</v>
      </c>
      <c r="X59" s="104"/>
      <c r="Y59" s="104"/>
    </row>
    <row r="60" spans="1:25" s="95" customFormat="1" ht="12">
      <c r="A60" s="116"/>
      <c r="B60" s="116" t="s">
        <v>53</v>
      </c>
    </row>
    <row r="61" spans="1:25" s="93" customFormat="1"/>
    <row r="62" spans="1:25" s="93" customFormat="1">
      <c r="A62" s="108" t="s">
        <v>54</v>
      </c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</row>
    <row r="63" spans="1:25" s="93" customFormat="1" ht="14.25" customHeight="1">
      <c r="A63" s="66" t="s">
        <v>3</v>
      </c>
      <c r="B63" s="66" t="str">
        <f>B3</f>
        <v>合计</v>
      </c>
      <c r="C63" s="66" t="str">
        <f t="shared" ref="C63:Y63" si="66">C3</f>
        <v>其他</v>
      </c>
      <c r="D63" s="66" t="str">
        <f t="shared" si="66"/>
        <v>总部中后台</v>
      </c>
      <c r="E63" s="66" t="str">
        <f t="shared" si="66"/>
        <v>经纪业务部</v>
      </c>
      <c r="F63" s="66" t="str">
        <f t="shared" si="66"/>
        <v>资产管理部</v>
      </c>
      <c r="G63" s="66" t="str">
        <f t="shared" si="66"/>
        <v>深分公司合计</v>
      </c>
      <c r="H63" s="77" t="str">
        <f t="shared" si="66"/>
        <v>固定收益部</v>
      </c>
      <c r="I63" s="77" t="str">
        <f t="shared" si="66"/>
        <v>证券投资部</v>
      </c>
      <c r="J63" s="77" t="str">
        <f t="shared" si="66"/>
        <v>金融衍生品投资部</v>
      </c>
      <c r="K63" s="77" t="str">
        <f t="shared" si="66"/>
        <v>风险管理部</v>
      </c>
      <c r="L63" s="77" t="str">
        <f t="shared" si="66"/>
        <v>深圳管理部</v>
      </c>
      <c r="M63" s="77" t="str">
        <f t="shared" si="66"/>
        <v>金融工程部</v>
      </c>
      <c r="N63" s="66" t="str">
        <f t="shared" si="66"/>
        <v>中小企业融资部</v>
      </c>
      <c r="O63" s="66" t="str">
        <f t="shared" si="66"/>
        <v>投资银行合计</v>
      </c>
      <c r="P63" s="77" t="str">
        <f t="shared" si="66"/>
        <v>财务顾问部</v>
      </c>
      <c r="Q63" s="77" t="str">
        <f t="shared" si="66"/>
        <v>债券融资部</v>
      </c>
      <c r="R63" s="77" t="str">
        <f t="shared" si="66"/>
        <v>股权融资部</v>
      </c>
      <c r="S63" s="77" t="str">
        <f t="shared" si="66"/>
        <v>投行管理总部</v>
      </c>
      <c r="T63" s="66" t="str">
        <f t="shared" si="66"/>
        <v>浙江分公司小计</v>
      </c>
      <c r="U63" s="77" t="str">
        <f t="shared" si="66"/>
        <v>浙分总部</v>
      </c>
      <c r="V63" s="77" t="str">
        <f t="shared" si="66"/>
        <v>综合业务部</v>
      </c>
      <c r="W63" s="77" t="str">
        <f t="shared" si="66"/>
        <v>网络金融部</v>
      </c>
      <c r="X63" s="66">
        <f t="shared" si="66"/>
        <v>0</v>
      </c>
      <c r="Y63" s="66">
        <f t="shared" si="66"/>
        <v>0</v>
      </c>
    </row>
    <row r="64" spans="1:25" s="156" customFormat="1">
      <c r="A64" s="109" t="s">
        <v>26</v>
      </c>
      <c r="B64" s="109">
        <f t="shared" ref="B64:Y64" si="67">B4+B33</f>
        <v>-275956038.56999999</v>
      </c>
      <c r="C64" s="109">
        <f t="shared" si="67"/>
        <v>-12453270.049999999</v>
      </c>
      <c r="D64" s="109">
        <f t="shared" si="67"/>
        <v>-29914254.719999988</v>
      </c>
      <c r="E64" s="109">
        <f t="shared" si="67"/>
        <v>85775394.559999987</v>
      </c>
      <c r="F64" s="109">
        <f t="shared" si="67"/>
        <v>-404783447.69999999</v>
      </c>
      <c r="G64" s="109">
        <f t="shared" si="67"/>
        <v>8958368.3399999999</v>
      </c>
      <c r="H64" s="109">
        <f t="shared" si="67"/>
        <v>12378847.339999998</v>
      </c>
      <c r="I64" s="109">
        <f>I4+I33</f>
        <v>-4922171.9400000013</v>
      </c>
      <c r="J64" s="109">
        <f t="shared" si="67"/>
        <v>3455334.89</v>
      </c>
      <c r="K64" s="109">
        <f t="shared" si="67"/>
        <v>0</v>
      </c>
      <c r="L64" s="109">
        <f t="shared" si="67"/>
        <v>-50</v>
      </c>
      <c r="M64" s="109">
        <f t="shared" si="67"/>
        <v>-1953591.9500000002</v>
      </c>
      <c r="N64" s="109">
        <f t="shared" si="67"/>
        <v>1380000</v>
      </c>
      <c r="O64" s="109">
        <f t="shared" si="67"/>
        <v>75081171</v>
      </c>
      <c r="P64" s="109">
        <f t="shared" si="67"/>
        <v>0</v>
      </c>
      <c r="Q64" s="109">
        <f t="shared" si="67"/>
        <v>74881171</v>
      </c>
      <c r="R64" s="109">
        <f t="shared" si="67"/>
        <v>200000</v>
      </c>
      <c r="S64" s="109">
        <f t="shared" si="67"/>
        <v>0</v>
      </c>
      <c r="T64" s="109">
        <f t="shared" si="67"/>
        <v>0</v>
      </c>
      <c r="U64" s="109">
        <f t="shared" si="67"/>
        <v>0</v>
      </c>
      <c r="V64" s="109">
        <f t="shared" si="67"/>
        <v>0</v>
      </c>
      <c r="W64" s="109">
        <f t="shared" si="67"/>
        <v>0</v>
      </c>
      <c r="X64" s="109">
        <f t="shared" si="67"/>
        <v>0</v>
      </c>
      <c r="Y64" s="109">
        <f t="shared" si="67"/>
        <v>0</v>
      </c>
    </row>
    <row r="65" spans="1:25" s="96" customFormat="1">
      <c r="A65" s="110" t="s">
        <v>27</v>
      </c>
      <c r="B65" s="113">
        <f t="shared" ref="B65:Y65" si="68">B5+B34</f>
        <v>129290239.44999999</v>
      </c>
      <c r="C65" s="113">
        <f t="shared" si="68"/>
        <v>0</v>
      </c>
      <c r="D65" s="113">
        <f t="shared" si="68"/>
        <v>-2127135.4599999906</v>
      </c>
      <c r="E65" s="113">
        <f t="shared" si="68"/>
        <v>53677734.269999973</v>
      </c>
      <c r="F65" s="113">
        <f t="shared" si="68"/>
        <v>1828519.64</v>
      </c>
      <c r="G65" s="113">
        <f t="shared" si="68"/>
        <v>-50</v>
      </c>
      <c r="H65" s="146">
        <f t="shared" si="68"/>
        <v>0</v>
      </c>
      <c r="I65" s="113">
        <f t="shared" si="68"/>
        <v>0</v>
      </c>
      <c r="J65" s="113">
        <f t="shared" si="68"/>
        <v>0</v>
      </c>
      <c r="K65" s="113">
        <f t="shared" si="68"/>
        <v>0</v>
      </c>
      <c r="L65" s="113">
        <f t="shared" si="68"/>
        <v>-50</v>
      </c>
      <c r="M65" s="113">
        <f t="shared" si="68"/>
        <v>0</v>
      </c>
      <c r="N65" s="113">
        <f t="shared" si="68"/>
        <v>1380000</v>
      </c>
      <c r="O65" s="113">
        <f t="shared" si="68"/>
        <v>74531171</v>
      </c>
      <c r="P65" s="113">
        <f t="shared" si="68"/>
        <v>0</v>
      </c>
      <c r="Q65" s="113">
        <f t="shared" si="68"/>
        <v>74331171</v>
      </c>
      <c r="R65" s="113">
        <f t="shared" si="68"/>
        <v>200000</v>
      </c>
      <c r="S65" s="113">
        <f t="shared" si="68"/>
        <v>0</v>
      </c>
      <c r="T65" s="113">
        <f t="shared" si="68"/>
        <v>0</v>
      </c>
      <c r="U65" s="113">
        <f t="shared" si="68"/>
        <v>0</v>
      </c>
      <c r="V65" s="113">
        <f t="shared" si="68"/>
        <v>0</v>
      </c>
      <c r="W65" s="113">
        <f t="shared" si="68"/>
        <v>0</v>
      </c>
      <c r="X65" s="113">
        <f t="shared" si="68"/>
        <v>0</v>
      </c>
      <c r="Y65" s="113">
        <f t="shared" si="68"/>
        <v>0</v>
      </c>
    </row>
    <row r="66" spans="1:25" s="96" customFormat="1">
      <c r="A66" s="111" t="s">
        <v>28</v>
      </c>
      <c r="B66" s="111">
        <f t="shared" ref="B66:Y66" si="69">B6+B35</f>
        <v>51484062.719999976</v>
      </c>
      <c r="C66" s="111">
        <f t="shared" si="69"/>
        <v>0</v>
      </c>
      <c r="D66" s="111">
        <f t="shared" si="69"/>
        <v>-2079531.779999997</v>
      </c>
      <c r="E66" s="111">
        <f t="shared" si="69"/>
        <v>53547995.369999975</v>
      </c>
      <c r="F66" s="111">
        <f t="shared" si="69"/>
        <v>15599.13</v>
      </c>
      <c r="G66" s="111">
        <f t="shared" si="69"/>
        <v>0</v>
      </c>
      <c r="H66" s="147">
        <f t="shared" si="69"/>
        <v>0</v>
      </c>
      <c r="I66" s="111">
        <f t="shared" si="69"/>
        <v>0</v>
      </c>
      <c r="J66" s="111">
        <f t="shared" si="69"/>
        <v>0</v>
      </c>
      <c r="K66" s="111">
        <f t="shared" si="69"/>
        <v>0</v>
      </c>
      <c r="L66" s="111">
        <f t="shared" si="69"/>
        <v>0</v>
      </c>
      <c r="M66" s="111">
        <f t="shared" si="69"/>
        <v>0</v>
      </c>
      <c r="N66" s="111">
        <f t="shared" si="69"/>
        <v>0</v>
      </c>
      <c r="O66" s="111">
        <f t="shared" si="69"/>
        <v>0</v>
      </c>
      <c r="P66" s="111">
        <f t="shared" si="69"/>
        <v>0</v>
      </c>
      <c r="Q66" s="111">
        <f t="shared" si="69"/>
        <v>0</v>
      </c>
      <c r="R66" s="111">
        <f t="shared" si="69"/>
        <v>0</v>
      </c>
      <c r="S66" s="111">
        <f t="shared" si="69"/>
        <v>0</v>
      </c>
      <c r="T66" s="111">
        <f t="shared" si="69"/>
        <v>0</v>
      </c>
      <c r="U66" s="111">
        <f t="shared" si="69"/>
        <v>0</v>
      </c>
      <c r="V66" s="111">
        <f t="shared" si="69"/>
        <v>0</v>
      </c>
      <c r="W66" s="111">
        <f t="shared" si="69"/>
        <v>0</v>
      </c>
      <c r="X66" s="111">
        <f t="shared" si="69"/>
        <v>0</v>
      </c>
      <c r="Y66" s="111">
        <f t="shared" si="69"/>
        <v>0</v>
      </c>
    </row>
    <row r="67" spans="1:25" s="96" customFormat="1">
      <c r="A67" s="111" t="s">
        <v>29</v>
      </c>
      <c r="B67" s="111">
        <f t="shared" ref="B67:Y67" si="70">B7+B36</f>
        <v>75911171</v>
      </c>
      <c r="C67" s="111">
        <f t="shared" si="70"/>
        <v>0</v>
      </c>
      <c r="D67" s="111">
        <f t="shared" si="70"/>
        <v>0</v>
      </c>
      <c r="E67" s="111">
        <f t="shared" si="70"/>
        <v>0</v>
      </c>
      <c r="F67" s="111">
        <f t="shared" si="70"/>
        <v>0</v>
      </c>
      <c r="G67" s="111">
        <f t="shared" si="70"/>
        <v>0</v>
      </c>
      <c r="H67" s="147">
        <f t="shared" si="70"/>
        <v>0</v>
      </c>
      <c r="I67" s="111">
        <f t="shared" si="70"/>
        <v>0</v>
      </c>
      <c r="J67" s="111">
        <f t="shared" si="70"/>
        <v>0</v>
      </c>
      <c r="K67" s="111">
        <f t="shared" si="70"/>
        <v>0</v>
      </c>
      <c r="L67" s="111">
        <f t="shared" si="70"/>
        <v>0</v>
      </c>
      <c r="M67" s="111">
        <f t="shared" si="70"/>
        <v>0</v>
      </c>
      <c r="N67" s="111">
        <f t="shared" si="70"/>
        <v>1380000</v>
      </c>
      <c r="O67" s="111">
        <f t="shared" si="70"/>
        <v>74531171</v>
      </c>
      <c r="P67" s="111">
        <f t="shared" si="70"/>
        <v>0</v>
      </c>
      <c r="Q67" s="111">
        <f t="shared" si="70"/>
        <v>74331171</v>
      </c>
      <c r="R67" s="111">
        <f t="shared" si="70"/>
        <v>200000</v>
      </c>
      <c r="S67" s="111">
        <f t="shared" si="70"/>
        <v>0</v>
      </c>
      <c r="T67" s="111">
        <f t="shared" si="70"/>
        <v>0</v>
      </c>
      <c r="U67" s="111">
        <f t="shared" si="70"/>
        <v>0</v>
      </c>
      <c r="V67" s="111">
        <f t="shared" si="70"/>
        <v>0</v>
      </c>
      <c r="W67" s="111">
        <f t="shared" si="70"/>
        <v>0</v>
      </c>
      <c r="X67" s="111">
        <f t="shared" si="70"/>
        <v>0</v>
      </c>
      <c r="Y67" s="111">
        <f t="shared" si="70"/>
        <v>0</v>
      </c>
    </row>
    <row r="68" spans="1:25" s="96" customFormat="1">
      <c r="A68" s="111" t="s">
        <v>30</v>
      </c>
      <c r="B68" s="111">
        <f t="shared" ref="B68:Y68" si="71">B8+B37</f>
        <v>1812920.5100000002</v>
      </c>
      <c r="C68" s="111">
        <f t="shared" si="71"/>
        <v>0</v>
      </c>
      <c r="D68" s="111">
        <f t="shared" si="71"/>
        <v>0</v>
      </c>
      <c r="E68" s="111">
        <f t="shared" si="71"/>
        <v>0</v>
      </c>
      <c r="F68" s="111">
        <f t="shared" si="71"/>
        <v>1812920.5100000002</v>
      </c>
      <c r="G68" s="111">
        <f t="shared" si="71"/>
        <v>0</v>
      </c>
      <c r="H68" s="147">
        <f t="shared" si="71"/>
        <v>0</v>
      </c>
      <c r="I68" s="111">
        <f t="shared" si="71"/>
        <v>0</v>
      </c>
      <c r="J68" s="111">
        <f t="shared" si="71"/>
        <v>0</v>
      </c>
      <c r="K68" s="111">
        <f t="shared" si="71"/>
        <v>0</v>
      </c>
      <c r="L68" s="111">
        <f t="shared" si="71"/>
        <v>0</v>
      </c>
      <c r="M68" s="111">
        <f t="shared" si="71"/>
        <v>0</v>
      </c>
      <c r="N68" s="111">
        <f t="shared" si="71"/>
        <v>0</v>
      </c>
      <c r="O68" s="111">
        <f t="shared" si="71"/>
        <v>0</v>
      </c>
      <c r="P68" s="111">
        <f t="shared" si="71"/>
        <v>0</v>
      </c>
      <c r="Q68" s="111">
        <f t="shared" si="71"/>
        <v>0</v>
      </c>
      <c r="R68" s="111">
        <f t="shared" si="71"/>
        <v>0</v>
      </c>
      <c r="S68" s="111">
        <f t="shared" si="71"/>
        <v>0</v>
      </c>
      <c r="T68" s="111">
        <f t="shared" si="71"/>
        <v>0</v>
      </c>
      <c r="U68" s="111">
        <f t="shared" si="71"/>
        <v>0</v>
      </c>
      <c r="V68" s="111">
        <f t="shared" si="71"/>
        <v>0</v>
      </c>
      <c r="W68" s="111">
        <f t="shared" si="71"/>
        <v>0</v>
      </c>
      <c r="X68" s="111">
        <f t="shared" si="71"/>
        <v>0</v>
      </c>
      <c r="Y68" s="111">
        <f t="shared" si="71"/>
        <v>0</v>
      </c>
    </row>
    <row r="69" spans="1:25" s="156" customFormat="1">
      <c r="A69" s="110" t="s">
        <v>189</v>
      </c>
      <c r="B69" s="110">
        <f t="shared" ref="B69:Y69" si="72">B9+B38</f>
        <v>5494984.9800000051</v>
      </c>
      <c r="C69" s="110">
        <f t="shared" si="72"/>
        <v>0.15</v>
      </c>
      <c r="D69" s="110">
        <f t="shared" si="72"/>
        <v>-28159277.430000003</v>
      </c>
      <c r="E69" s="110">
        <f t="shared" si="72"/>
        <v>33475546.370000005</v>
      </c>
      <c r="F69" s="110">
        <f t="shared" si="72"/>
        <v>78936.05</v>
      </c>
      <c r="G69" s="110">
        <f t="shared" si="72"/>
        <v>-450220.16000000003</v>
      </c>
      <c r="H69" s="159">
        <f t="shared" si="72"/>
        <v>-518701.08</v>
      </c>
      <c r="I69" s="110">
        <f t="shared" si="72"/>
        <v>53667.959999999963</v>
      </c>
      <c r="J69" s="110">
        <f t="shared" si="72"/>
        <v>439.4</v>
      </c>
      <c r="K69" s="110">
        <f t="shared" si="72"/>
        <v>0</v>
      </c>
      <c r="L69" s="110">
        <f t="shared" si="72"/>
        <v>0</v>
      </c>
      <c r="M69" s="110">
        <f t="shared" si="72"/>
        <v>14373.559999999998</v>
      </c>
      <c r="N69" s="110">
        <f t="shared" si="72"/>
        <v>0</v>
      </c>
      <c r="O69" s="110">
        <f t="shared" si="72"/>
        <v>550000</v>
      </c>
      <c r="P69" s="110">
        <f t="shared" si="72"/>
        <v>0</v>
      </c>
      <c r="Q69" s="110">
        <f t="shared" si="72"/>
        <v>550000</v>
      </c>
      <c r="R69" s="110">
        <f t="shared" si="72"/>
        <v>0</v>
      </c>
      <c r="S69" s="110">
        <f t="shared" si="72"/>
        <v>0</v>
      </c>
      <c r="T69" s="110">
        <f t="shared" si="72"/>
        <v>0</v>
      </c>
      <c r="U69" s="110">
        <f t="shared" si="72"/>
        <v>0</v>
      </c>
      <c r="V69" s="110">
        <f t="shared" si="72"/>
        <v>0</v>
      </c>
      <c r="W69" s="110">
        <f t="shared" si="72"/>
        <v>0</v>
      </c>
      <c r="X69" s="110">
        <f t="shared" si="72"/>
        <v>0</v>
      </c>
      <c r="Y69" s="110">
        <f t="shared" si="72"/>
        <v>0</v>
      </c>
    </row>
    <row r="70" spans="1:25" s="156" customFormat="1">
      <c r="A70" s="110" t="s">
        <v>32</v>
      </c>
      <c r="B70" s="110">
        <f t="shared" ref="B70:Y70" si="73">B10+B39</f>
        <v>22453120.84</v>
      </c>
      <c r="C70" s="110">
        <f t="shared" si="73"/>
        <v>-335000</v>
      </c>
      <c r="D70" s="110">
        <f t="shared" si="73"/>
        <v>452411.480000004</v>
      </c>
      <c r="E70" s="110">
        <f t="shared" si="73"/>
        <v>91800</v>
      </c>
      <c r="F70" s="110">
        <f t="shared" si="73"/>
        <v>4157.91</v>
      </c>
      <c r="G70" s="110">
        <f t="shared" si="73"/>
        <v>22239751.449999999</v>
      </c>
      <c r="H70" s="160">
        <f t="shared" si="73"/>
        <v>16649539.93</v>
      </c>
      <c r="I70" s="110">
        <f t="shared" si="73"/>
        <v>6268724.6500000004</v>
      </c>
      <c r="J70" s="110">
        <f t="shared" si="73"/>
        <v>740362.93</v>
      </c>
      <c r="K70" s="110">
        <f t="shared" si="73"/>
        <v>0</v>
      </c>
      <c r="L70" s="110">
        <f t="shared" si="73"/>
        <v>0</v>
      </c>
      <c r="M70" s="110">
        <f t="shared" si="73"/>
        <v>-1418876.06</v>
      </c>
      <c r="N70" s="110">
        <f t="shared" si="73"/>
        <v>0</v>
      </c>
      <c r="O70" s="110">
        <f t="shared" si="73"/>
        <v>0</v>
      </c>
      <c r="P70" s="110">
        <f t="shared" si="73"/>
        <v>0</v>
      </c>
      <c r="Q70" s="110">
        <f t="shared" si="73"/>
        <v>0</v>
      </c>
      <c r="R70" s="110">
        <f t="shared" si="73"/>
        <v>0</v>
      </c>
      <c r="S70" s="110">
        <f t="shared" si="73"/>
        <v>0</v>
      </c>
      <c r="T70" s="110">
        <f t="shared" si="73"/>
        <v>0</v>
      </c>
      <c r="U70" s="110">
        <f t="shared" si="73"/>
        <v>0</v>
      </c>
      <c r="V70" s="110">
        <f t="shared" si="73"/>
        <v>0</v>
      </c>
      <c r="W70" s="110">
        <f t="shared" si="73"/>
        <v>0</v>
      </c>
      <c r="X70" s="110">
        <f t="shared" si="73"/>
        <v>0</v>
      </c>
      <c r="Y70" s="110">
        <f t="shared" si="73"/>
        <v>0</v>
      </c>
    </row>
    <row r="71" spans="1:25" s="156" customFormat="1" ht="16.5" customHeight="1">
      <c r="A71" s="110" t="s">
        <v>190</v>
      </c>
      <c r="B71" s="110"/>
      <c r="C71" s="110"/>
      <c r="D71" s="110"/>
      <c r="E71" s="110"/>
      <c r="F71" s="110"/>
      <c r="G71" s="110"/>
      <c r="H71" s="16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</row>
    <row r="72" spans="1:25" s="156" customFormat="1">
      <c r="A72" s="110" t="s">
        <v>34</v>
      </c>
      <c r="B72" s="110">
        <f t="shared" ref="B72:Y72" si="74">B12+B41</f>
        <v>-433340736.99999994</v>
      </c>
      <c r="C72" s="110">
        <f t="shared" si="74"/>
        <v>-12118270.199999999</v>
      </c>
      <c r="D72" s="110">
        <f t="shared" si="74"/>
        <v>-72181.720000000947</v>
      </c>
      <c r="E72" s="110">
        <f t="shared" si="74"/>
        <v>-1624110.83</v>
      </c>
      <c r="F72" s="110">
        <f t="shared" si="74"/>
        <v>-406695061.30000001</v>
      </c>
      <c r="G72" s="110">
        <f t="shared" si="74"/>
        <v>-12831112.950000001</v>
      </c>
      <c r="H72" s="160">
        <f>H12+H41</f>
        <v>-3751991.5100000016</v>
      </c>
      <c r="I72" s="110">
        <f>I12+I41</f>
        <v>-11244564.550000001</v>
      </c>
      <c r="J72" s="110">
        <f t="shared" si="74"/>
        <v>2714532.56</v>
      </c>
      <c r="K72" s="110">
        <f t="shared" si="74"/>
        <v>0</v>
      </c>
      <c r="L72" s="110">
        <f t="shared" si="74"/>
        <v>0</v>
      </c>
      <c r="M72" s="110">
        <f t="shared" si="74"/>
        <v>-549089.44999999984</v>
      </c>
      <c r="N72" s="110">
        <f t="shared" si="74"/>
        <v>0</v>
      </c>
      <c r="O72" s="110">
        <f t="shared" si="74"/>
        <v>0</v>
      </c>
      <c r="P72" s="110">
        <f t="shared" si="74"/>
        <v>0</v>
      </c>
      <c r="Q72" s="110">
        <f t="shared" si="74"/>
        <v>0</v>
      </c>
      <c r="R72" s="110">
        <f t="shared" si="74"/>
        <v>0</v>
      </c>
      <c r="S72" s="110">
        <f t="shared" si="74"/>
        <v>0</v>
      </c>
      <c r="T72" s="110">
        <f t="shared" si="74"/>
        <v>0</v>
      </c>
      <c r="U72" s="110">
        <f t="shared" si="74"/>
        <v>0</v>
      </c>
      <c r="V72" s="110">
        <f t="shared" si="74"/>
        <v>0</v>
      </c>
      <c r="W72" s="110">
        <f t="shared" si="74"/>
        <v>0</v>
      </c>
      <c r="X72" s="110">
        <f t="shared" si="74"/>
        <v>0</v>
      </c>
      <c r="Y72" s="110">
        <f t="shared" si="74"/>
        <v>0</v>
      </c>
    </row>
    <row r="73" spans="1:25" s="156" customFormat="1">
      <c r="A73" s="110" t="s">
        <v>191</v>
      </c>
      <c r="B73" s="110">
        <f t="shared" ref="B73:Y73" si="75">B13+B42</f>
        <v>85954.680000000008</v>
      </c>
      <c r="C73" s="110">
        <f t="shared" si="75"/>
        <v>0</v>
      </c>
      <c r="D73" s="110">
        <f t="shared" si="75"/>
        <v>-8071.5900000000038</v>
      </c>
      <c r="E73" s="110">
        <f t="shared" si="75"/>
        <v>94026.27</v>
      </c>
      <c r="F73" s="110">
        <f t="shared" si="75"/>
        <v>0</v>
      </c>
      <c r="G73" s="110">
        <f t="shared" si="75"/>
        <v>0</v>
      </c>
      <c r="H73" s="110">
        <f t="shared" si="75"/>
        <v>0</v>
      </c>
      <c r="I73" s="110">
        <f t="shared" si="75"/>
        <v>0</v>
      </c>
      <c r="J73" s="110">
        <f t="shared" si="75"/>
        <v>0</v>
      </c>
      <c r="K73" s="110">
        <f t="shared" si="75"/>
        <v>0</v>
      </c>
      <c r="L73" s="110">
        <f t="shared" si="75"/>
        <v>0</v>
      </c>
      <c r="M73" s="110">
        <f t="shared" si="75"/>
        <v>0</v>
      </c>
      <c r="N73" s="110">
        <f t="shared" si="75"/>
        <v>0</v>
      </c>
      <c r="O73" s="110">
        <f t="shared" si="75"/>
        <v>0</v>
      </c>
      <c r="P73" s="110">
        <f t="shared" si="75"/>
        <v>0</v>
      </c>
      <c r="Q73" s="110">
        <f t="shared" si="75"/>
        <v>0</v>
      </c>
      <c r="R73" s="110">
        <f t="shared" si="75"/>
        <v>0</v>
      </c>
      <c r="S73" s="110">
        <f t="shared" si="75"/>
        <v>0</v>
      </c>
      <c r="T73" s="110">
        <f t="shared" si="75"/>
        <v>0</v>
      </c>
      <c r="U73" s="110">
        <f t="shared" si="75"/>
        <v>0</v>
      </c>
      <c r="V73" s="110">
        <f t="shared" si="75"/>
        <v>0</v>
      </c>
      <c r="W73" s="110">
        <f t="shared" si="75"/>
        <v>0</v>
      </c>
      <c r="X73" s="110">
        <f t="shared" si="75"/>
        <v>0</v>
      </c>
      <c r="Y73" s="110">
        <f t="shared" si="75"/>
        <v>0</v>
      </c>
    </row>
    <row r="74" spans="1:25" s="156" customFormat="1">
      <c r="A74" s="110" t="s">
        <v>192</v>
      </c>
      <c r="B74" s="110">
        <f t="shared" ref="B74:Y74" si="76">B14+B43</f>
        <v>60398.48</v>
      </c>
      <c r="C74" s="110">
        <f t="shared" si="76"/>
        <v>0</v>
      </c>
      <c r="D74" s="110">
        <f t="shared" si="76"/>
        <v>0</v>
      </c>
      <c r="E74" s="110">
        <f t="shared" si="76"/>
        <v>60398.48</v>
      </c>
      <c r="F74" s="110">
        <f t="shared" si="76"/>
        <v>0</v>
      </c>
      <c r="G74" s="110">
        <f t="shared" si="76"/>
        <v>0</v>
      </c>
      <c r="H74" s="110">
        <f t="shared" si="76"/>
        <v>0</v>
      </c>
      <c r="I74" s="110">
        <f t="shared" si="76"/>
        <v>0</v>
      </c>
      <c r="J74" s="110">
        <f t="shared" si="76"/>
        <v>0</v>
      </c>
      <c r="K74" s="110">
        <f t="shared" si="76"/>
        <v>0</v>
      </c>
      <c r="L74" s="110">
        <f t="shared" si="76"/>
        <v>0</v>
      </c>
      <c r="M74" s="110">
        <f t="shared" si="76"/>
        <v>0</v>
      </c>
      <c r="N74" s="110">
        <f t="shared" si="76"/>
        <v>0</v>
      </c>
      <c r="O74" s="110">
        <f t="shared" si="76"/>
        <v>0</v>
      </c>
      <c r="P74" s="110">
        <f t="shared" si="76"/>
        <v>0</v>
      </c>
      <c r="Q74" s="110">
        <f t="shared" si="76"/>
        <v>0</v>
      </c>
      <c r="R74" s="110">
        <f t="shared" si="76"/>
        <v>0</v>
      </c>
      <c r="S74" s="110">
        <f t="shared" si="76"/>
        <v>0</v>
      </c>
      <c r="T74" s="110">
        <f t="shared" si="76"/>
        <v>0</v>
      </c>
      <c r="U74" s="110">
        <f t="shared" si="76"/>
        <v>0</v>
      </c>
      <c r="V74" s="110">
        <f t="shared" si="76"/>
        <v>0</v>
      </c>
      <c r="W74" s="110">
        <f t="shared" si="76"/>
        <v>0</v>
      </c>
      <c r="X74" s="110">
        <f t="shared" si="76"/>
        <v>0</v>
      </c>
      <c r="Y74" s="110">
        <f t="shared" si="76"/>
        <v>0</v>
      </c>
    </row>
    <row r="75" spans="1:25" s="96" customFormat="1">
      <c r="A75" s="112" t="s">
        <v>37</v>
      </c>
      <c r="B75" s="148">
        <f t="shared" ref="B75:Y75" si="77">B15+B44</f>
        <v>52111946.999999993</v>
      </c>
      <c r="C75" s="148">
        <f t="shared" si="77"/>
        <v>311275.93000000005</v>
      </c>
      <c r="D75" s="148">
        <f t="shared" si="77"/>
        <v>6053570.1499999948</v>
      </c>
      <c r="E75" s="148">
        <f t="shared" si="77"/>
        <v>32741503.679999992</v>
      </c>
      <c r="F75" s="148">
        <f t="shared" si="77"/>
        <v>786661.15999999992</v>
      </c>
      <c r="G75" s="148">
        <f t="shared" si="77"/>
        <v>3292186.0599999996</v>
      </c>
      <c r="H75" s="148">
        <f t="shared" si="77"/>
        <v>1495760.56</v>
      </c>
      <c r="I75" s="148">
        <f t="shared" si="77"/>
        <v>843797.84</v>
      </c>
      <c r="J75" s="148">
        <f t="shared" si="77"/>
        <v>289480.84999999998</v>
      </c>
      <c r="K75" s="148">
        <f t="shared" si="77"/>
        <v>0</v>
      </c>
      <c r="L75" s="148">
        <f t="shared" si="77"/>
        <v>372751.85</v>
      </c>
      <c r="M75" s="148">
        <f t="shared" si="77"/>
        <v>290394.96000000002</v>
      </c>
      <c r="N75" s="148">
        <f t="shared" si="77"/>
        <v>496994.47</v>
      </c>
      <c r="O75" s="148">
        <f t="shared" si="77"/>
        <v>7422465.5</v>
      </c>
      <c r="P75" s="148">
        <f t="shared" si="77"/>
        <v>229591.16</v>
      </c>
      <c r="Q75" s="148">
        <f t="shared" si="77"/>
        <v>5838050.4099999992</v>
      </c>
      <c r="R75" s="148">
        <f t="shared" si="77"/>
        <v>1058562.51</v>
      </c>
      <c r="S75" s="148">
        <f t="shared" si="77"/>
        <v>296261.42</v>
      </c>
      <c r="T75" s="148">
        <f t="shared" si="77"/>
        <v>1007290.05</v>
      </c>
      <c r="U75" s="148">
        <f t="shared" si="77"/>
        <v>259196.46</v>
      </c>
      <c r="V75" s="148">
        <f t="shared" si="77"/>
        <v>44305.19</v>
      </c>
      <c r="W75" s="148">
        <f t="shared" si="77"/>
        <v>703788.4</v>
      </c>
      <c r="X75" s="148">
        <f t="shared" si="77"/>
        <v>0</v>
      </c>
      <c r="Y75" s="148">
        <f t="shared" si="77"/>
        <v>0</v>
      </c>
    </row>
    <row r="76" spans="1:25" s="96" customFormat="1">
      <c r="A76" s="113" t="s">
        <v>38</v>
      </c>
      <c r="B76" s="113">
        <f t="shared" ref="B76:Y76" si="78">B16+B45</f>
        <v>10611479.159999998</v>
      </c>
      <c r="C76" s="113">
        <f t="shared" si="78"/>
        <v>-11930.43</v>
      </c>
      <c r="D76" s="113">
        <f t="shared" si="78"/>
        <v>-180284.70999999874</v>
      </c>
      <c r="E76" s="113">
        <f t="shared" si="78"/>
        <v>5148557.8999999985</v>
      </c>
      <c r="F76" s="113">
        <f t="shared" si="78"/>
        <v>101559.43</v>
      </c>
      <c r="G76" s="113">
        <f t="shared" si="78"/>
        <v>1314569.6499999999</v>
      </c>
      <c r="H76" s="113">
        <f t="shared" si="78"/>
        <v>925901.43</v>
      </c>
      <c r="I76" s="113">
        <f t="shared" si="78"/>
        <v>347467.77999999997</v>
      </c>
      <c r="J76" s="113">
        <f t="shared" si="78"/>
        <v>39549.94</v>
      </c>
      <c r="K76" s="113">
        <f t="shared" si="78"/>
        <v>0</v>
      </c>
      <c r="L76" s="113">
        <f t="shared" si="78"/>
        <v>0</v>
      </c>
      <c r="M76" s="113">
        <f t="shared" si="78"/>
        <v>1650.4999999999998</v>
      </c>
      <c r="N76" s="113">
        <f t="shared" si="78"/>
        <v>76507.199999999997</v>
      </c>
      <c r="O76" s="113">
        <f t="shared" si="78"/>
        <v>4162500.1199999996</v>
      </c>
      <c r="P76" s="113">
        <f t="shared" si="78"/>
        <v>0</v>
      </c>
      <c r="Q76" s="113">
        <f t="shared" si="78"/>
        <v>4151412.12</v>
      </c>
      <c r="R76" s="113">
        <f t="shared" si="78"/>
        <v>11088</v>
      </c>
      <c r="S76" s="113">
        <f t="shared" si="78"/>
        <v>0</v>
      </c>
      <c r="T76" s="113">
        <f t="shared" si="78"/>
        <v>0</v>
      </c>
      <c r="U76" s="113">
        <f t="shared" si="78"/>
        <v>0</v>
      </c>
      <c r="V76" s="113">
        <f t="shared" si="78"/>
        <v>0</v>
      </c>
      <c r="W76" s="113">
        <f t="shared" si="78"/>
        <v>0</v>
      </c>
      <c r="X76" s="113">
        <f t="shared" si="78"/>
        <v>0</v>
      </c>
      <c r="Y76" s="113">
        <f t="shared" si="78"/>
        <v>0</v>
      </c>
    </row>
    <row r="77" spans="1:25" s="96" customFormat="1">
      <c r="A77" s="113" t="s">
        <v>39</v>
      </c>
      <c r="B77" s="113">
        <f t="shared" ref="B77:Y77" si="79">B17+B46</f>
        <v>41500467.839999989</v>
      </c>
      <c r="C77" s="113">
        <f t="shared" si="79"/>
        <v>323206.3600000001</v>
      </c>
      <c r="D77" s="113">
        <f t="shared" si="79"/>
        <v>6233854.8599999938</v>
      </c>
      <c r="E77" s="113">
        <f t="shared" si="79"/>
        <v>27592945.779999994</v>
      </c>
      <c r="F77" s="113">
        <f t="shared" si="79"/>
        <v>685101.73</v>
      </c>
      <c r="G77" s="113">
        <f t="shared" si="79"/>
        <v>1977616.41</v>
      </c>
      <c r="H77" s="113">
        <f t="shared" si="79"/>
        <v>569859.13</v>
      </c>
      <c r="I77" s="113">
        <f t="shared" si="79"/>
        <v>496330.06</v>
      </c>
      <c r="J77" s="113">
        <f t="shared" si="79"/>
        <v>249930.91</v>
      </c>
      <c r="K77" s="113">
        <f t="shared" si="79"/>
        <v>0</v>
      </c>
      <c r="L77" s="113">
        <f t="shared" si="79"/>
        <v>372751.85</v>
      </c>
      <c r="M77" s="113">
        <f t="shared" si="79"/>
        <v>288744.46000000002</v>
      </c>
      <c r="N77" s="113">
        <f t="shared" si="79"/>
        <v>420487.27</v>
      </c>
      <c r="O77" s="113">
        <f t="shared" si="79"/>
        <v>3259965.3800000004</v>
      </c>
      <c r="P77" s="113">
        <f t="shared" si="79"/>
        <v>229591.16</v>
      </c>
      <c r="Q77" s="113">
        <f t="shared" si="79"/>
        <v>1686638.29</v>
      </c>
      <c r="R77" s="113">
        <f t="shared" si="79"/>
        <v>1047474.51</v>
      </c>
      <c r="S77" s="113">
        <f t="shared" si="79"/>
        <v>296261.42</v>
      </c>
      <c r="T77" s="113">
        <f t="shared" si="79"/>
        <v>1007290.05</v>
      </c>
      <c r="U77" s="113">
        <f t="shared" si="79"/>
        <v>259196.46</v>
      </c>
      <c r="V77" s="113">
        <f t="shared" si="79"/>
        <v>44305.19</v>
      </c>
      <c r="W77" s="113">
        <f t="shared" si="79"/>
        <v>703788.4</v>
      </c>
      <c r="X77" s="113">
        <f t="shared" si="79"/>
        <v>0</v>
      </c>
      <c r="Y77" s="113">
        <f t="shared" si="79"/>
        <v>0</v>
      </c>
    </row>
    <row r="78" spans="1:25" s="96" customFormat="1">
      <c r="A78" s="113" t="s">
        <v>40</v>
      </c>
      <c r="B78" s="113">
        <f t="shared" ref="B78:Y78" si="80">B18+B47</f>
        <v>0</v>
      </c>
      <c r="C78" s="113">
        <f t="shared" si="80"/>
        <v>0</v>
      </c>
      <c r="D78" s="113">
        <f t="shared" si="80"/>
        <v>0</v>
      </c>
      <c r="E78" s="113">
        <f t="shared" si="80"/>
        <v>0</v>
      </c>
      <c r="F78" s="113">
        <f t="shared" si="80"/>
        <v>0</v>
      </c>
      <c r="G78" s="113">
        <f t="shared" si="80"/>
        <v>0</v>
      </c>
      <c r="H78" s="113">
        <f t="shared" si="80"/>
        <v>0</v>
      </c>
      <c r="I78" s="113">
        <f t="shared" si="80"/>
        <v>0</v>
      </c>
      <c r="J78" s="113">
        <f t="shared" si="80"/>
        <v>0</v>
      </c>
      <c r="K78" s="113">
        <f t="shared" si="80"/>
        <v>0</v>
      </c>
      <c r="L78" s="113">
        <f t="shared" si="80"/>
        <v>0</v>
      </c>
      <c r="M78" s="113">
        <f t="shared" si="80"/>
        <v>0</v>
      </c>
      <c r="N78" s="113">
        <f t="shared" si="80"/>
        <v>0</v>
      </c>
      <c r="O78" s="113">
        <f t="shared" si="80"/>
        <v>0</v>
      </c>
      <c r="P78" s="113">
        <f t="shared" si="80"/>
        <v>0</v>
      </c>
      <c r="Q78" s="113">
        <f t="shared" si="80"/>
        <v>0</v>
      </c>
      <c r="R78" s="113">
        <f t="shared" si="80"/>
        <v>0</v>
      </c>
      <c r="S78" s="113">
        <f t="shared" si="80"/>
        <v>0</v>
      </c>
      <c r="T78" s="113">
        <f t="shared" si="80"/>
        <v>0</v>
      </c>
      <c r="U78" s="113">
        <f t="shared" si="80"/>
        <v>0</v>
      </c>
      <c r="V78" s="113">
        <f t="shared" si="80"/>
        <v>0</v>
      </c>
      <c r="W78" s="113">
        <f t="shared" si="80"/>
        <v>0</v>
      </c>
      <c r="X78" s="113">
        <f t="shared" si="80"/>
        <v>0</v>
      </c>
      <c r="Y78" s="113">
        <f t="shared" si="80"/>
        <v>0</v>
      </c>
    </row>
    <row r="79" spans="1:25" s="96" customFormat="1">
      <c r="A79" s="113" t="s">
        <v>41</v>
      </c>
      <c r="B79" s="113">
        <f t="shared" ref="B79:Y79" si="81">B19+B48</f>
        <v>0</v>
      </c>
      <c r="C79" s="113">
        <f t="shared" si="81"/>
        <v>0</v>
      </c>
      <c r="D79" s="113">
        <f t="shared" si="81"/>
        <v>0</v>
      </c>
      <c r="E79" s="113">
        <f t="shared" si="81"/>
        <v>0</v>
      </c>
      <c r="F79" s="113">
        <f t="shared" si="81"/>
        <v>0</v>
      </c>
      <c r="G79" s="113">
        <f t="shared" si="81"/>
        <v>0</v>
      </c>
      <c r="H79" s="113">
        <f t="shared" si="81"/>
        <v>0</v>
      </c>
      <c r="I79" s="113">
        <f t="shared" si="81"/>
        <v>0</v>
      </c>
      <c r="J79" s="113">
        <f t="shared" si="81"/>
        <v>0</v>
      </c>
      <c r="K79" s="113">
        <f t="shared" si="81"/>
        <v>0</v>
      </c>
      <c r="L79" s="113">
        <f t="shared" si="81"/>
        <v>0</v>
      </c>
      <c r="M79" s="113">
        <f t="shared" si="81"/>
        <v>0</v>
      </c>
      <c r="N79" s="113">
        <f t="shared" si="81"/>
        <v>0</v>
      </c>
      <c r="O79" s="113">
        <f t="shared" si="81"/>
        <v>0</v>
      </c>
      <c r="P79" s="113">
        <f t="shared" si="81"/>
        <v>0</v>
      </c>
      <c r="Q79" s="113">
        <f t="shared" si="81"/>
        <v>0</v>
      </c>
      <c r="R79" s="113">
        <f t="shared" si="81"/>
        <v>0</v>
      </c>
      <c r="S79" s="113">
        <f t="shared" si="81"/>
        <v>0</v>
      </c>
      <c r="T79" s="113">
        <f t="shared" si="81"/>
        <v>0</v>
      </c>
      <c r="U79" s="113">
        <f t="shared" si="81"/>
        <v>0</v>
      </c>
      <c r="V79" s="113">
        <f t="shared" si="81"/>
        <v>0</v>
      </c>
      <c r="W79" s="113">
        <f t="shared" si="81"/>
        <v>0</v>
      </c>
      <c r="X79" s="113">
        <f t="shared" si="81"/>
        <v>0</v>
      </c>
      <c r="Y79" s="113">
        <f t="shared" si="81"/>
        <v>0</v>
      </c>
    </row>
    <row r="80" spans="1:25" s="96" customFormat="1">
      <c r="A80" s="112" t="s">
        <v>42</v>
      </c>
      <c r="B80" s="148">
        <f t="shared" ref="B80:Y80" si="82">B20+B49</f>
        <v>-328067985.56999999</v>
      </c>
      <c r="C80" s="148">
        <f t="shared" si="82"/>
        <v>-12764545.979999999</v>
      </c>
      <c r="D80" s="148">
        <f t="shared" si="82"/>
        <v>-35967824.869999975</v>
      </c>
      <c r="E80" s="148">
        <f t="shared" si="82"/>
        <v>53033890.879999988</v>
      </c>
      <c r="F80" s="148">
        <f t="shared" si="82"/>
        <v>-405570108.86000001</v>
      </c>
      <c r="G80" s="148">
        <f t="shared" si="82"/>
        <v>5666182.2800000003</v>
      </c>
      <c r="H80" s="148">
        <f t="shared" si="82"/>
        <v>10883086.779999997</v>
      </c>
      <c r="I80" s="148">
        <f t="shared" si="82"/>
        <v>-5765969.7800000012</v>
      </c>
      <c r="J80" s="148">
        <f t="shared" si="82"/>
        <v>3165854.0400000005</v>
      </c>
      <c r="K80" s="148">
        <f t="shared" si="82"/>
        <v>0</v>
      </c>
      <c r="L80" s="148">
        <f t="shared" si="82"/>
        <v>-372801.85000000003</v>
      </c>
      <c r="M80" s="148">
        <f t="shared" si="82"/>
        <v>-2243986.9099999997</v>
      </c>
      <c r="N80" s="148">
        <f t="shared" si="82"/>
        <v>883005.53</v>
      </c>
      <c r="O80" s="148">
        <f t="shared" si="82"/>
        <v>67658705.5</v>
      </c>
      <c r="P80" s="148">
        <f t="shared" si="82"/>
        <v>-229591.16</v>
      </c>
      <c r="Q80" s="148">
        <f t="shared" si="82"/>
        <v>69043120.590000004</v>
      </c>
      <c r="R80" s="148">
        <f t="shared" si="82"/>
        <v>-858562.51</v>
      </c>
      <c r="S80" s="148">
        <f t="shared" si="82"/>
        <v>-296261.42</v>
      </c>
      <c r="T80" s="148">
        <f t="shared" si="82"/>
        <v>-1007290.05</v>
      </c>
      <c r="U80" s="148">
        <f t="shared" si="82"/>
        <v>-259196.46</v>
      </c>
      <c r="V80" s="148">
        <f t="shared" si="82"/>
        <v>-44305.19</v>
      </c>
      <c r="W80" s="148">
        <f t="shared" si="82"/>
        <v>-703788.4</v>
      </c>
      <c r="X80" s="148">
        <f t="shared" si="82"/>
        <v>0</v>
      </c>
      <c r="Y80" s="148">
        <f t="shared" si="82"/>
        <v>0</v>
      </c>
    </row>
    <row r="81" spans="1:25" s="96" customFormat="1">
      <c r="A81" s="113" t="s">
        <v>43</v>
      </c>
      <c r="B81" s="113">
        <f t="shared" ref="B81:Y81" si="83">B21+B50</f>
        <v>8670</v>
      </c>
      <c r="C81" s="113">
        <f t="shared" si="83"/>
        <v>0</v>
      </c>
      <c r="D81" s="113">
        <f t="shared" si="83"/>
        <v>8670</v>
      </c>
      <c r="E81" s="113">
        <f t="shared" si="83"/>
        <v>0</v>
      </c>
      <c r="F81" s="113">
        <f t="shared" si="83"/>
        <v>0</v>
      </c>
      <c r="G81" s="113">
        <f t="shared" si="83"/>
        <v>0</v>
      </c>
      <c r="H81" s="113">
        <f t="shared" si="83"/>
        <v>0</v>
      </c>
      <c r="I81" s="113">
        <f t="shared" si="83"/>
        <v>0</v>
      </c>
      <c r="J81" s="113">
        <f t="shared" si="83"/>
        <v>0</v>
      </c>
      <c r="K81" s="113">
        <f t="shared" si="83"/>
        <v>0</v>
      </c>
      <c r="L81" s="113">
        <f t="shared" si="83"/>
        <v>0</v>
      </c>
      <c r="M81" s="113">
        <f t="shared" si="83"/>
        <v>0</v>
      </c>
      <c r="N81" s="113">
        <f t="shared" si="83"/>
        <v>0</v>
      </c>
      <c r="O81" s="113">
        <f t="shared" si="83"/>
        <v>0</v>
      </c>
      <c r="P81" s="113">
        <f t="shared" si="83"/>
        <v>0</v>
      </c>
      <c r="Q81" s="113">
        <f t="shared" si="83"/>
        <v>0</v>
      </c>
      <c r="R81" s="113">
        <f t="shared" si="83"/>
        <v>0</v>
      </c>
      <c r="S81" s="113">
        <f t="shared" si="83"/>
        <v>0</v>
      </c>
      <c r="T81" s="113">
        <f t="shared" si="83"/>
        <v>0</v>
      </c>
      <c r="U81" s="113">
        <f t="shared" si="83"/>
        <v>0</v>
      </c>
      <c r="V81" s="113">
        <f t="shared" si="83"/>
        <v>0</v>
      </c>
      <c r="W81" s="113">
        <f t="shared" si="83"/>
        <v>0</v>
      </c>
      <c r="X81" s="113">
        <f t="shared" si="83"/>
        <v>0</v>
      </c>
      <c r="Y81" s="113">
        <f t="shared" si="83"/>
        <v>0</v>
      </c>
    </row>
    <row r="82" spans="1:25" s="96" customFormat="1">
      <c r="A82" s="113" t="s">
        <v>44</v>
      </c>
      <c r="B82" s="113">
        <f t="shared" ref="B82:Y82" si="84">B22+B51</f>
        <v>3000</v>
      </c>
      <c r="C82" s="113">
        <f t="shared" si="84"/>
        <v>0</v>
      </c>
      <c r="D82" s="113">
        <f t="shared" si="84"/>
        <v>0</v>
      </c>
      <c r="E82" s="113">
        <f t="shared" si="84"/>
        <v>3000</v>
      </c>
      <c r="F82" s="113">
        <f t="shared" si="84"/>
        <v>0</v>
      </c>
      <c r="G82" s="113">
        <f t="shared" si="84"/>
        <v>0</v>
      </c>
      <c r="H82" s="113">
        <f t="shared" si="84"/>
        <v>0</v>
      </c>
      <c r="I82" s="113">
        <f t="shared" si="84"/>
        <v>0</v>
      </c>
      <c r="J82" s="113">
        <f t="shared" si="84"/>
        <v>0</v>
      </c>
      <c r="K82" s="113">
        <f t="shared" si="84"/>
        <v>0</v>
      </c>
      <c r="L82" s="113">
        <f t="shared" si="84"/>
        <v>0</v>
      </c>
      <c r="M82" s="113">
        <f t="shared" si="84"/>
        <v>0</v>
      </c>
      <c r="N82" s="113">
        <f t="shared" si="84"/>
        <v>0</v>
      </c>
      <c r="O82" s="113">
        <f t="shared" si="84"/>
        <v>0</v>
      </c>
      <c r="P82" s="113">
        <f t="shared" si="84"/>
        <v>0</v>
      </c>
      <c r="Q82" s="113">
        <f t="shared" si="84"/>
        <v>0</v>
      </c>
      <c r="R82" s="113">
        <f t="shared" si="84"/>
        <v>0</v>
      </c>
      <c r="S82" s="113">
        <f t="shared" si="84"/>
        <v>0</v>
      </c>
      <c r="T82" s="113">
        <f t="shared" si="84"/>
        <v>0</v>
      </c>
      <c r="U82" s="113">
        <f t="shared" si="84"/>
        <v>0</v>
      </c>
      <c r="V82" s="113">
        <f t="shared" si="84"/>
        <v>0</v>
      </c>
      <c r="W82" s="113">
        <f t="shared" si="84"/>
        <v>0</v>
      </c>
      <c r="X82" s="113">
        <f t="shared" si="84"/>
        <v>0</v>
      </c>
      <c r="Y82" s="113">
        <f t="shared" si="84"/>
        <v>0</v>
      </c>
    </row>
    <row r="83" spans="1:25" s="96" customFormat="1">
      <c r="A83" s="112" t="s">
        <v>45</v>
      </c>
      <c r="B83" s="148">
        <f t="shared" ref="B83:Y83" si="85">B23+B52</f>
        <v>-328062315.56999999</v>
      </c>
      <c r="C83" s="148">
        <f t="shared" si="85"/>
        <v>-12764545.979999999</v>
      </c>
      <c r="D83" s="148">
        <f t="shared" si="85"/>
        <v>-35959154.869999975</v>
      </c>
      <c r="E83" s="148">
        <f t="shared" si="85"/>
        <v>53030890.879999988</v>
      </c>
      <c r="F83" s="148">
        <f t="shared" si="85"/>
        <v>-405570108.86000001</v>
      </c>
      <c r="G83" s="148">
        <f t="shared" si="85"/>
        <v>5666182.2800000003</v>
      </c>
      <c r="H83" s="148">
        <f t="shared" si="85"/>
        <v>10883086.779999997</v>
      </c>
      <c r="I83" s="148">
        <f t="shared" si="85"/>
        <v>-5765969.7800000012</v>
      </c>
      <c r="J83" s="148">
        <f t="shared" si="85"/>
        <v>3165854.0400000005</v>
      </c>
      <c r="K83" s="148">
        <f t="shared" si="85"/>
        <v>0</v>
      </c>
      <c r="L83" s="148">
        <f t="shared" si="85"/>
        <v>-372801.85000000003</v>
      </c>
      <c r="M83" s="148">
        <f t="shared" si="85"/>
        <v>-2243986.9099999997</v>
      </c>
      <c r="N83" s="148">
        <f t="shared" si="85"/>
        <v>883005.53</v>
      </c>
      <c r="O83" s="148">
        <f t="shared" si="85"/>
        <v>67658705.5</v>
      </c>
      <c r="P83" s="148">
        <f t="shared" si="85"/>
        <v>-229591.16</v>
      </c>
      <c r="Q83" s="148">
        <f t="shared" si="85"/>
        <v>69043120.590000004</v>
      </c>
      <c r="R83" s="148">
        <f t="shared" si="85"/>
        <v>-858562.51</v>
      </c>
      <c r="S83" s="148">
        <f t="shared" si="85"/>
        <v>-296261.42</v>
      </c>
      <c r="T83" s="148">
        <f t="shared" si="85"/>
        <v>-1007290.05</v>
      </c>
      <c r="U83" s="148">
        <f t="shared" si="85"/>
        <v>-259196.46</v>
      </c>
      <c r="V83" s="148">
        <f t="shared" si="85"/>
        <v>-44305.19</v>
      </c>
      <c r="W83" s="148">
        <f t="shared" si="85"/>
        <v>-703788.4</v>
      </c>
      <c r="X83" s="148">
        <f t="shared" si="85"/>
        <v>0</v>
      </c>
      <c r="Y83" s="148">
        <f t="shared" si="85"/>
        <v>0</v>
      </c>
    </row>
    <row r="84" spans="1:25" s="96" customFormat="1">
      <c r="A84" s="113" t="s">
        <v>46</v>
      </c>
      <c r="B84" s="113">
        <f t="shared" ref="B84:Y84" si="86">B24+B53</f>
        <v>-81860786.813333347</v>
      </c>
      <c r="C84" s="113">
        <f>C24+C53</f>
        <v>-106220844.75333335</v>
      </c>
      <c r="D84" s="113">
        <f t="shared" si="86"/>
        <v>24360057.940000001</v>
      </c>
      <c r="E84" s="113">
        <f t="shared" si="86"/>
        <v>0</v>
      </c>
      <c r="F84" s="113">
        <f t="shared" si="86"/>
        <v>0</v>
      </c>
      <c r="G84" s="113">
        <f t="shared" si="86"/>
        <v>0</v>
      </c>
      <c r="H84" s="113">
        <f t="shared" si="86"/>
        <v>0</v>
      </c>
      <c r="I84" s="113">
        <f t="shared" si="86"/>
        <v>0</v>
      </c>
      <c r="J84" s="113">
        <f t="shared" si="86"/>
        <v>0</v>
      </c>
      <c r="K84" s="113">
        <f t="shared" si="86"/>
        <v>0</v>
      </c>
      <c r="L84" s="113">
        <f t="shared" si="86"/>
        <v>0</v>
      </c>
      <c r="M84" s="113">
        <f t="shared" si="86"/>
        <v>0</v>
      </c>
      <c r="N84" s="113">
        <f t="shared" si="86"/>
        <v>0</v>
      </c>
      <c r="O84" s="113">
        <f t="shared" si="86"/>
        <v>0</v>
      </c>
      <c r="P84" s="113">
        <f t="shared" si="86"/>
        <v>0</v>
      </c>
      <c r="Q84" s="113">
        <f t="shared" si="86"/>
        <v>0</v>
      </c>
      <c r="R84" s="113">
        <f t="shared" si="86"/>
        <v>0</v>
      </c>
      <c r="S84" s="113">
        <f t="shared" si="86"/>
        <v>0</v>
      </c>
      <c r="T84" s="113">
        <f t="shared" si="86"/>
        <v>0</v>
      </c>
      <c r="U84" s="113">
        <f t="shared" si="86"/>
        <v>0</v>
      </c>
      <c r="V84" s="113">
        <f t="shared" si="86"/>
        <v>0</v>
      </c>
      <c r="W84" s="113">
        <f t="shared" si="86"/>
        <v>0</v>
      </c>
      <c r="X84" s="113">
        <f t="shared" si="86"/>
        <v>0</v>
      </c>
      <c r="Y84" s="113">
        <f t="shared" si="86"/>
        <v>0</v>
      </c>
    </row>
    <row r="85" spans="1:25" s="96" customFormat="1">
      <c r="A85" s="112" t="s">
        <v>47</v>
      </c>
      <c r="B85" s="148">
        <f t="shared" ref="B85:Y85" si="87">B25+B54</f>
        <v>-246201528.75666666</v>
      </c>
      <c r="C85" s="148">
        <f t="shared" si="87"/>
        <v>93456298.773333341</v>
      </c>
      <c r="D85" s="148">
        <f t="shared" si="87"/>
        <v>-60319212.809999973</v>
      </c>
      <c r="E85" s="148">
        <f t="shared" si="87"/>
        <v>53030890.879999988</v>
      </c>
      <c r="F85" s="148">
        <f t="shared" si="87"/>
        <v>-405570108.86000001</v>
      </c>
      <c r="G85" s="148">
        <f t="shared" si="87"/>
        <v>5666182.2800000003</v>
      </c>
      <c r="H85" s="148">
        <f t="shared" si="87"/>
        <v>10883086.779999997</v>
      </c>
      <c r="I85" s="148">
        <f t="shared" si="87"/>
        <v>-5765969.7800000012</v>
      </c>
      <c r="J85" s="148">
        <f t="shared" si="87"/>
        <v>3165854.0400000005</v>
      </c>
      <c r="K85" s="148">
        <f t="shared" si="87"/>
        <v>0</v>
      </c>
      <c r="L85" s="148">
        <f t="shared" si="87"/>
        <v>-372801.85000000003</v>
      </c>
      <c r="M85" s="148">
        <f t="shared" si="87"/>
        <v>-2243986.9099999997</v>
      </c>
      <c r="N85" s="148">
        <f t="shared" si="87"/>
        <v>883005.53</v>
      </c>
      <c r="O85" s="148">
        <f t="shared" si="87"/>
        <v>67658705.5</v>
      </c>
      <c r="P85" s="148">
        <f t="shared" si="87"/>
        <v>-229591.16</v>
      </c>
      <c r="Q85" s="148">
        <f t="shared" si="87"/>
        <v>69043120.590000004</v>
      </c>
      <c r="R85" s="148">
        <f t="shared" si="87"/>
        <v>-858562.51</v>
      </c>
      <c r="S85" s="148">
        <f t="shared" si="87"/>
        <v>-296261.42</v>
      </c>
      <c r="T85" s="148">
        <f t="shared" si="87"/>
        <v>-1007290.05</v>
      </c>
      <c r="U85" s="148">
        <f t="shared" si="87"/>
        <v>-259196.46</v>
      </c>
      <c r="V85" s="148">
        <f t="shared" si="87"/>
        <v>-44305.19</v>
      </c>
      <c r="W85" s="148">
        <f t="shared" si="87"/>
        <v>-703788.4</v>
      </c>
      <c r="X85" s="148">
        <f t="shared" si="87"/>
        <v>0</v>
      </c>
      <c r="Y85" s="148">
        <f t="shared" si="87"/>
        <v>0</v>
      </c>
    </row>
    <row r="86" spans="1:25" s="96" customFormat="1">
      <c r="A86" s="114" t="s">
        <v>48</v>
      </c>
      <c r="B86" s="149">
        <f t="shared" ref="B86:Y86" si="88">B26+B55</f>
        <v>0</v>
      </c>
      <c r="C86" s="149">
        <f t="shared" si="88"/>
        <v>0</v>
      </c>
      <c r="D86" s="149">
        <f t="shared" si="88"/>
        <v>0</v>
      </c>
      <c r="E86" s="149">
        <f t="shared" si="88"/>
        <v>0</v>
      </c>
      <c r="F86" s="149">
        <f t="shared" si="88"/>
        <v>0</v>
      </c>
      <c r="G86" s="149">
        <f t="shared" si="88"/>
        <v>0</v>
      </c>
      <c r="H86" s="149">
        <f t="shared" si="88"/>
        <v>0</v>
      </c>
      <c r="I86" s="149">
        <f t="shared" si="88"/>
        <v>0</v>
      </c>
      <c r="J86" s="149">
        <f t="shared" si="88"/>
        <v>0</v>
      </c>
      <c r="K86" s="149">
        <f t="shared" si="88"/>
        <v>0</v>
      </c>
      <c r="L86" s="149">
        <f t="shared" si="88"/>
        <v>0</v>
      </c>
      <c r="M86" s="149">
        <f t="shared" si="88"/>
        <v>0</v>
      </c>
      <c r="N86" s="149">
        <f t="shared" si="88"/>
        <v>0</v>
      </c>
      <c r="O86" s="149">
        <f t="shared" si="88"/>
        <v>0</v>
      </c>
      <c r="P86" s="149">
        <f t="shared" si="88"/>
        <v>0</v>
      </c>
      <c r="Q86" s="149">
        <f t="shared" si="88"/>
        <v>0</v>
      </c>
      <c r="R86" s="149">
        <f t="shared" si="88"/>
        <v>0</v>
      </c>
      <c r="S86" s="149">
        <f t="shared" si="88"/>
        <v>0</v>
      </c>
      <c r="T86" s="149">
        <f t="shared" si="88"/>
        <v>0</v>
      </c>
      <c r="U86" s="149">
        <f t="shared" si="88"/>
        <v>0</v>
      </c>
      <c r="V86" s="149">
        <f t="shared" si="88"/>
        <v>0</v>
      </c>
      <c r="W86" s="149">
        <f t="shared" si="88"/>
        <v>0</v>
      </c>
      <c r="X86" s="149">
        <f t="shared" si="88"/>
        <v>0</v>
      </c>
      <c r="Y86" s="149">
        <f t="shared" si="88"/>
        <v>0</v>
      </c>
    </row>
    <row r="87" spans="1:25" s="96" customFormat="1">
      <c r="A87" s="115" t="s">
        <v>49</v>
      </c>
      <c r="B87" s="150">
        <f t="shared" ref="B87:Y87" si="89">B27+B56</f>
        <v>-246201528.75666663</v>
      </c>
      <c r="C87" s="150">
        <f t="shared" si="89"/>
        <v>93456298.773333341</v>
      </c>
      <c r="D87" s="150">
        <f t="shared" si="89"/>
        <v>-60319212.809999973</v>
      </c>
      <c r="E87" s="150">
        <f t="shared" si="89"/>
        <v>53030890.87999998</v>
      </c>
      <c r="F87" s="150">
        <f t="shared" si="89"/>
        <v>-405570108.85999995</v>
      </c>
      <c r="G87" s="150">
        <f t="shared" si="89"/>
        <v>5666182.2799999993</v>
      </c>
      <c r="H87" s="150">
        <f t="shared" si="89"/>
        <v>10883086.779999997</v>
      </c>
      <c r="I87" s="150">
        <f t="shared" si="89"/>
        <v>-5765969.7800000012</v>
      </c>
      <c r="J87" s="150">
        <f t="shared" si="89"/>
        <v>3165854.0400000005</v>
      </c>
      <c r="K87" s="150">
        <f t="shared" si="89"/>
        <v>0</v>
      </c>
      <c r="L87" s="150">
        <f t="shared" si="89"/>
        <v>-372801.85000000003</v>
      </c>
      <c r="M87" s="150">
        <f t="shared" si="89"/>
        <v>-2243986.9099999997</v>
      </c>
      <c r="N87" s="150">
        <f t="shared" si="89"/>
        <v>883005.53</v>
      </c>
      <c r="O87" s="150">
        <f t="shared" si="89"/>
        <v>67658705.5</v>
      </c>
      <c r="P87" s="150">
        <f t="shared" si="89"/>
        <v>-229591.16</v>
      </c>
      <c r="Q87" s="150">
        <f t="shared" si="89"/>
        <v>69043120.590000004</v>
      </c>
      <c r="R87" s="150">
        <f t="shared" si="89"/>
        <v>-858562.51</v>
      </c>
      <c r="S87" s="150">
        <f t="shared" si="89"/>
        <v>-296261.42</v>
      </c>
      <c r="T87" s="150">
        <f t="shared" si="89"/>
        <v>-1007290.05</v>
      </c>
      <c r="U87" s="150">
        <f t="shared" si="89"/>
        <v>-259196.46</v>
      </c>
      <c r="V87" s="150">
        <f t="shared" si="89"/>
        <v>-44305.19</v>
      </c>
      <c r="W87" s="150">
        <f t="shared" si="89"/>
        <v>-703788.4</v>
      </c>
      <c r="X87" s="150">
        <f t="shared" si="89"/>
        <v>0</v>
      </c>
      <c r="Y87" s="150">
        <f t="shared" si="89"/>
        <v>0</v>
      </c>
    </row>
    <row r="88" spans="1:25" s="93" customFormat="1"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s="93" customFormat="1">
      <c r="A89" s="104" t="s">
        <v>52</v>
      </c>
      <c r="B89" s="151">
        <f t="shared" ref="B89:M89" si="90">B59</f>
        <v>0</v>
      </c>
      <c r="C89" s="151">
        <f t="shared" si="90"/>
        <v>0</v>
      </c>
      <c r="D89" s="151">
        <f t="shared" si="90"/>
        <v>0</v>
      </c>
      <c r="E89" s="151">
        <f t="shared" si="90"/>
        <v>0</v>
      </c>
      <c r="F89" s="151">
        <f t="shared" si="90"/>
        <v>0</v>
      </c>
      <c r="G89" s="151">
        <f t="shared" si="90"/>
        <v>0</v>
      </c>
      <c r="H89" s="151">
        <f t="shared" si="90"/>
        <v>0</v>
      </c>
      <c r="I89" s="151">
        <f t="shared" si="90"/>
        <v>0</v>
      </c>
      <c r="J89" s="151">
        <f t="shared" si="90"/>
        <v>0</v>
      </c>
      <c r="K89" s="151">
        <f t="shared" si="90"/>
        <v>0</v>
      </c>
      <c r="L89" s="151">
        <f t="shared" si="90"/>
        <v>0</v>
      </c>
      <c r="M89" s="151">
        <f t="shared" si="90"/>
        <v>0</v>
      </c>
      <c r="N89" s="151">
        <f t="shared" ref="N89:Y89" si="91">N59</f>
        <v>0</v>
      </c>
      <c r="O89" s="151">
        <f t="shared" si="91"/>
        <v>0</v>
      </c>
      <c r="P89" s="151">
        <f t="shared" si="91"/>
        <v>0</v>
      </c>
      <c r="Q89" s="151">
        <f t="shared" si="91"/>
        <v>0</v>
      </c>
      <c r="R89" s="151">
        <f t="shared" si="91"/>
        <v>0</v>
      </c>
      <c r="S89" s="151">
        <f t="shared" si="91"/>
        <v>0</v>
      </c>
      <c r="T89" s="151">
        <f t="shared" si="91"/>
        <v>0</v>
      </c>
      <c r="U89" s="151">
        <f t="shared" si="91"/>
        <v>0</v>
      </c>
      <c r="V89" s="151">
        <f t="shared" si="91"/>
        <v>0</v>
      </c>
      <c r="W89" s="151">
        <f t="shared" si="91"/>
        <v>0</v>
      </c>
      <c r="X89" s="151">
        <f t="shared" si="91"/>
        <v>0</v>
      </c>
      <c r="Y89" s="151">
        <f t="shared" si="91"/>
        <v>0</v>
      </c>
    </row>
    <row r="90" spans="1:25" s="93" customFormat="1">
      <c r="A90" s="107" t="s">
        <v>55</v>
      </c>
      <c r="B90" s="152">
        <f>B87-B89</f>
        <v>-246201528.75666663</v>
      </c>
      <c r="C90" s="152">
        <f t="shared" ref="C90:Y90" si="92">C87-C89</f>
        <v>93456298.773333341</v>
      </c>
      <c r="D90" s="152">
        <f t="shared" si="92"/>
        <v>-60319212.809999973</v>
      </c>
      <c r="E90" s="152">
        <f t="shared" si="92"/>
        <v>53030890.87999998</v>
      </c>
      <c r="F90" s="152">
        <f t="shared" si="92"/>
        <v>-405570108.85999995</v>
      </c>
      <c r="G90" s="152">
        <f t="shared" si="92"/>
        <v>5666182.2799999993</v>
      </c>
      <c r="H90" s="152">
        <f t="shared" si="92"/>
        <v>10883086.779999997</v>
      </c>
      <c r="I90" s="152">
        <f t="shared" si="92"/>
        <v>-5765969.7800000012</v>
      </c>
      <c r="J90" s="152">
        <f t="shared" si="92"/>
        <v>3165854.0400000005</v>
      </c>
      <c r="K90" s="152">
        <f t="shared" si="92"/>
        <v>0</v>
      </c>
      <c r="L90" s="152">
        <f t="shared" si="92"/>
        <v>-372801.85000000003</v>
      </c>
      <c r="M90" s="152">
        <f t="shared" si="92"/>
        <v>-2243986.9099999997</v>
      </c>
      <c r="N90" s="152">
        <f t="shared" si="92"/>
        <v>883005.53</v>
      </c>
      <c r="O90" s="152">
        <f t="shared" si="92"/>
        <v>67658705.5</v>
      </c>
      <c r="P90" s="152">
        <f t="shared" si="92"/>
        <v>-229591.16</v>
      </c>
      <c r="Q90" s="152">
        <f t="shared" si="92"/>
        <v>69043120.590000004</v>
      </c>
      <c r="R90" s="152">
        <f t="shared" si="92"/>
        <v>-858562.51</v>
      </c>
      <c r="S90" s="152">
        <f t="shared" si="92"/>
        <v>-296261.42</v>
      </c>
      <c r="T90" s="152">
        <f t="shared" si="92"/>
        <v>-1007290.05</v>
      </c>
      <c r="U90" s="152">
        <f t="shared" si="92"/>
        <v>-259196.46</v>
      </c>
      <c r="V90" s="152">
        <f t="shared" si="92"/>
        <v>-44305.19</v>
      </c>
      <c r="W90" s="152">
        <f t="shared" si="92"/>
        <v>-703788.4</v>
      </c>
      <c r="X90" s="152">
        <f t="shared" si="92"/>
        <v>0</v>
      </c>
      <c r="Y90" s="152">
        <f t="shared" si="92"/>
        <v>0</v>
      </c>
    </row>
    <row r="91" spans="1:25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</row>
    <row r="93" spans="1:25">
      <c r="H93" s="119"/>
      <c r="I93" s="119"/>
      <c r="J93" s="119"/>
      <c r="K93" s="119"/>
      <c r="L93" s="119"/>
      <c r="M93" s="119"/>
    </row>
    <row r="94" spans="1:25">
      <c r="H94" s="119"/>
      <c r="I94" s="119"/>
      <c r="J94" s="119"/>
      <c r="K94" s="119"/>
      <c r="L94" s="119"/>
      <c r="M94" s="119"/>
    </row>
    <row r="96" spans="1:25">
      <c r="H96" s="120"/>
      <c r="I96" s="120"/>
    </row>
    <row r="98" spans="9:9">
      <c r="I98" s="120"/>
    </row>
  </sheetData>
  <mergeCells count="1">
    <mergeCell ref="A1:Y1"/>
  </mergeCells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"/>
  <sheetViews>
    <sheetView workbookViewId="0">
      <pane xSplit="3" ySplit="4" topLeftCell="L59" activePane="bottomRight" state="frozen"/>
      <selection pane="topRight"/>
      <selection pane="bottomLeft"/>
      <selection pane="bottomRight" activeCell="U18" sqref="U18"/>
    </sheetView>
  </sheetViews>
  <sheetFormatPr defaultColWidth="9" defaultRowHeight="13.5"/>
  <cols>
    <col min="1" max="1" width="6" style="59" customWidth="1"/>
    <col min="2" max="2" width="17.375" style="59" customWidth="1"/>
    <col min="3" max="10" width="13" style="59" customWidth="1"/>
    <col min="11" max="11" width="14.5" style="59" customWidth="1"/>
    <col min="12" max="13" width="13" style="59" customWidth="1"/>
    <col min="14" max="19" width="13" style="60" customWidth="1"/>
    <col min="20" max="24" width="13" style="59" customWidth="1"/>
    <col min="25" max="16384" width="9" style="59"/>
  </cols>
  <sheetData>
    <row r="1" spans="1:26" s="56" customFormat="1" ht="21" customHeight="1">
      <c r="A1" s="172" t="s">
        <v>56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</row>
    <row r="2" spans="1:26">
      <c r="A2" s="61"/>
      <c r="B2" s="62" t="s">
        <v>57</v>
      </c>
      <c r="C2" s="63" t="s">
        <v>2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76"/>
      <c r="O2" s="76"/>
      <c r="P2" s="76"/>
      <c r="Q2" s="76"/>
      <c r="R2" s="76"/>
      <c r="S2" s="76"/>
      <c r="T2" s="61"/>
      <c r="U2" s="61"/>
      <c r="V2" s="61"/>
      <c r="W2" s="61"/>
      <c r="X2" s="61"/>
    </row>
    <row r="3" spans="1:26">
      <c r="A3" s="64" t="s">
        <v>58</v>
      </c>
      <c r="B3" s="65" t="s">
        <v>59</v>
      </c>
      <c r="C3" s="66" t="str">
        <f>累计利润调整表!B3</f>
        <v>合计</v>
      </c>
      <c r="D3" s="66" t="str">
        <f>累计利润调整表!C3</f>
        <v>其他</v>
      </c>
      <c r="E3" s="66" t="str">
        <f>累计利润调整表!D3</f>
        <v>总部中后台</v>
      </c>
      <c r="F3" s="66" t="str">
        <f>累计利润调整表!E3</f>
        <v>经纪业务部</v>
      </c>
      <c r="G3" s="66" t="str">
        <f>累计利润调整表!F3</f>
        <v>资产管理部</v>
      </c>
      <c r="H3" s="66" t="str">
        <f>累计利润调整表!G3</f>
        <v>深分公司合计</v>
      </c>
      <c r="I3" s="77" t="str">
        <f>累计利润调整表!H3</f>
        <v>固定收益部</v>
      </c>
      <c r="J3" s="77" t="str">
        <f>累计利润调整表!I3</f>
        <v>证券投资部</v>
      </c>
      <c r="K3" s="77" t="str">
        <f>累计利润调整表!J3</f>
        <v>金融衍生品投资部</v>
      </c>
      <c r="L3" s="77" t="str">
        <f>累计利润调整表!K3</f>
        <v>风险管理部</v>
      </c>
      <c r="M3" s="77" t="str">
        <f>累计利润调整表!L3</f>
        <v>深圳管理部</v>
      </c>
      <c r="N3" s="77" t="str">
        <f>累计利润调整表!M3</f>
        <v>金融工程部</v>
      </c>
      <c r="O3" s="66" t="str">
        <f>累计利润调整表!N3</f>
        <v>中小企业融资部</v>
      </c>
      <c r="P3" s="66" t="str">
        <f>累计利润调整表!O3</f>
        <v>投资银行合计</v>
      </c>
      <c r="Q3" s="77" t="str">
        <f>累计利润调整表!P3</f>
        <v>财务顾问部</v>
      </c>
      <c r="R3" s="77" t="str">
        <f>累计利润调整表!Q3</f>
        <v>债券融资部</v>
      </c>
      <c r="S3" s="77" t="str">
        <f>累计利润调整表!R3</f>
        <v>股权融资部</v>
      </c>
      <c r="T3" s="77" t="str">
        <f>累计利润调整表!S3</f>
        <v>投行管理总部</v>
      </c>
      <c r="U3" s="66" t="str">
        <f>累计利润调整表!T3</f>
        <v>浙江分公司小计</v>
      </c>
      <c r="V3" s="77" t="str">
        <f>累计利润调整表!U3</f>
        <v>浙分总部</v>
      </c>
      <c r="W3" s="77" t="str">
        <f>累计利润调整表!V3</f>
        <v>综合业务部</v>
      </c>
      <c r="X3" s="77" t="str">
        <f>累计利润调整表!W3</f>
        <v>网络金融部</v>
      </c>
      <c r="Y3" s="66">
        <f>累计利润调整表!X3</f>
        <v>0</v>
      </c>
      <c r="Z3" s="66">
        <f>累计利润调整表!Y3</f>
        <v>0</v>
      </c>
    </row>
    <row r="4" spans="1:26">
      <c r="A4" s="173" t="s">
        <v>60</v>
      </c>
      <c r="B4" s="67" t="s">
        <v>61</v>
      </c>
      <c r="C4" s="68">
        <v>12853455.510000002</v>
      </c>
      <c r="D4" s="68">
        <v>36980</v>
      </c>
      <c r="E4" s="68">
        <v>3451658.94</v>
      </c>
      <c r="F4" s="68">
        <v>5909525.120000001</v>
      </c>
      <c r="G4" s="68">
        <v>392188.29</v>
      </c>
      <c r="H4" s="68">
        <v>968913.51</v>
      </c>
      <c r="I4" s="68">
        <v>293842.49</v>
      </c>
      <c r="J4" s="68">
        <v>234452.22</v>
      </c>
      <c r="K4" s="68">
        <v>138506.39000000001</v>
      </c>
      <c r="L4" s="68">
        <v>0</v>
      </c>
      <c r="M4" s="68">
        <v>113918.95</v>
      </c>
      <c r="N4" s="78">
        <v>188193.46</v>
      </c>
      <c r="O4" s="78">
        <v>359653.19</v>
      </c>
      <c r="P4" s="78">
        <v>1229074.43</v>
      </c>
      <c r="Q4" s="78">
        <v>68777.679999999993</v>
      </c>
      <c r="R4" s="78">
        <v>265832.14</v>
      </c>
      <c r="S4" s="78">
        <v>711960.86</v>
      </c>
      <c r="T4" s="68">
        <v>182503.74999999997</v>
      </c>
      <c r="U4" s="68">
        <v>505462.03</v>
      </c>
      <c r="V4" s="68">
        <v>125698.66000000002</v>
      </c>
      <c r="W4" s="68">
        <v>31893.49</v>
      </c>
      <c r="X4" s="68">
        <v>347869.88</v>
      </c>
    </row>
    <row r="5" spans="1:26">
      <c r="A5" s="173"/>
      <c r="B5" s="67" t="s">
        <v>62</v>
      </c>
      <c r="C5" s="68">
        <v>11893.000000000002</v>
      </c>
      <c r="D5" s="68">
        <v>10960</v>
      </c>
      <c r="E5" s="68">
        <v>0</v>
      </c>
      <c r="F5" s="68">
        <v>720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78">
        <v>0</v>
      </c>
      <c r="O5" s="78">
        <v>0</v>
      </c>
      <c r="P5" s="78">
        <v>213</v>
      </c>
      <c r="Q5" s="78">
        <v>0</v>
      </c>
      <c r="R5" s="78">
        <v>213</v>
      </c>
      <c r="S5" s="78">
        <v>0</v>
      </c>
      <c r="T5" s="68">
        <v>0</v>
      </c>
      <c r="U5" s="68">
        <v>0</v>
      </c>
      <c r="V5" s="68">
        <v>0</v>
      </c>
      <c r="W5" s="68">
        <v>0</v>
      </c>
      <c r="X5" s="68">
        <v>0</v>
      </c>
    </row>
    <row r="6" spans="1:26">
      <c r="A6" s="173"/>
      <c r="B6" s="67" t="s">
        <v>63</v>
      </c>
      <c r="C6" s="68">
        <v>524554.94999999995</v>
      </c>
      <c r="D6" s="68">
        <v>748</v>
      </c>
      <c r="E6" s="68">
        <v>212728.73</v>
      </c>
      <c r="F6" s="68">
        <v>242096.56999999998</v>
      </c>
      <c r="G6" s="68">
        <v>8078.9600000000009</v>
      </c>
      <c r="H6" s="68">
        <v>19283.71</v>
      </c>
      <c r="I6" s="68">
        <v>6011.25</v>
      </c>
      <c r="J6" s="68">
        <v>4806.6400000000003</v>
      </c>
      <c r="K6" s="68">
        <v>2837.33</v>
      </c>
      <c r="L6" s="79">
        <v>0</v>
      </c>
      <c r="M6" s="68">
        <v>1772.2199999999998</v>
      </c>
      <c r="N6" s="78">
        <v>3856.27</v>
      </c>
      <c r="O6" s="78">
        <v>6326.3</v>
      </c>
      <c r="P6" s="78">
        <v>24864.239999999998</v>
      </c>
      <c r="Q6" s="78">
        <v>1434.3499999999997</v>
      </c>
      <c r="R6" s="78">
        <v>5526.64</v>
      </c>
      <c r="S6" s="78">
        <v>14407.219999999998</v>
      </c>
      <c r="T6" s="68">
        <v>3496.0299999999997</v>
      </c>
      <c r="U6" s="68">
        <v>10428.439999999999</v>
      </c>
      <c r="V6" s="68">
        <v>2555.9699999999998</v>
      </c>
      <c r="W6" s="68">
        <v>663.07</v>
      </c>
      <c r="X6" s="68">
        <v>7209.3999999999987</v>
      </c>
    </row>
    <row r="7" spans="1:26">
      <c r="A7" s="173"/>
      <c r="B7" s="67" t="s">
        <v>64</v>
      </c>
      <c r="C7" s="68">
        <v>3000816.4800000004</v>
      </c>
      <c r="D7" s="68">
        <v>-211580.07</v>
      </c>
      <c r="E7" s="68">
        <v>677964.46000000008</v>
      </c>
      <c r="F7" s="68">
        <v>1742765.37</v>
      </c>
      <c r="G7" s="68">
        <v>106304.81</v>
      </c>
      <c r="H7" s="68">
        <v>270629.32</v>
      </c>
      <c r="I7" s="68">
        <v>75662.149999999994</v>
      </c>
      <c r="J7" s="68">
        <v>70492.259999999995</v>
      </c>
      <c r="K7" s="68">
        <v>41129.269999999997</v>
      </c>
      <c r="L7" s="68">
        <v>0</v>
      </c>
      <c r="M7" s="68">
        <v>23564.560000000001</v>
      </c>
      <c r="N7" s="78">
        <v>59781.079999999994</v>
      </c>
      <c r="O7" s="78">
        <v>100040.78</v>
      </c>
      <c r="P7" s="78">
        <v>156189.31</v>
      </c>
      <c r="Q7" s="78">
        <v>18757.669999999998</v>
      </c>
      <c r="R7" s="78">
        <v>66627.41</v>
      </c>
      <c r="S7" s="78">
        <v>52073.849999999991</v>
      </c>
      <c r="T7" s="68">
        <v>18730.38</v>
      </c>
      <c r="U7" s="68">
        <v>158502.5</v>
      </c>
      <c r="V7" s="68">
        <v>25870.52</v>
      </c>
      <c r="W7" s="68">
        <v>9966.0499999999993</v>
      </c>
      <c r="X7" s="68">
        <v>122665.92999999998</v>
      </c>
    </row>
    <row r="8" spans="1:26">
      <c r="A8" s="173"/>
      <c r="B8" s="67" t="s">
        <v>65</v>
      </c>
      <c r="C8" s="68">
        <v>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</row>
    <row r="9" spans="1:26">
      <c r="A9" s="173"/>
      <c r="B9" s="67" t="s">
        <v>66</v>
      </c>
      <c r="C9" s="68">
        <v>28671.900000000005</v>
      </c>
      <c r="D9" s="68">
        <v>0</v>
      </c>
      <c r="E9" s="68">
        <v>0</v>
      </c>
      <c r="F9" s="68">
        <v>28671.900000000005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  <c r="N9" s="78">
        <v>0</v>
      </c>
      <c r="O9" s="78">
        <v>0</v>
      </c>
      <c r="P9" s="78">
        <v>0</v>
      </c>
      <c r="Q9" s="78">
        <v>0</v>
      </c>
      <c r="R9" s="78">
        <v>0</v>
      </c>
      <c r="S9" s="78">
        <v>0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</row>
    <row r="10" spans="1:26">
      <c r="A10" s="173"/>
      <c r="B10" s="67" t="s">
        <v>67</v>
      </c>
      <c r="C10" s="68">
        <v>295259.99999999994</v>
      </c>
      <c r="D10" s="68">
        <v>420</v>
      </c>
      <c r="E10" s="68">
        <v>75180</v>
      </c>
      <c r="F10" s="68">
        <v>128520</v>
      </c>
      <c r="G10" s="68">
        <v>11760</v>
      </c>
      <c r="H10" s="68">
        <v>22680.000000000004</v>
      </c>
      <c r="I10" s="68">
        <v>6720</v>
      </c>
      <c r="J10" s="68">
        <v>5880</v>
      </c>
      <c r="K10" s="68">
        <v>3360</v>
      </c>
      <c r="L10" s="68">
        <v>0</v>
      </c>
      <c r="M10" s="68">
        <v>2100</v>
      </c>
      <c r="N10" s="78">
        <v>4620</v>
      </c>
      <c r="O10" s="78">
        <v>15540</v>
      </c>
      <c r="P10" s="78">
        <v>25200</v>
      </c>
      <c r="Q10" s="78">
        <v>2940</v>
      </c>
      <c r="R10" s="78">
        <v>10500</v>
      </c>
      <c r="S10" s="78">
        <v>8400</v>
      </c>
      <c r="T10" s="68">
        <v>3360</v>
      </c>
      <c r="U10" s="68">
        <v>15960</v>
      </c>
      <c r="V10" s="68">
        <v>2100</v>
      </c>
      <c r="W10" s="68">
        <v>1260</v>
      </c>
      <c r="X10" s="68">
        <v>12600</v>
      </c>
    </row>
    <row r="11" spans="1:26">
      <c r="A11" s="173"/>
      <c r="B11" s="67" t="s">
        <v>68</v>
      </c>
      <c r="C11" s="68">
        <v>96659.04</v>
      </c>
      <c r="D11" s="68">
        <v>0</v>
      </c>
      <c r="E11" s="68">
        <v>63528</v>
      </c>
      <c r="F11" s="68">
        <v>25280</v>
      </c>
      <c r="G11" s="68">
        <v>0</v>
      </c>
      <c r="H11" s="68">
        <v>4579.04</v>
      </c>
      <c r="I11" s="68">
        <v>0</v>
      </c>
      <c r="J11" s="68">
        <v>4579.04</v>
      </c>
      <c r="K11" s="68">
        <v>0</v>
      </c>
      <c r="L11" s="68">
        <v>0</v>
      </c>
      <c r="M11" s="68">
        <v>0</v>
      </c>
      <c r="N11" s="78">
        <v>0</v>
      </c>
      <c r="O11" s="78">
        <v>0</v>
      </c>
      <c r="P11" s="78">
        <v>3272</v>
      </c>
      <c r="Q11" s="78">
        <v>0</v>
      </c>
      <c r="R11" s="78">
        <v>0</v>
      </c>
      <c r="S11" s="78">
        <v>0</v>
      </c>
      <c r="T11" s="68">
        <v>3272</v>
      </c>
      <c r="U11" s="68">
        <v>0</v>
      </c>
      <c r="V11" s="68">
        <v>0</v>
      </c>
      <c r="W11" s="68">
        <v>0</v>
      </c>
      <c r="X11" s="68">
        <v>0</v>
      </c>
    </row>
    <row r="12" spans="1:26">
      <c r="A12" s="173"/>
      <c r="B12" s="67" t="s">
        <v>69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79">
        <v>0</v>
      </c>
      <c r="M12" s="6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</row>
    <row r="13" spans="1:26">
      <c r="A13" s="173"/>
      <c r="B13" s="67" t="s">
        <v>70</v>
      </c>
      <c r="C13" s="69">
        <v>16811310.880000003</v>
      </c>
      <c r="D13" s="69">
        <v>-162472.07</v>
      </c>
      <c r="E13" s="69">
        <v>4481060.13</v>
      </c>
      <c r="F13" s="69">
        <v>8077578.9600000009</v>
      </c>
      <c r="G13" s="69">
        <v>518332.06000000006</v>
      </c>
      <c r="H13" s="69">
        <v>1286085.58</v>
      </c>
      <c r="I13" s="69">
        <v>382235.88999999996</v>
      </c>
      <c r="J13" s="69">
        <v>320210.16000000003</v>
      </c>
      <c r="K13" s="69">
        <v>185832.99</v>
      </c>
      <c r="L13" s="69">
        <v>0</v>
      </c>
      <c r="M13" s="69">
        <v>141355.73000000001</v>
      </c>
      <c r="N13" s="72">
        <v>256450.80999999997</v>
      </c>
      <c r="O13" s="72">
        <v>481560.27</v>
      </c>
      <c r="P13" s="72">
        <v>1438812.9800000002</v>
      </c>
      <c r="Q13" s="72">
        <v>91909.7</v>
      </c>
      <c r="R13" s="72">
        <v>348699.18999999994</v>
      </c>
      <c r="S13" s="72">
        <v>786841.92999999993</v>
      </c>
      <c r="T13" s="69">
        <v>211362.15999999997</v>
      </c>
      <c r="U13" s="69">
        <v>690352.97000000009</v>
      </c>
      <c r="V13" s="69">
        <v>156225.15000000002</v>
      </c>
      <c r="W13" s="69">
        <v>43782.61</v>
      </c>
      <c r="X13" s="69">
        <v>490345.20999999996</v>
      </c>
    </row>
    <row r="14" spans="1:26">
      <c r="A14" s="174" t="s">
        <v>71</v>
      </c>
      <c r="B14" s="70" t="s">
        <v>72</v>
      </c>
      <c r="C14" s="68">
        <v>6226316.3300000001</v>
      </c>
      <c r="D14" s="68">
        <v>0</v>
      </c>
      <c r="E14" s="68">
        <v>0</v>
      </c>
      <c r="F14" s="68">
        <v>6226316.3300000001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79">
        <v>0</v>
      </c>
      <c r="M14" s="6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</row>
    <row r="15" spans="1:26">
      <c r="A15" s="174"/>
      <c r="B15" s="70" t="s">
        <v>73</v>
      </c>
      <c r="C15" s="68">
        <v>5522364.0199999996</v>
      </c>
      <c r="D15" s="68">
        <v>0</v>
      </c>
      <c r="E15" s="68">
        <v>0</v>
      </c>
      <c r="F15" s="68">
        <v>5649280.0199999996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79">
        <v>0</v>
      </c>
      <c r="M15" s="68">
        <v>0</v>
      </c>
      <c r="N15" s="78">
        <v>0</v>
      </c>
      <c r="O15" s="78">
        <v>-126916</v>
      </c>
      <c r="P15" s="78">
        <v>0</v>
      </c>
      <c r="Q15" s="78">
        <v>0</v>
      </c>
      <c r="R15" s="78">
        <v>0</v>
      </c>
      <c r="S15" s="7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</row>
    <row r="16" spans="1:26">
      <c r="A16" s="174"/>
      <c r="B16" s="70" t="s">
        <v>74</v>
      </c>
      <c r="C16" s="68">
        <v>1497890.2000000002</v>
      </c>
      <c r="D16" s="68">
        <v>-241636.22</v>
      </c>
      <c r="E16" s="68">
        <v>0</v>
      </c>
      <c r="F16" s="68">
        <v>824926.03000000026</v>
      </c>
      <c r="G16" s="68">
        <v>19116.14</v>
      </c>
      <c r="H16" s="68">
        <v>136372.54</v>
      </c>
      <c r="I16" s="68">
        <v>6112.9699999999993</v>
      </c>
      <c r="J16" s="68">
        <v>106917.71</v>
      </c>
      <c r="K16" s="68">
        <v>34553.35</v>
      </c>
      <c r="L16" s="79">
        <v>0</v>
      </c>
      <c r="M16" s="68">
        <v>0</v>
      </c>
      <c r="N16" s="78">
        <v>-11211.49</v>
      </c>
      <c r="O16" s="78">
        <v>13799.999999999998</v>
      </c>
      <c r="P16" s="78">
        <v>745311.71</v>
      </c>
      <c r="Q16" s="78">
        <v>0</v>
      </c>
      <c r="R16" s="78">
        <v>743311.71</v>
      </c>
      <c r="S16" s="78">
        <v>2000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</row>
    <row r="17" spans="1:24">
      <c r="A17" s="174"/>
      <c r="B17" s="70" t="s">
        <v>75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79">
        <v>0</v>
      </c>
      <c r="M17" s="6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</row>
    <row r="18" spans="1:24">
      <c r="A18" s="174"/>
      <c r="B18" s="70" t="s">
        <v>70</v>
      </c>
      <c r="C18" s="69">
        <v>13246570.549999999</v>
      </c>
      <c r="D18" s="69">
        <v>-241636.22</v>
      </c>
      <c r="E18" s="69">
        <v>0</v>
      </c>
      <c r="F18" s="69">
        <v>12700522.380000003</v>
      </c>
      <c r="G18" s="69">
        <v>19116.14</v>
      </c>
      <c r="H18" s="69">
        <v>136372.54</v>
      </c>
      <c r="I18" s="69">
        <v>6112.9699999999993</v>
      </c>
      <c r="J18" s="69">
        <v>106917.71</v>
      </c>
      <c r="K18" s="69">
        <v>34553.35</v>
      </c>
      <c r="L18" s="69">
        <v>0</v>
      </c>
      <c r="M18" s="69">
        <v>0</v>
      </c>
      <c r="N18" s="72">
        <v>-11211.49</v>
      </c>
      <c r="O18" s="72">
        <v>-113115.99999999999</v>
      </c>
      <c r="P18" s="72">
        <v>745311.71</v>
      </c>
      <c r="Q18" s="72">
        <v>0</v>
      </c>
      <c r="R18" s="72">
        <v>743311.71</v>
      </c>
      <c r="S18" s="72">
        <v>2000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</row>
    <row r="19" spans="1:24">
      <c r="A19" s="175" t="s">
        <v>76</v>
      </c>
      <c r="B19" s="70" t="s">
        <v>77</v>
      </c>
      <c r="C19" s="68">
        <v>2097218.5600000001</v>
      </c>
      <c r="D19" s="68">
        <v>115200</v>
      </c>
      <c r="E19" s="68">
        <v>286587.52999999997</v>
      </c>
      <c r="F19" s="68">
        <v>961476.33</v>
      </c>
      <c r="G19" s="68">
        <v>91515</v>
      </c>
      <c r="H19" s="68">
        <v>60975.9</v>
      </c>
      <c r="I19" s="68">
        <v>13213.900000000001</v>
      </c>
      <c r="J19" s="68">
        <v>12431.000000000002</v>
      </c>
      <c r="K19" s="68">
        <v>8056</v>
      </c>
      <c r="L19" s="80">
        <v>0</v>
      </c>
      <c r="M19" s="68">
        <v>22835</v>
      </c>
      <c r="N19" s="78">
        <v>4440</v>
      </c>
      <c r="O19" s="78">
        <v>11472.7</v>
      </c>
      <c r="P19" s="78">
        <v>533664.4</v>
      </c>
      <c r="Q19" s="78">
        <v>65148.69999999999</v>
      </c>
      <c r="R19" s="78">
        <v>321744</v>
      </c>
      <c r="S19" s="78">
        <v>130240.7</v>
      </c>
      <c r="T19" s="68">
        <v>16531</v>
      </c>
      <c r="U19" s="68">
        <v>36326.699999999997</v>
      </c>
      <c r="V19" s="68">
        <v>11721.2</v>
      </c>
      <c r="W19" s="68">
        <v>0</v>
      </c>
      <c r="X19" s="68">
        <v>24605.5</v>
      </c>
    </row>
    <row r="20" spans="1:24">
      <c r="A20" s="175"/>
      <c r="B20" s="70" t="s">
        <v>78</v>
      </c>
      <c r="C20" s="68">
        <v>642625.89999999991</v>
      </c>
      <c r="D20" s="68">
        <v>0</v>
      </c>
      <c r="E20" s="68">
        <v>75584.55</v>
      </c>
      <c r="F20" s="68">
        <v>124806.31000000001</v>
      </c>
      <c r="G20" s="68">
        <v>39271.199999999997</v>
      </c>
      <c r="H20" s="68">
        <v>75156.800000000003</v>
      </c>
      <c r="I20" s="68">
        <v>28011.8</v>
      </c>
      <c r="J20" s="68">
        <v>22891.599999999999</v>
      </c>
      <c r="K20" s="68">
        <v>7020</v>
      </c>
      <c r="L20" s="80">
        <v>0</v>
      </c>
      <c r="M20" s="68">
        <v>6105</v>
      </c>
      <c r="N20" s="78">
        <v>11128.4</v>
      </c>
      <c r="O20" s="78">
        <v>30038.099999999995</v>
      </c>
      <c r="P20" s="78">
        <v>292693.43999999994</v>
      </c>
      <c r="Q20" s="78">
        <v>13956</v>
      </c>
      <c r="R20" s="78">
        <v>198174.24</v>
      </c>
      <c r="S20" s="78">
        <v>73533.2</v>
      </c>
      <c r="T20" s="68">
        <v>7030</v>
      </c>
      <c r="U20" s="68">
        <v>5075.4999999999991</v>
      </c>
      <c r="V20" s="68">
        <v>0</v>
      </c>
      <c r="W20" s="68">
        <v>0</v>
      </c>
      <c r="X20" s="68">
        <v>5075.4999999999991</v>
      </c>
    </row>
    <row r="21" spans="1:24">
      <c r="A21" s="175"/>
      <c r="B21" s="70" t="s">
        <v>79</v>
      </c>
      <c r="C21" s="68">
        <v>340662.39999999991</v>
      </c>
      <c r="D21" s="68">
        <v>0</v>
      </c>
      <c r="E21" s="68">
        <v>118234.02999999998</v>
      </c>
      <c r="F21" s="68">
        <v>195092.16999999998</v>
      </c>
      <c r="G21" s="68">
        <v>1929.04</v>
      </c>
      <c r="H21" s="68">
        <v>9645.18</v>
      </c>
      <c r="I21" s="68">
        <v>1929.04</v>
      </c>
      <c r="J21" s="68">
        <v>1929.04</v>
      </c>
      <c r="K21" s="68">
        <v>1929.04</v>
      </c>
      <c r="L21" s="80">
        <v>0</v>
      </c>
      <c r="M21" s="68">
        <v>1929.02</v>
      </c>
      <c r="N21" s="78">
        <v>1929.04</v>
      </c>
      <c r="O21" s="78">
        <v>0</v>
      </c>
      <c r="P21" s="78">
        <v>9749.56</v>
      </c>
      <c r="Q21" s="78">
        <v>2437.39</v>
      </c>
      <c r="R21" s="78">
        <v>2437.39</v>
      </c>
      <c r="S21" s="78">
        <v>2437.39</v>
      </c>
      <c r="T21" s="68">
        <v>2437.39</v>
      </c>
      <c r="U21" s="68">
        <v>6012.420000000001</v>
      </c>
      <c r="V21" s="68">
        <v>3006.2100000000005</v>
      </c>
      <c r="W21" s="68">
        <v>0</v>
      </c>
      <c r="X21" s="68">
        <v>3006.2100000000005</v>
      </c>
    </row>
    <row r="22" spans="1:24">
      <c r="A22" s="175"/>
      <c r="B22" s="70" t="s">
        <v>80</v>
      </c>
      <c r="C22" s="68">
        <v>207713.74000000005</v>
      </c>
      <c r="D22" s="68">
        <v>14800</v>
      </c>
      <c r="E22" s="68">
        <v>53875.429999999993</v>
      </c>
      <c r="F22" s="68">
        <v>101673.85</v>
      </c>
      <c r="G22" s="68">
        <v>954</v>
      </c>
      <c r="H22" s="68">
        <v>30479.440000000002</v>
      </c>
      <c r="I22" s="68">
        <v>8592.91</v>
      </c>
      <c r="J22" s="68">
        <v>3572.8200000000006</v>
      </c>
      <c r="K22" s="68">
        <v>2124.0100000000002</v>
      </c>
      <c r="L22" s="80">
        <v>0</v>
      </c>
      <c r="M22" s="68">
        <v>10982.33</v>
      </c>
      <c r="N22" s="78">
        <v>5207.37</v>
      </c>
      <c r="O22" s="78">
        <v>527</v>
      </c>
      <c r="P22" s="78">
        <v>2788</v>
      </c>
      <c r="Q22" s="78">
        <v>282</v>
      </c>
      <c r="R22" s="78">
        <v>1413</v>
      </c>
      <c r="S22" s="78">
        <v>99.000000000000014</v>
      </c>
      <c r="T22" s="68">
        <v>994</v>
      </c>
      <c r="U22" s="68">
        <v>2616.02</v>
      </c>
      <c r="V22" s="68">
        <v>2254.02</v>
      </c>
      <c r="W22" s="68">
        <v>46</v>
      </c>
      <c r="X22" s="68">
        <v>316.00000000000006</v>
      </c>
    </row>
    <row r="23" spans="1:24">
      <c r="A23" s="175"/>
      <c r="B23" s="70" t="s">
        <v>81</v>
      </c>
      <c r="C23" s="68">
        <v>147457.39999999997</v>
      </c>
      <c r="D23" s="68">
        <v>0</v>
      </c>
      <c r="E23" s="68">
        <v>29904.6</v>
      </c>
      <c r="F23" s="68">
        <v>89233.619999999966</v>
      </c>
      <c r="G23" s="68">
        <v>1307.0999999999999</v>
      </c>
      <c r="H23" s="68">
        <v>16280.699999999997</v>
      </c>
      <c r="I23" s="68">
        <v>2943</v>
      </c>
      <c r="J23" s="68">
        <v>2055</v>
      </c>
      <c r="K23" s="68">
        <v>1739</v>
      </c>
      <c r="L23" s="80">
        <v>0</v>
      </c>
      <c r="M23" s="68">
        <v>7658.7</v>
      </c>
      <c r="N23" s="78">
        <v>1885</v>
      </c>
      <c r="O23" s="78">
        <v>2387</v>
      </c>
      <c r="P23" s="78">
        <v>5163.28</v>
      </c>
      <c r="Q23" s="78">
        <v>991.88</v>
      </c>
      <c r="R23" s="78">
        <v>1021</v>
      </c>
      <c r="S23" s="78">
        <v>829.4</v>
      </c>
      <c r="T23" s="68">
        <v>2321</v>
      </c>
      <c r="U23" s="68">
        <v>3181.1</v>
      </c>
      <c r="V23" s="68">
        <v>802.8</v>
      </c>
      <c r="W23" s="68">
        <v>0</v>
      </c>
      <c r="X23" s="68">
        <v>2378.3000000000002</v>
      </c>
    </row>
    <row r="24" spans="1:24">
      <c r="A24" s="175"/>
      <c r="B24" s="70" t="s">
        <v>82</v>
      </c>
      <c r="C24" s="68">
        <v>77176.900000000009</v>
      </c>
      <c r="D24" s="68">
        <v>0</v>
      </c>
      <c r="E24" s="68">
        <v>28548</v>
      </c>
      <c r="F24" s="68">
        <v>45898.9</v>
      </c>
      <c r="G24" s="68">
        <v>0</v>
      </c>
      <c r="H24" s="68">
        <v>2730.0000000000009</v>
      </c>
      <c r="I24" s="68">
        <v>5104.3</v>
      </c>
      <c r="J24" s="68">
        <v>1492.8</v>
      </c>
      <c r="K24" s="68">
        <v>0</v>
      </c>
      <c r="L24" s="80">
        <v>0</v>
      </c>
      <c r="M24" s="68">
        <v>-5551.7</v>
      </c>
      <c r="N24" s="78">
        <v>1684.6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</row>
    <row r="25" spans="1:24">
      <c r="A25" s="175"/>
      <c r="B25" s="67" t="s">
        <v>83</v>
      </c>
      <c r="C25" s="68">
        <v>504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68">
        <v>0</v>
      </c>
      <c r="U25" s="68">
        <v>504</v>
      </c>
      <c r="V25" s="68">
        <v>0</v>
      </c>
      <c r="W25" s="68">
        <v>0</v>
      </c>
      <c r="X25" s="68">
        <v>504</v>
      </c>
    </row>
    <row r="26" spans="1:24">
      <c r="A26" s="175"/>
      <c r="B26" s="70" t="s">
        <v>84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</row>
    <row r="27" spans="1:24">
      <c r="A27" s="175"/>
      <c r="B27" s="70" t="s">
        <v>85</v>
      </c>
      <c r="C27" s="68">
        <v>1188992.33</v>
      </c>
      <c r="D27" s="68">
        <v>0</v>
      </c>
      <c r="E27" s="68">
        <v>0</v>
      </c>
      <c r="F27" s="68">
        <v>1188992.33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</row>
    <row r="28" spans="1:24">
      <c r="A28" s="175"/>
      <c r="B28" s="70" t="s">
        <v>86</v>
      </c>
      <c r="C28" s="68">
        <v>200548.70999999996</v>
      </c>
      <c r="D28" s="68">
        <v>0</v>
      </c>
      <c r="E28" s="68">
        <v>0</v>
      </c>
      <c r="F28" s="68">
        <v>200548.70999999996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68">
        <v>0</v>
      </c>
      <c r="U28" s="68">
        <v>0</v>
      </c>
      <c r="V28" s="68">
        <v>0</v>
      </c>
      <c r="W28" s="68">
        <v>0</v>
      </c>
      <c r="X28" s="68">
        <v>0</v>
      </c>
    </row>
    <row r="29" spans="1:24">
      <c r="A29" s="175"/>
      <c r="B29" s="70" t="s">
        <v>87</v>
      </c>
      <c r="C29" s="68">
        <v>75000</v>
      </c>
      <c r="D29" s="68">
        <v>0</v>
      </c>
      <c r="E29" s="68">
        <v>0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68">
        <v>0</v>
      </c>
      <c r="U29" s="68">
        <v>75000</v>
      </c>
      <c r="V29" s="68">
        <v>0</v>
      </c>
      <c r="W29" s="68">
        <v>0</v>
      </c>
      <c r="X29" s="68">
        <v>75000</v>
      </c>
    </row>
    <row r="30" spans="1:24">
      <c r="A30" s="175"/>
      <c r="B30" s="70" t="s">
        <v>88</v>
      </c>
      <c r="C30" s="68">
        <v>182917.83000000002</v>
      </c>
      <c r="D30" s="68">
        <v>0</v>
      </c>
      <c r="E30" s="68">
        <v>26755</v>
      </c>
      <c r="F30" s="68">
        <v>134771.63</v>
      </c>
      <c r="G30" s="68">
        <v>1950</v>
      </c>
      <c r="H30" s="68">
        <v>9750</v>
      </c>
      <c r="I30" s="68">
        <v>1950</v>
      </c>
      <c r="J30" s="68">
        <v>1950</v>
      </c>
      <c r="K30" s="68">
        <v>1950</v>
      </c>
      <c r="L30" s="68">
        <v>0</v>
      </c>
      <c r="M30" s="68">
        <v>1950</v>
      </c>
      <c r="N30" s="78">
        <v>1950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68">
        <v>0</v>
      </c>
      <c r="U30" s="68">
        <v>9691.2000000000007</v>
      </c>
      <c r="V30" s="68">
        <v>4845.6000000000004</v>
      </c>
      <c r="W30" s="68">
        <v>0</v>
      </c>
      <c r="X30" s="68">
        <v>4845.6000000000004</v>
      </c>
    </row>
    <row r="31" spans="1:24">
      <c r="A31" s="175"/>
      <c r="B31" s="70" t="s">
        <v>89</v>
      </c>
      <c r="C31" s="68">
        <v>458911.49999999994</v>
      </c>
      <c r="D31" s="68">
        <v>0</v>
      </c>
      <c r="E31" s="68">
        <v>358151.1</v>
      </c>
      <c r="F31" s="68">
        <v>100760.4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</row>
    <row r="32" spans="1:24">
      <c r="A32" s="175"/>
      <c r="B32" s="70" t="s">
        <v>90</v>
      </c>
      <c r="C32" s="68">
        <v>60662.2</v>
      </c>
      <c r="D32" s="68">
        <v>0</v>
      </c>
      <c r="E32" s="68">
        <v>13919.999999999998</v>
      </c>
      <c r="F32" s="68">
        <v>22839.999999999996</v>
      </c>
      <c r="G32" s="68">
        <v>0</v>
      </c>
      <c r="H32" s="68">
        <v>2940</v>
      </c>
      <c r="I32" s="68">
        <v>1140</v>
      </c>
      <c r="J32" s="68">
        <v>0</v>
      </c>
      <c r="K32" s="68">
        <v>420</v>
      </c>
      <c r="L32" s="68">
        <v>0</v>
      </c>
      <c r="M32" s="68">
        <v>720</v>
      </c>
      <c r="N32" s="78">
        <v>660</v>
      </c>
      <c r="O32" s="78">
        <v>5850</v>
      </c>
      <c r="P32" s="78">
        <v>15112.200000000003</v>
      </c>
      <c r="Q32" s="78">
        <v>1545</v>
      </c>
      <c r="R32" s="78">
        <v>12427.2</v>
      </c>
      <c r="S32" s="78">
        <v>1140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</row>
    <row r="33" spans="1:24">
      <c r="A33" s="175"/>
      <c r="B33" s="70" t="s">
        <v>91</v>
      </c>
      <c r="C33" s="68">
        <v>175066.15</v>
      </c>
      <c r="D33" s="68">
        <v>0</v>
      </c>
      <c r="E33" s="68">
        <v>76393</v>
      </c>
      <c r="F33" s="68">
        <v>48703.149999999994</v>
      </c>
      <c r="G33" s="68">
        <v>0</v>
      </c>
      <c r="H33" s="68">
        <v>8010</v>
      </c>
      <c r="I33" s="68">
        <v>0</v>
      </c>
      <c r="J33" s="68">
        <v>0</v>
      </c>
      <c r="K33" s="68">
        <v>0</v>
      </c>
      <c r="L33" s="68">
        <v>0</v>
      </c>
      <c r="M33" s="68">
        <v>8010</v>
      </c>
      <c r="N33" s="78">
        <v>0</v>
      </c>
      <c r="O33" s="78">
        <v>0</v>
      </c>
      <c r="P33" s="78">
        <v>5624</v>
      </c>
      <c r="Q33" s="78">
        <v>0</v>
      </c>
      <c r="R33" s="78">
        <v>0</v>
      </c>
      <c r="S33" s="78">
        <v>0</v>
      </c>
      <c r="T33" s="68">
        <v>5624</v>
      </c>
      <c r="U33" s="68">
        <v>36336</v>
      </c>
      <c r="V33" s="68">
        <v>12336</v>
      </c>
      <c r="W33" s="68">
        <v>0</v>
      </c>
      <c r="X33" s="68">
        <v>24000</v>
      </c>
    </row>
    <row r="34" spans="1:24">
      <c r="A34" s="175"/>
      <c r="B34" s="70" t="s">
        <v>92</v>
      </c>
      <c r="C34" s="68">
        <v>80000</v>
      </c>
      <c r="D34" s="68">
        <v>0</v>
      </c>
      <c r="E34" s="68">
        <v>80000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</row>
    <row r="35" spans="1:24">
      <c r="A35" s="175"/>
      <c r="B35" s="70" t="s">
        <v>93</v>
      </c>
      <c r="C35" s="68">
        <v>19055</v>
      </c>
      <c r="D35" s="68">
        <v>0</v>
      </c>
      <c r="E35" s="68">
        <v>7960</v>
      </c>
      <c r="F35" s="68">
        <v>11095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</row>
    <row r="36" spans="1:24">
      <c r="A36" s="175"/>
      <c r="B36" s="70" t="s">
        <v>94</v>
      </c>
      <c r="C36" s="68">
        <v>68932.460000000006</v>
      </c>
      <c r="D36" s="68">
        <v>0</v>
      </c>
      <c r="E36" s="68">
        <v>39281</v>
      </c>
      <c r="F36" s="68">
        <v>29040.960000000003</v>
      </c>
      <c r="G36" s="68">
        <v>0</v>
      </c>
      <c r="H36" s="68">
        <v>590</v>
      </c>
      <c r="I36" s="68">
        <v>0</v>
      </c>
      <c r="J36" s="68">
        <v>0</v>
      </c>
      <c r="K36" s="68">
        <v>0</v>
      </c>
      <c r="L36" s="68">
        <v>0</v>
      </c>
      <c r="M36" s="68">
        <v>133</v>
      </c>
      <c r="N36" s="78">
        <v>457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68">
        <v>0</v>
      </c>
      <c r="U36" s="68">
        <v>20.5</v>
      </c>
      <c r="V36" s="68">
        <v>0</v>
      </c>
      <c r="W36" s="68">
        <v>0</v>
      </c>
      <c r="X36" s="68">
        <v>20.5</v>
      </c>
    </row>
    <row r="37" spans="1:24">
      <c r="A37" s="175"/>
      <c r="B37" s="70" t="s">
        <v>95</v>
      </c>
      <c r="C37" s="68">
        <v>21698.400000000001</v>
      </c>
      <c r="D37" s="68">
        <v>0</v>
      </c>
      <c r="E37" s="68">
        <v>1124</v>
      </c>
      <c r="F37" s="68">
        <v>13907.500000000002</v>
      </c>
      <c r="G37" s="68">
        <v>206</v>
      </c>
      <c r="H37" s="68">
        <v>353.6</v>
      </c>
      <c r="I37" s="68">
        <v>0</v>
      </c>
      <c r="J37" s="68">
        <v>0</v>
      </c>
      <c r="K37" s="68">
        <v>0</v>
      </c>
      <c r="L37" s="68">
        <v>0</v>
      </c>
      <c r="M37" s="68">
        <v>226.8</v>
      </c>
      <c r="N37" s="78">
        <v>126.8</v>
      </c>
      <c r="O37" s="78">
        <v>1768.2</v>
      </c>
      <c r="P37" s="78">
        <v>4130.0999999999995</v>
      </c>
      <c r="Q37" s="78">
        <v>1947.1</v>
      </c>
      <c r="R37" s="78">
        <v>1792</v>
      </c>
      <c r="S37" s="78">
        <v>391</v>
      </c>
      <c r="T37" s="68">
        <v>0</v>
      </c>
      <c r="U37" s="68">
        <v>209.00000000000003</v>
      </c>
      <c r="V37" s="68">
        <v>75</v>
      </c>
      <c r="W37" s="68">
        <v>0</v>
      </c>
      <c r="X37" s="68">
        <v>134</v>
      </c>
    </row>
    <row r="38" spans="1:24">
      <c r="A38" s="175"/>
      <c r="B38" s="70" t="s">
        <v>96</v>
      </c>
      <c r="C38" s="68">
        <v>15000</v>
      </c>
      <c r="D38" s="68">
        <v>0</v>
      </c>
      <c r="E38" s="68">
        <v>0</v>
      </c>
      <c r="F38" s="68">
        <v>15000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</row>
    <row r="39" spans="1:24">
      <c r="A39" s="175"/>
      <c r="B39" s="70" t="s">
        <v>97</v>
      </c>
      <c r="C39" s="68">
        <v>79813.2</v>
      </c>
      <c r="D39" s="68">
        <v>0</v>
      </c>
      <c r="E39" s="68">
        <v>0</v>
      </c>
      <c r="F39" s="68">
        <v>79813.2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</row>
    <row r="40" spans="1:24">
      <c r="A40" s="175"/>
      <c r="B40" s="70" t="s">
        <v>98</v>
      </c>
      <c r="C40" s="68">
        <v>156000</v>
      </c>
      <c r="D40" s="68">
        <v>0</v>
      </c>
      <c r="E40" s="68">
        <v>156000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</row>
    <row r="41" spans="1:24">
      <c r="A41" s="175"/>
      <c r="B41" s="70" t="s">
        <v>99</v>
      </c>
      <c r="C41" s="68">
        <v>0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</row>
    <row r="42" spans="1:24">
      <c r="A42" s="175"/>
      <c r="B42" s="70" t="s">
        <v>100</v>
      </c>
      <c r="C42" s="68">
        <v>2920.0000000000005</v>
      </c>
      <c r="D42" s="68">
        <v>0</v>
      </c>
      <c r="E42" s="68">
        <v>0</v>
      </c>
      <c r="F42" s="68">
        <v>-480</v>
      </c>
      <c r="G42" s="68">
        <v>3400.0000000000005</v>
      </c>
      <c r="H42" s="68">
        <v>0</v>
      </c>
      <c r="I42" s="68">
        <v>0</v>
      </c>
      <c r="J42" s="68">
        <v>0</v>
      </c>
      <c r="K42" s="68">
        <v>0</v>
      </c>
      <c r="L42" s="81">
        <v>0</v>
      </c>
      <c r="M42" s="6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</row>
    <row r="43" spans="1:24">
      <c r="A43" s="175"/>
      <c r="B43" s="70" t="s">
        <v>70</v>
      </c>
      <c r="C43" s="71">
        <v>6298876.6800000006</v>
      </c>
      <c r="D43" s="71">
        <v>130000</v>
      </c>
      <c r="E43" s="71">
        <v>1352318.24</v>
      </c>
      <c r="F43" s="71">
        <v>3363174.06</v>
      </c>
      <c r="G43" s="71">
        <v>140532.34000000003</v>
      </c>
      <c r="H43" s="71">
        <v>216911.62000000002</v>
      </c>
      <c r="I43" s="71">
        <v>62884.950000000004</v>
      </c>
      <c r="J43" s="71">
        <v>46322.26</v>
      </c>
      <c r="K43" s="71">
        <v>23238.049999999996</v>
      </c>
      <c r="L43" s="71">
        <v>0</v>
      </c>
      <c r="M43" s="71">
        <v>54998.150000000009</v>
      </c>
      <c r="N43" s="82">
        <v>29468.21</v>
      </c>
      <c r="O43" s="82">
        <v>52042.999999999993</v>
      </c>
      <c r="P43" s="82">
        <v>868924.98</v>
      </c>
      <c r="Q43" s="82">
        <v>86308.07</v>
      </c>
      <c r="R43" s="82">
        <v>539008.82999999996</v>
      </c>
      <c r="S43" s="82">
        <v>208670.69</v>
      </c>
      <c r="T43" s="71">
        <v>34937.390000000007</v>
      </c>
      <c r="U43" s="71">
        <v>174972.44000000003</v>
      </c>
      <c r="V43" s="71">
        <v>35040.829999999994</v>
      </c>
      <c r="W43" s="71">
        <v>46</v>
      </c>
      <c r="X43" s="71">
        <v>139885.61000000002</v>
      </c>
    </row>
    <row r="44" spans="1:24">
      <c r="A44" s="175" t="s">
        <v>101</v>
      </c>
      <c r="B44" s="70" t="s">
        <v>102</v>
      </c>
      <c r="C44" s="68">
        <v>348364.3</v>
      </c>
      <c r="D44" s="68">
        <v>0</v>
      </c>
      <c r="E44" s="68">
        <v>0</v>
      </c>
      <c r="F44" s="68">
        <v>321864.3</v>
      </c>
      <c r="G44" s="68">
        <v>0</v>
      </c>
      <c r="H44" s="68">
        <v>18200</v>
      </c>
      <c r="I44" s="68">
        <v>1600</v>
      </c>
      <c r="J44" s="68">
        <v>5000</v>
      </c>
      <c r="K44" s="68">
        <v>0</v>
      </c>
      <c r="L44" s="68">
        <v>0</v>
      </c>
      <c r="M44" s="68">
        <v>0</v>
      </c>
      <c r="N44" s="78">
        <v>11600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68">
        <v>0</v>
      </c>
      <c r="U44" s="68">
        <v>8300</v>
      </c>
      <c r="V44" s="68">
        <v>0</v>
      </c>
      <c r="W44" s="68">
        <v>0</v>
      </c>
      <c r="X44" s="68">
        <v>8300</v>
      </c>
    </row>
    <row r="45" spans="1:24">
      <c r="A45" s="175"/>
      <c r="B45" s="70" t="s">
        <v>103</v>
      </c>
      <c r="C45" s="68">
        <v>6600</v>
      </c>
      <c r="D45" s="68">
        <v>0</v>
      </c>
      <c r="E45" s="68">
        <v>0</v>
      </c>
      <c r="F45" s="68">
        <v>6600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68">
        <v>0</v>
      </c>
      <c r="U45" s="68">
        <v>0</v>
      </c>
      <c r="V45" s="68">
        <v>0</v>
      </c>
      <c r="W45" s="68">
        <v>0</v>
      </c>
      <c r="X45" s="68">
        <v>0</v>
      </c>
    </row>
    <row r="46" spans="1:24">
      <c r="A46" s="175"/>
      <c r="B46" s="70" t="s">
        <v>104</v>
      </c>
      <c r="C46" s="68">
        <v>2637657.63</v>
      </c>
      <c r="D46" s="68">
        <v>0</v>
      </c>
      <c r="E46" s="68">
        <v>431155.61</v>
      </c>
      <c r="F46" s="68">
        <v>1804653.7899999998</v>
      </c>
      <c r="G46" s="68">
        <v>2650.8400000000006</v>
      </c>
      <c r="H46" s="68">
        <v>132145.26</v>
      </c>
      <c r="I46" s="68">
        <v>3450.84</v>
      </c>
      <c r="J46" s="68">
        <v>3445.84</v>
      </c>
      <c r="K46" s="68">
        <v>2650.8400000000006</v>
      </c>
      <c r="L46" s="68">
        <v>0</v>
      </c>
      <c r="M46" s="68">
        <v>119946.90000000001</v>
      </c>
      <c r="N46" s="78">
        <v>2650.8400000000006</v>
      </c>
      <c r="O46" s="78">
        <v>0</v>
      </c>
      <c r="P46" s="78">
        <v>167043.50999999998</v>
      </c>
      <c r="Q46" s="78">
        <v>41760.879999999997</v>
      </c>
      <c r="R46" s="78">
        <v>41760.879999999997</v>
      </c>
      <c r="S46" s="78">
        <v>41760.879999999997</v>
      </c>
      <c r="T46" s="68">
        <v>41760.869999999995</v>
      </c>
      <c r="U46" s="68">
        <v>100008.62000000001</v>
      </c>
      <c r="V46" s="68">
        <v>50004.3</v>
      </c>
      <c r="W46" s="68">
        <v>0</v>
      </c>
      <c r="X46" s="68">
        <v>50004.32</v>
      </c>
    </row>
    <row r="47" spans="1:24">
      <c r="A47" s="175"/>
      <c r="B47" s="70" t="s">
        <v>105</v>
      </c>
      <c r="C47" s="68">
        <v>1261866.8499999999</v>
      </c>
      <c r="D47" s="68">
        <v>984739.6399999999</v>
      </c>
      <c r="E47" s="68">
        <v>0</v>
      </c>
      <c r="F47" s="68">
        <v>207312.75999999998</v>
      </c>
      <c r="G47" s="68">
        <v>0</v>
      </c>
      <c r="H47" s="68">
        <v>52876.69</v>
      </c>
      <c r="I47" s="68">
        <v>0</v>
      </c>
      <c r="J47" s="68">
        <v>0</v>
      </c>
      <c r="K47" s="68">
        <v>0</v>
      </c>
      <c r="L47" s="68">
        <v>0</v>
      </c>
      <c r="M47" s="68">
        <v>52876.69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  <c r="T47" s="68">
        <v>0</v>
      </c>
      <c r="U47" s="68">
        <v>16937.759999999998</v>
      </c>
      <c r="V47" s="68">
        <v>9567.0499999999993</v>
      </c>
      <c r="W47" s="68">
        <v>476.58</v>
      </c>
      <c r="X47" s="68">
        <v>6894.13</v>
      </c>
    </row>
    <row r="48" spans="1:24">
      <c r="A48" s="175"/>
      <c r="B48" s="70" t="s">
        <v>106</v>
      </c>
      <c r="C48" s="68">
        <v>403814.2</v>
      </c>
      <c r="D48" s="68">
        <v>402425.31</v>
      </c>
      <c r="E48" s="68">
        <v>0</v>
      </c>
      <c r="F48" s="68">
        <v>1388.89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68">
        <v>0</v>
      </c>
      <c r="U48" s="68">
        <v>0</v>
      </c>
      <c r="V48" s="68">
        <v>0</v>
      </c>
      <c r="W48" s="68">
        <v>0</v>
      </c>
      <c r="X48" s="68">
        <v>0</v>
      </c>
    </row>
    <row r="49" spans="1:26">
      <c r="A49" s="175"/>
      <c r="B49" s="70" t="s">
        <v>107</v>
      </c>
      <c r="C49" s="68">
        <v>485406.75000000012</v>
      </c>
      <c r="D49" s="68">
        <v>165439.67999999999</v>
      </c>
      <c r="E49" s="68">
        <v>6031.8900000000012</v>
      </c>
      <c r="F49" s="68">
        <v>239627.31000000006</v>
      </c>
      <c r="G49" s="68">
        <v>4470.3500000000004</v>
      </c>
      <c r="H49" s="68">
        <v>18747.060000000001</v>
      </c>
      <c r="I49" s="68">
        <v>4101.67</v>
      </c>
      <c r="J49" s="68">
        <v>3741</v>
      </c>
      <c r="K49" s="68">
        <v>3655.68</v>
      </c>
      <c r="L49" s="68">
        <v>0</v>
      </c>
      <c r="M49" s="68">
        <v>3574.38</v>
      </c>
      <c r="N49" s="78">
        <v>3674.33</v>
      </c>
      <c r="O49" s="78">
        <v>0</v>
      </c>
      <c r="P49" s="78">
        <v>34372.199999999997</v>
      </c>
      <c r="Q49" s="78">
        <v>9612.51</v>
      </c>
      <c r="R49" s="78">
        <v>8357.68</v>
      </c>
      <c r="S49" s="78">
        <v>8201.01</v>
      </c>
      <c r="T49" s="68">
        <v>8201</v>
      </c>
      <c r="U49" s="68">
        <v>16718.259999999998</v>
      </c>
      <c r="V49" s="68">
        <v>8359.1299999999992</v>
      </c>
      <c r="W49" s="68">
        <v>0</v>
      </c>
      <c r="X49" s="68">
        <v>8359.1299999999992</v>
      </c>
    </row>
    <row r="50" spans="1:26">
      <c r="A50" s="175"/>
      <c r="B50" s="70" t="s">
        <v>108</v>
      </c>
      <c r="C50" s="68">
        <v>0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</row>
    <row r="51" spans="1:26">
      <c r="A51" s="175"/>
      <c r="B51" s="70" t="s">
        <v>70</v>
      </c>
      <c r="C51" s="72">
        <v>5143709.7299999995</v>
      </c>
      <c r="D51" s="72">
        <v>1552604.6300000001</v>
      </c>
      <c r="E51" s="72">
        <v>437187.5</v>
      </c>
      <c r="F51" s="72">
        <v>2581447.0499999998</v>
      </c>
      <c r="G51" s="72">
        <v>7121.1900000000005</v>
      </c>
      <c r="H51" s="72">
        <v>221969.01</v>
      </c>
      <c r="I51" s="72">
        <v>9152.51</v>
      </c>
      <c r="J51" s="72">
        <v>12186.84</v>
      </c>
      <c r="K51" s="72">
        <v>6306.5199999999995</v>
      </c>
      <c r="L51" s="72">
        <v>0</v>
      </c>
      <c r="M51" s="72">
        <v>176397.96999999997</v>
      </c>
      <c r="N51" s="72">
        <v>17925.170000000002</v>
      </c>
      <c r="O51" s="72">
        <v>0</v>
      </c>
      <c r="P51" s="72">
        <v>201415.71</v>
      </c>
      <c r="Q51" s="72">
        <v>51373.39</v>
      </c>
      <c r="R51" s="72">
        <v>50118.559999999998</v>
      </c>
      <c r="S51" s="72">
        <v>49961.89</v>
      </c>
      <c r="T51" s="72">
        <v>49961.87</v>
      </c>
      <c r="U51" s="72">
        <v>141964.64000000001</v>
      </c>
      <c r="V51" s="72">
        <v>67930.48000000001</v>
      </c>
      <c r="W51" s="72">
        <v>476.58</v>
      </c>
      <c r="X51" s="72">
        <v>73557.58</v>
      </c>
    </row>
    <row r="52" spans="1:26">
      <c r="A52" s="73"/>
      <c r="B52" s="73" t="s">
        <v>4</v>
      </c>
      <c r="C52" s="73">
        <v>41500467.840000004</v>
      </c>
      <c r="D52" s="73">
        <v>1278496.3400000001</v>
      </c>
      <c r="E52" s="73">
        <v>6270565.8699999992</v>
      </c>
      <c r="F52" s="73">
        <v>26722722.450000007</v>
      </c>
      <c r="G52" s="73">
        <v>685101.7300000001</v>
      </c>
      <c r="H52" s="73">
        <v>1861338.7500000002</v>
      </c>
      <c r="I52" s="73">
        <v>460386.31999999995</v>
      </c>
      <c r="J52" s="73">
        <v>485636.97000000015</v>
      </c>
      <c r="K52" s="73">
        <v>249930.91000000003</v>
      </c>
      <c r="L52" s="73">
        <v>0</v>
      </c>
      <c r="M52" s="73">
        <v>372751.85</v>
      </c>
      <c r="N52" s="83">
        <v>292632.7</v>
      </c>
      <c r="O52" s="83">
        <v>420487.27</v>
      </c>
      <c r="P52" s="83">
        <v>3254465.3800000004</v>
      </c>
      <c r="Q52" s="83">
        <v>229591.16</v>
      </c>
      <c r="R52" s="83">
        <v>1681138.2899999998</v>
      </c>
      <c r="S52" s="83">
        <v>1047474.51</v>
      </c>
      <c r="T52" s="73">
        <v>296261.42</v>
      </c>
      <c r="U52" s="73">
        <v>1007290.0500000002</v>
      </c>
      <c r="V52" s="73">
        <v>259196.46</v>
      </c>
      <c r="W52" s="73">
        <v>44305.19</v>
      </c>
      <c r="X52" s="73">
        <v>703788.4</v>
      </c>
    </row>
    <row r="53" spans="1:26" s="57" customFormat="1" ht="14.25" customHeight="1">
      <c r="A53" s="74"/>
      <c r="B53" s="74"/>
      <c r="Y53" s="74"/>
    </row>
    <row r="54" spans="1:26">
      <c r="B54" s="75" t="s">
        <v>109</v>
      </c>
    </row>
    <row r="55" spans="1:26">
      <c r="A55" s="64" t="s">
        <v>58</v>
      </c>
      <c r="B55" s="65" t="s">
        <v>59</v>
      </c>
      <c r="C55" s="66" t="str">
        <f>累计利润调整表!B3</f>
        <v>合计</v>
      </c>
      <c r="D55" s="66" t="str">
        <f>累计利润调整表!C3</f>
        <v>其他</v>
      </c>
      <c r="E55" s="66" t="str">
        <f>累计利润调整表!D3</f>
        <v>总部中后台</v>
      </c>
      <c r="F55" s="66" t="str">
        <f>累计利润调整表!E3</f>
        <v>经纪业务部</v>
      </c>
      <c r="G55" s="66" t="str">
        <f>累计利润调整表!F3</f>
        <v>资产管理部</v>
      </c>
      <c r="H55" s="66" t="str">
        <f>累计利润调整表!G3</f>
        <v>深分公司合计</v>
      </c>
      <c r="I55" s="77" t="str">
        <f>累计利润调整表!H3</f>
        <v>固定收益部</v>
      </c>
      <c r="J55" s="77" t="str">
        <f>累计利润调整表!I3</f>
        <v>证券投资部</v>
      </c>
      <c r="K55" s="77" t="str">
        <f>累计利润调整表!J3</f>
        <v>金融衍生品投资部</v>
      </c>
      <c r="L55" s="77" t="str">
        <f>累计利润调整表!K3</f>
        <v>风险管理部</v>
      </c>
      <c r="M55" s="77" t="str">
        <f>累计利润调整表!L3</f>
        <v>深圳管理部</v>
      </c>
      <c r="N55" s="77" t="str">
        <f>累计利润调整表!M3</f>
        <v>金融工程部</v>
      </c>
      <c r="O55" s="66" t="str">
        <f>累计利润调整表!N3</f>
        <v>中小企业融资部</v>
      </c>
      <c r="P55" s="66" t="str">
        <f>累计利润调整表!O3</f>
        <v>投资银行合计</v>
      </c>
      <c r="Q55" s="77" t="str">
        <f>累计利润调整表!P3</f>
        <v>财务顾问部</v>
      </c>
      <c r="R55" s="77" t="str">
        <f>累计利润调整表!Q3</f>
        <v>债券融资部</v>
      </c>
      <c r="S55" s="77" t="str">
        <f>累计利润调整表!R3</f>
        <v>股权融资部</v>
      </c>
      <c r="T55" s="77" t="str">
        <f>累计利润调整表!S3</f>
        <v>投行管理总部</v>
      </c>
      <c r="U55" s="66" t="str">
        <f>累计利润调整表!T3</f>
        <v>浙江分公司小计</v>
      </c>
      <c r="V55" s="77" t="str">
        <f>累计利润调整表!U3</f>
        <v>浙分总部</v>
      </c>
      <c r="W55" s="77" t="str">
        <f>累计利润调整表!V3</f>
        <v>综合业务部</v>
      </c>
      <c r="X55" s="77" t="str">
        <f>累计利润调整表!W3</f>
        <v>网络金融部</v>
      </c>
      <c r="Y55" s="66">
        <f>累计利润调整表!X3</f>
        <v>0</v>
      </c>
      <c r="Z55" s="66"/>
    </row>
    <row r="56" spans="1:26">
      <c r="A56" s="169" t="s">
        <v>60</v>
      </c>
      <c r="B56" s="67" t="s">
        <v>61</v>
      </c>
      <c r="C56" s="68">
        <f>SUM(D56:H56)+O56+P56+U56</f>
        <v>0</v>
      </c>
      <c r="D56" s="68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68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68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68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68">
        <f>SUM(I56:N56)</f>
        <v>0</v>
      </c>
      <c r="I56" s="68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68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68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68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68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68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68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78">
        <f>SUM(Q56:T56)</f>
        <v>0</v>
      </c>
      <c r="Q56" s="68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68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68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68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68">
        <f>SUM(V56:Y56)</f>
        <v>0</v>
      </c>
      <c r="V56" s="68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68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68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68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</row>
    <row r="57" spans="1:26">
      <c r="A57" s="170"/>
      <c r="B57" s="67" t="s">
        <v>62</v>
      </c>
      <c r="C57" s="68">
        <f t="shared" ref="C57:C64" si="0">SUM(D57:H57)+O57+P57+U57</f>
        <v>0</v>
      </c>
      <c r="D57" s="68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68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68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68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68">
        <f t="shared" ref="H57:H64" si="1">SUM(I57:N57)</f>
        <v>0</v>
      </c>
      <c r="I57" s="68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68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68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68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68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68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68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78">
        <f t="shared" ref="P57:P64" si="2">SUM(Q57:T57)</f>
        <v>0</v>
      </c>
      <c r="Q57" s="68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68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68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68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68">
        <f t="shared" ref="U57:U64" si="3">SUM(V57:Y57)</f>
        <v>0</v>
      </c>
      <c r="V57" s="68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68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68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68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</row>
    <row r="58" spans="1:26">
      <c r="A58" s="170"/>
      <c r="B58" s="67" t="s">
        <v>63</v>
      </c>
      <c r="C58" s="68">
        <f t="shared" si="0"/>
        <v>0</v>
      </c>
      <c r="D58" s="68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68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68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68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68">
        <f t="shared" si="1"/>
        <v>0</v>
      </c>
      <c r="I58" s="68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68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68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68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68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68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68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78">
        <f t="shared" si="2"/>
        <v>0</v>
      </c>
      <c r="Q58" s="68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68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68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68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68">
        <f t="shared" si="3"/>
        <v>0</v>
      </c>
      <c r="V58" s="68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68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68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68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</row>
    <row r="59" spans="1:26">
      <c r="A59" s="170"/>
      <c r="B59" s="67" t="s">
        <v>64</v>
      </c>
      <c r="C59" s="68">
        <f t="shared" si="0"/>
        <v>0</v>
      </c>
      <c r="D59" s="68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68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68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68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68">
        <f t="shared" si="1"/>
        <v>0</v>
      </c>
      <c r="I59" s="68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68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68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68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68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68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68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78">
        <f t="shared" si="2"/>
        <v>0</v>
      </c>
      <c r="Q59" s="68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68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68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68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68">
        <f t="shared" si="3"/>
        <v>0</v>
      </c>
      <c r="V59" s="68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68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68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68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</row>
    <row r="60" spans="1:26">
      <c r="A60" s="170"/>
      <c r="B60" s="67" t="s">
        <v>65</v>
      </c>
      <c r="C60" s="68">
        <f t="shared" si="0"/>
        <v>0</v>
      </c>
      <c r="D60" s="68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68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68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68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68">
        <f t="shared" si="1"/>
        <v>0</v>
      </c>
      <c r="I60" s="68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68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68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68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68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68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68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78">
        <f t="shared" si="2"/>
        <v>0</v>
      </c>
      <c r="Q60" s="68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68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68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68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68">
        <f t="shared" si="3"/>
        <v>0</v>
      </c>
      <c r="V60" s="68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68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68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68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</row>
    <row r="61" spans="1:26">
      <c r="A61" s="170"/>
      <c r="B61" s="67" t="s">
        <v>66</v>
      </c>
      <c r="C61" s="68">
        <f t="shared" si="0"/>
        <v>0</v>
      </c>
      <c r="D61" s="68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68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68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68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68">
        <f t="shared" si="1"/>
        <v>0</v>
      </c>
      <c r="I61" s="68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68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68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68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68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68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68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78">
        <f t="shared" si="2"/>
        <v>0</v>
      </c>
      <c r="Q61" s="68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68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68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68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68">
        <f t="shared" si="3"/>
        <v>0</v>
      </c>
      <c r="V61" s="68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68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68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68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</row>
    <row r="62" spans="1:26">
      <c r="A62" s="170"/>
      <c r="B62" s="67" t="s">
        <v>67</v>
      </c>
      <c r="C62" s="68">
        <f t="shared" si="0"/>
        <v>0</v>
      </c>
      <c r="D62" s="68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68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68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68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68">
        <f t="shared" si="1"/>
        <v>0</v>
      </c>
      <c r="I62" s="68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68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68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68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68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68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68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78">
        <f t="shared" si="2"/>
        <v>0</v>
      </c>
      <c r="Q62" s="68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68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68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68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68">
        <f t="shared" si="3"/>
        <v>0</v>
      </c>
      <c r="V62" s="68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68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68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68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</row>
    <row r="63" spans="1:26">
      <c r="A63" s="170"/>
      <c r="B63" s="67" t="s">
        <v>68</v>
      </c>
      <c r="C63" s="68">
        <f t="shared" si="0"/>
        <v>0</v>
      </c>
      <c r="D63" s="68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68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68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68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68">
        <f t="shared" si="1"/>
        <v>0</v>
      </c>
      <c r="I63" s="68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68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68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68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68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68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68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78">
        <f t="shared" si="2"/>
        <v>0</v>
      </c>
      <c r="Q63" s="68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68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68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68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68">
        <f t="shared" si="3"/>
        <v>0</v>
      </c>
      <c r="V63" s="68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68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68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68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</row>
    <row r="64" spans="1:26">
      <c r="A64" s="170"/>
      <c r="B64" s="67" t="s">
        <v>69</v>
      </c>
      <c r="C64" s="68">
        <f t="shared" si="0"/>
        <v>0</v>
      </c>
      <c r="D64" s="68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68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68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68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68">
        <f t="shared" si="1"/>
        <v>0</v>
      </c>
      <c r="I64" s="68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68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68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68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68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68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68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78">
        <f t="shared" si="2"/>
        <v>0</v>
      </c>
      <c r="Q64" s="68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68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68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68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68">
        <f t="shared" si="3"/>
        <v>0</v>
      </c>
      <c r="V64" s="68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68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68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68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</row>
    <row r="65" spans="1:25">
      <c r="A65" s="171"/>
      <c r="B65" s="67" t="s">
        <v>70</v>
      </c>
      <c r="C65" s="69">
        <f>SUM(C56:C64)</f>
        <v>0</v>
      </c>
      <c r="D65" s="69">
        <f>SUM(D56:D64)</f>
        <v>0</v>
      </c>
      <c r="E65" s="69">
        <f t="shared" ref="E65:G65" si="4">SUM(E56:E64)</f>
        <v>0</v>
      </c>
      <c r="F65" s="69">
        <f t="shared" si="4"/>
        <v>0</v>
      </c>
      <c r="G65" s="69">
        <f t="shared" si="4"/>
        <v>0</v>
      </c>
      <c r="H65" s="69">
        <f t="shared" ref="H65:V65" si="5">SUM(H56:H64)</f>
        <v>0</v>
      </c>
      <c r="I65" s="69">
        <f t="shared" si="5"/>
        <v>0</v>
      </c>
      <c r="J65" s="69">
        <f t="shared" ref="J65" si="6">SUM(J56:J64)</f>
        <v>0</v>
      </c>
      <c r="K65" s="69">
        <f t="shared" ref="K65" si="7">SUM(K56:K64)</f>
        <v>0</v>
      </c>
      <c r="L65" s="69">
        <f t="shared" ref="L65:O65" si="8">SUM(L56:L64)</f>
        <v>0</v>
      </c>
      <c r="M65" s="69">
        <f t="shared" si="8"/>
        <v>0</v>
      </c>
      <c r="N65" s="69">
        <f t="shared" si="8"/>
        <v>0</v>
      </c>
      <c r="O65" s="69">
        <f t="shared" si="8"/>
        <v>0</v>
      </c>
      <c r="P65" s="72">
        <f t="shared" si="5"/>
        <v>0</v>
      </c>
      <c r="Q65" s="69">
        <f t="shared" si="5"/>
        <v>0</v>
      </c>
      <c r="R65" s="69">
        <f t="shared" ref="R65:T65" si="9">SUM(R56:R64)</f>
        <v>0</v>
      </c>
      <c r="S65" s="69">
        <f t="shared" si="9"/>
        <v>0</v>
      </c>
      <c r="T65" s="69">
        <f t="shared" si="9"/>
        <v>0</v>
      </c>
      <c r="U65" s="69">
        <f t="shared" si="5"/>
        <v>0</v>
      </c>
      <c r="V65" s="69">
        <f t="shared" si="5"/>
        <v>0</v>
      </c>
      <c r="W65" s="69">
        <f t="shared" ref="W65" si="10">SUM(W56:W64)</f>
        <v>0</v>
      </c>
      <c r="X65" s="69">
        <f t="shared" ref="X65" si="11">SUM(X56:X64)</f>
        <v>0</v>
      </c>
      <c r="Y65" s="69">
        <f t="shared" ref="Y65" si="12">SUM(Y56:Y64)</f>
        <v>0</v>
      </c>
    </row>
    <row r="66" spans="1:25">
      <c r="A66" s="163" t="s">
        <v>71</v>
      </c>
      <c r="B66" s="70" t="s">
        <v>72</v>
      </c>
      <c r="C66" s="68">
        <f t="shared" ref="C66:C68" si="13">SUM(D66:H66)+O66+P66+U66</f>
        <v>0</v>
      </c>
      <c r="D66" s="68">
        <f>SUMIFS(考核调整事项表!$C:$C,考核调整事项表!$G:$G,累计考核费用!$B66,考核调整事项表!$D:$D,累计考核费用!D$3)+SUMIFS(考核调整事项表!$E:$E,考核调整事项表!$G:$G,累计考核费用!$B66,考核调整事项表!$F:$F,累计考核费用!D$3)</f>
        <v>0</v>
      </c>
      <c r="E66" s="68">
        <f>SUMIFS(考核调整事项表!$C:$C,考核调整事项表!$G:$G,累计考核费用!$B66,考核调整事项表!$D:$D,累计考核费用!E$3)+SUMIFS(考核调整事项表!$E:$E,考核调整事项表!$G:$G,累计考核费用!$B66,考核调整事项表!$F:$F,累计考核费用!E$3)</f>
        <v>0</v>
      </c>
      <c r="F66" s="68">
        <f>SUMIFS(考核调整事项表!$C:$C,考核调整事项表!$G:$G,累计考核费用!$B66,考核调整事项表!$D:$D,累计考核费用!F$3)+SUMIFS(考核调整事项表!$E:$E,考核调整事项表!$G:$G,累计考核费用!$B66,考核调整事项表!$F:$F,累计考核费用!F$3)</f>
        <v>0</v>
      </c>
      <c r="G66" s="68">
        <f>SUMIFS(考核调整事项表!$C:$C,考核调整事项表!$G:$G,累计考核费用!$B66,考核调整事项表!$D:$D,累计考核费用!G$3)+SUMIFS(考核调整事项表!$E:$E,考核调整事项表!$G:$G,累计考核费用!$B66,考核调整事项表!$F:$F,累计考核费用!G$3)</f>
        <v>0</v>
      </c>
      <c r="H66" s="68">
        <f t="shared" ref="H66:H69" si="14">SUM(I66:N66)</f>
        <v>0</v>
      </c>
      <c r="I66" s="68">
        <f>SUMIFS(考核调整事项表!$C:$C,考核调整事项表!$G:$G,累计考核费用!$B66,考核调整事项表!$D:$D,累计考核费用!I$3)+SUMIFS(考核调整事项表!$E:$E,考核调整事项表!$G:$G,累计考核费用!$B66,考核调整事项表!$F:$F,累计考核费用!I$3)</f>
        <v>0</v>
      </c>
      <c r="J66" s="68">
        <f>SUMIFS(考核调整事项表!$C:$C,考核调整事项表!$G:$G,累计考核费用!$B66,考核调整事项表!$D:$D,累计考核费用!J$3)+SUMIFS(考核调整事项表!$E:$E,考核调整事项表!$G:$G,累计考核费用!$B66,考核调整事项表!$F:$F,累计考核费用!J$3)</f>
        <v>0</v>
      </c>
      <c r="K66" s="68">
        <f>SUMIFS(考核调整事项表!$C:$C,考核调整事项表!$G:$G,累计考核费用!$B66,考核调整事项表!$D:$D,累计考核费用!K$3)+SUMIFS(考核调整事项表!$E:$E,考核调整事项表!$G:$G,累计考核费用!$B66,考核调整事项表!$F:$F,累计考核费用!K$3)</f>
        <v>0</v>
      </c>
      <c r="L66" s="68">
        <f>SUMIFS(考核调整事项表!$C:$C,考核调整事项表!$G:$G,累计考核费用!$B66,考核调整事项表!$D:$D,累计考核费用!L$3)+SUMIFS(考核调整事项表!$E:$E,考核调整事项表!$G:$G,累计考核费用!$B66,考核调整事项表!$F:$F,累计考核费用!L$3)</f>
        <v>0</v>
      </c>
      <c r="M66" s="68">
        <f>SUMIFS(考核调整事项表!$C:$C,考核调整事项表!$G:$G,累计考核费用!$B66,考核调整事项表!$D:$D,累计考核费用!M$3)+SUMIFS(考核调整事项表!$E:$E,考核调整事项表!$G:$G,累计考核费用!$B66,考核调整事项表!$F:$F,累计考核费用!M$3)</f>
        <v>0</v>
      </c>
      <c r="N66" s="68">
        <f>SUMIFS(考核调整事项表!$C:$C,考核调整事项表!$G:$G,累计考核费用!$B66,考核调整事项表!$D:$D,累计考核费用!N$3)+SUMIFS(考核调整事项表!$E:$E,考核调整事项表!$G:$G,累计考核费用!$B66,考核调整事项表!$F:$F,累计考核费用!N$3)</f>
        <v>0</v>
      </c>
      <c r="O66" s="68">
        <f>SUMIFS(考核调整事项表!$C:$C,考核调整事项表!$G:$G,累计考核费用!$B66,考核调整事项表!$D:$D,累计考核费用!O$3)+SUMIFS(考核调整事项表!$E:$E,考核调整事项表!$G:$G,累计考核费用!$B66,考核调整事项表!$F:$F,累计考核费用!O$3)</f>
        <v>0</v>
      </c>
      <c r="P66" s="78">
        <f>SUM(Q66:T66)</f>
        <v>0</v>
      </c>
      <c r="Q66" s="68">
        <f>SUMIFS(考核调整事项表!$C:$C,考核调整事项表!$G:$G,累计考核费用!$B66,考核调整事项表!$D:$D,累计考核费用!Q$3)+SUMIFS(考核调整事项表!$E:$E,考核调整事项表!$G:$G,累计考核费用!$B66,考核调整事项表!$F:$F,累计考核费用!Q$3)</f>
        <v>0</v>
      </c>
      <c r="R66" s="68">
        <f>SUMIFS(考核调整事项表!$C:$C,考核调整事项表!$G:$G,累计考核费用!$B66,考核调整事项表!$D:$D,累计考核费用!R$3)+SUMIFS(考核调整事项表!$E:$E,考核调整事项表!$G:$G,累计考核费用!$B66,考核调整事项表!$F:$F,累计考核费用!R$3)</f>
        <v>0</v>
      </c>
      <c r="S66" s="68">
        <f>SUMIFS(考核调整事项表!$C:$C,考核调整事项表!$G:$G,累计考核费用!$B66,考核调整事项表!$D:$D,累计考核费用!S$3)+SUMIFS(考核调整事项表!$E:$E,考核调整事项表!$G:$G,累计考核费用!$B66,考核调整事项表!$F:$F,累计考核费用!S$3)</f>
        <v>0</v>
      </c>
      <c r="T66" s="68">
        <f>SUMIFS(考核调整事项表!$C:$C,考核调整事项表!$G:$G,累计考核费用!$B66,考核调整事项表!$D:$D,累计考核费用!T$3)+SUMIFS(考核调整事项表!$E:$E,考核调整事项表!$G:$G,累计考核费用!$B66,考核调整事项表!$F:$F,累计考核费用!T$3)</f>
        <v>0</v>
      </c>
      <c r="U66" s="68">
        <f>SUM(V66:Y66)</f>
        <v>0</v>
      </c>
      <c r="V66" s="68">
        <f>SUMIFS(考核调整事项表!$C:$C,考核调整事项表!$G:$G,累计考核费用!$B66,考核调整事项表!$D:$D,累计考核费用!V$3)+SUMIFS(考核调整事项表!$E:$E,考核调整事项表!$G:$G,累计考核费用!$B66,考核调整事项表!$F:$F,累计考核费用!V$3)</f>
        <v>0</v>
      </c>
      <c r="W66" s="68">
        <f>SUMIFS(考核调整事项表!$C:$C,考核调整事项表!$G:$G,累计考核费用!$B66,考核调整事项表!$D:$D,累计考核费用!W$3)+SUMIFS(考核调整事项表!$E:$E,考核调整事项表!$G:$G,累计考核费用!$B66,考核调整事项表!$F:$F,累计考核费用!W$3)</f>
        <v>0</v>
      </c>
      <c r="X66" s="68">
        <f>SUMIFS(考核调整事项表!$C:$C,考核调整事项表!$G:$G,累计考核费用!$B66,考核调整事项表!$D:$D,累计考核费用!X$3)+SUMIFS(考核调整事项表!$E:$E,考核调整事项表!$G:$G,累计考核费用!$B66,考核调整事项表!$F:$F,累计考核费用!X$3)</f>
        <v>0</v>
      </c>
      <c r="Y66" s="68">
        <f>SUMIFS(考核调整事项表!$C:$C,考核调整事项表!$G:$G,累计考核费用!$B66,考核调整事项表!$D:$D,累计考核费用!Y$3)+SUMIFS(考核调整事项表!$E:$E,考核调整事项表!$G:$G,累计考核费用!$B66,考核调整事项表!$F:$F,累计考核费用!Y$3)</f>
        <v>0</v>
      </c>
    </row>
    <row r="67" spans="1:25">
      <c r="A67" s="164"/>
      <c r="B67" s="70" t="s">
        <v>73</v>
      </c>
      <c r="C67" s="68">
        <f t="shared" si="13"/>
        <v>0</v>
      </c>
      <c r="D67" s="68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68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68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68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68">
        <f t="shared" si="14"/>
        <v>0</v>
      </c>
      <c r="I67" s="68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68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68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68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68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68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68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78">
        <f t="shared" ref="P67:P69" si="15">SUM(Q67:T67)</f>
        <v>0</v>
      </c>
      <c r="Q67" s="68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68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68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68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68">
        <f t="shared" ref="U67:U69" si="16">SUM(V67:Y67)</f>
        <v>0</v>
      </c>
      <c r="V67" s="68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68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68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68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</row>
    <row r="68" spans="1:25">
      <c r="A68" s="164"/>
      <c r="B68" s="70" t="s">
        <v>74</v>
      </c>
      <c r="C68" s="68">
        <f t="shared" si="13"/>
        <v>-1.4551915228366852E-11</v>
      </c>
      <c r="D68" s="68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-121956.65</v>
      </c>
      <c r="E68" s="68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-36711.01</v>
      </c>
      <c r="F68" s="68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36890</v>
      </c>
      <c r="G68" s="68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68">
        <f t="shared" si="14"/>
        <v>116277.65999999999</v>
      </c>
      <c r="I68" s="68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109472.81</v>
      </c>
      <c r="J68" s="68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10693.09</v>
      </c>
      <c r="K68" s="68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68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68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68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-3888.24</v>
      </c>
      <c r="O68" s="68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78">
        <f t="shared" si="15"/>
        <v>5500</v>
      </c>
      <c r="Q68" s="68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68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5500</v>
      </c>
      <c r="S68" s="68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68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68">
        <f t="shared" si="16"/>
        <v>0</v>
      </c>
      <c r="V68" s="68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68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0</v>
      </c>
      <c r="X68" s="68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68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</row>
    <row r="69" spans="1:25">
      <c r="A69" s="164"/>
      <c r="B69" s="70" t="s">
        <v>75</v>
      </c>
      <c r="C69" s="68">
        <f t="shared" ref="C69" si="17">SUM(D69:H69)+O69+P69+U69</f>
        <v>0</v>
      </c>
      <c r="D69" s="68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0</v>
      </c>
      <c r="E69" s="68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0</v>
      </c>
      <c r="F69" s="68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0</v>
      </c>
      <c r="G69" s="68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0</v>
      </c>
      <c r="H69" s="68">
        <f t="shared" si="14"/>
        <v>0</v>
      </c>
      <c r="I69" s="68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0</v>
      </c>
      <c r="J69" s="68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68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0</v>
      </c>
      <c r="L69" s="68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68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0</v>
      </c>
      <c r="N69" s="68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68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78">
        <f t="shared" si="15"/>
        <v>0</v>
      </c>
      <c r="Q69" s="68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0</v>
      </c>
      <c r="R69" s="68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0</v>
      </c>
      <c r="S69" s="68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68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0</v>
      </c>
      <c r="U69" s="68">
        <f t="shared" si="16"/>
        <v>0</v>
      </c>
      <c r="V69" s="68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0</v>
      </c>
      <c r="W69" s="68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0</v>
      </c>
      <c r="X69" s="68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68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0</v>
      </c>
    </row>
    <row r="70" spans="1:25">
      <c r="A70" s="165"/>
      <c r="B70" s="70" t="s">
        <v>70</v>
      </c>
      <c r="C70" s="69">
        <f>SUM(C66:C69)</f>
        <v>-1.4551915228366852E-11</v>
      </c>
      <c r="D70" s="69">
        <f>SUM(D66:D69)</f>
        <v>-121956.65</v>
      </c>
      <c r="E70" s="69">
        <f t="shared" ref="E70:G70" si="18">SUM(E66:E69)</f>
        <v>-36711.01</v>
      </c>
      <c r="F70" s="69">
        <f t="shared" si="18"/>
        <v>36890</v>
      </c>
      <c r="G70" s="69">
        <f t="shared" si="18"/>
        <v>0</v>
      </c>
      <c r="H70" s="69">
        <f t="shared" ref="H70:V70" si="19">SUM(H66:H69)</f>
        <v>116277.65999999999</v>
      </c>
      <c r="I70" s="69">
        <f t="shared" si="19"/>
        <v>109472.81</v>
      </c>
      <c r="J70" s="69">
        <f t="shared" ref="J70" si="20">SUM(J66:J69)</f>
        <v>10693.09</v>
      </c>
      <c r="K70" s="69">
        <f t="shared" ref="K70" si="21">SUM(K66:K69)</f>
        <v>0</v>
      </c>
      <c r="L70" s="69">
        <f t="shared" ref="L70:O70" si="22">SUM(L66:L69)</f>
        <v>0</v>
      </c>
      <c r="M70" s="69">
        <f t="shared" si="22"/>
        <v>0</v>
      </c>
      <c r="N70" s="69">
        <f t="shared" si="22"/>
        <v>-3888.24</v>
      </c>
      <c r="O70" s="69">
        <f t="shared" si="22"/>
        <v>0</v>
      </c>
      <c r="P70" s="72">
        <f t="shared" si="19"/>
        <v>5500</v>
      </c>
      <c r="Q70" s="69">
        <f t="shared" si="19"/>
        <v>0</v>
      </c>
      <c r="R70" s="69">
        <f t="shared" ref="R70:T70" si="23">SUM(R66:R69)</f>
        <v>5500</v>
      </c>
      <c r="S70" s="69">
        <f t="shared" si="23"/>
        <v>0</v>
      </c>
      <c r="T70" s="69">
        <f t="shared" si="23"/>
        <v>0</v>
      </c>
      <c r="U70" s="69">
        <f t="shared" si="19"/>
        <v>0</v>
      </c>
      <c r="V70" s="69">
        <f t="shared" si="19"/>
        <v>0</v>
      </c>
      <c r="W70" s="69">
        <f t="shared" ref="W70" si="24">SUM(W66:W69)</f>
        <v>0</v>
      </c>
      <c r="X70" s="69">
        <f t="shared" ref="X70" si="25">SUM(X66:X69)</f>
        <v>0</v>
      </c>
      <c r="Y70" s="69">
        <f t="shared" ref="Y70" si="26">SUM(Y66:Y69)</f>
        <v>0</v>
      </c>
    </row>
    <row r="71" spans="1:25">
      <c r="A71" s="166" t="s">
        <v>76</v>
      </c>
      <c r="B71" s="70" t="s">
        <v>77</v>
      </c>
      <c r="C71" s="68">
        <f>SUM(D71:H71)+O71+P71+U71</f>
        <v>0</v>
      </c>
      <c r="D71" s="68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68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68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68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68">
        <f>SUM(I71:N71)</f>
        <v>0</v>
      </c>
      <c r="I71" s="68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68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68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68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68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68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68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78">
        <f>SUM(Q71:T71)</f>
        <v>0</v>
      </c>
      <c r="Q71" s="68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68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0</v>
      </c>
      <c r="S71" s="68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68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68">
        <f>SUM(V71:Y71)</f>
        <v>0</v>
      </c>
      <c r="V71" s="68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68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68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68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</row>
    <row r="72" spans="1:25">
      <c r="A72" s="167"/>
      <c r="B72" s="70" t="s">
        <v>78</v>
      </c>
      <c r="C72" s="68">
        <f t="shared" ref="C72:C102" si="27">SUM(D72:H72)+O72+P72+U72</f>
        <v>0</v>
      </c>
      <c r="D72" s="68">
        <f>SUMIFS(考核调整事项表!$C:$C,考核调整事项表!$G:$G,累计考核费用!$B72,考核调整事项表!$D:$D,累计考核费用!D$3)+SUMIFS(考核调整事项表!$E:$E,考核调整事项表!$G:$G,累计考核费用!$B72,考核调整事项表!$F:$F,累计考核费用!D$3)</f>
        <v>0</v>
      </c>
      <c r="E72" s="68">
        <f>SUMIFS(考核调整事项表!$C:$C,考核调整事项表!$G:$G,累计考核费用!$B72,考核调整事项表!$D:$D,累计考核费用!E$3)+SUMIFS(考核调整事项表!$E:$E,考核调整事项表!$G:$G,累计考核费用!$B72,考核调整事项表!$F:$F,累计考核费用!E$3)</f>
        <v>0</v>
      </c>
      <c r="F72" s="68">
        <f>SUMIFS(考核调整事项表!$C:$C,考核调整事项表!$G:$G,累计考核费用!$B72,考核调整事项表!$D:$D,累计考核费用!F$3)+SUMIFS(考核调整事项表!$E:$E,考核调整事项表!$G:$G,累计考核费用!$B72,考核调整事项表!$F:$F,累计考核费用!F$3)</f>
        <v>0</v>
      </c>
      <c r="G72" s="68">
        <f>SUMIFS(考核调整事项表!$C:$C,考核调整事项表!$G:$G,累计考核费用!$B72,考核调整事项表!$D:$D,累计考核费用!G$3)+SUMIFS(考核调整事项表!$E:$E,考核调整事项表!$G:$G,累计考核费用!$B72,考核调整事项表!$F:$F,累计考核费用!G$3)</f>
        <v>0</v>
      </c>
      <c r="H72" s="68">
        <f t="shared" ref="H72:H102" si="28">SUM(I72:N72)</f>
        <v>0</v>
      </c>
      <c r="I72" s="68">
        <f>SUMIFS(考核调整事项表!$C:$C,考核调整事项表!$G:$G,累计考核费用!$B72,考核调整事项表!$D:$D,累计考核费用!I$3)+SUMIFS(考核调整事项表!$E:$E,考核调整事项表!$G:$G,累计考核费用!$B72,考核调整事项表!$F:$F,累计考核费用!I$3)</f>
        <v>0</v>
      </c>
      <c r="J72" s="68">
        <f>SUMIFS(考核调整事项表!$C:$C,考核调整事项表!$G:$G,累计考核费用!$B72,考核调整事项表!$D:$D,累计考核费用!J$3)+SUMIFS(考核调整事项表!$E:$E,考核调整事项表!$G:$G,累计考核费用!$B72,考核调整事项表!$F:$F,累计考核费用!J$3)</f>
        <v>0</v>
      </c>
      <c r="K72" s="68">
        <f>SUMIFS(考核调整事项表!$C:$C,考核调整事项表!$G:$G,累计考核费用!$B72,考核调整事项表!$D:$D,累计考核费用!K$3)+SUMIFS(考核调整事项表!$E:$E,考核调整事项表!$G:$G,累计考核费用!$B72,考核调整事项表!$F:$F,累计考核费用!K$3)</f>
        <v>0</v>
      </c>
      <c r="L72" s="68">
        <f>SUMIFS(考核调整事项表!$C:$C,考核调整事项表!$G:$G,累计考核费用!$B72,考核调整事项表!$D:$D,累计考核费用!L$3)+SUMIFS(考核调整事项表!$E:$E,考核调整事项表!$G:$G,累计考核费用!$B72,考核调整事项表!$F:$F,累计考核费用!L$3)</f>
        <v>0</v>
      </c>
      <c r="M72" s="68">
        <f>SUMIFS(考核调整事项表!$C:$C,考核调整事项表!$G:$G,累计考核费用!$B72,考核调整事项表!$D:$D,累计考核费用!M$3)+SUMIFS(考核调整事项表!$E:$E,考核调整事项表!$G:$G,累计考核费用!$B72,考核调整事项表!$F:$F,累计考核费用!M$3)</f>
        <v>0</v>
      </c>
      <c r="N72" s="68">
        <f>SUMIFS(考核调整事项表!$C:$C,考核调整事项表!$G:$G,累计考核费用!$B72,考核调整事项表!$D:$D,累计考核费用!N$3)+SUMIFS(考核调整事项表!$E:$E,考核调整事项表!$G:$G,累计考核费用!$B72,考核调整事项表!$F:$F,累计考核费用!N$3)</f>
        <v>0</v>
      </c>
      <c r="O72" s="68">
        <f>SUMIFS(考核调整事项表!$C:$C,考核调整事项表!$G:$G,累计考核费用!$B72,考核调整事项表!$D:$D,累计考核费用!O$3)+SUMIFS(考核调整事项表!$E:$E,考核调整事项表!$G:$G,累计考核费用!$B72,考核调整事项表!$F:$F,累计考核费用!O$3)</f>
        <v>0</v>
      </c>
      <c r="P72" s="78">
        <f t="shared" ref="P72:P102" si="29">SUM(Q72:T72)</f>
        <v>0</v>
      </c>
      <c r="Q72" s="68">
        <f>SUMIFS(考核调整事项表!$C:$C,考核调整事项表!$G:$G,累计考核费用!$B72,考核调整事项表!$D:$D,累计考核费用!Q$3)+SUMIFS(考核调整事项表!$E:$E,考核调整事项表!$G:$G,累计考核费用!$B72,考核调整事项表!$F:$F,累计考核费用!Q$3)</f>
        <v>0</v>
      </c>
      <c r="R72" s="68">
        <f>SUMIFS(考核调整事项表!$C:$C,考核调整事项表!$G:$G,累计考核费用!$B72,考核调整事项表!$D:$D,累计考核费用!R$3)+SUMIFS(考核调整事项表!$E:$E,考核调整事项表!$G:$G,累计考核费用!$B72,考核调整事项表!$F:$F,累计考核费用!R$3)</f>
        <v>0</v>
      </c>
      <c r="S72" s="68">
        <f>SUMIFS(考核调整事项表!$C:$C,考核调整事项表!$G:$G,累计考核费用!$B72,考核调整事项表!$D:$D,累计考核费用!S$3)+SUMIFS(考核调整事项表!$E:$E,考核调整事项表!$G:$G,累计考核费用!$B72,考核调整事项表!$F:$F,累计考核费用!S$3)</f>
        <v>0</v>
      </c>
      <c r="T72" s="68">
        <f>SUMIFS(考核调整事项表!$C:$C,考核调整事项表!$G:$G,累计考核费用!$B72,考核调整事项表!$D:$D,累计考核费用!T$3)+SUMIFS(考核调整事项表!$E:$E,考核调整事项表!$G:$G,累计考核费用!$B72,考核调整事项表!$F:$F,累计考核费用!T$3)</f>
        <v>0</v>
      </c>
      <c r="U72" s="68">
        <f t="shared" ref="U72:U102" si="30">SUM(V72:Y72)</f>
        <v>0</v>
      </c>
      <c r="V72" s="68">
        <f>SUMIFS(考核调整事项表!$C:$C,考核调整事项表!$G:$G,累计考核费用!$B72,考核调整事项表!$D:$D,累计考核费用!V$3)+SUMIFS(考核调整事项表!$E:$E,考核调整事项表!$G:$G,累计考核费用!$B72,考核调整事项表!$F:$F,累计考核费用!V$3)</f>
        <v>0</v>
      </c>
      <c r="W72" s="68">
        <f>SUMIFS(考核调整事项表!$C:$C,考核调整事项表!$G:$G,累计考核费用!$B72,考核调整事项表!$D:$D,累计考核费用!W$3)+SUMIFS(考核调整事项表!$E:$E,考核调整事项表!$G:$G,累计考核费用!$B72,考核调整事项表!$F:$F,累计考核费用!W$3)</f>
        <v>0</v>
      </c>
      <c r="X72" s="68">
        <f>SUMIFS(考核调整事项表!$C:$C,考核调整事项表!$G:$G,累计考核费用!$B72,考核调整事项表!$D:$D,累计考核费用!X$3)+SUMIFS(考核调整事项表!$E:$E,考核调整事项表!$G:$G,累计考核费用!$B72,考核调整事项表!$F:$F,累计考核费用!X$3)</f>
        <v>0</v>
      </c>
      <c r="Y72" s="68">
        <f>SUMIFS(考核调整事项表!$C:$C,考核调整事项表!$G:$G,累计考核费用!$B72,考核调整事项表!$D:$D,累计考核费用!Y$3)+SUMIFS(考核调整事项表!$E:$E,考核调整事项表!$G:$G,累计考核费用!$B72,考核调整事项表!$F:$F,累计考核费用!Y$3)</f>
        <v>0</v>
      </c>
    </row>
    <row r="73" spans="1:25">
      <c r="A73" s="167"/>
      <c r="B73" s="70" t="s">
        <v>79</v>
      </c>
      <c r="C73" s="68">
        <f t="shared" si="27"/>
        <v>0</v>
      </c>
      <c r="D73" s="68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68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0</v>
      </c>
      <c r="F73" s="68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0</v>
      </c>
      <c r="G73" s="68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68">
        <f t="shared" si="28"/>
        <v>0</v>
      </c>
      <c r="I73" s="68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68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68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68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68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68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68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78">
        <f t="shared" si="29"/>
        <v>0</v>
      </c>
      <c r="Q73" s="68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68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68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68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68">
        <f t="shared" si="30"/>
        <v>0</v>
      </c>
      <c r="V73" s="68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68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68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68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</row>
    <row r="74" spans="1:25">
      <c r="A74" s="167"/>
      <c r="B74" s="70" t="s">
        <v>80</v>
      </c>
      <c r="C74" s="68">
        <f t="shared" si="27"/>
        <v>0</v>
      </c>
      <c r="D74" s="68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68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68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0</v>
      </c>
      <c r="G74" s="68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68">
        <f t="shared" si="28"/>
        <v>0</v>
      </c>
      <c r="I74" s="68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0</v>
      </c>
      <c r="J74" s="68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68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68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68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68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68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78">
        <f t="shared" si="29"/>
        <v>0</v>
      </c>
      <c r="Q74" s="68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68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68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68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68">
        <f t="shared" si="30"/>
        <v>0</v>
      </c>
      <c r="V74" s="68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68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68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68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</row>
    <row r="75" spans="1:25">
      <c r="A75" s="167"/>
      <c r="B75" s="70" t="s">
        <v>81</v>
      </c>
      <c r="C75" s="68">
        <f t="shared" si="27"/>
        <v>0</v>
      </c>
      <c r="D75" s="68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68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68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68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68">
        <f t="shared" si="28"/>
        <v>0</v>
      </c>
      <c r="I75" s="68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68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68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68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68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68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68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78">
        <f t="shared" si="29"/>
        <v>0</v>
      </c>
      <c r="Q75" s="68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68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68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68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68">
        <f t="shared" si="30"/>
        <v>0</v>
      </c>
      <c r="V75" s="68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68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68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68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</row>
    <row r="76" spans="1:25">
      <c r="A76" s="167"/>
      <c r="B76" s="70" t="s">
        <v>82</v>
      </c>
      <c r="C76" s="68">
        <f t="shared" si="27"/>
        <v>0</v>
      </c>
      <c r="D76" s="68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68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68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68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68">
        <f t="shared" si="28"/>
        <v>0</v>
      </c>
      <c r="I76" s="68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68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68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68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68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68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68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78">
        <f t="shared" si="29"/>
        <v>0</v>
      </c>
      <c r="Q76" s="68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68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68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68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68">
        <f t="shared" si="30"/>
        <v>0</v>
      </c>
      <c r="V76" s="68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68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68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68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</row>
    <row r="77" spans="1:25">
      <c r="A77" s="167"/>
      <c r="B77" s="67" t="s">
        <v>83</v>
      </c>
      <c r="C77" s="68">
        <f t="shared" si="27"/>
        <v>0</v>
      </c>
      <c r="D77" s="68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68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68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68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68">
        <f t="shared" si="28"/>
        <v>0</v>
      </c>
      <c r="I77" s="68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68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68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68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68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68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68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78">
        <f t="shared" si="29"/>
        <v>0</v>
      </c>
      <c r="Q77" s="68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68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68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68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68">
        <f t="shared" si="30"/>
        <v>0</v>
      </c>
      <c r="V77" s="68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68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68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68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</row>
    <row r="78" spans="1:25">
      <c r="A78" s="167"/>
      <c r="B78" s="70" t="s">
        <v>84</v>
      </c>
      <c r="C78" s="68">
        <f t="shared" si="27"/>
        <v>0</v>
      </c>
      <c r="D78" s="68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68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68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68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68">
        <f t="shared" si="28"/>
        <v>0</v>
      </c>
      <c r="I78" s="68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68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68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68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68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68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68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78">
        <f t="shared" si="29"/>
        <v>0</v>
      </c>
      <c r="Q78" s="68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68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68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68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68">
        <f t="shared" si="30"/>
        <v>0</v>
      </c>
      <c r="V78" s="68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68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68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68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</row>
    <row r="79" spans="1:25">
      <c r="A79" s="167"/>
      <c r="B79" s="70" t="s">
        <v>85</v>
      </c>
      <c r="C79" s="68">
        <f t="shared" si="27"/>
        <v>0</v>
      </c>
      <c r="D79" s="68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68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68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68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68">
        <f t="shared" si="28"/>
        <v>0</v>
      </c>
      <c r="I79" s="68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68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68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68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68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68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68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78">
        <f t="shared" si="29"/>
        <v>0</v>
      </c>
      <c r="Q79" s="68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68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68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68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68">
        <f t="shared" si="30"/>
        <v>0</v>
      </c>
      <c r="V79" s="68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68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68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68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</row>
    <row r="80" spans="1:25">
      <c r="A80" s="167"/>
      <c r="B80" s="70" t="s">
        <v>86</v>
      </c>
      <c r="C80" s="68">
        <f t="shared" si="27"/>
        <v>0</v>
      </c>
      <c r="D80" s="68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68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68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68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68">
        <f t="shared" si="28"/>
        <v>0</v>
      </c>
      <c r="I80" s="68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68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68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68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68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68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68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78">
        <f t="shared" si="29"/>
        <v>0</v>
      </c>
      <c r="Q80" s="68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68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68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68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68">
        <f t="shared" si="30"/>
        <v>0</v>
      </c>
      <c r="V80" s="68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68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68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68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</row>
    <row r="81" spans="1:25">
      <c r="A81" s="167"/>
      <c r="B81" s="70" t="s">
        <v>87</v>
      </c>
      <c r="C81" s="68">
        <f t="shared" si="27"/>
        <v>0</v>
      </c>
      <c r="D81" s="68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68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68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68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68">
        <f t="shared" si="28"/>
        <v>0</v>
      </c>
      <c r="I81" s="68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68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68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68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68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68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68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78">
        <f t="shared" si="29"/>
        <v>0</v>
      </c>
      <c r="Q81" s="68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68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68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68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68">
        <f t="shared" si="30"/>
        <v>0</v>
      </c>
      <c r="V81" s="68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68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68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68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</row>
    <row r="82" spans="1:25">
      <c r="A82" s="167"/>
      <c r="B82" s="70" t="s">
        <v>88</v>
      </c>
      <c r="C82" s="68">
        <f t="shared" si="27"/>
        <v>0</v>
      </c>
      <c r="D82" s="68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68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68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68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68">
        <f t="shared" si="28"/>
        <v>0</v>
      </c>
      <c r="I82" s="68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68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68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68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68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68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68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78">
        <f t="shared" si="29"/>
        <v>0</v>
      </c>
      <c r="Q82" s="68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68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68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68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68">
        <f t="shared" si="30"/>
        <v>0</v>
      </c>
      <c r="V82" s="68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68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68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68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</row>
    <row r="83" spans="1:25">
      <c r="A83" s="167"/>
      <c r="B83" s="70" t="s">
        <v>89</v>
      </c>
      <c r="C83" s="68">
        <f t="shared" si="27"/>
        <v>0</v>
      </c>
      <c r="D83" s="68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68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68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68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68">
        <f t="shared" si="28"/>
        <v>0</v>
      </c>
      <c r="I83" s="68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68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68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68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68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68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68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78">
        <f t="shared" si="29"/>
        <v>0</v>
      </c>
      <c r="Q83" s="68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68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68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68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68">
        <f t="shared" si="30"/>
        <v>0</v>
      </c>
      <c r="V83" s="68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68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68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68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</row>
    <row r="84" spans="1:25">
      <c r="A84" s="167"/>
      <c r="B84" s="70" t="s">
        <v>90</v>
      </c>
      <c r="C84" s="68">
        <f t="shared" si="27"/>
        <v>0</v>
      </c>
      <c r="D84" s="68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68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68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68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68">
        <f t="shared" si="28"/>
        <v>0</v>
      </c>
      <c r="I84" s="68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68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68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68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68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68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68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78">
        <f t="shared" si="29"/>
        <v>0</v>
      </c>
      <c r="Q84" s="68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68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68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68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68">
        <f t="shared" si="30"/>
        <v>0</v>
      </c>
      <c r="V84" s="68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68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68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68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</row>
    <row r="85" spans="1:25">
      <c r="A85" s="167"/>
      <c r="B85" s="70" t="s">
        <v>91</v>
      </c>
      <c r="C85" s="68">
        <f t="shared" si="27"/>
        <v>0</v>
      </c>
      <c r="D85" s="68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68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68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68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68">
        <f t="shared" si="28"/>
        <v>0</v>
      </c>
      <c r="I85" s="68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68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68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68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68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68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68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78">
        <f t="shared" si="29"/>
        <v>0</v>
      </c>
      <c r="Q85" s="68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68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68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68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68">
        <f t="shared" si="30"/>
        <v>0</v>
      </c>
      <c r="V85" s="68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68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68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68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</row>
    <row r="86" spans="1:25">
      <c r="A86" s="167"/>
      <c r="B86" s="70" t="s">
        <v>92</v>
      </c>
      <c r="C86" s="68">
        <f t="shared" si="27"/>
        <v>0</v>
      </c>
      <c r="D86" s="68">
        <f>SUMIFS(考核调整事项表!$C:$C,考核调整事项表!$G:$G,累计考核费用!$B86,考核调整事项表!$D:$D,累计考核费用!D$3)+SUMIFS(考核调整事项表!$E:$E,考核调整事项表!$G:$G,累计考核费用!$B86,考核调整事项表!$F:$F,累计考核费用!D$3)</f>
        <v>0</v>
      </c>
      <c r="E86" s="68">
        <f>SUMIFS(考核调整事项表!$C:$C,考核调整事项表!$G:$G,累计考核费用!$B86,考核调整事项表!$D:$D,累计考核费用!E$3)+SUMIFS(考核调整事项表!$E:$E,考核调整事项表!$G:$G,累计考核费用!$B86,考核调整事项表!$F:$F,累计考核费用!E$3)</f>
        <v>0</v>
      </c>
      <c r="F86" s="68">
        <f>SUMIFS(考核调整事项表!$C:$C,考核调整事项表!$G:$G,累计考核费用!$B86,考核调整事项表!$D:$D,累计考核费用!F$3)+SUMIFS(考核调整事项表!$E:$E,考核调整事项表!$G:$G,累计考核费用!$B86,考核调整事项表!$F:$F,累计考核费用!F$3)</f>
        <v>0</v>
      </c>
      <c r="G86" s="68">
        <f>SUMIFS(考核调整事项表!$C:$C,考核调整事项表!$G:$G,累计考核费用!$B86,考核调整事项表!$D:$D,累计考核费用!G$3)+SUMIFS(考核调整事项表!$E:$E,考核调整事项表!$G:$G,累计考核费用!$B86,考核调整事项表!$F:$F,累计考核费用!G$3)</f>
        <v>0</v>
      </c>
      <c r="H86" s="68">
        <f t="shared" si="28"/>
        <v>0</v>
      </c>
      <c r="I86" s="68">
        <f>SUMIFS(考核调整事项表!$C:$C,考核调整事项表!$G:$G,累计考核费用!$B86,考核调整事项表!$D:$D,累计考核费用!I$3)+SUMIFS(考核调整事项表!$E:$E,考核调整事项表!$G:$G,累计考核费用!$B86,考核调整事项表!$F:$F,累计考核费用!I$3)</f>
        <v>0</v>
      </c>
      <c r="J86" s="68">
        <f>SUMIFS(考核调整事项表!$C:$C,考核调整事项表!$G:$G,累计考核费用!$B86,考核调整事项表!$D:$D,累计考核费用!J$3)+SUMIFS(考核调整事项表!$E:$E,考核调整事项表!$G:$G,累计考核费用!$B86,考核调整事项表!$F:$F,累计考核费用!J$3)</f>
        <v>0</v>
      </c>
      <c r="K86" s="68">
        <f>SUMIFS(考核调整事项表!$C:$C,考核调整事项表!$G:$G,累计考核费用!$B86,考核调整事项表!$D:$D,累计考核费用!K$3)+SUMIFS(考核调整事项表!$E:$E,考核调整事项表!$G:$G,累计考核费用!$B86,考核调整事项表!$F:$F,累计考核费用!K$3)</f>
        <v>0</v>
      </c>
      <c r="L86" s="68">
        <f>SUMIFS(考核调整事项表!$C:$C,考核调整事项表!$G:$G,累计考核费用!$B86,考核调整事项表!$D:$D,累计考核费用!L$3)+SUMIFS(考核调整事项表!$E:$E,考核调整事项表!$G:$G,累计考核费用!$B86,考核调整事项表!$F:$F,累计考核费用!L$3)</f>
        <v>0</v>
      </c>
      <c r="M86" s="68">
        <f>SUMIFS(考核调整事项表!$C:$C,考核调整事项表!$G:$G,累计考核费用!$B86,考核调整事项表!$D:$D,累计考核费用!M$3)+SUMIFS(考核调整事项表!$E:$E,考核调整事项表!$G:$G,累计考核费用!$B86,考核调整事项表!$F:$F,累计考核费用!M$3)</f>
        <v>0</v>
      </c>
      <c r="N86" s="68">
        <f>SUMIFS(考核调整事项表!$C:$C,考核调整事项表!$G:$G,累计考核费用!$B86,考核调整事项表!$D:$D,累计考核费用!N$3)+SUMIFS(考核调整事项表!$E:$E,考核调整事项表!$G:$G,累计考核费用!$B86,考核调整事项表!$F:$F,累计考核费用!N$3)</f>
        <v>0</v>
      </c>
      <c r="O86" s="68">
        <f>SUMIFS(考核调整事项表!$C:$C,考核调整事项表!$G:$G,累计考核费用!$B86,考核调整事项表!$D:$D,累计考核费用!O$3)+SUMIFS(考核调整事项表!$E:$E,考核调整事项表!$G:$G,累计考核费用!$B86,考核调整事项表!$F:$F,累计考核费用!O$3)</f>
        <v>0</v>
      </c>
      <c r="P86" s="78">
        <f t="shared" si="29"/>
        <v>0</v>
      </c>
      <c r="Q86" s="68">
        <f>SUMIFS(考核调整事项表!$C:$C,考核调整事项表!$G:$G,累计考核费用!$B86,考核调整事项表!$D:$D,累计考核费用!Q$3)+SUMIFS(考核调整事项表!$E:$E,考核调整事项表!$G:$G,累计考核费用!$B86,考核调整事项表!$F:$F,累计考核费用!Q$3)</f>
        <v>0</v>
      </c>
      <c r="R86" s="68">
        <f>SUMIFS(考核调整事项表!$C:$C,考核调整事项表!$G:$G,累计考核费用!$B86,考核调整事项表!$D:$D,累计考核费用!R$3)+SUMIFS(考核调整事项表!$E:$E,考核调整事项表!$G:$G,累计考核费用!$B86,考核调整事项表!$F:$F,累计考核费用!R$3)</f>
        <v>0</v>
      </c>
      <c r="S86" s="68">
        <f>SUMIFS(考核调整事项表!$C:$C,考核调整事项表!$G:$G,累计考核费用!$B86,考核调整事项表!$D:$D,累计考核费用!S$3)+SUMIFS(考核调整事项表!$E:$E,考核调整事项表!$G:$G,累计考核费用!$B86,考核调整事项表!$F:$F,累计考核费用!S$3)</f>
        <v>0</v>
      </c>
      <c r="T86" s="68">
        <f>SUMIFS(考核调整事项表!$C:$C,考核调整事项表!$G:$G,累计考核费用!$B86,考核调整事项表!$D:$D,累计考核费用!T$3)+SUMIFS(考核调整事项表!$E:$E,考核调整事项表!$G:$G,累计考核费用!$B86,考核调整事项表!$F:$F,累计考核费用!T$3)</f>
        <v>0</v>
      </c>
      <c r="U86" s="68">
        <f t="shared" si="30"/>
        <v>0</v>
      </c>
      <c r="V86" s="68">
        <f>SUMIFS(考核调整事项表!$C:$C,考核调整事项表!$G:$G,累计考核费用!$B86,考核调整事项表!$D:$D,累计考核费用!V$3)+SUMIFS(考核调整事项表!$E:$E,考核调整事项表!$G:$G,累计考核费用!$B86,考核调整事项表!$F:$F,累计考核费用!V$3)</f>
        <v>0</v>
      </c>
      <c r="W86" s="68">
        <f>SUMIFS(考核调整事项表!$C:$C,考核调整事项表!$G:$G,累计考核费用!$B86,考核调整事项表!$D:$D,累计考核费用!W$3)+SUMIFS(考核调整事项表!$E:$E,考核调整事项表!$G:$G,累计考核费用!$B86,考核调整事项表!$F:$F,累计考核费用!W$3)</f>
        <v>0</v>
      </c>
      <c r="X86" s="68">
        <f>SUMIFS(考核调整事项表!$C:$C,考核调整事项表!$G:$G,累计考核费用!$B86,考核调整事项表!$D:$D,累计考核费用!X$3)+SUMIFS(考核调整事项表!$E:$E,考核调整事项表!$G:$G,累计考核费用!$B86,考核调整事项表!$F:$F,累计考核费用!X$3)</f>
        <v>0</v>
      </c>
      <c r="Y86" s="68">
        <f>SUMIFS(考核调整事项表!$C:$C,考核调整事项表!$G:$G,累计考核费用!$B86,考核调整事项表!$D:$D,累计考核费用!Y$3)+SUMIFS(考核调整事项表!$E:$E,考核调整事项表!$G:$G,累计考核费用!$B86,考核调整事项表!$F:$F,累计考核费用!Y$3)</f>
        <v>0</v>
      </c>
    </row>
    <row r="87" spans="1:25">
      <c r="A87" s="167"/>
      <c r="B87" s="70" t="s">
        <v>93</v>
      </c>
      <c r="C87" s="68">
        <f t="shared" si="27"/>
        <v>0</v>
      </c>
      <c r="D87" s="68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68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68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68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68">
        <f t="shared" si="28"/>
        <v>0</v>
      </c>
      <c r="I87" s="68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68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68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68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68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68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68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78">
        <f t="shared" si="29"/>
        <v>0</v>
      </c>
      <c r="Q87" s="68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68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68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68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68">
        <f t="shared" si="30"/>
        <v>0</v>
      </c>
      <c r="V87" s="68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68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68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68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</row>
    <row r="88" spans="1:25">
      <c r="A88" s="167"/>
      <c r="B88" s="70" t="s">
        <v>94</v>
      </c>
      <c r="C88" s="68">
        <f t="shared" si="27"/>
        <v>0</v>
      </c>
      <c r="D88" s="68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68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68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68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68">
        <f t="shared" si="28"/>
        <v>0</v>
      </c>
      <c r="I88" s="68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68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68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68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68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68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68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78">
        <f t="shared" si="29"/>
        <v>0</v>
      </c>
      <c r="Q88" s="68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68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68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68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68">
        <f t="shared" si="30"/>
        <v>0</v>
      </c>
      <c r="V88" s="68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68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68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68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</row>
    <row r="89" spans="1:25">
      <c r="A89" s="167"/>
      <c r="B89" s="70" t="s">
        <v>95</v>
      </c>
      <c r="C89" s="68">
        <f t="shared" si="27"/>
        <v>0</v>
      </c>
      <c r="D89" s="68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68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68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68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68">
        <f t="shared" si="28"/>
        <v>0</v>
      </c>
      <c r="I89" s="68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68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68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68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68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68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68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78">
        <f t="shared" si="29"/>
        <v>0</v>
      </c>
      <c r="Q89" s="68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68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68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68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68">
        <f t="shared" si="30"/>
        <v>0</v>
      </c>
      <c r="V89" s="68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68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68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68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</row>
    <row r="90" spans="1:25">
      <c r="A90" s="167"/>
      <c r="B90" s="70" t="s">
        <v>96</v>
      </c>
      <c r="C90" s="68">
        <f t="shared" si="27"/>
        <v>0</v>
      </c>
      <c r="D90" s="68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68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68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68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68">
        <f t="shared" si="28"/>
        <v>0</v>
      </c>
      <c r="I90" s="68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68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68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68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68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68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68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78">
        <f t="shared" si="29"/>
        <v>0</v>
      </c>
      <c r="Q90" s="68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68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68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68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68">
        <f t="shared" si="30"/>
        <v>0</v>
      </c>
      <c r="V90" s="68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68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68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68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</row>
    <row r="91" spans="1:25">
      <c r="A91" s="167"/>
      <c r="B91" s="70" t="s">
        <v>97</v>
      </c>
      <c r="C91" s="68">
        <f t="shared" si="27"/>
        <v>0</v>
      </c>
      <c r="D91" s="68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68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68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68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68">
        <f t="shared" si="28"/>
        <v>0</v>
      </c>
      <c r="I91" s="68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68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68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68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68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68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68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78">
        <f t="shared" si="29"/>
        <v>0</v>
      </c>
      <c r="Q91" s="68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68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68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68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68">
        <f t="shared" si="30"/>
        <v>0</v>
      </c>
      <c r="V91" s="68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68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68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68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</row>
    <row r="92" spans="1:25">
      <c r="A92" s="167"/>
      <c r="B92" s="70" t="s">
        <v>98</v>
      </c>
      <c r="C92" s="68">
        <f t="shared" si="27"/>
        <v>0</v>
      </c>
      <c r="D92" s="68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68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68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68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68">
        <f t="shared" si="28"/>
        <v>0</v>
      </c>
      <c r="I92" s="68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68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68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68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68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68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68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78">
        <f t="shared" si="29"/>
        <v>0</v>
      </c>
      <c r="Q92" s="68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68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68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68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68">
        <f t="shared" si="30"/>
        <v>0</v>
      </c>
      <c r="V92" s="68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68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68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68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</row>
    <row r="93" spans="1:25">
      <c r="A93" s="167"/>
      <c r="B93" s="70" t="s">
        <v>99</v>
      </c>
      <c r="C93" s="68">
        <f t="shared" si="27"/>
        <v>0</v>
      </c>
      <c r="D93" s="68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68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68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68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68">
        <f t="shared" si="28"/>
        <v>0</v>
      </c>
      <c r="I93" s="68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68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68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68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68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68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68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78">
        <f t="shared" si="29"/>
        <v>0</v>
      </c>
      <c r="Q93" s="68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68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68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68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68">
        <f t="shared" si="30"/>
        <v>0</v>
      </c>
      <c r="V93" s="68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68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68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68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</row>
    <row r="94" spans="1:25">
      <c r="A94" s="167"/>
      <c r="B94" s="70" t="s">
        <v>100</v>
      </c>
      <c r="C94" s="68">
        <f t="shared" si="27"/>
        <v>0</v>
      </c>
      <c r="D94" s="68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68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68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68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68">
        <f t="shared" si="28"/>
        <v>0</v>
      </c>
      <c r="I94" s="68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68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68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68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68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68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68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78">
        <f t="shared" si="29"/>
        <v>0</v>
      </c>
      <c r="Q94" s="68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68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68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68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68">
        <f t="shared" si="30"/>
        <v>0</v>
      </c>
      <c r="V94" s="68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68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68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68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</row>
    <row r="95" spans="1:25">
      <c r="A95" s="168"/>
      <c r="B95" s="70" t="s">
        <v>70</v>
      </c>
      <c r="C95" s="71">
        <f>SUM(C71:C94)</f>
        <v>0</v>
      </c>
      <c r="D95" s="71">
        <f>SUM(D71:D94)</f>
        <v>0</v>
      </c>
      <c r="E95" s="71">
        <f t="shared" ref="E95:G95" si="31">SUM(E71:E94)</f>
        <v>0</v>
      </c>
      <c r="F95" s="71">
        <f t="shared" si="31"/>
        <v>0</v>
      </c>
      <c r="G95" s="71">
        <f t="shared" si="31"/>
        <v>0</v>
      </c>
      <c r="H95" s="71">
        <f t="shared" ref="H95:V95" si="32">SUM(H71:H94)</f>
        <v>0</v>
      </c>
      <c r="I95" s="71">
        <f t="shared" si="32"/>
        <v>0</v>
      </c>
      <c r="J95" s="71">
        <f t="shared" ref="J95" si="33">SUM(J71:J94)</f>
        <v>0</v>
      </c>
      <c r="K95" s="71">
        <f t="shared" ref="K95" si="34">SUM(K71:K94)</f>
        <v>0</v>
      </c>
      <c r="L95" s="71">
        <f t="shared" ref="L95:O95" si="35">SUM(L71:L94)</f>
        <v>0</v>
      </c>
      <c r="M95" s="71">
        <f t="shared" si="35"/>
        <v>0</v>
      </c>
      <c r="N95" s="71">
        <f t="shared" si="35"/>
        <v>0</v>
      </c>
      <c r="O95" s="71">
        <f t="shared" si="35"/>
        <v>0</v>
      </c>
      <c r="P95" s="82">
        <f t="shared" si="32"/>
        <v>0</v>
      </c>
      <c r="Q95" s="71">
        <f t="shared" si="32"/>
        <v>0</v>
      </c>
      <c r="R95" s="71">
        <f t="shared" ref="R95:T95" si="36">SUM(R71:R94)</f>
        <v>0</v>
      </c>
      <c r="S95" s="71">
        <f t="shared" si="36"/>
        <v>0</v>
      </c>
      <c r="T95" s="71">
        <f t="shared" si="36"/>
        <v>0</v>
      </c>
      <c r="U95" s="71">
        <f t="shared" si="32"/>
        <v>0</v>
      </c>
      <c r="V95" s="71">
        <f t="shared" si="32"/>
        <v>0</v>
      </c>
      <c r="W95" s="71">
        <f t="shared" ref="W95" si="37">SUM(W71:W94)</f>
        <v>0</v>
      </c>
      <c r="X95" s="71">
        <f t="shared" ref="X95" si="38">SUM(X71:X94)</f>
        <v>0</v>
      </c>
      <c r="Y95" s="71">
        <f t="shared" ref="Y95" si="39">SUM(Y71:Y94)</f>
        <v>0</v>
      </c>
    </row>
    <row r="96" spans="1:25">
      <c r="A96" s="166" t="s">
        <v>101</v>
      </c>
      <c r="B96" s="70" t="s">
        <v>102</v>
      </c>
      <c r="C96" s="68">
        <f t="shared" si="27"/>
        <v>0</v>
      </c>
      <c r="D96" s="68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68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68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68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68">
        <f t="shared" si="28"/>
        <v>0</v>
      </c>
      <c r="I96" s="68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68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68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68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68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68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68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78">
        <f t="shared" si="29"/>
        <v>0</v>
      </c>
      <c r="Q96" s="68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68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68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68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68">
        <f t="shared" si="30"/>
        <v>0</v>
      </c>
      <c r="V96" s="68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68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68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68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</row>
    <row r="97" spans="1:26">
      <c r="A97" s="167"/>
      <c r="B97" s="70" t="s">
        <v>103</v>
      </c>
      <c r="C97" s="68">
        <f t="shared" si="27"/>
        <v>0</v>
      </c>
      <c r="D97" s="68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68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68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68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68">
        <f t="shared" si="28"/>
        <v>0</v>
      </c>
      <c r="I97" s="68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68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68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68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68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68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68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78">
        <f t="shared" si="29"/>
        <v>0</v>
      </c>
      <c r="Q97" s="68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68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68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68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68">
        <f t="shared" si="30"/>
        <v>0</v>
      </c>
      <c r="V97" s="68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68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68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68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</row>
    <row r="98" spans="1:26">
      <c r="A98" s="167"/>
      <c r="B98" s="70" t="s">
        <v>104</v>
      </c>
      <c r="C98" s="68">
        <f t="shared" si="27"/>
        <v>0</v>
      </c>
      <c r="D98" s="68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68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68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68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68">
        <f t="shared" si="28"/>
        <v>0</v>
      </c>
      <c r="I98" s="68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68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68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68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68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68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68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78">
        <f t="shared" si="29"/>
        <v>0</v>
      </c>
      <c r="Q98" s="68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68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68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68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68">
        <f t="shared" si="30"/>
        <v>0</v>
      </c>
      <c r="V98" s="68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68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68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68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</row>
    <row r="99" spans="1:26">
      <c r="A99" s="167"/>
      <c r="B99" s="70" t="s">
        <v>105</v>
      </c>
      <c r="C99" s="68">
        <f t="shared" si="27"/>
        <v>0</v>
      </c>
      <c r="D99" s="68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-833333.33</v>
      </c>
      <c r="E99" s="68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68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833333.33</v>
      </c>
      <c r="G99" s="68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68">
        <f t="shared" si="28"/>
        <v>0</v>
      </c>
      <c r="I99" s="68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68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68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68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68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68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68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78">
        <f t="shared" si="29"/>
        <v>0</v>
      </c>
      <c r="Q99" s="68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68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68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68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68">
        <f t="shared" si="30"/>
        <v>0</v>
      </c>
      <c r="V99" s="68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68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68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68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</row>
    <row r="100" spans="1:26">
      <c r="A100" s="167"/>
      <c r="B100" s="70" t="s">
        <v>106</v>
      </c>
      <c r="C100" s="68">
        <f t="shared" si="27"/>
        <v>0</v>
      </c>
      <c r="D100" s="68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68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68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68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68">
        <f t="shared" si="28"/>
        <v>0</v>
      </c>
      <c r="I100" s="68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68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68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68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68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68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68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78">
        <f t="shared" si="29"/>
        <v>0</v>
      </c>
      <c r="Q100" s="68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68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68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68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68">
        <f t="shared" si="30"/>
        <v>0</v>
      </c>
      <c r="V100" s="68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68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68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68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</row>
    <row r="101" spans="1:26">
      <c r="A101" s="167"/>
      <c r="B101" s="70" t="s">
        <v>107</v>
      </c>
      <c r="C101" s="68">
        <f t="shared" si="27"/>
        <v>0</v>
      </c>
      <c r="D101" s="68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68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68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68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68">
        <f t="shared" si="28"/>
        <v>0</v>
      </c>
      <c r="I101" s="68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68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68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68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68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68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68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78">
        <f t="shared" si="29"/>
        <v>0</v>
      </c>
      <c r="Q101" s="68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68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68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68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68">
        <f t="shared" si="30"/>
        <v>0</v>
      </c>
      <c r="V101" s="68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68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68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68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</row>
    <row r="102" spans="1:26">
      <c r="A102" s="167"/>
      <c r="B102" s="70" t="s">
        <v>108</v>
      </c>
      <c r="C102" s="68">
        <f t="shared" si="27"/>
        <v>0</v>
      </c>
      <c r="D102" s="68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68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68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68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68">
        <f t="shared" si="28"/>
        <v>0</v>
      </c>
      <c r="I102" s="68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68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68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68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68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68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68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78">
        <f t="shared" si="29"/>
        <v>0</v>
      </c>
      <c r="Q102" s="68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68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68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68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68">
        <f t="shared" si="30"/>
        <v>0</v>
      </c>
      <c r="V102" s="68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68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68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68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</row>
    <row r="103" spans="1:26">
      <c r="A103" s="168"/>
      <c r="B103" s="70" t="s">
        <v>70</v>
      </c>
      <c r="C103" s="72">
        <f>SUM(C96:C102)</f>
        <v>0</v>
      </c>
      <c r="D103" s="72">
        <f>SUM(D96:D102)</f>
        <v>-833333.33</v>
      </c>
      <c r="E103" s="72">
        <f t="shared" ref="E103:G103" si="40">SUM(E96:E102)</f>
        <v>0</v>
      </c>
      <c r="F103" s="72">
        <f t="shared" si="40"/>
        <v>833333.33</v>
      </c>
      <c r="G103" s="72">
        <f t="shared" si="40"/>
        <v>0</v>
      </c>
      <c r="H103" s="72">
        <f t="shared" ref="H103:V103" si="41">SUM(H96:H102)</f>
        <v>0</v>
      </c>
      <c r="I103" s="72">
        <f t="shared" si="41"/>
        <v>0</v>
      </c>
      <c r="J103" s="72">
        <f t="shared" ref="J103" si="42">SUM(J96:J102)</f>
        <v>0</v>
      </c>
      <c r="K103" s="72">
        <f t="shared" ref="K103" si="43">SUM(K96:K102)</f>
        <v>0</v>
      </c>
      <c r="L103" s="72">
        <f t="shared" ref="L103:O103" si="44">SUM(L96:L102)</f>
        <v>0</v>
      </c>
      <c r="M103" s="72">
        <f t="shared" si="44"/>
        <v>0</v>
      </c>
      <c r="N103" s="72">
        <f t="shared" si="44"/>
        <v>0</v>
      </c>
      <c r="O103" s="72">
        <f t="shared" si="44"/>
        <v>0</v>
      </c>
      <c r="P103" s="72">
        <f t="shared" si="41"/>
        <v>0</v>
      </c>
      <c r="Q103" s="72">
        <f t="shared" si="41"/>
        <v>0</v>
      </c>
      <c r="R103" s="72">
        <f t="shared" ref="R103:T103" si="45">SUM(R96:R102)</f>
        <v>0</v>
      </c>
      <c r="S103" s="72">
        <f t="shared" si="45"/>
        <v>0</v>
      </c>
      <c r="T103" s="72">
        <f t="shared" si="45"/>
        <v>0</v>
      </c>
      <c r="U103" s="72">
        <f t="shared" si="41"/>
        <v>0</v>
      </c>
      <c r="V103" s="72">
        <f t="shared" si="41"/>
        <v>0</v>
      </c>
      <c r="W103" s="72">
        <f t="shared" ref="W103" si="46">SUM(W96:W102)</f>
        <v>0</v>
      </c>
      <c r="X103" s="72">
        <f t="shared" ref="X103" si="47">SUM(X96:X102)</f>
        <v>0</v>
      </c>
      <c r="Y103" s="72">
        <f t="shared" ref="Y103" si="48">SUM(Y96:Y102)</f>
        <v>0</v>
      </c>
    </row>
    <row r="104" spans="1:26">
      <c r="A104" s="73"/>
      <c r="B104" s="73" t="s">
        <v>4</v>
      </c>
      <c r="C104" s="73">
        <f>C103+C95+C70+C65</f>
        <v>-1.4551915228366852E-11</v>
      </c>
      <c r="D104" s="73">
        <f t="shared" ref="D104:H104" si="49">D103+D95+D70+D65</f>
        <v>-955289.98</v>
      </c>
      <c r="E104" s="73">
        <f t="shared" ref="E104:G104" si="50">E103+E95+E70+E65</f>
        <v>-36711.01</v>
      </c>
      <c r="F104" s="73">
        <f t="shared" si="50"/>
        <v>870223.33</v>
      </c>
      <c r="G104" s="73">
        <f t="shared" si="50"/>
        <v>0</v>
      </c>
      <c r="H104" s="73">
        <f t="shared" si="49"/>
        <v>116277.65999999999</v>
      </c>
      <c r="I104" s="73">
        <f t="shared" ref="I104:L104" si="51">I103+I95+I70+I65</f>
        <v>109472.81</v>
      </c>
      <c r="J104" s="73">
        <f t="shared" si="51"/>
        <v>10693.09</v>
      </c>
      <c r="K104" s="73">
        <f t="shared" si="51"/>
        <v>0</v>
      </c>
      <c r="L104" s="73">
        <f t="shared" si="51"/>
        <v>0</v>
      </c>
      <c r="M104" s="73">
        <f t="shared" ref="M104:N104" si="52">M103+M95+M70+M65</f>
        <v>0</v>
      </c>
      <c r="N104" s="73">
        <f t="shared" si="52"/>
        <v>-3888.24</v>
      </c>
      <c r="O104" s="73">
        <f t="shared" ref="O104:Q104" si="53">O103+O95+O70+O65</f>
        <v>0</v>
      </c>
      <c r="P104" s="83">
        <f t="shared" ref="P104" si="54">P103+P95+P70+P65</f>
        <v>5500</v>
      </c>
      <c r="Q104" s="73">
        <f t="shared" si="53"/>
        <v>0</v>
      </c>
      <c r="R104" s="73">
        <f t="shared" ref="R104:U104" si="55">R103+R95+R70+R65</f>
        <v>5500</v>
      </c>
      <c r="S104" s="73">
        <f t="shared" si="55"/>
        <v>0</v>
      </c>
      <c r="T104" s="73">
        <f t="shared" si="55"/>
        <v>0</v>
      </c>
      <c r="U104" s="73">
        <f t="shared" si="55"/>
        <v>0</v>
      </c>
      <c r="V104" s="73">
        <f t="shared" ref="V104:Y104" si="56">V103+V95+V70+V65</f>
        <v>0</v>
      </c>
      <c r="W104" s="73">
        <f t="shared" si="56"/>
        <v>0</v>
      </c>
      <c r="X104" s="73">
        <f t="shared" si="56"/>
        <v>0</v>
      </c>
      <c r="Y104" s="73">
        <f t="shared" si="56"/>
        <v>0</v>
      </c>
    </row>
    <row r="106" spans="1:26">
      <c r="B106" s="62" t="s">
        <v>110</v>
      </c>
    </row>
    <row r="107" spans="1:26">
      <c r="A107" s="64" t="s">
        <v>58</v>
      </c>
      <c r="B107" s="65" t="s">
        <v>59</v>
      </c>
      <c r="C107" s="66" t="str">
        <f>累计利润调整表!B3</f>
        <v>合计</v>
      </c>
      <c r="D107" s="66" t="str">
        <f>累计利润调整表!C3</f>
        <v>其他</v>
      </c>
      <c r="E107" s="66" t="str">
        <f>累计利润调整表!D3</f>
        <v>总部中后台</v>
      </c>
      <c r="F107" s="66" t="str">
        <f>累计利润调整表!E3</f>
        <v>经纪业务部</v>
      </c>
      <c r="G107" s="66" t="str">
        <f>累计利润调整表!F3</f>
        <v>资产管理部</v>
      </c>
      <c r="H107" s="66" t="str">
        <f>累计利润调整表!G3</f>
        <v>深分公司合计</v>
      </c>
      <c r="I107" s="77" t="str">
        <f>累计利润调整表!H3</f>
        <v>固定收益部</v>
      </c>
      <c r="J107" s="77" t="str">
        <f>累计利润调整表!I3</f>
        <v>证券投资部</v>
      </c>
      <c r="K107" s="77" t="str">
        <f>累计利润调整表!J3</f>
        <v>金融衍生品投资部</v>
      </c>
      <c r="L107" s="77" t="str">
        <f>累计利润调整表!K3</f>
        <v>风险管理部</v>
      </c>
      <c r="M107" s="77" t="str">
        <f>累计利润调整表!L3</f>
        <v>深圳管理部</v>
      </c>
      <c r="N107" s="77" t="str">
        <f>累计利润调整表!M3</f>
        <v>金融工程部</v>
      </c>
      <c r="O107" s="66" t="str">
        <f>累计利润调整表!N3</f>
        <v>中小企业融资部</v>
      </c>
      <c r="P107" s="66" t="str">
        <f>累计利润调整表!O3</f>
        <v>投资银行合计</v>
      </c>
      <c r="Q107" s="77" t="str">
        <f>累计利润调整表!P3</f>
        <v>财务顾问部</v>
      </c>
      <c r="R107" s="77" t="str">
        <f>累计利润调整表!Q3</f>
        <v>债券融资部</v>
      </c>
      <c r="S107" s="77" t="str">
        <f>累计利润调整表!R3</f>
        <v>股权融资部</v>
      </c>
      <c r="T107" s="77" t="str">
        <f>累计利润调整表!S3</f>
        <v>投行管理总部</v>
      </c>
      <c r="U107" s="66" t="str">
        <f>累计利润调整表!T3</f>
        <v>浙江分公司小计</v>
      </c>
      <c r="V107" s="77" t="str">
        <f>累计利润调整表!U3</f>
        <v>浙分总部</v>
      </c>
      <c r="W107" s="77" t="str">
        <f>累计利润调整表!V3</f>
        <v>综合业务部</v>
      </c>
      <c r="X107" s="77" t="str">
        <f>累计利润调整表!W3</f>
        <v>网络金融部</v>
      </c>
      <c r="Y107" s="66"/>
      <c r="Z107" s="66"/>
    </row>
    <row r="108" spans="1:26">
      <c r="A108" s="169" t="s">
        <v>60</v>
      </c>
      <c r="B108" s="67" t="s">
        <v>61</v>
      </c>
      <c r="C108" s="84">
        <f t="shared" ref="C108:C154" si="57">SUM(D108:H108)+O108+P108+U108</f>
        <v>12853455.509999998</v>
      </c>
      <c r="D108" s="84">
        <f t="shared" ref="D108:G116" si="58">D4+D56</f>
        <v>36980</v>
      </c>
      <c r="E108" s="84">
        <f t="shared" si="58"/>
        <v>3451658.94</v>
      </c>
      <c r="F108" s="84">
        <f t="shared" si="58"/>
        <v>5909525.120000001</v>
      </c>
      <c r="G108" s="84">
        <f t="shared" si="58"/>
        <v>392188.29</v>
      </c>
      <c r="H108" s="84">
        <f>SUM(I108:N108)</f>
        <v>968913.50999999989</v>
      </c>
      <c r="I108" s="84">
        <f t="shared" ref="I108:O116" si="59">I4+I56</f>
        <v>293842.49</v>
      </c>
      <c r="J108" s="84">
        <f t="shared" si="59"/>
        <v>234452.22</v>
      </c>
      <c r="K108" s="84">
        <f t="shared" si="59"/>
        <v>138506.39000000001</v>
      </c>
      <c r="L108" s="84">
        <f t="shared" si="59"/>
        <v>0</v>
      </c>
      <c r="M108" s="84">
        <f t="shared" si="59"/>
        <v>113918.95</v>
      </c>
      <c r="N108" s="86">
        <f t="shared" si="59"/>
        <v>188193.46</v>
      </c>
      <c r="O108" s="86">
        <f t="shared" si="59"/>
        <v>359653.19</v>
      </c>
      <c r="P108" s="86">
        <f>SUM(Q108:T108)</f>
        <v>1229074.43</v>
      </c>
      <c r="Q108" s="86">
        <f t="shared" ref="Q108:T116" si="60">Q4+Q56</f>
        <v>68777.679999999993</v>
      </c>
      <c r="R108" s="86">
        <f t="shared" si="60"/>
        <v>265832.14</v>
      </c>
      <c r="S108" s="86">
        <f t="shared" si="60"/>
        <v>711960.86</v>
      </c>
      <c r="T108" s="84">
        <f t="shared" si="60"/>
        <v>182503.74999999997</v>
      </c>
      <c r="U108" s="84">
        <f>SUM(V108:Y108)</f>
        <v>505462.03</v>
      </c>
      <c r="V108" s="84">
        <f t="shared" ref="V108:X116" si="61">V4+V56</f>
        <v>125698.66000000002</v>
      </c>
      <c r="W108" s="84">
        <f t="shared" si="61"/>
        <v>31893.49</v>
      </c>
      <c r="X108" s="84">
        <f t="shared" si="61"/>
        <v>347869.88</v>
      </c>
    </row>
    <row r="109" spans="1:26">
      <c r="A109" s="170"/>
      <c r="B109" s="67" t="s">
        <v>62</v>
      </c>
      <c r="C109" s="84">
        <f t="shared" si="57"/>
        <v>11893</v>
      </c>
      <c r="D109" s="84">
        <f t="shared" si="58"/>
        <v>10960</v>
      </c>
      <c r="E109" s="84">
        <f t="shared" si="58"/>
        <v>0</v>
      </c>
      <c r="F109" s="84">
        <f t="shared" si="58"/>
        <v>720</v>
      </c>
      <c r="G109" s="84">
        <f t="shared" si="58"/>
        <v>0</v>
      </c>
      <c r="H109" s="84">
        <f t="shared" ref="H109:H116" si="62">SUM(I109:N109)</f>
        <v>0</v>
      </c>
      <c r="I109" s="84">
        <f t="shared" si="59"/>
        <v>0</v>
      </c>
      <c r="J109" s="84">
        <f t="shared" si="59"/>
        <v>0</v>
      </c>
      <c r="K109" s="84">
        <f t="shared" si="59"/>
        <v>0</v>
      </c>
      <c r="L109" s="84">
        <f t="shared" si="59"/>
        <v>0</v>
      </c>
      <c r="M109" s="84">
        <f t="shared" si="59"/>
        <v>0</v>
      </c>
      <c r="N109" s="86">
        <f t="shared" si="59"/>
        <v>0</v>
      </c>
      <c r="O109" s="86">
        <f t="shared" si="59"/>
        <v>0</v>
      </c>
      <c r="P109" s="86">
        <f t="shared" ref="P109:P116" si="63">SUM(Q109:T109)</f>
        <v>213</v>
      </c>
      <c r="Q109" s="86">
        <f t="shared" si="60"/>
        <v>0</v>
      </c>
      <c r="R109" s="86">
        <f t="shared" si="60"/>
        <v>213</v>
      </c>
      <c r="S109" s="86">
        <f t="shared" si="60"/>
        <v>0</v>
      </c>
      <c r="T109" s="84">
        <f t="shared" si="60"/>
        <v>0</v>
      </c>
      <c r="U109" s="84">
        <f t="shared" ref="U109:U116" si="64">SUM(V109:Y109)</f>
        <v>0</v>
      </c>
      <c r="V109" s="84">
        <f t="shared" si="61"/>
        <v>0</v>
      </c>
      <c r="W109" s="84">
        <f t="shared" si="61"/>
        <v>0</v>
      </c>
      <c r="X109" s="84">
        <f t="shared" si="61"/>
        <v>0</v>
      </c>
    </row>
    <row r="110" spans="1:26">
      <c r="A110" s="170"/>
      <c r="B110" s="67" t="s">
        <v>63</v>
      </c>
      <c r="C110" s="84">
        <f t="shared" si="57"/>
        <v>524554.94999999995</v>
      </c>
      <c r="D110" s="84">
        <f t="shared" si="58"/>
        <v>748</v>
      </c>
      <c r="E110" s="84">
        <f t="shared" si="58"/>
        <v>212728.73</v>
      </c>
      <c r="F110" s="84">
        <f t="shared" si="58"/>
        <v>242096.56999999998</v>
      </c>
      <c r="G110" s="84">
        <f t="shared" si="58"/>
        <v>8078.9600000000009</v>
      </c>
      <c r="H110" s="84">
        <f t="shared" si="62"/>
        <v>19283.71</v>
      </c>
      <c r="I110" s="84">
        <f t="shared" si="59"/>
        <v>6011.25</v>
      </c>
      <c r="J110" s="84">
        <f t="shared" si="59"/>
        <v>4806.6400000000003</v>
      </c>
      <c r="K110" s="84">
        <f t="shared" si="59"/>
        <v>2837.33</v>
      </c>
      <c r="L110" s="84">
        <f t="shared" si="59"/>
        <v>0</v>
      </c>
      <c r="M110" s="84">
        <f t="shared" si="59"/>
        <v>1772.2199999999998</v>
      </c>
      <c r="N110" s="86">
        <f t="shared" si="59"/>
        <v>3856.27</v>
      </c>
      <c r="O110" s="86">
        <f t="shared" si="59"/>
        <v>6326.3</v>
      </c>
      <c r="P110" s="86">
        <f t="shared" si="63"/>
        <v>24864.239999999998</v>
      </c>
      <c r="Q110" s="86">
        <f t="shared" si="60"/>
        <v>1434.3499999999997</v>
      </c>
      <c r="R110" s="86">
        <f t="shared" si="60"/>
        <v>5526.64</v>
      </c>
      <c r="S110" s="86">
        <f t="shared" si="60"/>
        <v>14407.219999999998</v>
      </c>
      <c r="T110" s="84">
        <f t="shared" si="60"/>
        <v>3496.0299999999997</v>
      </c>
      <c r="U110" s="84">
        <f t="shared" si="64"/>
        <v>10428.439999999999</v>
      </c>
      <c r="V110" s="84">
        <f t="shared" si="61"/>
        <v>2555.9699999999998</v>
      </c>
      <c r="W110" s="84">
        <f t="shared" si="61"/>
        <v>663.07</v>
      </c>
      <c r="X110" s="84">
        <f t="shared" si="61"/>
        <v>7209.3999999999987</v>
      </c>
    </row>
    <row r="111" spans="1:26">
      <c r="A111" s="170"/>
      <c r="B111" s="67" t="s">
        <v>64</v>
      </c>
      <c r="C111" s="84">
        <f t="shared" si="57"/>
        <v>3000816.48</v>
      </c>
      <c r="D111" s="84">
        <f t="shared" si="58"/>
        <v>-211580.07</v>
      </c>
      <c r="E111" s="84">
        <f t="shared" si="58"/>
        <v>677964.46000000008</v>
      </c>
      <c r="F111" s="84">
        <f t="shared" si="58"/>
        <v>1742765.37</v>
      </c>
      <c r="G111" s="84">
        <f t="shared" si="58"/>
        <v>106304.81</v>
      </c>
      <c r="H111" s="84">
        <f t="shared" si="62"/>
        <v>270629.31999999995</v>
      </c>
      <c r="I111" s="84">
        <f t="shared" si="59"/>
        <v>75662.149999999994</v>
      </c>
      <c r="J111" s="84">
        <f t="shared" si="59"/>
        <v>70492.259999999995</v>
      </c>
      <c r="K111" s="84">
        <f t="shared" si="59"/>
        <v>41129.269999999997</v>
      </c>
      <c r="L111" s="84">
        <f t="shared" si="59"/>
        <v>0</v>
      </c>
      <c r="M111" s="84">
        <f t="shared" si="59"/>
        <v>23564.560000000001</v>
      </c>
      <c r="N111" s="86">
        <f t="shared" si="59"/>
        <v>59781.079999999994</v>
      </c>
      <c r="O111" s="86">
        <f t="shared" si="59"/>
        <v>100040.78</v>
      </c>
      <c r="P111" s="86">
        <f t="shared" si="63"/>
        <v>156189.31</v>
      </c>
      <c r="Q111" s="86">
        <f t="shared" si="60"/>
        <v>18757.669999999998</v>
      </c>
      <c r="R111" s="86">
        <f t="shared" si="60"/>
        <v>66627.41</v>
      </c>
      <c r="S111" s="86">
        <f t="shared" si="60"/>
        <v>52073.849999999991</v>
      </c>
      <c r="T111" s="84">
        <f t="shared" si="60"/>
        <v>18730.38</v>
      </c>
      <c r="U111" s="84">
        <f t="shared" si="64"/>
        <v>158502.49999999997</v>
      </c>
      <c r="V111" s="84">
        <f t="shared" si="61"/>
        <v>25870.52</v>
      </c>
      <c r="W111" s="84">
        <f t="shared" si="61"/>
        <v>9966.0499999999993</v>
      </c>
      <c r="X111" s="84">
        <f t="shared" si="61"/>
        <v>122665.92999999998</v>
      </c>
    </row>
    <row r="112" spans="1:26">
      <c r="A112" s="170"/>
      <c r="B112" s="67" t="s">
        <v>65</v>
      </c>
      <c r="C112" s="84">
        <f t="shared" si="57"/>
        <v>0</v>
      </c>
      <c r="D112" s="84">
        <f t="shared" si="58"/>
        <v>0</v>
      </c>
      <c r="E112" s="84">
        <f t="shared" si="58"/>
        <v>0</v>
      </c>
      <c r="F112" s="84">
        <f t="shared" si="58"/>
        <v>0</v>
      </c>
      <c r="G112" s="84">
        <f t="shared" si="58"/>
        <v>0</v>
      </c>
      <c r="H112" s="84">
        <f t="shared" si="62"/>
        <v>0</v>
      </c>
      <c r="I112" s="84">
        <f t="shared" si="59"/>
        <v>0</v>
      </c>
      <c r="J112" s="84">
        <f t="shared" si="59"/>
        <v>0</v>
      </c>
      <c r="K112" s="84">
        <f t="shared" si="59"/>
        <v>0</v>
      </c>
      <c r="L112" s="84">
        <f t="shared" si="59"/>
        <v>0</v>
      </c>
      <c r="M112" s="84">
        <f t="shared" si="59"/>
        <v>0</v>
      </c>
      <c r="N112" s="86">
        <f t="shared" si="59"/>
        <v>0</v>
      </c>
      <c r="O112" s="86">
        <f t="shared" si="59"/>
        <v>0</v>
      </c>
      <c r="P112" s="86">
        <f t="shared" si="63"/>
        <v>0</v>
      </c>
      <c r="Q112" s="86">
        <f t="shared" si="60"/>
        <v>0</v>
      </c>
      <c r="R112" s="86">
        <f t="shared" si="60"/>
        <v>0</v>
      </c>
      <c r="S112" s="86">
        <f t="shared" si="60"/>
        <v>0</v>
      </c>
      <c r="T112" s="84">
        <f t="shared" si="60"/>
        <v>0</v>
      </c>
      <c r="U112" s="84">
        <f t="shared" si="64"/>
        <v>0</v>
      </c>
      <c r="V112" s="84">
        <f t="shared" si="61"/>
        <v>0</v>
      </c>
      <c r="W112" s="84">
        <f t="shared" si="61"/>
        <v>0</v>
      </c>
      <c r="X112" s="84">
        <f t="shared" si="61"/>
        <v>0</v>
      </c>
    </row>
    <row r="113" spans="1:24">
      <c r="A113" s="170"/>
      <c r="B113" s="67" t="s">
        <v>66</v>
      </c>
      <c r="C113" s="84">
        <f t="shared" si="57"/>
        <v>28671.900000000005</v>
      </c>
      <c r="D113" s="84">
        <f t="shared" si="58"/>
        <v>0</v>
      </c>
      <c r="E113" s="84">
        <f t="shared" si="58"/>
        <v>0</v>
      </c>
      <c r="F113" s="84">
        <f t="shared" si="58"/>
        <v>28671.900000000005</v>
      </c>
      <c r="G113" s="84">
        <f t="shared" si="58"/>
        <v>0</v>
      </c>
      <c r="H113" s="84">
        <f t="shared" si="62"/>
        <v>0</v>
      </c>
      <c r="I113" s="84">
        <f t="shared" si="59"/>
        <v>0</v>
      </c>
      <c r="J113" s="84">
        <f t="shared" si="59"/>
        <v>0</v>
      </c>
      <c r="K113" s="84">
        <f t="shared" si="59"/>
        <v>0</v>
      </c>
      <c r="L113" s="84">
        <f t="shared" si="59"/>
        <v>0</v>
      </c>
      <c r="M113" s="84">
        <f t="shared" si="59"/>
        <v>0</v>
      </c>
      <c r="N113" s="86">
        <f t="shared" si="59"/>
        <v>0</v>
      </c>
      <c r="O113" s="86">
        <f t="shared" si="59"/>
        <v>0</v>
      </c>
      <c r="P113" s="86">
        <f t="shared" si="63"/>
        <v>0</v>
      </c>
      <c r="Q113" s="86">
        <f t="shared" si="60"/>
        <v>0</v>
      </c>
      <c r="R113" s="86">
        <f t="shared" si="60"/>
        <v>0</v>
      </c>
      <c r="S113" s="86">
        <f t="shared" si="60"/>
        <v>0</v>
      </c>
      <c r="T113" s="84">
        <f t="shared" si="60"/>
        <v>0</v>
      </c>
      <c r="U113" s="84">
        <f t="shared" si="64"/>
        <v>0</v>
      </c>
      <c r="V113" s="84">
        <f t="shared" si="61"/>
        <v>0</v>
      </c>
      <c r="W113" s="84">
        <f t="shared" si="61"/>
        <v>0</v>
      </c>
      <c r="X113" s="84">
        <f t="shared" si="61"/>
        <v>0</v>
      </c>
    </row>
    <row r="114" spans="1:24">
      <c r="A114" s="170"/>
      <c r="B114" s="67" t="s">
        <v>67</v>
      </c>
      <c r="C114" s="84">
        <f t="shared" si="57"/>
        <v>295260</v>
      </c>
      <c r="D114" s="84">
        <f t="shared" si="58"/>
        <v>420</v>
      </c>
      <c r="E114" s="84">
        <f t="shared" si="58"/>
        <v>75180</v>
      </c>
      <c r="F114" s="84">
        <f t="shared" si="58"/>
        <v>128520</v>
      </c>
      <c r="G114" s="84">
        <f t="shared" si="58"/>
        <v>11760</v>
      </c>
      <c r="H114" s="84">
        <f t="shared" si="62"/>
        <v>22680</v>
      </c>
      <c r="I114" s="84">
        <f t="shared" si="59"/>
        <v>6720</v>
      </c>
      <c r="J114" s="84">
        <f t="shared" si="59"/>
        <v>5880</v>
      </c>
      <c r="K114" s="84">
        <f t="shared" si="59"/>
        <v>3360</v>
      </c>
      <c r="L114" s="84">
        <f t="shared" si="59"/>
        <v>0</v>
      </c>
      <c r="M114" s="84">
        <f t="shared" si="59"/>
        <v>2100</v>
      </c>
      <c r="N114" s="86">
        <f t="shared" si="59"/>
        <v>4620</v>
      </c>
      <c r="O114" s="86">
        <f t="shared" si="59"/>
        <v>15540</v>
      </c>
      <c r="P114" s="86">
        <f t="shared" si="63"/>
        <v>25200</v>
      </c>
      <c r="Q114" s="86">
        <f t="shared" si="60"/>
        <v>2940</v>
      </c>
      <c r="R114" s="86">
        <f t="shared" si="60"/>
        <v>10500</v>
      </c>
      <c r="S114" s="86">
        <f t="shared" si="60"/>
        <v>8400</v>
      </c>
      <c r="T114" s="84">
        <f t="shared" si="60"/>
        <v>3360</v>
      </c>
      <c r="U114" s="84">
        <f t="shared" si="64"/>
        <v>15960</v>
      </c>
      <c r="V114" s="84">
        <f t="shared" si="61"/>
        <v>2100</v>
      </c>
      <c r="W114" s="84">
        <f t="shared" si="61"/>
        <v>1260</v>
      </c>
      <c r="X114" s="84">
        <f t="shared" si="61"/>
        <v>12600</v>
      </c>
    </row>
    <row r="115" spans="1:24">
      <c r="A115" s="170"/>
      <c r="B115" s="67" t="s">
        <v>68</v>
      </c>
      <c r="C115" s="84">
        <f t="shared" si="57"/>
        <v>96659.04</v>
      </c>
      <c r="D115" s="84">
        <f t="shared" si="58"/>
        <v>0</v>
      </c>
      <c r="E115" s="84">
        <f t="shared" si="58"/>
        <v>63528</v>
      </c>
      <c r="F115" s="84">
        <f t="shared" si="58"/>
        <v>25280</v>
      </c>
      <c r="G115" s="84">
        <f t="shared" si="58"/>
        <v>0</v>
      </c>
      <c r="H115" s="84">
        <f t="shared" si="62"/>
        <v>4579.04</v>
      </c>
      <c r="I115" s="84">
        <f t="shared" si="59"/>
        <v>0</v>
      </c>
      <c r="J115" s="84">
        <f t="shared" si="59"/>
        <v>4579.04</v>
      </c>
      <c r="K115" s="84">
        <f t="shared" si="59"/>
        <v>0</v>
      </c>
      <c r="L115" s="84">
        <f t="shared" si="59"/>
        <v>0</v>
      </c>
      <c r="M115" s="84">
        <f t="shared" si="59"/>
        <v>0</v>
      </c>
      <c r="N115" s="86">
        <f t="shared" si="59"/>
        <v>0</v>
      </c>
      <c r="O115" s="86">
        <f t="shared" si="59"/>
        <v>0</v>
      </c>
      <c r="P115" s="86">
        <f t="shared" si="63"/>
        <v>3272</v>
      </c>
      <c r="Q115" s="86">
        <f t="shared" si="60"/>
        <v>0</v>
      </c>
      <c r="R115" s="86">
        <f t="shared" si="60"/>
        <v>0</v>
      </c>
      <c r="S115" s="86">
        <f t="shared" si="60"/>
        <v>0</v>
      </c>
      <c r="T115" s="84">
        <f t="shared" si="60"/>
        <v>3272</v>
      </c>
      <c r="U115" s="84">
        <f t="shared" si="64"/>
        <v>0</v>
      </c>
      <c r="V115" s="84">
        <f t="shared" si="61"/>
        <v>0</v>
      </c>
      <c r="W115" s="84">
        <f t="shared" si="61"/>
        <v>0</v>
      </c>
      <c r="X115" s="84">
        <f t="shared" si="61"/>
        <v>0</v>
      </c>
    </row>
    <row r="116" spans="1:24">
      <c r="A116" s="170"/>
      <c r="B116" s="67" t="s">
        <v>69</v>
      </c>
      <c r="C116" s="84">
        <f t="shared" si="57"/>
        <v>0</v>
      </c>
      <c r="D116" s="84">
        <f t="shared" si="58"/>
        <v>0</v>
      </c>
      <c r="E116" s="84">
        <f t="shared" si="58"/>
        <v>0</v>
      </c>
      <c r="F116" s="84">
        <f t="shared" si="58"/>
        <v>0</v>
      </c>
      <c r="G116" s="84">
        <f t="shared" si="58"/>
        <v>0</v>
      </c>
      <c r="H116" s="84">
        <f t="shared" si="62"/>
        <v>0</v>
      </c>
      <c r="I116" s="84">
        <f t="shared" si="59"/>
        <v>0</v>
      </c>
      <c r="J116" s="84">
        <f t="shared" si="59"/>
        <v>0</v>
      </c>
      <c r="K116" s="84">
        <f t="shared" si="59"/>
        <v>0</v>
      </c>
      <c r="L116" s="84">
        <f t="shared" si="59"/>
        <v>0</v>
      </c>
      <c r="M116" s="84">
        <f t="shared" si="59"/>
        <v>0</v>
      </c>
      <c r="N116" s="86">
        <f t="shared" si="59"/>
        <v>0</v>
      </c>
      <c r="O116" s="86">
        <f t="shared" si="59"/>
        <v>0</v>
      </c>
      <c r="P116" s="86">
        <f t="shared" si="63"/>
        <v>0</v>
      </c>
      <c r="Q116" s="86">
        <f t="shared" si="60"/>
        <v>0</v>
      </c>
      <c r="R116" s="86">
        <f t="shared" si="60"/>
        <v>0</v>
      </c>
      <c r="S116" s="86">
        <f t="shared" si="60"/>
        <v>0</v>
      </c>
      <c r="T116" s="84">
        <f t="shared" si="60"/>
        <v>0</v>
      </c>
      <c r="U116" s="84">
        <f t="shared" si="64"/>
        <v>0</v>
      </c>
      <c r="V116" s="84">
        <f t="shared" si="61"/>
        <v>0</v>
      </c>
      <c r="W116" s="84">
        <f t="shared" si="61"/>
        <v>0</v>
      </c>
      <c r="X116" s="84">
        <f t="shared" si="61"/>
        <v>0</v>
      </c>
    </row>
    <row r="117" spans="1:24">
      <c r="A117" s="171"/>
      <c r="B117" s="67" t="s">
        <v>70</v>
      </c>
      <c r="C117" s="85">
        <f>SUM(C108:C116)</f>
        <v>16811310.879999999</v>
      </c>
      <c r="D117" s="85">
        <f>SUM(D108:D116)</f>
        <v>-162472.07</v>
      </c>
      <c r="E117" s="85">
        <f t="shared" ref="E117:X117" si="65">SUM(E108:E116)</f>
        <v>4481060.13</v>
      </c>
      <c r="F117" s="85">
        <f t="shared" si="65"/>
        <v>8077578.9600000018</v>
      </c>
      <c r="G117" s="85">
        <f t="shared" si="65"/>
        <v>518332.06</v>
      </c>
      <c r="H117" s="85">
        <f t="shared" si="65"/>
        <v>1286085.5799999998</v>
      </c>
      <c r="I117" s="85">
        <f t="shared" si="65"/>
        <v>382235.89</v>
      </c>
      <c r="J117" s="85">
        <f t="shared" si="65"/>
        <v>320210.15999999997</v>
      </c>
      <c r="K117" s="85">
        <f t="shared" si="65"/>
        <v>185832.99</v>
      </c>
      <c r="L117" s="85">
        <f t="shared" si="65"/>
        <v>0</v>
      </c>
      <c r="M117" s="85">
        <f t="shared" si="65"/>
        <v>141355.73000000001</v>
      </c>
      <c r="N117" s="87">
        <f t="shared" si="65"/>
        <v>256450.80999999997</v>
      </c>
      <c r="O117" s="87">
        <f t="shared" si="65"/>
        <v>481560.27</v>
      </c>
      <c r="P117" s="87">
        <f t="shared" si="65"/>
        <v>1438812.98</v>
      </c>
      <c r="Q117" s="87">
        <f t="shared" si="65"/>
        <v>91909.7</v>
      </c>
      <c r="R117" s="87">
        <f t="shared" si="65"/>
        <v>348699.19000000006</v>
      </c>
      <c r="S117" s="87">
        <f t="shared" si="65"/>
        <v>786841.92999999993</v>
      </c>
      <c r="T117" s="85">
        <f t="shared" si="65"/>
        <v>211362.15999999997</v>
      </c>
      <c r="U117" s="85">
        <f t="shared" si="65"/>
        <v>690352.97</v>
      </c>
      <c r="V117" s="85">
        <f t="shared" si="65"/>
        <v>156225.15000000002</v>
      </c>
      <c r="W117" s="85">
        <f t="shared" si="65"/>
        <v>43782.61</v>
      </c>
      <c r="X117" s="85">
        <f t="shared" si="65"/>
        <v>490345.21</v>
      </c>
    </row>
    <row r="118" spans="1:24">
      <c r="A118" s="163" t="s">
        <v>71</v>
      </c>
      <c r="B118" s="70" t="s">
        <v>72</v>
      </c>
      <c r="C118" s="84">
        <f t="shared" si="57"/>
        <v>6226316.3300000001</v>
      </c>
      <c r="D118" s="84">
        <f t="shared" ref="D118:G121" si="66">D14+D66</f>
        <v>0</v>
      </c>
      <c r="E118" s="84">
        <f t="shared" si="66"/>
        <v>0</v>
      </c>
      <c r="F118" s="84">
        <f t="shared" si="66"/>
        <v>6226316.3300000001</v>
      </c>
      <c r="G118" s="84">
        <f t="shared" si="66"/>
        <v>0</v>
      </c>
      <c r="H118" s="84">
        <f t="shared" ref="H118:H121" si="67">SUM(I118:N118)</f>
        <v>0</v>
      </c>
      <c r="I118" s="84">
        <f t="shared" ref="I118:O121" si="68">I14+I66</f>
        <v>0</v>
      </c>
      <c r="J118" s="84">
        <f t="shared" si="68"/>
        <v>0</v>
      </c>
      <c r="K118" s="84">
        <f t="shared" si="68"/>
        <v>0</v>
      </c>
      <c r="L118" s="84">
        <f t="shared" si="68"/>
        <v>0</v>
      </c>
      <c r="M118" s="84">
        <f t="shared" si="68"/>
        <v>0</v>
      </c>
      <c r="N118" s="86">
        <f t="shared" si="68"/>
        <v>0</v>
      </c>
      <c r="O118" s="86">
        <f t="shared" si="68"/>
        <v>0</v>
      </c>
      <c r="P118" s="86">
        <f>SUM(Q118:T118)</f>
        <v>0</v>
      </c>
      <c r="Q118" s="86">
        <f t="shared" ref="Q118:T121" si="69">Q14+Q66</f>
        <v>0</v>
      </c>
      <c r="R118" s="86">
        <f t="shared" si="69"/>
        <v>0</v>
      </c>
      <c r="S118" s="86">
        <f t="shared" si="69"/>
        <v>0</v>
      </c>
      <c r="T118" s="84">
        <f t="shared" si="69"/>
        <v>0</v>
      </c>
      <c r="U118" s="84">
        <f>SUM(V118:Y118)</f>
        <v>0</v>
      </c>
      <c r="V118" s="84">
        <f t="shared" ref="V118:X121" si="70">V14+V66</f>
        <v>0</v>
      </c>
      <c r="W118" s="84">
        <f t="shared" si="70"/>
        <v>0</v>
      </c>
      <c r="X118" s="84">
        <f t="shared" si="70"/>
        <v>0</v>
      </c>
    </row>
    <row r="119" spans="1:24">
      <c r="A119" s="164"/>
      <c r="B119" s="70" t="s">
        <v>73</v>
      </c>
      <c r="C119" s="84">
        <f t="shared" si="57"/>
        <v>5522364.0199999996</v>
      </c>
      <c r="D119" s="84">
        <f t="shared" si="66"/>
        <v>0</v>
      </c>
      <c r="E119" s="84">
        <f t="shared" si="66"/>
        <v>0</v>
      </c>
      <c r="F119" s="84">
        <f t="shared" si="66"/>
        <v>5649280.0199999996</v>
      </c>
      <c r="G119" s="84">
        <f t="shared" si="66"/>
        <v>0</v>
      </c>
      <c r="H119" s="84">
        <f t="shared" si="67"/>
        <v>0</v>
      </c>
      <c r="I119" s="84">
        <f t="shared" si="68"/>
        <v>0</v>
      </c>
      <c r="J119" s="84">
        <f t="shared" si="68"/>
        <v>0</v>
      </c>
      <c r="K119" s="84">
        <f t="shared" si="68"/>
        <v>0</v>
      </c>
      <c r="L119" s="84">
        <f t="shared" si="68"/>
        <v>0</v>
      </c>
      <c r="M119" s="84">
        <f t="shared" si="68"/>
        <v>0</v>
      </c>
      <c r="N119" s="86">
        <f t="shared" si="68"/>
        <v>0</v>
      </c>
      <c r="O119" s="86">
        <f t="shared" si="68"/>
        <v>-126916</v>
      </c>
      <c r="P119" s="86">
        <f t="shared" ref="P119:P121" si="71">SUM(Q119:T119)</f>
        <v>0</v>
      </c>
      <c r="Q119" s="86">
        <f t="shared" si="69"/>
        <v>0</v>
      </c>
      <c r="R119" s="86">
        <f t="shared" si="69"/>
        <v>0</v>
      </c>
      <c r="S119" s="86">
        <f t="shared" si="69"/>
        <v>0</v>
      </c>
      <c r="T119" s="84">
        <f t="shared" si="69"/>
        <v>0</v>
      </c>
      <c r="U119" s="84">
        <f t="shared" ref="U119:U121" si="72">SUM(V119:Y119)</f>
        <v>0</v>
      </c>
      <c r="V119" s="84">
        <f t="shared" si="70"/>
        <v>0</v>
      </c>
      <c r="W119" s="84">
        <f t="shared" si="70"/>
        <v>0</v>
      </c>
      <c r="X119" s="84">
        <f t="shared" si="70"/>
        <v>0</v>
      </c>
    </row>
    <row r="120" spans="1:24">
      <c r="A120" s="164"/>
      <c r="B120" s="70" t="s">
        <v>74</v>
      </c>
      <c r="C120" s="84">
        <f t="shared" si="57"/>
        <v>1497890.2000000002</v>
      </c>
      <c r="D120" s="84">
        <f t="shared" si="66"/>
        <v>-363592.87</v>
      </c>
      <c r="E120" s="84">
        <f t="shared" si="66"/>
        <v>-36711.01</v>
      </c>
      <c r="F120" s="84">
        <f t="shared" si="66"/>
        <v>861816.03000000026</v>
      </c>
      <c r="G120" s="84">
        <f t="shared" si="66"/>
        <v>19116.14</v>
      </c>
      <c r="H120" s="84">
        <f t="shared" si="67"/>
        <v>252650.19999999998</v>
      </c>
      <c r="I120" s="84">
        <f t="shared" si="68"/>
        <v>115585.78</v>
      </c>
      <c r="J120" s="84">
        <f>J16+J68</f>
        <v>117610.8</v>
      </c>
      <c r="K120" s="84">
        <f t="shared" si="68"/>
        <v>34553.35</v>
      </c>
      <c r="L120" s="84">
        <f t="shared" si="68"/>
        <v>0</v>
      </c>
      <c r="M120" s="84">
        <f t="shared" si="68"/>
        <v>0</v>
      </c>
      <c r="N120" s="86">
        <f>N16+N68</f>
        <v>-15099.73</v>
      </c>
      <c r="O120" s="86">
        <f t="shared" si="68"/>
        <v>13799.999999999998</v>
      </c>
      <c r="P120" s="86">
        <f t="shared" si="71"/>
        <v>750811.71</v>
      </c>
      <c r="Q120" s="86">
        <f t="shared" si="69"/>
        <v>0</v>
      </c>
      <c r="R120" s="86">
        <f t="shared" si="69"/>
        <v>748811.71</v>
      </c>
      <c r="S120" s="86">
        <f t="shared" si="69"/>
        <v>2000</v>
      </c>
      <c r="T120" s="84">
        <f t="shared" si="69"/>
        <v>0</v>
      </c>
      <c r="U120" s="84">
        <f t="shared" si="72"/>
        <v>0</v>
      </c>
      <c r="V120" s="84">
        <f t="shared" si="70"/>
        <v>0</v>
      </c>
      <c r="W120" s="84">
        <f t="shared" si="70"/>
        <v>0</v>
      </c>
      <c r="X120" s="84">
        <f t="shared" si="70"/>
        <v>0</v>
      </c>
    </row>
    <row r="121" spans="1:24">
      <c r="A121" s="164"/>
      <c r="B121" s="70" t="s">
        <v>75</v>
      </c>
      <c r="C121" s="84">
        <f t="shared" si="57"/>
        <v>0</v>
      </c>
      <c r="D121" s="84">
        <f t="shared" si="66"/>
        <v>0</v>
      </c>
      <c r="E121" s="84">
        <f t="shared" si="66"/>
        <v>0</v>
      </c>
      <c r="F121" s="84">
        <f t="shared" si="66"/>
        <v>0</v>
      </c>
      <c r="G121" s="84">
        <f t="shared" si="66"/>
        <v>0</v>
      </c>
      <c r="H121" s="84">
        <f t="shared" si="67"/>
        <v>0</v>
      </c>
      <c r="I121" s="84">
        <f t="shared" si="68"/>
        <v>0</v>
      </c>
      <c r="J121" s="84">
        <f t="shared" si="68"/>
        <v>0</v>
      </c>
      <c r="K121" s="84">
        <f t="shared" si="68"/>
        <v>0</v>
      </c>
      <c r="L121" s="84">
        <f t="shared" si="68"/>
        <v>0</v>
      </c>
      <c r="M121" s="84">
        <f t="shared" si="68"/>
        <v>0</v>
      </c>
      <c r="N121" s="86">
        <f t="shared" si="68"/>
        <v>0</v>
      </c>
      <c r="O121" s="86">
        <f t="shared" si="68"/>
        <v>0</v>
      </c>
      <c r="P121" s="86">
        <f t="shared" si="71"/>
        <v>0</v>
      </c>
      <c r="Q121" s="86">
        <f t="shared" si="69"/>
        <v>0</v>
      </c>
      <c r="R121" s="86">
        <f t="shared" si="69"/>
        <v>0</v>
      </c>
      <c r="S121" s="86">
        <f t="shared" si="69"/>
        <v>0</v>
      </c>
      <c r="T121" s="84">
        <f t="shared" si="69"/>
        <v>0</v>
      </c>
      <c r="U121" s="84">
        <f t="shared" si="72"/>
        <v>0</v>
      </c>
      <c r="V121" s="84">
        <f t="shared" si="70"/>
        <v>0</v>
      </c>
      <c r="W121" s="84">
        <f t="shared" si="70"/>
        <v>0</v>
      </c>
      <c r="X121" s="84">
        <f t="shared" si="70"/>
        <v>0</v>
      </c>
    </row>
    <row r="122" spans="1:24">
      <c r="A122" s="165"/>
      <c r="B122" s="70" t="s">
        <v>70</v>
      </c>
      <c r="C122" s="85">
        <f>SUM(C118:C121)</f>
        <v>13246570.550000001</v>
      </c>
      <c r="D122" s="85">
        <f>SUM(D118:D121)</f>
        <v>-363592.87</v>
      </c>
      <c r="E122" s="85">
        <f t="shared" ref="E122:X122" si="73">SUM(E118:E121)</f>
        <v>-36711.01</v>
      </c>
      <c r="F122" s="85">
        <f t="shared" si="73"/>
        <v>12737412.379999999</v>
      </c>
      <c r="G122" s="85">
        <f t="shared" si="73"/>
        <v>19116.14</v>
      </c>
      <c r="H122" s="85">
        <f t="shared" si="73"/>
        <v>252650.19999999998</v>
      </c>
      <c r="I122" s="85">
        <f t="shared" si="73"/>
        <v>115585.78</v>
      </c>
      <c r="J122" s="85">
        <f t="shared" si="73"/>
        <v>117610.8</v>
      </c>
      <c r="K122" s="85">
        <f t="shared" si="73"/>
        <v>34553.35</v>
      </c>
      <c r="L122" s="85">
        <f t="shared" si="73"/>
        <v>0</v>
      </c>
      <c r="M122" s="85">
        <f t="shared" si="73"/>
        <v>0</v>
      </c>
      <c r="N122" s="87">
        <f t="shared" si="73"/>
        <v>-15099.73</v>
      </c>
      <c r="O122" s="87">
        <f t="shared" si="73"/>
        <v>-113116</v>
      </c>
      <c r="P122" s="87">
        <f t="shared" si="73"/>
        <v>750811.71</v>
      </c>
      <c r="Q122" s="87">
        <f t="shared" si="73"/>
        <v>0</v>
      </c>
      <c r="R122" s="87">
        <f t="shared" si="73"/>
        <v>748811.71</v>
      </c>
      <c r="S122" s="87">
        <f t="shared" si="73"/>
        <v>2000</v>
      </c>
      <c r="T122" s="85">
        <f t="shared" si="73"/>
        <v>0</v>
      </c>
      <c r="U122" s="85">
        <f t="shared" si="73"/>
        <v>0</v>
      </c>
      <c r="V122" s="85">
        <f t="shared" si="73"/>
        <v>0</v>
      </c>
      <c r="W122" s="85">
        <f t="shared" si="73"/>
        <v>0</v>
      </c>
      <c r="X122" s="85">
        <f t="shared" si="73"/>
        <v>0</v>
      </c>
    </row>
    <row r="123" spans="1:24">
      <c r="A123" s="166" t="s">
        <v>76</v>
      </c>
      <c r="B123" s="70" t="s">
        <v>77</v>
      </c>
      <c r="C123" s="84">
        <f t="shared" si="57"/>
        <v>2097218.5600000001</v>
      </c>
      <c r="D123" s="84">
        <f t="shared" ref="D123:G138" si="74">D19+D71</f>
        <v>115200</v>
      </c>
      <c r="E123" s="84">
        <f t="shared" si="74"/>
        <v>286587.52999999997</v>
      </c>
      <c r="F123" s="84">
        <f t="shared" si="74"/>
        <v>961476.33</v>
      </c>
      <c r="G123" s="84">
        <f t="shared" si="74"/>
        <v>91515</v>
      </c>
      <c r="H123" s="84">
        <f>SUM(I123:N123)</f>
        <v>60975.9</v>
      </c>
      <c r="I123" s="84">
        <f>I19+I71</f>
        <v>13213.900000000001</v>
      </c>
      <c r="J123" s="84">
        <f t="shared" ref="I123:O138" si="75">J19+J71</f>
        <v>12431.000000000002</v>
      </c>
      <c r="K123" s="84">
        <f t="shared" si="75"/>
        <v>8056</v>
      </c>
      <c r="L123" s="84">
        <f t="shared" si="75"/>
        <v>0</v>
      </c>
      <c r="M123" s="84">
        <f t="shared" si="75"/>
        <v>22835</v>
      </c>
      <c r="N123" s="86">
        <f t="shared" si="75"/>
        <v>4440</v>
      </c>
      <c r="O123" s="86">
        <f t="shared" si="75"/>
        <v>11472.7</v>
      </c>
      <c r="P123" s="86">
        <f>SUM(Q123:T123)</f>
        <v>533664.4</v>
      </c>
      <c r="Q123" s="86">
        <f t="shared" ref="Q123:T138" si="76">Q19+Q71</f>
        <v>65148.69999999999</v>
      </c>
      <c r="R123" s="86">
        <f t="shared" si="76"/>
        <v>321744</v>
      </c>
      <c r="S123" s="86">
        <f t="shared" si="76"/>
        <v>130240.7</v>
      </c>
      <c r="T123" s="84">
        <f t="shared" si="76"/>
        <v>16531</v>
      </c>
      <c r="U123" s="84">
        <f>SUM(V123:Y123)</f>
        <v>36326.699999999997</v>
      </c>
      <c r="V123" s="84">
        <f t="shared" ref="V123:X138" si="77">V19+V71</f>
        <v>11721.2</v>
      </c>
      <c r="W123" s="84">
        <f t="shared" si="77"/>
        <v>0</v>
      </c>
      <c r="X123" s="84">
        <f t="shared" si="77"/>
        <v>24605.5</v>
      </c>
    </row>
    <row r="124" spans="1:24">
      <c r="A124" s="167"/>
      <c r="B124" s="70" t="s">
        <v>78</v>
      </c>
      <c r="C124" s="84">
        <f t="shared" si="57"/>
        <v>642625.89999999991</v>
      </c>
      <c r="D124" s="84">
        <f t="shared" si="74"/>
        <v>0</v>
      </c>
      <c r="E124" s="84">
        <f t="shared" si="74"/>
        <v>75584.55</v>
      </c>
      <c r="F124" s="84">
        <f t="shared" si="74"/>
        <v>124806.31000000001</v>
      </c>
      <c r="G124" s="84">
        <f t="shared" si="74"/>
        <v>39271.199999999997</v>
      </c>
      <c r="H124" s="84">
        <f t="shared" ref="H124:H154" si="78">SUM(I124:N124)</f>
        <v>75156.799999999988</v>
      </c>
      <c r="I124" s="84">
        <f t="shared" si="75"/>
        <v>28011.8</v>
      </c>
      <c r="J124" s="84">
        <f t="shared" si="75"/>
        <v>22891.599999999999</v>
      </c>
      <c r="K124" s="84">
        <f t="shared" si="75"/>
        <v>7020</v>
      </c>
      <c r="L124" s="84">
        <f t="shared" si="75"/>
        <v>0</v>
      </c>
      <c r="M124" s="84">
        <f t="shared" si="75"/>
        <v>6105</v>
      </c>
      <c r="N124" s="86">
        <f t="shared" si="75"/>
        <v>11128.4</v>
      </c>
      <c r="O124" s="86">
        <f t="shared" si="75"/>
        <v>30038.099999999995</v>
      </c>
      <c r="P124" s="86">
        <f t="shared" ref="P124:P146" si="79">SUM(Q124:T124)</f>
        <v>292693.44</v>
      </c>
      <c r="Q124" s="86">
        <f t="shared" si="76"/>
        <v>13956</v>
      </c>
      <c r="R124" s="86">
        <f t="shared" si="76"/>
        <v>198174.24</v>
      </c>
      <c r="S124" s="86">
        <f t="shared" si="76"/>
        <v>73533.2</v>
      </c>
      <c r="T124" s="84">
        <f t="shared" si="76"/>
        <v>7030</v>
      </c>
      <c r="U124" s="84">
        <f t="shared" ref="U124:U146" si="80">SUM(V124:Y124)</f>
        <v>5075.4999999999991</v>
      </c>
      <c r="V124" s="84">
        <f t="shared" si="77"/>
        <v>0</v>
      </c>
      <c r="W124" s="84">
        <f t="shared" si="77"/>
        <v>0</v>
      </c>
      <c r="X124" s="84">
        <f t="shared" si="77"/>
        <v>5075.4999999999991</v>
      </c>
    </row>
    <row r="125" spans="1:24">
      <c r="A125" s="167"/>
      <c r="B125" s="70" t="s">
        <v>79</v>
      </c>
      <c r="C125" s="84">
        <f t="shared" si="57"/>
        <v>340662.39999999991</v>
      </c>
      <c r="D125" s="84">
        <f t="shared" si="74"/>
        <v>0</v>
      </c>
      <c r="E125" s="84">
        <f t="shared" si="74"/>
        <v>118234.02999999998</v>
      </c>
      <c r="F125" s="84">
        <f t="shared" si="74"/>
        <v>195092.16999999998</v>
      </c>
      <c r="G125" s="84">
        <f t="shared" si="74"/>
        <v>1929.04</v>
      </c>
      <c r="H125" s="84">
        <f t="shared" si="78"/>
        <v>9645.18</v>
      </c>
      <c r="I125" s="84">
        <f t="shared" si="75"/>
        <v>1929.04</v>
      </c>
      <c r="J125" s="84">
        <f t="shared" si="75"/>
        <v>1929.04</v>
      </c>
      <c r="K125" s="84">
        <f t="shared" si="75"/>
        <v>1929.04</v>
      </c>
      <c r="L125" s="84">
        <f t="shared" si="75"/>
        <v>0</v>
      </c>
      <c r="M125" s="84">
        <f t="shared" si="75"/>
        <v>1929.02</v>
      </c>
      <c r="N125" s="86">
        <f t="shared" si="75"/>
        <v>1929.04</v>
      </c>
      <c r="O125" s="86">
        <f t="shared" si="75"/>
        <v>0</v>
      </c>
      <c r="P125" s="86">
        <f t="shared" si="79"/>
        <v>9749.56</v>
      </c>
      <c r="Q125" s="86">
        <f t="shared" si="76"/>
        <v>2437.39</v>
      </c>
      <c r="R125" s="86">
        <f t="shared" si="76"/>
        <v>2437.39</v>
      </c>
      <c r="S125" s="86">
        <f t="shared" si="76"/>
        <v>2437.39</v>
      </c>
      <c r="T125" s="84">
        <f t="shared" si="76"/>
        <v>2437.39</v>
      </c>
      <c r="U125" s="84">
        <f t="shared" si="80"/>
        <v>6012.420000000001</v>
      </c>
      <c r="V125" s="84">
        <f t="shared" si="77"/>
        <v>3006.2100000000005</v>
      </c>
      <c r="W125" s="84">
        <f t="shared" si="77"/>
        <v>0</v>
      </c>
      <c r="X125" s="84">
        <f t="shared" si="77"/>
        <v>3006.2100000000005</v>
      </c>
    </row>
    <row r="126" spans="1:24">
      <c r="A126" s="167"/>
      <c r="B126" s="70" t="s">
        <v>80</v>
      </c>
      <c r="C126" s="84">
        <f t="shared" si="57"/>
        <v>207713.74</v>
      </c>
      <c r="D126" s="84">
        <f t="shared" si="74"/>
        <v>14800</v>
      </c>
      <c r="E126" s="84">
        <f t="shared" si="74"/>
        <v>53875.429999999993</v>
      </c>
      <c r="F126" s="84">
        <f t="shared" si="74"/>
        <v>101673.85</v>
      </c>
      <c r="G126" s="84">
        <f t="shared" si="74"/>
        <v>954</v>
      </c>
      <c r="H126" s="84">
        <f t="shared" si="78"/>
        <v>30479.439999999999</v>
      </c>
      <c r="I126" s="84">
        <f t="shared" si="75"/>
        <v>8592.91</v>
      </c>
      <c r="J126" s="84">
        <f t="shared" si="75"/>
        <v>3572.8200000000006</v>
      </c>
      <c r="K126" s="84">
        <f t="shared" si="75"/>
        <v>2124.0100000000002</v>
      </c>
      <c r="L126" s="84">
        <f t="shared" si="75"/>
        <v>0</v>
      </c>
      <c r="M126" s="84">
        <f t="shared" si="75"/>
        <v>10982.33</v>
      </c>
      <c r="N126" s="86">
        <f t="shared" si="75"/>
        <v>5207.37</v>
      </c>
      <c r="O126" s="86">
        <f t="shared" si="75"/>
        <v>527</v>
      </c>
      <c r="P126" s="86">
        <f t="shared" si="79"/>
        <v>2788</v>
      </c>
      <c r="Q126" s="86">
        <f t="shared" si="76"/>
        <v>282</v>
      </c>
      <c r="R126" s="86">
        <f t="shared" si="76"/>
        <v>1413</v>
      </c>
      <c r="S126" s="86">
        <f t="shared" si="76"/>
        <v>99.000000000000014</v>
      </c>
      <c r="T126" s="84">
        <f t="shared" si="76"/>
        <v>994</v>
      </c>
      <c r="U126" s="84">
        <f t="shared" si="80"/>
        <v>2616.02</v>
      </c>
      <c r="V126" s="84">
        <f t="shared" si="77"/>
        <v>2254.02</v>
      </c>
      <c r="W126" s="84">
        <f t="shared" si="77"/>
        <v>46</v>
      </c>
      <c r="X126" s="84">
        <f t="shared" si="77"/>
        <v>316.00000000000006</v>
      </c>
    </row>
    <row r="127" spans="1:24">
      <c r="A127" s="167"/>
      <c r="B127" s="70" t="s">
        <v>81</v>
      </c>
      <c r="C127" s="84">
        <f t="shared" si="57"/>
        <v>147457.4</v>
      </c>
      <c r="D127" s="84">
        <f t="shared" si="74"/>
        <v>0</v>
      </c>
      <c r="E127" s="84">
        <f t="shared" si="74"/>
        <v>29904.6</v>
      </c>
      <c r="F127" s="84">
        <f t="shared" si="74"/>
        <v>89233.619999999966</v>
      </c>
      <c r="G127" s="84">
        <f t="shared" si="74"/>
        <v>1307.0999999999999</v>
      </c>
      <c r="H127" s="84">
        <f t="shared" si="78"/>
        <v>16280.7</v>
      </c>
      <c r="I127" s="84">
        <f t="shared" si="75"/>
        <v>2943</v>
      </c>
      <c r="J127" s="84">
        <f t="shared" si="75"/>
        <v>2055</v>
      </c>
      <c r="K127" s="84">
        <f t="shared" si="75"/>
        <v>1739</v>
      </c>
      <c r="L127" s="84">
        <f t="shared" si="75"/>
        <v>0</v>
      </c>
      <c r="M127" s="84">
        <f t="shared" si="75"/>
        <v>7658.7</v>
      </c>
      <c r="N127" s="86">
        <f t="shared" si="75"/>
        <v>1885</v>
      </c>
      <c r="O127" s="86">
        <f t="shared" si="75"/>
        <v>2387</v>
      </c>
      <c r="P127" s="86">
        <f t="shared" si="79"/>
        <v>5163.2800000000007</v>
      </c>
      <c r="Q127" s="86">
        <f t="shared" si="76"/>
        <v>991.88</v>
      </c>
      <c r="R127" s="86">
        <f t="shared" si="76"/>
        <v>1021</v>
      </c>
      <c r="S127" s="86">
        <f t="shared" si="76"/>
        <v>829.4</v>
      </c>
      <c r="T127" s="84">
        <f t="shared" si="76"/>
        <v>2321</v>
      </c>
      <c r="U127" s="84">
        <f t="shared" si="80"/>
        <v>3181.1000000000004</v>
      </c>
      <c r="V127" s="84">
        <f t="shared" si="77"/>
        <v>802.8</v>
      </c>
      <c r="W127" s="84">
        <f t="shared" si="77"/>
        <v>0</v>
      </c>
      <c r="X127" s="84">
        <f t="shared" si="77"/>
        <v>2378.3000000000002</v>
      </c>
    </row>
    <row r="128" spans="1:24">
      <c r="A128" s="167"/>
      <c r="B128" s="70" t="s">
        <v>82</v>
      </c>
      <c r="C128" s="84">
        <f t="shared" si="57"/>
        <v>77176.899999999994</v>
      </c>
      <c r="D128" s="84">
        <f t="shared" si="74"/>
        <v>0</v>
      </c>
      <c r="E128" s="84">
        <f t="shared" si="74"/>
        <v>28548</v>
      </c>
      <c r="F128" s="84">
        <f t="shared" si="74"/>
        <v>45898.9</v>
      </c>
      <c r="G128" s="84">
        <f t="shared" si="74"/>
        <v>0</v>
      </c>
      <c r="H128" s="84">
        <f t="shared" si="78"/>
        <v>2730.0000000000005</v>
      </c>
      <c r="I128" s="84">
        <f t="shared" si="75"/>
        <v>5104.3</v>
      </c>
      <c r="J128" s="84">
        <f t="shared" si="75"/>
        <v>1492.8</v>
      </c>
      <c r="K128" s="84">
        <f t="shared" si="75"/>
        <v>0</v>
      </c>
      <c r="L128" s="84">
        <f t="shared" si="75"/>
        <v>0</v>
      </c>
      <c r="M128" s="84">
        <f t="shared" si="75"/>
        <v>-5551.7</v>
      </c>
      <c r="N128" s="86">
        <f t="shared" si="75"/>
        <v>1684.6</v>
      </c>
      <c r="O128" s="86">
        <f t="shared" si="75"/>
        <v>0</v>
      </c>
      <c r="P128" s="86">
        <f t="shared" si="79"/>
        <v>0</v>
      </c>
      <c r="Q128" s="86">
        <f t="shared" si="76"/>
        <v>0</v>
      </c>
      <c r="R128" s="86">
        <f t="shared" si="76"/>
        <v>0</v>
      </c>
      <c r="S128" s="86">
        <f t="shared" si="76"/>
        <v>0</v>
      </c>
      <c r="T128" s="84">
        <f t="shared" si="76"/>
        <v>0</v>
      </c>
      <c r="U128" s="84">
        <f t="shared" si="80"/>
        <v>0</v>
      </c>
      <c r="V128" s="84">
        <f t="shared" si="77"/>
        <v>0</v>
      </c>
      <c r="W128" s="84">
        <f t="shared" si="77"/>
        <v>0</v>
      </c>
      <c r="X128" s="84">
        <f t="shared" si="77"/>
        <v>0</v>
      </c>
    </row>
    <row r="129" spans="1:24">
      <c r="A129" s="167"/>
      <c r="B129" s="67" t="s">
        <v>83</v>
      </c>
      <c r="C129" s="84">
        <f t="shared" si="57"/>
        <v>504</v>
      </c>
      <c r="D129" s="84">
        <f t="shared" si="74"/>
        <v>0</v>
      </c>
      <c r="E129" s="84">
        <f t="shared" si="74"/>
        <v>0</v>
      </c>
      <c r="F129" s="84">
        <f t="shared" si="74"/>
        <v>0</v>
      </c>
      <c r="G129" s="84">
        <f t="shared" si="74"/>
        <v>0</v>
      </c>
      <c r="H129" s="84">
        <f t="shared" si="78"/>
        <v>0</v>
      </c>
      <c r="I129" s="84">
        <f t="shared" si="75"/>
        <v>0</v>
      </c>
      <c r="J129" s="84">
        <f t="shared" si="75"/>
        <v>0</v>
      </c>
      <c r="K129" s="84">
        <f t="shared" si="75"/>
        <v>0</v>
      </c>
      <c r="L129" s="84">
        <f t="shared" si="75"/>
        <v>0</v>
      </c>
      <c r="M129" s="84">
        <f t="shared" si="75"/>
        <v>0</v>
      </c>
      <c r="N129" s="86">
        <f t="shared" si="75"/>
        <v>0</v>
      </c>
      <c r="O129" s="86">
        <f t="shared" si="75"/>
        <v>0</v>
      </c>
      <c r="P129" s="86">
        <f t="shared" si="79"/>
        <v>0</v>
      </c>
      <c r="Q129" s="86">
        <f t="shared" si="76"/>
        <v>0</v>
      </c>
      <c r="R129" s="86">
        <f t="shared" si="76"/>
        <v>0</v>
      </c>
      <c r="S129" s="86">
        <f t="shared" si="76"/>
        <v>0</v>
      </c>
      <c r="T129" s="84">
        <f t="shared" si="76"/>
        <v>0</v>
      </c>
      <c r="U129" s="84">
        <f t="shared" si="80"/>
        <v>504</v>
      </c>
      <c r="V129" s="84">
        <f t="shared" si="77"/>
        <v>0</v>
      </c>
      <c r="W129" s="84">
        <f t="shared" si="77"/>
        <v>0</v>
      </c>
      <c r="X129" s="84">
        <f t="shared" si="77"/>
        <v>504</v>
      </c>
    </row>
    <row r="130" spans="1:24">
      <c r="A130" s="167"/>
      <c r="B130" s="70" t="s">
        <v>84</v>
      </c>
      <c r="C130" s="84">
        <f t="shared" si="57"/>
        <v>0</v>
      </c>
      <c r="D130" s="84">
        <f t="shared" si="74"/>
        <v>0</v>
      </c>
      <c r="E130" s="84">
        <f t="shared" si="74"/>
        <v>0</v>
      </c>
      <c r="F130" s="84">
        <f t="shared" si="74"/>
        <v>0</v>
      </c>
      <c r="G130" s="84">
        <f t="shared" si="74"/>
        <v>0</v>
      </c>
      <c r="H130" s="84">
        <f t="shared" si="78"/>
        <v>0</v>
      </c>
      <c r="I130" s="84">
        <f t="shared" si="75"/>
        <v>0</v>
      </c>
      <c r="J130" s="84">
        <f t="shared" si="75"/>
        <v>0</v>
      </c>
      <c r="K130" s="84">
        <f t="shared" si="75"/>
        <v>0</v>
      </c>
      <c r="L130" s="84">
        <f t="shared" si="75"/>
        <v>0</v>
      </c>
      <c r="M130" s="84">
        <f t="shared" si="75"/>
        <v>0</v>
      </c>
      <c r="N130" s="86">
        <f t="shared" si="75"/>
        <v>0</v>
      </c>
      <c r="O130" s="86">
        <f t="shared" si="75"/>
        <v>0</v>
      </c>
      <c r="P130" s="86">
        <f t="shared" si="79"/>
        <v>0</v>
      </c>
      <c r="Q130" s="86">
        <f t="shared" si="76"/>
        <v>0</v>
      </c>
      <c r="R130" s="86">
        <f t="shared" si="76"/>
        <v>0</v>
      </c>
      <c r="S130" s="86">
        <f t="shared" si="76"/>
        <v>0</v>
      </c>
      <c r="T130" s="84">
        <f t="shared" si="76"/>
        <v>0</v>
      </c>
      <c r="U130" s="84">
        <f t="shared" si="80"/>
        <v>0</v>
      </c>
      <c r="V130" s="84">
        <f t="shared" si="77"/>
        <v>0</v>
      </c>
      <c r="W130" s="84">
        <f t="shared" si="77"/>
        <v>0</v>
      </c>
      <c r="X130" s="84">
        <f t="shared" si="77"/>
        <v>0</v>
      </c>
    </row>
    <row r="131" spans="1:24">
      <c r="A131" s="167"/>
      <c r="B131" s="70" t="s">
        <v>85</v>
      </c>
      <c r="C131" s="84">
        <f t="shared" si="57"/>
        <v>1188992.33</v>
      </c>
      <c r="D131" s="84">
        <f t="shared" si="74"/>
        <v>0</v>
      </c>
      <c r="E131" s="84">
        <f t="shared" si="74"/>
        <v>0</v>
      </c>
      <c r="F131" s="84">
        <f>F27+F79</f>
        <v>1188992.33</v>
      </c>
      <c r="G131" s="84">
        <f t="shared" si="74"/>
        <v>0</v>
      </c>
      <c r="H131" s="84">
        <f t="shared" si="78"/>
        <v>0</v>
      </c>
      <c r="I131" s="84">
        <f t="shared" si="75"/>
        <v>0</v>
      </c>
      <c r="J131" s="84">
        <f t="shared" si="75"/>
        <v>0</v>
      </c>
      <c r="K131" s="84">
        <f t="shared" si="75"/>
        <v>0</v>
      </c>
      <c r="L131" s="84">
        <f t="shared" si="75"/>
        <v>0</v>
      </c>
      <c r="M131" s="84">
        <f t="shared" si="75"/>
        <v>0</v>
      </c>
      <c r="N131" s="86">
        <f t="shared" si="75"/>
        <v>0</v>
      </c>
      <c r="O131" s="86">
        <f t="shared" si="75"/>
        <v>0</v>
      </c>
      <c r="P131" s="86">
        <f t="shared" si="79"/>
        <v>0</v>
      </c>
      <c r="Q131" s="86">
        <f t="shared" si="76"/>
        <v>0</v>
      </c>
      <c r="R131" s="86">
        <f t="shared" si="76"/>
        <v>0</v>
      </c>
      <c r="S131" s="86">
        <f t="shared" si="76"/>
        <v>0</v>
      </c>
      <c r="T131" s="84">
        <f t="shared" si="76"/>
        <v>0</v>
      </c>
      <c r="U131" s="84">
        <f t="shared" si="80"/>
        <v>0</v>
      </c>
      <c r="V131" s="84">
        <f t="shared" si="77"/>
        <v>0</v>
      </c>
      <c r="W131" s="84">
        <f t="shared" si="77"/>
        <v>0</v>
      </c>
      <c r="X131" s="84">
        <f t="shared" si="77"/>
        <v>0</v>
      </c>
    </row>
    <row r="132" spans="1:24">
      <c r="A132" s="167"/>
      <c r="B132" s="70" t="s">
        <v>86</v>
      </c>
      <c r="C132" s="84">
        <f t="shared" si="57"/>
        <v>200548.70999999996</v>
      </c>
      <c r="D132" s="84">
        <f t="shared" si="74"/>
        <v>0</v>
      </c>
      <c r="E132" s="84">
        <f t="shared" si="74"/>
        <v>0</v>
      </c>
      <c r="F132" s="84">
        <f t="shared" si="74"/>
        <v>200548.70999999996</v>
      </c>
      <c r="G132" s="84">
        <f t="shared" si="74"/>
        <v>0</v>
      </c>
      <c r="H132" s="84">
        <f t="shared" si="78"/>
        <v>0</v>
      </c>
      <c r="I132" s="84">
        <f t="shared" si="75"/>
        <v>0</v>
      </c>
      <c r="J132" s="84">
        <f t="shared" si="75"/>
        <v>0</v>
      </c>
      <c r="K132" s="84">
        <f t="shared" si="75"/>
        <v>0</v>
      </c>
      <c r="L132" s="84">
        <f t="shared" si="75"/>
        <v>0</v>
      </c>
      <c r="M132" s="84">
        <f t="shared" si="75"/>
        <v>0</v>
      </c>
      <c r="N132" s="86">
        <f t="shared" si="75"/>
        <v>0</v>
      </c>
      <c r="O132" s="86">
        <f t="shared" si="75"/>
        <v>0</v>
      </c>
      <c r="P132" s="86">
        <f t="shared" si="79"/>
        <v>0</v>
      </c>
      <c r="Q132" s="86">
        <f t="shared" si="76"/>
        <v>0</v>
      </c>
      <c r="R132" s="86">
        <f t="shared" si="76"/>
        <v>0</v>
      </c>
      <c r="S132" s="86">
        <f t="shared" si="76"/>
        <v>0</v>
      </c>
      <c r="T132" s="84">
        <f t="shared" si="76"/>
        <v>0</v>
      </c>
      <c r="U132" s="84">
        <f t="shared" si="80"/>
        <v>0</v>
      </c>
      <c r="V132" s="84">
        <f t="shared" si="77"/>
        <v>0</v>
      </c>
      <c r="W132" s="84">
        <f t="shared" si="77"/>
        <v>0</v>
      </c>
      <c r="X132" s="84">
        <f t="shared" si="77"/>
        <v>0</v>
      </c>
    </row>
    <row r="133" spans="1:24">
      <c r="A133" s="167"/>
      <c r="B133" s="70" t="s">
        <v>87</v>
      </c>
      <c r="C133" s="84">
        <f t="shared" si="57"/>
        <v>75000</v>
      </c>
      <c r="D133" s="84">
        <f t="shared" si="74"/>
        <v>0</v>
      </c>
      <c r="E133" s="84">
        <f t="shared" si="74"/>
        <v>0</v>
      </c>
      <c r="F133" s="84">
        <f t="shared" si="74"/>
        <v>0</v>
      </c>
      <c r="G133" s="84">
        <f t="shared" si="74"/>
        <v>0</v>
      </c>
      <c r="H133" s="84">
        <f t="shared" si="78"/>
        <v>0</v>
      </c>
      <c r="I133" s="84">
        <f t="shared" si="75"/>
        <v>0</v>
      </c>
      <c r="J133" s="84">
        <f t="shared" si="75"/>
        <v>0</v>
      </c>
      <c r="K133" s="84">
        <f t="shared" si="75"/>
        <v>0</v>
      </c>
      <c r="L133" s="84">
        <f t="shared" si="75"/>
        <v>0</v>
      </c>
      <c r="M133" s="84">
        <f t="shared" si="75"/>
        <v>0</v>
      </c>
      <c r="N133" s="86">
        <f t="shared" si="75"/>
        <v>0</v>
      </c>
      <c r="O133" s="86">
        <f t="shared" si="75"/>
        <v>0</v>
      </c>
      <c r="P133" s="86">
        <f t="shared" si="79"/>
        <v>0</v>
      </c>
      <c r="Q133" s="86">
        <f t="shared" si="76"/>
        <v>0</v>
      </c>
      <c r="R133" s="86">
        <f t="shared" si="76"/>
        <v>0</v>
      </c>
      <c r="S133" s="86">
        <f t="shared" si="76"/>
        <v>0</v>
      </c>
      <c r="T133" s="84">
        <f t="shared" si="76"/>
        <v>0</v>
      </c>
      <c r="U133" s="84">
        <f t="shared" si="80"/>
        <v>75000</v>
      </c>
      <c r="V133" s="84">
        <f t="shared" si="77"/>
        <v>0</v>
      </c>
      <c r="W133" s="84">
        <f t="shared" si="77"/>
        <v>0</v>
      </c>
      <c r="X133" s="84">
        <f t="shared" si="77"/>
        <v>75000</v>
      </c>
    </row>
    <row r="134" spans="1:24">
      <c r="A134" s="167"/>
      <c r="B134" s="70" t="s">
        <v>88</v>
      </c>
      <c r="C134" s="84">
        <f t="shared" si="57"/>
        <v>182917.83000000002</v>
      </c>
      <c r="D134" s="84">
        <f t="shared" si="74"/>
        <v>0</v>
      </c>
      <c r="E134" s="84">
        <f t="shared" si="74"/>
        <v>26755</v>
      </c>
      <c r="F134" s="84">
        <f t="shared" si="74"/>
        <v>134771.63</v>
      </c>
      <c r="G134" s="84">
        <f t="shared" si="74"/>
        <v>1950</v>
      </c>
      <c r="H134" s="84">
        <f t="shared" si="78"/>
        <v>9750</v>
      </c>
      <c r="I134" s="84">
        <f t="shared" si="75"/>
        <v>1950</v>
      </c>
      <c r="J134" s="84">
        <f t="shared" si="75"/>
        <v>1950</v>
      </c>
      <c r="K134" s="84">
        <f t="shared" si="75"/>
        <v>1950</v>
      </c>
      <c r="L134" s="84">
        <f t="shared" si="75"/>
        <v>0</v>
      </c>
      <c r="M134" s="84">
        <f t="shared" si="75"/>
        <v>1950</v>
      </c>
      <c r="N134" s="86">
        <f t="shared" si="75"/>
        <v>1950</v>
      </c>
      <c r="O134" s="86">
        <f t="shared" si="75"/>
        <v>0</v>
      </c>
      <c r="P134" s="86">
        <f t="shared" si="79"/>
        <v>0</v>
      </c>
      <c r="Q134" s="86">
        <f t="shared" si="76"/>
        <v>0</v>
      </c>
      <c r="R134" s="86">
        <f t="shared" si="76"/>
        <v>0</v>
      </c>
      <c r="S134" s="86">
        <f t="shared" si="76"/>
        <v>0</v>
      </c>
      <c r="T134" s="84">
        <f t="shared" si="76"/>
        <v>0</v>
      </c>
      <c r="U134" s="84">
        <f t="shared" si="80"/>
        <v>9691.2000000000007</v>
      </c>
      <c r="V134" s="84">
        <f t="shared" si="77"/>
        <v>4845.6000000000004</v>
      </c>
      <c r="W134" s="84">
        <f t="shared" si="77"/>
        <v>0</v>
      </c>
      <c r="X134" s="84">
        <f t="shared" si="77"/>
        <v>4845.6000000000004</v>
      </c>
    </row>
    <row r="135" spans="1:24">
      <c r="A135" s="167"/>
      <c r="B135" s="70" t="s">
        <v>89</v>
      </c>
      <c r="C135" s="84">
        <f t="shared" si="57"/>
        <v>458911.5</v>
      </c>
      <c r="D135" s="84">
        <f t="shared" si="74"/>
        <v>0</v>
      </c>
      <c r="E135" s="84">
        <f t="shared" si="74"/>
        <v>358151.1</v>
      </c>
      <c r="F135" s="84">
        <f t="shared" si="74"/>
        <v>100760.4</v>
      </c>
      <c r="G135" s="84">
        <f t="shared" si="74"/>
        <v>0</v>
      </c>
      <c r="H135" s="84">
        <f t="shared" si="78"/>
        <v>0</v>
      </c>
      <c r="I135" s="84">
        <f t="shared" si="75"/>
        <v>0</v>
      </c>
      <c r="J135" s="84">
        <f t="shared" si="75"/>
        <v>0</v>
      </c>
      <c r="K135" s="84">
        <f t="shared" si="75"/>
        <v>0</v>
      </c>
      <c r="L135" s="84">
        <f t="shared" si="75"/>
        <v>0</v>
      </c>
      <c r="M135" s="84">
        <f t="shared" si="75"/>
        <v>0</v>
      </c>
      <c r="N135" s="86">
        <f t="shared" si="75"/>
        <v>0</v>
      </c>
      <c r="O135" s="86">
        <f t="shared" si="75"/>
        <v>0</v>
      </c>
      <c r="P135" s="86">
        <f t="shared" si="79"/>
        <v>0</v>
      </c>
      <c r="Q135" s="86">
        <f t="shared" si="76"/>
        <v>0</v>
      </c>
      <c r="R135" s="86">
        <f t="shared" si="76"/>
        <v>0</v>
      </c>
      <c r="S135" s="86">
        <f t="shared" si="76"/>
        <v>0</v>
      </c>
      <c r="T135" s="84">
        <f t="shared" si="76"/>
        <v>0</v>
      </c>
      <c r="U135" s="84">
        <f t="shared" si="80"/>
        <v>0</v>
      </c>
      <c r="V135" s="84">
        <f t="shared" si="77"/>
        <v>0</v>
      </c>
      <c r="W135" s="84">
        <f t="shared" si="77"/>
        <v>0</v>
      </c>
      <c r="X135" s="84">
        <f t="shared" si="77"/>
        <v>0</v>
      </c>
    </row>
    <row r="136" spans="1:24">
      <c r="A136" s="167"/>
      <c r="B136" s="70" t="s">
        <v>90</v>
      </c>
      <c r="C136" s="84">
        <f t="shared" si="57"/>
        <v>60662.2</v>
      </c>
      <c r="D136" s="84">
        <f t="shared" si="74"/>
        <v>0</v>
      </c>
      <c r="E136" s="84">
        <f t="shared" si="74"/>
        <v>13919.999999999998</v>
      </c>
      <c r="F136" s="84">
        <f t="shared" si="74"/>
        <v>22839.999999999996</v>
      </c>
      <c r="G136" s="84">
        <f t="shared" si="74"/>
        <v>0</v>
      </c>
      <c r="H136" s="84">
        <f t="shared" si="78"/>
        <v>2940</v>
      </c>
      <c r="I136" s="84">
        <f t="shared" si="75"/>
        <v>1140</v>
      </c>
      <c r="J136" s="84">
        <f t="shared" si="75"/>
        <v>0</v>
      </c>
      <c r="K136" s="84">
        <f t="shared" si="75"/>
        <v>420</v>
      </c>
      <c r="L136" s="84">
        <f t="shared" si="75"/>
        <v>0</v>
      </c>
      <c r="M136" s="84">
        <f t="shared" si="75"/>
        <v>720</v>
      </c>
      <c r="N136" s="86">
        <f t="shared" si="75"/>
        <v>660</v>
      </c>
      <c r="O136" s="86">
        <f t="shared" si="75"/>
        <v>5850</v>
      </c>
      <c r="P136" s="86">
        <f t="shared" si="79"/>
        <v>15112.2</v>
      </c>
      <c r="Q136" s="86">
        <f t="shared" si="76"/>
        <v>1545</v>
      </c>
      <c r="R136" s="86">
        <f t="shared" si="76"/>
        <v>12427.2</v>
      </c>
      <c r="S136" s="86">
        <f t="shared" si="76"/>
        <v>1140</v>
      </c>
      <c r="T136" s="84">
        <f t="shared" si="76"/>
        <v>0</v>
      </c>
      <c r="U136" s="84">
        <f t="shared" si="80"/>
        <v>0</v>
      </c>
      <c r="V136" s="84">
        <f t="shared" si="77"/>
        <v>0</v>
      </c>
      <c r="W136" s="84">
        <f t="shared" si="77"/>
        <v>0</v>
      </c>
      <c r="X136" s="84">
        <f t="shared" si="77"/>
        <v>0</v>
      </c>
    </row>
    <row r="137" spans="1:24">
      <c r="A137" s="167"/>
      <c r="B137" s="70" t="s">
        <v>91</v>
      </c>
      <c r="C137" s="84">
        <f t="shared" si="57"/>
        <v>175066.15</v>
      </c>
      <c r="D137" s="84">
        <f t="shared" si="74"/>
        <v>0</v>
      </c>
      <c r="E137" s="84">
        <f t="shared" si="74"/>
        <v>76393</v>
      </c>
      <c r="F137" s="84">
        <f t="shared" si="74"/>
        <v>48703.149999999994</v>
      </c>
      <c r="G137" s="84">
        <f t="shared" si="74"/>
        <v>0</v>
      </c>
      <c r="H137" s="84">
        <f t="shared" si="78"/>
        <v>8010</v>
      </c>
      <c r="I137" s="84">
        <f t="shared" si="75"/>
        <v>0</v>
      </c>
      <c r="J137" s="84">
        <f t="shared" si="75"/>
        <v>0</v>
      </c>
      <c r="K137" s="84">
        <f t="shared" si="75"/>
        <v>0</v>
      </c>
      <c r="L137" s="84">
        <f t="shared" si="75"/>
        <v>0</v>
      </c>
      <c r="M137" s="84">
        <f t="shared" si="75"/>
        <v>8010</v>
      </c>
      <c r="N137" s="86">
        <f t="shared" si="75"/>
        <v>0</v>
      </c>
      <c r="O137" s="86">
        <f t="shared" si="75"/>
        <v>0</v>
      </c>
      <c r="P137" s="86">
        <f t="shared" si="79"/>
        <v>5624</v>
      </c>
      <c r="Q137" s="86">
        <f t="shared" si="76"/>
        <v>0</v>
      </c>
      <c r="R137" s="86">
        <f t="shared" si="76"/>
        <v>0</v>
      </c>
      <c r="S137" s="86">
        <f t="shared" si="76"/>
        <v>0</v>
      </c>
      <c r="T137" s="84">
        <f t="shared" si="76"/>
        <v>5624</v>
      </c>
      <c r="U137" s="84">
        <f t="shared" si="80"/>
        <v>36336</v>
      </c>
      <c r="V137" s="84">
        <f t="shared" si="77"/>
        <v>12336</v>
      </c>
      <c r="W137" s="84">
        <f t="shared" si="77"/>
        <v>0</v>
      </c>
      <c r="X137" s="84">
        <f t="shared" si="77"/>
        <v>24000</v>
      </c>
    </row>
    <row r="138" spans="1:24">
      <c r="A138" s="167"/>
      <c r="B138" s="70" t="s">
        <v>92</v>
      </c>
      <c r="C138" s="84">
        <f t="shared" si="57"/>
        <v>80000</v>
      </c>
      <c r="D138" s="84">
        <f t="shared" si="74"/>
        <v>0</v>
      </c>
      <c r="E138" s="84">
        <f t="shared" si="74"/>
        <v>80000</v>
      </c>
      <c r="F138" s="84">
        <f t="shared" si="74"/>
        <v>0</v>
      </c>
      <c r="G138" s="84">
        <f t="shared" si="74"/>
        <v>0</v>
      </c>
      <c r="H138" s="84">
        <f t="shared" si="78"/>
        <v>0</v>
      </c>
      <c r="I138" s="84">
        <f t="shared" si="75"/>
        <v>0</v>
      </c>
      <c r="J138" s="84">
        <f t="shared" si="75"/>
        <v>0</v>
      </c>
      <c r="K138" s="84">
        <f t="shared" si="75"/>
        <v>0</v>
      </c>
      <c r="L138" s="84">
        <f t="shared" si="75"/>
        <v>0</v>
      </c>
      <c r="M138" s="84">
        <f t="shared" si="75"/>
        <v>0</v>
      </c>
      <c r="N138" s="86">
        <f t="shared" si="75"/>
        <v>0</v>
      </c>
      <c r="O138" s="86">
        <f t="shared" si="75"/>
        <v>0</v>
      </c>
      <c r="P138" s="86">
        <f t="shared" si="79"/>
        <v>0</v>
      </c>
      <c r="Q138" s="86">
        <f t="shared" si="76"/>
        <v>0</v>
      </c>
      <c r="R138" s="86">
        <f t="shared" si="76"/>
        <v>0</v>
      </c>
      <c r="S138" s="86">
        <f t="shared" si="76"/>
        <v>0</v>
      </c>
      <c r="T138" s="84">
        <f t="shared" si="76"/>
        <v>0</v>
      </c>
      <c r="U138" s="84">
        <f t="shared" si="80"/>
        <v>0</v>
      </c>
      <c r="V138" s="84">
        <f t="shared" si="77"/>
        <v>0</v>
      </c>
      <c r="W138" s="84">
        <f t="shared" si="77"/>
        <v>0</v>
      </c>
      <c r="X138" s="84">
        <f t="shared" si="77"/>
        <v>0</v>
      </c>
    </row>
    <row r="139" spans="1:24">
      <c r="A139" s="167"/>
      <c r="B139" s="70" t="s">
        <v>93</v>
      </c>
      <c r="C139" s="84">
        <f t="shared" si="57"/>
        <v>19055</v>
      </c>
      <c r="D139" s="84">
        <f t="shared" ref="D139:G146" si="81">D35+D87</f>
        <v>0</v>
      </c>
      <c r="E139" s="84">
        <f t="shared" si="81"/>
        <v>7960</v>
      </c>
      <c r="F139" s="84">
        <f t="shared" si="81"/>
        <v>11095</v>
      </c>
      <c r="G139" s="84">
        <f t="shared" si="81"/>
        <v>0</v>
      </c>
      <c r="H139" s="84">
        <f t="shared" si="78"/>
        <v>0</v>
      </c>
      <c r="I139" s="84">
        <f t="shared" ref="I139:O146" si="82">I35+I87</f>
        <v>0</v>
      </c>
      <c r="J139" s="84">
        <f t="shared" si="82"/>
        <v>0</v>
      </c>
      <c r="K139" s="84">
        <f t="shared" si="82"/>
        <v>0</v>
      </c>
      <c r="L139" s="84">
        <f t="shared" si="82"/>
        <v>0</v>
      </c>
      <c r="M139" s="84">
        <f t="shared" si="82"/>
        <v>0</v>
      </c>
      <c r="N139" s="86">
        <f t="shared" si="82"/>
        <v>0</v>
      </c>
      <c r="O139" s="86">
        <f t="shared" si="82"/>
        <v>0</v>
      </c>
      <c r="P139" s="86">
        <f t="shared" si="79"/>
        <v>0</v>
      </c>
      <c r="Q139" s="86">
        <f t="shared" ref="Q139:T146" si="83">Q35+Q87</f>
        <v>0</v>
      </c>
      <c r="R139" s="86">
        <f t="shared" si="83"/>
        <v>0</v>
      </c>
      <c r="S139" s="86">
        <f t="shared" si="83"/>
        <v>0</v>
      </c>
      <c r="T139" s="84">
        <f t="shared" si="83"/>
        <v>0</v>
      </c>
      <c r="U139" s="84">
        <f t="shared" si="80"/>
        <v>0</v>
      </c>
      <c r="V139" s="84">
        <f t="shared" ref="V139:X146" si="84">V35+V87</f>
        <v>0</v>
      </c>
      <c r="W139" s="84">
        <f t="shared" si="84"/>
        <v>0</v>
      </c>
      <c r="X139" s="84">
        <f t="shared" si="84"/>
        <v>0</v>
      </c>
    </row>
    <row r="140" spans="1:24">
      <c r="A140" s="167"/>
      <c r="B140" s="70" t="s">
        <v>94</v>
      </c>
      <c r="C140" s="84">
        <f t="shared" si="57"/>
        <v>68932.460000000006</v>
      </c>
      <c r="D140" s="84">
        <f t="shared" si="81"/>
        <v>0</v>
      </c>
      <c r="E140" s="84">
        <f t="shared" si="81"/>
        <v>39281</v>
      </c>
      <c r="F140" s="84">
        <f t="shared" si="81"/>
        <v>29040.960000000003</v>
      </c>
      <c r="G140" s="84">
        <f t="shared" si="81"/>
        <v>0</v>
      </c>
      <c r="H140" s="84">
        <f t="shared" si="78"/>
        <v>590</v>
      </c>
      <c r="I140" s="84">
        <f t="shared" si="82"/>
        <v>0</v>
      </c>
      <c r="J140" s="84">
        <f t="shared" si="82"/>
        <v>0</v>
      </c>
      <c r="K140" s="84">
        <f t="shared" si="82"/>
        <v>0</v>
      </c>
      <c r="L140" s="84">
        <f t="shared" si="82"/>
        <v>0</v>
      </c>
      <c r="M140" s="84">
        <f t="shared" si="82"/>
        <v>133</v>
      </c>
      <c r="N140" s="86">
        <f t="shared" si="82"/>
        <v>457</v>
      </c>
      <c r="O140" s="86">
        <f t="shared" si="82"/>
        <v>0</v>
      </c>
      <c r="P140" s="86">
        <f t="shared" si="79"/>
        <v>0</v>
      </c>
      <c r="Q140" s="86">
        <f t="shared" si="83"/>
        <v>0</v>
      </c>
      <c r="R140" s="86">
        <f t="shared" si="83"/>
        <v>0</v>
      </c>
      <c r="S140" s="86">
        <f t="shared" si="83"/>
        <v>0</v>
      </c>
      <c r="T140" s="84">
        <f t="shared" si="83"/>
        <v>0</v>
      </c>
      <c r="U140" s="84">
        <f t="shared" si="80"/>
        <v>20.5</v>
      </c>
      <c r="V140" s="84">
        <f t="shared" si="84"/>
        <v>0</v>
      </c>
      <c r="W140" s="84">
        <f t="shared" si="84"/>
        <v>0</v>
      </c>
      <c r="X140" s="84">
        <f t="shared" si="84"/>
        <v>20.5</v>
      </c>
    </row>
    <row r="141" spans="1:24">
      <c r="A141" s="167"/>
      <c r="B141" s="70" t="s">
        <v>95</v>
      </c>
      <c r="C141" s="84">
        <f t="shared" si="57"/>
        <v>21698.400000000001</v>
      </c>
      <c r="D141" s="84">
        <f t="shared" si="81"/>
        <v>0</v>
      </c>
      <c r="E141" s="84">
        <f t="shared" si="81"/>
        <v>1124</v>
      </c>
      <c r="F141" s="84">
        <f t="shared" si="81"/>
        <v>13907.500000000002</v>
      </c>
      <c r="G141" s="84">
        <f t="shared" si="81"/>
        <v>206</v>
      </c>
      <c r="H141" s="84">
        <f t="shared" si="78"/>
        <v>353.6</v>
      </c>
      <c r="I141" s="84">
        <f t="shared" si="82"/>
        <v>0</v>
      </c>
      <c r="J141" s="84">
        <f t="shared" si="82"/>
        <v>0</v>
      </c>
      <c r="K141" s="84">
        <f t="shared" si="82"/>
        <v>0</v>
      </c>
      <c r="L141" s="84">
        <f t="shared" si="82"/>
        <v>0</v>
      </c>
      <c r="M141" s="84">
        <f t="shared" si="82"/>
        <v>226.8</v>
      </c>
      <c r="N141" s="86">
        <f t="shared" si="82"/>
        <v>126.8</v>
      </c>
      <c r="O141" s="86">
        <f t="shared" si="82"/>
        <v>1768.2</v>
      </c>
      <c r="P141" s="86">
        <f t="shared" si="79"/>
        <v>4130.1000000000004</v>
      </c>
      <c r="Q141" s="86">
        <f t="shared" si="83"/>
        <v>1947.1</v>
      </c>
      <c r="R141" s="86">
        <f t="shared" si="83"/>
        <v>1792</v>
      </c>
      <c r="S141" s="86">
        <f t="shared" si="83"/>
        <v>391</v>
      </c>
      <c r="T141" s="84">
        <f t="shared" si="83"/>
        <v>0</v>
      </c>
      <c r="U141" s="84">
        <f t="shared" si="80"/>
        <v>209</v>
      </c>
      <c r="V141" s="84">
        <f t="shared" si="84"/>
        <v>75</v>
      </c>
      <c r="W141" s="84">
        <f t="shared" si="84"/>
        <v>0</v>
      </c>
      <c r="X141" s="84">
        <f t="shared" si="84"/>
        <v>134</v>
      </c>
    </row>
    <row r="142" spans="1:24">
      <c r="A142" s="167"/>
      <c r="B142" s="70" t="s">
        <v>96</v>
      </c>
      <c r="C142" s="84">
        <f t="shared" si="57"/>
        <v>15000</v>
      </c>
      <c r="D142" s="84">
        <f t="shared" si="81"/>
        <v>0</v>
      </c>
      <c r="E142" s="84">
        <f t="shared" si="81"/>
        <v>0</v>
      </c>
      <c r="F142" s="84">
        <f t="shared" si="81"/>
        <v>15000</v>
      </c>
      <c r="G142" s="84">
        <f t="shared" si="81"/>
        <v>0</v>
      </c>
      <c r="H142" s="84">
        <f t="shared" si="78"/>
        <v>0</v>
      </c>
      <c r="I142" s="84">
        <f t="shared" si="82"/>
        <v>0</v>
      </c>
      <c r="J142" s="84">
        <f t="shared" si="82"/>
        <v>0</v>
      </c>
      <c r="K142" s="84">
        <f t="shared" si="82"/>
        <v>0</v>
      </c>
      <c r="L142" s="84">
        <f t="shared" si="82"/>
        <v>0</v>
      </c>
      <c r="M142" s="84">
        <f t="shared" si="82"/>
        <v>0</v>
      </c>
      <c r="N142" s="86">
        <f t="shared" si="82"/>
        <v>0</v>
      </c>
      <c r="O142" s="86">
        <f t="shared" si="82"/>
        <v>0</v>
      </c>
      <c r="P142" s="86">
        <f t="shared" si="79"/>
        <v>0</v>
      </c>
      <c r="Q142" s="86">
        <f t="shared" si="83"/>
        <v>0</v>
      </c>
      <c r="R142" s="86">
        <f t="shared" si="83"/>
        <v>0</v>
      </c>
      <c r="S142" s="86">
        <f t="shared" si="83"/>
        <v>0</v>
      </c>
      <c r="T142" s="84">
        <f t="shared" si="83"/>
        <v>0</v>
      </c>
      <c r="U142" s="84">
        <f t="shared" si="80"/>
        <v>0</v>
      </c>
      <c r="V142" s="84">
        <f t="shared" si="84"/>
        <v>0</v>
      </c>
      <c r="W142" s="84">
        <f t="shared" si="84"/>
        <v>0</v>
      </c>
      <c r="X142" s="84">
        <f t="shared" si="84"/>
        <v>0</v>
      </c>
    </row>
    <row r="143" spans="1:24">
      <c r="A143" s="167"/>
      <c r="B143" s="70" t="s">
        <v>97</v>
      </c>
      <c r="C143" s="84">
        <f t="shared" si="57"/>
        <v>79813.2</v>
      </c>
      <c r="D143" s="84">
        <f t="shared" si="81"/>
        <v>0</v>
      </c>
      <c r="E143" s="84">
        <f t="shared" si="81"/>
        <v>0</v>
      </c>
      <c r="F143" s="84">
        <f t="shared" si="81"/>
        <v>79813.2</v>
      </c>
      <c r="G143" s="84">
        <f t="shared" si="81"/>
        <v>0</v>
      </c>
      <c r="H143" s="84">
        <f t="shared" si="78"/>
        <v>0</v>
      </c>
      <c r="I143" s="84">
        <f t="shared" si="82"/>
        <v>0</v>
      </c>
      <c r="J143" s="84">
        <f t="shared" si="82"/>
        <v>0</v>
      </c>
      <c r="K143" s="84">
        <f t="shared" si="82"/>
        <v>0</v>
      </c>
      <c r="L143" s="84">
        <f t="shared" si="82"/>
        <v>0</v>
      </c>
      <c r="M143" s="84">
        <f t="shared" si="82"/>
        <v>0</v>
      </c>
      <c r="N143" s="86">
        <f t="shared" si="82"/>
        <v>0</v>
      </c>
      <c r="O143" s="86">
        <f t="shared" si="82"/>
        <v>0</v>
      </c>
      <c r="P143" s="86">
        <f t="shared" si="79"/>
        <v>0</v>
      </c>
      <c r="Q143" s="86">
        <f t="shared" si="83"/>
        <v>0</v>
      </c>
      <c r="R143" s="86">
        <f t="shared" si="83"/>
        <v>0</v>
      </c>
      <c r="S143" s="86">
        <f t="shared" si="83"/>
        <v>0</v>
      </c>
      <c r="T143" s="84">
        <f t="shared" si="83"/>
        <v>0</v>
      </c>
      <c r="U143" s="84">
        <f t="shared" si="80"/>
        <v>0</v>
      </c>
      <c r="V143" s="84">
        <f t="shared" si="84"/>
        <v>0</v>
      </c>
      <c r="W143" s="84">
        <f t="shared" si="84"/>
        <v>0</v>
      </c>
      <c r="X143" s="84">
        <f t="shared" si="84"/>
        <v>0</v>
      </c>
    </row>
    <row r="144" spans="1:24">
      <c r="A144" s="167"/>
      <c r="B144" s="70" t="s">
        <v>98</v>
      </c>
      <c r="C144" s="84">
        <f t="shared" si="57"/>
        <v>156000</v>
      </c>
      <c r="D144" s="84">
        <f t="shared" si="81"/>
        <v>0</v>
      </c>
      <c r="E144" s="84">
        <f t="shared" si="81"/>
        <v>156000</v>
      </c>
      <c r="F144" s="84">
        <f t="shared" si="81"/>
        <v>0</v>
      </c>
      <c r="G144" s="84">
        <f t="shared" si="81"/>
        <v>0</v>
      </c>
      <c r="H144" s="84">
        <f t="shared" si="78"/>
        <v>0</v>
      </c>
      <c r="I144" s="84">
        <f t="shared" si="82"/>
        <v>0</v>
      </c>
      <c r="J144" s="84">
        <f t="shared" si="82"/>
        <v>0</v>
      </c>
      <c r="K144" s="84">
        <f t="shared" si="82"/>
        <v>0</v>
      </c>
      <c r="L144" s="84">
        <f t="shared" si="82"/>
        <v>0</v>
      </c>
      <c r="M144" s="84">
        <f t="shared" si="82"/>
        <v>0</v>
      </c>
      <c r="N144" s="86">
        <f t="shared" si="82"/>
        <v>0</v>
      </c>
      <c r="O144" s="86">
        <f t="shared" si="82"/>
        <v>0</v>
      </c>
      <c r="P144" s="86">
        <f t="shared" si="79"/>
        <v>0</v>
      </c>
      <c r="Q144" s="86">
        <f t="shared" si="83"/>
        <v>0</v>
      </c>
      <c r="R144" s="86">
        <f t="shared" si="83"/>
        <v>0</v>
      </c>
      <c r="S144" s="86">
        <f t="shared" si="83"/>
        <v>0</v>
      </c>
      <c r="T144" s="84">
        <f t="shared" si="83"/>
        <v>0</v>
      </c>
      <c r="U144" s="84">
        <f t="shared" si="80"/>
        <v>0</v>
      </c>
      <c r="V144" s="84">
        <f t="shared" si="84"/>
        <v>0</v>
      </c>
      <c r="W144" s="84">
        <f t="shared" si="84"/>
        <v>0</v>
      </c>
      <c r="X144" s="84">
        <f t="shared" si="84"/>
        <v>0</v>
      </c>
    </row>
    <row r="145" spans="1:25">
      <c r="A145" s="167"/>
      <c r="B145" s="70" t="s">
        <v>99</v>
      </c>
      <c r="C145" s="84">
        <f t="shared" si="57"/>
        <v>0</v>
      </c>
      <c r="D145" s="84">
        <f t="shared" si="81"/>
        <v>0</v>
      </c>
      <c r="E145" s="84">
        <f t="shared" si="81"/>
        <v>0</v>
      </c>
      <c r="F145" s="84">
        <f t="shared" si="81"/>
        <v>0</v>
      </c>
      <c r="G145" s="84">
        <f t="shared" si="81"/>
        <v>0</v>
      </c>
      <c r="H145" s="84">
        <f t="shared" si="78"/>
        <v>0</v>
      </c>
      <c r="I145" s="84">
        <f t="shared" si="82"/>
        <v>0</v>
      </c>
      <c r="J145" s="84">
        <f t="shared" si="82"/>
        <v>0</v>
      </c>
      <c r="K145" s="84">
        <f t="shared" si="82"/>
        <v>0</v>
      </c>
      <c r="L145" s="84">
        <f t="shared" si="82"/>
        <v>0</v>
      </c>
      <c r="M145" s="84">
        <f t="shared" si="82"/>
        <v>0</v>
      </c>
      <c r="N145" s="86">
        <f t="shared" si="82"/>
        <v>0</v>
      </c>
      <c r="O145" s="86">
        <f t="shared" si="82"/>
        <v>0</v>
      </c>
      <c r="P145" s="86">
        <f t="shared" si="79"/>
        <v>0</v>
      </c>
      <c r="Q145" s="86">
        <f t="shared" si="83"/>
        <v>0</v>
      </c>
      <c r="R145" s="86">
        <f t="shared" si="83"/>
        <v>0</v>
      </c>
      <c r="S145" s="86">
        <f t="shared" si="83"/>
        <v>0</v>
      </c>
      <c r="T145" s="84">
        <f t="shared" si="83"/>
        <v>0</v>
      </c>
      <c r="U145" s="84">
        <f t="shared" si="80"/>
        <v>0</v>
      </c>
      <c r="V145" s="84">
        <f t="shared" si="84"/>
        <v>0</v>
      </c>
      <c r="W145" s="84">
        <f t="shared" si="84"/>
        <v>0</v>
      </c>
      <c r="X145" s="84">
        <f t="shared" si="84"/>
        <v>0</v>
      </c>
    </row>
    <row r="146" spans="1:25">
      <c r="A146" s="167"/>
      <c r="B146" s="70" t="s">
        <v>100</v>
      </c>
      <c r="C146" s="84">
        <f t="shared" ref="C146:C147" si="85">SUM(D146:H146)+O146+P146+U146</f>
        <v>2920.0000000000005</v>
      </c>
      <c r="D146" s="84">
        <f t="shared" si="81"/>
        <v>0</v>
      </c>
      <c r="E146" s="84">
        <f t="shared" si="81"/>
        <v>0</v>
      </c>
      <c r="F146" s="84">
        <f t="shared" si="81"/>
        <v>-480</v>
      </c>
      <c r="G146" s="84">
        <f t="shared" si="81"/>
        <v>3400.0000000000005</v>
      </c>
      <c r="H146" s="84">
        <f t="shared" si="78"/>
        <v>0</v>
      </c>
      <c r="I146" s="84">
        <f t="shared" si="82"/>
        <v>0</v>
      </c>
      <c r="J146" s="84">
        <f t="shared" si="82"/>
        <v>0</v>
      </c>
      <c r="K146" s="84">
        <f t="shared" si="82"/>
        <v>0</v>
      </c>
      <c r="L146" s="84">
        <f t="shared" si="82"/>
        <v>0</v>
      </c>
      <c r="M146" s="84">
        <f t="shared" si="82"/>
        <v>0</v>
      </c>
      <c r="N146" s="86">
        <f t="shared" si="82"/>
        <v>0</v>
      </c>
      <c r="O146" s="86">
        <f t="shared" si="82"/>
        <v>0</v>
      </c>
      <c r="P146" s="86">
        <f t="shared" si="79"/>
        <v>0</v>
      </c>
      <c r="Q146" s="86">
        <f t="shared" si="83"/>
        <v>0</v>
      </c>
      <c r="R146" s="86">
        <f t="shared" si="83"/>
        <v>0</v>
      </c>
      <c r="S146" s="86">
        <f t="shared" si="83"/>
        <v>0</v>
      </c>
      <c r="T146" s="84">
        <f t="shared" si="83"/>
        <v>0</v>
      </c>
      <c r="U146" s="84">
        <f t="shared" si="80"/>
        <v>0</v>
      </c>
      <c r="V146" s="84">
        <f t="shared" si="84"/>
        <v>0</v>
      </c>
      <c r="W146" s="84">
        <f t="shared" si="84"/>
        <v>0</v>
      </c>
      <c r="X146" s="84">
        <f t="shared" si="84"/>
        <v>0</v>
      </c>
    </row>
    <row r="147" spans="1:25">
      <c r="A147" s="168"/>
      <c r="B147" s="70" t="s">
        <v>70</v>
      </c>
      <c r="C147" s="88">
        <f t="shared" si="85"/>
        <v>6298876.6799999997</v>
      </c>
      <c r="D147" s="88">
        <f>SUM(D123:D146)</f>
        <v>130000</v>
      </c>
      <c r="E147" s="88">
        <f t="shared" ref="E147:X147" si="86">SUM(E123:E146)</f>
        <v>1352318.2399999998</v>
      </c>
      <c r="F147" s="88">
        <f t="shared" si="86"/>
        <v>3363174.0599999996</v>
      </c>
      <c r="G147" s="88">
        <f t="shared" si="86"/>
        <v>140532.34</v>
      </c>
      <c r="H147" s="88">
        <f t="shared" si="86"/>
        <v>216911.62</v>
      </c>
      <c r="I147" s="88">
        <f t="shared" si="86"/>
        <v>62884.95</v>
      </c>
      <c r="J147" s="88">
        <f t="shared" si="86"/>
        <v>46322.26</v>
      </c>
      <c r="K147" s="88">
        <f t="shared" si="86"/>
        <v>23238.050000000003</v>
      </c>
      <c r="L147" s="88">
        <f t="shared" si="86"/>
        <v>0</v>
      </c>
      <c r="M147" s="88">
        <f t="shared" si="86"/>
        <v>54998.15</v>
      </c>
      <c r="N147" s="91">
        <f t="shared" si="86"/>
        <v>29468.209999999995</v>
      </c>
      <c r="O147" s="91">
        <f t="shared" si="86"/>
        <v>52042.999999999993</v>
      </c>
      <c r="P147" s="91">
        <f t="shared" si="86"/>
        <v>868924.9800000001</v>
      </c>
      <c r="Q147" s="91">
        <f t="shared" si="86"/>
        <v>86308.069999999992</v>
      </c>
      <c r="R147" s="91">
        <f t="shared" si="86"/>
        <v>539008.82999999996</v>
      </c>
      <c r="S147" s="91">
        <f t="shared" si="86"/>
        <v>208670.69</v>
      </c>
      <c r="T147" s="88">
        <f t="shared" si="86"/>
        <v>34937.39</v>
      </c>
      <c r="U147" s="88">
        <f t="shared" si="86"/>
        <v>174972.44</v>
      </c>
      <c r="V147" s="88">
        <f t="shared" si="86"/>
        <v>35040.83</v>
      </c>
      <c r="W147" s="88">
        <f t="shared" si="86"/>
        <v>46</v>
      </c>
      <c r="X147" s="88">
        <f t="shared" si="86"/>
        <v>139885.61000000002</v>
      </c>
    </row>
    <row r="148" spans="1:25">
      <c r="A148" s="166" t="s">
        <v>101</v>
      </c>
      <c r="B148" s="70" t="s">
        <v>102</v>
      </c>
      <c r="C148" s="84">
        <f t="shared" si="57"/>
        <v>348364.3</v>
      </c>
      <c r="D148" s="84">
        <f t="shared" ref="D148:G154" si="87">D44+D96</f>
        <v>0</v>
      </c>
      <c r="E148" s="84">
        <f t="shared" si="87"/>
        <v>0</v>
      </c>
      <c r="F148" s="84">
        <f t="shared" si="87"/>
        <v>321864.3</v>
      </c>
      <c r="G148" s="84">
        <f t="shared" si="87"/>
        <v>0</v>
      </c>
      <c r="H148" s="84">
        <f t="shared" si="78"/>
        <v>18200</v>
      </c>
      <c r="I148" s="84">
        <f t="shared" ref="I148:O154" si="88">I44+I96</f>
        <v>1600</v>
      </c>
      <c r="J148" s="84">
        <f t="shared" si="88"/>
        <v>5000</v>
      </c>
      <c r="K148" s="84">
        <f t="shared" si="88"/>
        <v>0</v>
      </c>
      <c r="L148" s="84">
        <f t="shared" si="88"/>
        <v>0</v>
      </c>
      <c r="M148" s="84">
        <f t="shared" si="88"/>
        <v>0</v>
      </c>
      <c r="N148" s="86">
        <f t="shared" si="88"/>
        <v>11600</v>
      </c>
      <c r="O148" s="86">
        <f t="shared" si="88"/>
        <v>0</v>
      </c>
      <c r="P148" s="86">
        <f t="shared" ref="P148:P154" si="89">SUM(Q148:T148)</f>
        <v>0</v>
      </c>
      <c r="Q148" s="86">
        <f t="shared" ref="Q148:T154" si="90">Q44+Q96</f>
        <v>0</v>
      </c>
      <c r="R148" s="86">
        <f t="shared" si="90"/>
        <v>0</v>
      </c>
      <c r="S148" s="86">
        <f t="shared" si="90"/>
        <v>0</v>
      </c>
      <c r="T148" s="84">
        <f t="shared" si="90"/>
        <v>0</v>
      </c>
      <c r="U148" s="84">
        <f t="shared" ref="U148:U154" si="91">SUM(V148:Y148)</f>
        <v>8300</v>
      </c>
      <c r="V148" s="84">
        <f t="shared" ref="V148:X154" si="92">V44+V96</f>
        <v>0</v>
      </c>
      <c r="W148" s="84">
        <f t="shared" si="92"/>
        <v>0</v>
      </c>
      <c r="X148" s="84">
        <f t="shared" si="92"/>
        <v>8300</v>
      </c>
    </row>
    <row r="149" spans="1:25">
      <c r="A149" s="167"/>
      <c r="B149" s="70" t="s">
        <v>103</v>
      </c>
      <c r="C149" s="84">
        <f t="shared" si="57"/>
        <v>6600</v>
      </c>
      <c r="D149" s="84">
        <f t="shared" si="87"/>
        <v>0</v>
      </c>
      <c r="E149" s="84">
        <f t="shared" si="87"/>
        <v>0</v>
      </c>
      <c r="F149" s="84">
        <f t="shared" si="87"/>
        <v>6600</v>
      </c>
      <c r="G149" s="84">
        <f t="shared" si="87"/>
        <v>0</v>
      </c>
      <c r="H149" s="84">
        <f t="shared" si="78"/>
        <v>0</v>
      </c>
      <c r="I149" s="84">
        <f t="shared" si="88"/>
        <v>0</v>
      </c>
      <c r="J149" s="84">
        <f t="shared" si="88"/>
        <v>0</v>
      </c>
      <c r="K149" s="84">
        <f t="shared" si="88"/>
        <v>0</v>
      </c>
      <c r="L149" s="84">
        <f t="shared" si="88"/>
        <v>0</v>
      </c>
      <c r="M149" s="84">
        <f t="shared" si="88"/>
        <v>0</v>
      </c>
      <c r="N149" s="86">
        <f t="shared" si="88"/>
        <v>0</v>
      </c>
      <c r="O149" s="86">
        <f t="shared" si="88"/>
        <v>0</v>
      </c>
      <c r="P149" s="86">
        <f t="shared" si="89"/>
        <v>0</v>
      </c>
      <c r="Q149" s="86">
        <f t="shared" si="90"/>
        <v>0</v>
      </c>
      <c r="R149" s="86">
        <f t="shared" si="90"/>
        <v>0</v>
      </c>
      <c r="S149" s="86">
        <f t="shared" si="90"/>
        <v>0</v>
      </c>
      <c r="T149" s="84">
        <f t="shared" si="90"/>
        <v>0</v>
      </c>
      <c r="U149" s="84">
        <f t="shared" si="91"/>
        <v>0</v>
      </c>
      <c r="V149" s="84">
        <f t="shared" si="92"/>
        <v>0</v>
      </c>
      <c r="W149" s="84">
        <f t="shared" si="92"/>
        <v>0</v>
      </c>
      <c r="X149" s="84">
        <f t="shared" si="92"/>
        <v>0</v>
      </c>
    </row>
    <row r="150" spans="1:25">
      <c r="A150" s="167"/>
      <c r="B150" s="70" t="s">
        <v>104</v>
      </c>
      <c r="C150" s="84">
        <f t="shared" si="57"/>
        <v>2637657.63</v>
      </c>
      <c r="D150" s="84">
        <f t="shared" si="87"/>
        <v>0</v>
      </c>
      <c r="E150" s="84">
        <f t="shared" si="87"/>
        <v>431155.61</v>
      </c>
      <c r="F150" s="84">
        <f t="shared" si="87"/>
        <v>1804653.7899999998</v>
      </c>
      <c r="G150" s="84">
        <f t="shared" si="87"/>
        <v>2650.8400000000006</v>
      </c>
      <c r="H150" s="84">
        <f t="shared" si="78"/>
        <v>132145.26</v>
      </c>
      <c r="I150" s="84">
        <f t="shared" si="88"/>
        <v>3450.84</v>
      </c>
      <c r="J150" s="84">
        <f t="shared" si="88"/>
        <v>3445.84</v>
      </c>
      <c r="K150" s="84">
        <f t="shared" si="88"/>
        <v>2650.8400000000006</v>
      </c>
      <c r="L150" s="84">
        <f t="shared" si="88"/>
        <v>0</v>
      </c>
      <c r="M150" s="84">
        <f t="shared" si="88"/>
        <v>119946.90000000001</v>
      </c>
      <c r="N150" s="86">
        <f t="shared" si="88"/>
        <v>2650.8400000000006</v>
      </c>
      <c r="O150" s="86">
        <f t="shared" si="88"/>
        <v>0</v>
      </c>
      <c r="P150" s="86">
        <f t="shared" si="89"/>
        <v>167043.50999999998</v>
      </c>
      <c r="Q150" s="86">
        <f t="shared" si="90"/>
        <v>41760.879999999997</v>
      </c>
      <c r="R150" s="86">
        <f t="shared" si="90"/>
        <v>41760.879999999997</v>
      </c>
      <c r="S150" s="86">
        <f t="shared" si="90"/>
        <v>41760.879999999997</v>
      </c>
      <c r="T150" s="84">
        <f t="shared" si="90"/>
        <v>41760.869999999995</v>
      </c>
      <c r="U150" s="84">
        <f t="shared" si="91"/>
        <v>100008.62</v>
      </c>
      <c r="V150" s="84">
        <f t="shared" si="92"/>
        <v>50004.3</v>
      </c>
      <c r="W150" s="84">
        <f t="shared" si="92"/>
        <v>0</v>
      </c>
      <c r="X150" s="84">
        <f t="shared" si="92"/>
        <v>50004.32</v>
      </c>
    </row>
    <row r="151" spans="1:25">
      <c r="A151" s="167"/>
      <c r="B151" s="70" t="s">
        <v>105</v>
      </c>
      <c r="C151" s="84">
        <f t="shared" si="57"/>
        <v>1261866.8499999999</v>
      </c>
      <c r="D151" s="84">
        <f t="shared" si="87"/>
        <v>151406.30999999994</v>
      </c>
      <c r="E151" s="84">
        <f t="shared" si="87"/>
        <v>0</v>
      </c>
      <c r="F151" s="84">
        <f t="shared" si="87"/>
        <v>1040646.09</v>
      </c>
      <c r="G151" s="84">
        <f t="shared" si="87"/>
        <v>0</v>
      </c>
      <c r="H151" s="84">
        <f t="shared" si="78"/>
        <v>52876.69</v>
      </c>
      <c r="I151" s="84">
        <f t="shared" si="88"/>
        <v>0</v>
      </c>
      <c r="J151" s="84">
        <f t="shared" si="88"/>
        <v>0</v>
      </c>
      <c r="K151" s="84">
        <f t="shared" si="88"/>
        <v>0</v>
      </c>
      <c r="L151" s="84">
        <f t="shared" si="88"/>
        <v>0</v>
      </c>
      <c r="M151" s="84">
        <f t="shared" si="88"/>
        <v>52876.69</v>
      </c>
      <c r="N151" s="86">
        <f t="shared" si="88"/>
        <v>0</v>
      </c>
      <c r="O151" s="86">
        <f t="shared" si="88"/>
        <v>0</v>
      </c>
      <c r="P151" s="86">
        <f t="shared" si="89"/>
        <v>0</v>
      </c>
      <c r="Q151" s="86">
        <f t="shared" si="90"/>
        <v>0</v>
      </c>
      <c r="R151" s="86">
        <f t="shared" si="90"/>
        <v>0</v>
      </c>
      <c r="S151" s="86">
        <f t="shared" si="90"/>
        <v>0</v>
      </c>
      <c r="T151" s="84">
        <f t="shared" si="90"/>
        <v>0</v>
      </c>
      <c r="U151" s="84">
        <f t="shared" si="91"/>
        <v>16937.759999999998</v>
      </c>
      <c r="V151" s="84">
        <f t="shared" si="92"/>
        <v>9567.0499999999993</v>
      </c>
      <c r="W151" s="84">
        <f t="shared" si="92"/>
        <v>476.58</v>
      </c>
      <c r="X151" s="84">
        <f t="shared" si="92"/>
        <v>6894.13</v>
      </c>
    </row>
    <row r="152" spans="1:25">
      <c r="A152" s="167"/>
      <c r="B152" s="70" t="s">
        <v>106</v>
      </c>
      <c r="C152" s="84">
        <f t="shared" si="57"/>
        <v>403814.2</v>
      </c>
      <c r="D152" s="84">
        <f t="shared" si="87"/>
        <v>402425.31</v>
      </c>
      <c r="E152" s="84">
        <f t="shared" si="87"/>
        <v>0</v>
      </c>
      <c r="F152" s="84">
        <f t="shared" si="87"/>
        <v>1388.89</v>
      </c>
      <c r="G152" s="84">
        <f t="shared" si="87"/>
        <v>0</v>
      </c>
      <c r="H152" s="84">
        <f t="shared" si="78"/>
        <v>0</v>
      </c>
      <c r="I152" s="84">
        <f t="shared" si="88"/>
        <v>0</v>
      </c>
      <c r="J152" s="84">
        <f t="shared" si="88"/>
        <v>0</v>
      </c>
      <c r="K152" s="84">
        <f t="shared" si="88"/>
        <v>0</v>
      </c>
      <c r="L152" s="84">
        <f t="shared" si="88"/>
        <v>0</v>
      </c>
      <c r="M152" s="84">
        <f t="shared" si="88"/>
        <v>0</v>
      </c>
      <c r="N152" s="86">
        <f t="shared" si="88"/>
        <v>0</v>
      </c>
      <c r="O152" s="86">
        <f t="shared" si="88"/>
        <v>0</v>
      </c>
      <c r="P152" s="86">
        <f t="shared" si="89"/>
        <v>0</v>
      </c>
      <c r="Q152" s="86">
        <f t="shared" si="90"/>
        <v>0</v>
      </c>
      <c r="R152" s="86">
        <f t="shared" si="90"/>
        <v>0</v>
      </c>
      <c r="S152" s="86">
        <f t="shared" si="90"/>
        <v>0</v>
      </c>
      <c r="T152" s="84">
        <f t="shared" si="90"/>
        <v>0</v>
      </c>
      <c r="U152" s="84">
        <f t="shared" si="91"/>
        <v>0</v>
      </c>
      <c r="V152" s="84">
        <f t="shared" si="92"/>
        <v>0</v>
      </c>
      <c r="W152" s="84">
        <f t="shared" si="92"/>
        <v>0</v>
      </c>
      <c r="X152" s="84">
        <f t="shared" si="92"/>
        <v>0</v>
      </c>
    </row>
    <row r="153" spans="1:25">
      <c r="A153" s="167"/>
      <c r="B153" s="70" t="s">
        <v>107</v>
      </c>
      <c r="C153" s="84">
        <f t="shared" si="57"/>
        <v>485406.75000000006</v>
      </c>
      <c r="D153" s="84">
        <f t="shared" si="87"/>
        <v>165439.67999999999</v>
      </c>
      <c r="E153" s="84">
        <f t="shared" si="87"/>
        <v>6031.8900000000012</v>
      </c>
      <c r="F153" s="84">
        <f t="shared" si="87"/>
        <v>239627.31000000006</v>
      </c>
      <c r="G153" s="84">
        <f t="shared" si="87"/>
        <v>4470.3500000000004</v>
      </c>
      <c r="H153" s="84">
        <f t="shared" si="78"/>
        <v>18747.059999999998</v>
      </c>
      <c r="I153" s="84">
        <f t="shared" si="88"/>
        <v>4101.67</v>
      </c>
      <c r="J153" s="84">
        <f t="shared" si="88"/>
        <v>3741</v>
      </c>
      <c r="K153" s="84">
        <f t="shared" si="88"/>
        <v>3655.68</v>
      </c>
      <c r="L153" s="84">
        <f t="shared" si="88"/>
        <v>0</v>
      </c>
      <c r="M153" s="84">
        <f t="shared" si="88"/>
        <v>3574.38</v>
      </c>
      <c r="N153" s="86">
        <f t="shared" si="88"/>
        <v>3674.33</v>
      </c>
      <c r="O153" s="86">
        <f t="shared" si="88"/>
        <v>0</v>
      </c>
      <c r="P153" s="86">
        <f t="shared" si="89"/>
        <v>34372.200000000004</v>
      </c>
      <c r="Q153" s="86">
        <f t="shared" si="90"/>
        <v>9612.51</v>
      </c>
      <c r="R153" s="86">
        <f t="shared" si="90"/>
        <v>8357.68</v>
      </c>
      <c r="S153" s="86">
        <f t="shared" si="90"/>
        <v>8201.01</v>
      </c>
      <c r="T153" s="84">
        <f t="shared" si="90"/>
        <v>8201</v>
      </c>
      <c r="U153" s="84">
        <f t="shared" si="91"/>
        <v>16718.259999999998</v>
      </c>
      <c r="V153" s="84">
        <f t="shared" si="92"/>
        <v>8359.1299999999992</v>
      </c>
      <c r="W153" s="84">
        <f t="shared" si="92"/>
        <v>0</v>
      </c>
      <c r="X153" s="84">
        <f t="shared" si="92"/>
        <v>8359.1299999999992</v>
      </c>
    </row>
    <row r="154" spans="1:25">
      <c r="A154" s="167"/>
      <c r="B154" s="70" t="s">
        <v>108</v>
      </c>
      <c r="C154" s="84">
        <f t="shared" si="57"/>
        <v>0</v>
      </c>
      <c r="D154" s="84">
        <f t="shared" si="87"/>
        <v>0</v>
      </c>
      <c r="E154" s="84">
        <f t="shared" si="87"/>
        <v>0</v>
      </c>
      <c r="F154" s="84">
        <f t="shared" si="87"/>
        <v>0</v>
      </c>
      <c r="G154" s="84">
        <f t="shared" si="87"/>
        <v>0</v>
      </c>
      <c r="H154" s="84">
        <f t="shared" si="78"/>
        <v>0</v>
      </c>
      <c r="I154" s="84">
        <f t="shared" si="88"/>
        <v>0</v>
      </c>
      <c r="J154" s="84">
        <f t="shared" si="88"/>
        <v>0</v>
      </c>
      <c r="K154" s="84">
        <f t="shared" si="88"/>
        <v>0</v>
      </c>
      <c r="L154" s="84">
        <f t="shared" si="88"/>
        <v>0</v>
      </c>
      <c r="M154" s="84">
        <f t="shared" si="88"/>
        <v>0</v>
      </c>
      <c r="N154" s="86">
        <f t="shared" si="88"/>
        <v>0</v>
      </c>
      <c r="O154" s="86">
        <f t="shared" si="88"/>
        <v>0</v>
      </c>
      <c r="P154" s="86">
        <f t="shared" si="89"/>
        <v>0</v>
      </c>
      <c r="Q154" s="86">
        <f t="shared" si="90"/>
        <v>0</v>
      </c>
      <c r="R154" s="86">
        <f t="shared" si="90"/>
        <v>0</v>
      </c>
      <c r="S154" s="86">
        <f t="shared" si="90"/>
        <v>0</v>
      </c>
      <c r="T154" s="84">
        <f t="shared" si="90"/>
        <v>0</v>
      </c>
      <c r="U154" s="84">
        <f t="shared" si="91"/>
        <v>0</v>
      </c>
      <c r="V154" s="84">
        <f t="shared" si="92"/>
        <v>0</v>
      </c>
      <c r="W154" s="84">
        <f t="shared" si="92"/>
        <v>0</v>
      </c>
      <c r="X154" s="84">
        <f t="shared" si="92"/>
        <v>0</v>
      </c>
    </row>
    <row r="155" spans="1:25">
      <c r="A155" s="168"/>
      <c r="B155" s="70" t="s">
        <v>70</v>
      </c>
      <c r="C155" s="87">
        <f>SUM(C148:C154)</f>
        <v>5143709.7299999995</v>
      </c>
      <c r="D155" s="87">
        <f>SUM(D148:D154)</f>
        <v>719271.29999999981</v>
      </c>
      <c r="E155" s="87">
        <f t="shared" ref="E155:X155" si="93">SUM(E148:E154)</f>
        <v>437187.5</v>
      </c>
      <c r="F155" s="87">
        <f t="shared" si="93"/>
        <v>3414780.38</v>
      </c>
      <c r="G155" s="87">
        <f t="shared" si="93"/>
        <v>7121.1900000000005</v>
      </c>
      <c r="H155" s="87">
        <f t="shared" si="93"/>
        <v>221969.01</v>
      </c>
      <c r="I155" s="87">
        <f t="shared" si="93"/>
        <v>9152.51</v>
      </c>
      <c r="J155" s="87">
        <f t="shared" si="93"/>
        <v>12186.84</v>
      </c>
      <c r="K155" s="87">
        <f t="shared" si="93"/>
        <v>6306.52</v>
      </c>
      <c r="L155" s="87">
        <f t="shared" si="93"/>
        <v>0</v>
      </c>
      <c r="M155" s="87">
        <f t="shared" si="93"/>
        <v>176397.97000000003</v>
      </c>
      <c r="N155" s="87">
        <f t="shared" si="93"/>
        <v>17925.169999999998</v>
      </c>
      <c r="O155" s="87">
        <f t="shared" si="93"/>
        <v>0</v>
      </c>
      <c r="P155" s="87">
        <f t="shared" si="93"/>
        <v>201415.71</v>
      </c>
      <c r="Q155" s="87">
        <f t="shared" si="93"/>
        <v>51373.39</v>
      </c>
      <c r="R155" s="87">
        <f t="shared" si="93"/>
        <v>50118.559999999998</v>
      </c>
      <c r="S155" s="87">
        <f t="shared" si="93"/>
        <v>49961.89</v>
      </c>
      <c r="T155" s="87">
        <f t="shared" si="93"/>
        <v>49961.869999999995</v>
      </c>
      <c r="U155" s="87">
        <f t="shared" si="93"/>
        <v>141964.63999999998</v>
      </c>
      <c r="V155" s="87">
        <f t="shared" si="93"/>
        <v>67930.48000000001</v>
      </c>
      <c r="W155" s="87">
        <f t="shared" si="93"/>
        <v>476.58</v>
      </c>
      <c r="X155" s="87">
        <f t="shared" si="93"/>
        <v>73557.58</v>
      </c>
    </row>
    <row r="156" spans="1:25">
      <c r="A156" s="73"/>
      <c r="B156" s="73" t="s">
        <v>4</v>
      </c>
      <c r="C156" s="89">
        <f>C155+C147+C122+C117</f>
        <v>41500467.840000004</v>
      </c>
      <c r="D156" s="89">
        <f t="shared" ref="D156:U156" si="94">D155+D147+D122+D117</f>
        <v>323206.35999999981</v>
      </c>
      <c r="E156" s="89">
        <f t="shared" si="94"/>
        <v>6233854.8599999994</v>
      </c>
      <c r="F156" s="89">
        <f t="shared" si="94"/>
        <v>27592945.780000001</v>
      </c>
      <c r="G156" s="89">
        <f t="shared" si="94"/>
        <v>685101.73</v>
      </c>
      <c r="H156" s="89">
        <f t="shared" si="94"/>
        <v>1977616.4099999997</v>
      </c>
      <c r="I156" s="89">
        <f t="shared" si="94"/>
        <v>569859.13</v>
      </c>
      <c r="J156" s="89">
        <f t="shared" si="94"/>
        <v>496330.06</v>
      </c>
      <c r="K156" s="89">
        <f t="shared" si="94"/>
        <v>249930.90999999997</v>
      </c>
      <c r="L156" s="89">
        <f t="shared" si="94"/>
        <v>0</v>
      </c>
      <c r="M156" s="89">
        <f t="shared" si="94"/>
        <v>372751.85000000003</v>
      </c>
      <c r="N156" s="92">
        <f t="shared" si="94"/>
        <v>288744.45999999996</v>
      </c>
      <c r="O156" s="92">
        <f t="shared" si="94"/>
        <v>420487.27</v>
      </c>
      <c r="P156" s="92">
        <f t="shared" si="94"/>
        <v>3259965.38</v>
      </c>
      <c r="Q156" s="92">
        <f t="shared" si="94"/>
        <v>229591.15999999997</v>
      </c>
      <c r="R156" s="92">
        <f t="shared" si="94"/>
        <v>1686638.29</v>
      </c>
      <c r="S156" s="92">
        <f t="shared" si="94"/>
        <v>1047474.51</v>
      </c>
      <c r="T156" s="89">
        <f t="shared" si="94"/>
        <v>296261.42</v>
      </c>
      <c r="U156" s="89">
        <f t="shared" si="94"/>
        <v>1007290.0499999999</v>
      </c>
      <c r="V156" s="89">
        <f t="shared" ref="V156:X156" si="95">V155+V147+V122+V117</f>
        <v>259196.46000000002</v>
      </c>
      <c r="W156" s="89">
        <f t="shared" si="95"/>
        <v>44305.19</v>
      </c>
      <c r="X156" s="89">
        <f t="shared" si="95"/>
        <v>703788.4</v>
      </c>
    </row>
    <row r="158" spans="1:25" s="58" customFormat="1" ht="12">
      <c r="B158" s="90" t="s">
        <v>50</v>
      </c>
      <c r="C158" s="58">
        <f>C156-累计利润调整表!B77</f>
        <v>0</v>
      </c>
      <c r="D158" s="58">
        <f>D156-累计利润调整表!C77</f>
        <v>0</v>
      </c>
      <c r="E158" s="58">
        <f>E156-累计利润调整表!D77</f>
        <v>0</v>
      </c>
      <c r="F158" s="58">
        <f>F156-累计利润调整表!E77</f>
        <v>0</v>
      </c>
      <c r="G158" s="58">
        <f>G156-累计利润调整表!F77</f>
        <v>0</v>
      </c>
      <c r="H158" s="58">
        <f>H156-累计利润调整表!G77</f>
        <v>0</v>
      </c>
      <c r="I158" s="58">
        <f>I156-累计利润调整表!H77</f>
        <v>0</v>
      </c>
      <c r="J158" s="58">
        <f>J156-累计利润调整表!I77</f>
        <v>0</v>
      </c>
      <c r="K158" s="58">
        <f>K156-累计利润调整表!J77</f>
        <v>0</v>
      </c>
      <c r="L158" s="58">
        <f>L156-累计利润调整表!K77</f>
        <v>0</v>
      </c>
      <c r="M158" s="58">
        <f>M156-累计利润调整表!L77</f>
        <v>0</v>
      </c>
      <c r="N158" s="58">
        <f>N156-累计利润调整表!M77</f>
        <v>0</v>
      </c>
      <c r="O158" s="58">
        <f>O156-累计利润调整表!N77</f>
        <v>0</v>
      </c>
      <c r="P158" s="58">
        <f>P156-累计利润调整表!O77</f>
        <v>0</v>
      </c>
      <c r="Q158" s="58">
        <f>Q156-累计利润调整表!P77</f>
        <v>0</v>
      </c>
      <c r="R158" s="58">
        <f>R156-累计利润调整表!Q77</f>
        <v>0</v>
      </c>
      <c r="S158" s="58">
        <f>S156-累计利润调整表!R77</f>
        <v>0</v>
      </c>
      <c r="T158" s="58">
        <f>T156-累计利润调整表!S77</f>
        <v>0</v>
      </c>
      <c r="U158" s="58">
        <f>U156-累计利润调整表!T77</f>
        <v>0</v>
      </c>
      <c r="V158" s="58">
        <f>V156-累计利润调整表!U77</f>
        <v>0</v>
      </c>
      <c r="W158" s="58">
        <f>W156-累计利润调整表!V77</f>
        <v>0</v>
      </c>
      <c r="X158" s="58">
        <f>X156-累计利润调整表!W77</f>
        <v>0</v>
      </c>
      <c r="Y158" s="58">
        <f>Y156-累计利润调整表!X77</f>
        <v>0</v>
      </c>
    </row>
  </sheetData>
  <mergeCells count="13">
    <mergeCell ref="A1:X1"/>
    <mergeCell ref="A4:A13"/>
    <mergeCell ref="A14:A18"/>
    <mergeCell ref="A19:A43"/>
    <mergeCell ref="A44:A51"/>
    <mergeCell ref="A118:A122"/>
    <mergeCell ref="A123:A147"/>
    <mergeCell ref="A148:A155"/>
    <mergeCell ref="A56:A65"/>
    <mergeCell ref="A66:A70"/>
    <mergeCell ref="A71:A95"/>
    <mergeCell ref="A96:A103"/>
    <mergeCell ref="A108:A117"/>
  </mergeCells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8"/>
  <sheetViews>
    <sheetView tabSelected="1" workbookViewId="0">
      <pane xSplit="2" ySplit="47" topLeftCell="C48" activePane="bottomRight" state="frozen"/>
      <selection pane="topRight"/>
      <selection pane="bottomLeft"/>
      <selection pane="bottomRight" activeCell="C61" sqref="C61"/>
    </sheetView>
  </sheetViews>
  <sheetFormatPr defaultColWidth="9" defaultRowHeight="16.5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0.125" style="5" customWidth="1"/>
    <col min="10" max="10" width="14" style="5" customWidth="1"/>
    <col min="11" max="11" width="14.625" style="5" customWidth="1"/>
    <col min="12" max="12" width="13.5" style="5" customWidth="1"/>
    <col min="13" max="13" width="14" style="5" customWidth="1"/>
    <col min="14" max="20" width="9" style="5"/>
    <col min="21" max="16384" width="9" style="3"/>
  </cols>
  <sheetData>
    <row r="1" spans="1:13" hidden="1">
      <c r="A1" s="3"/>
      <c r="B1" s="3"/>
      <c r="C1" s="3"/>
      <c r="H1" s="3"/>
      <c r="I1" s="5" t="s">
        <v>111</v>
      </c>
      <c r="K1" s="5" t="s">
        <v>5</v>
      </c>
      <c r="M1" s="5" t="s">
        <v>61</v>
      </c>
    </row>
    <row r="2" spans="1:13" hidden="1">
      <c r="A2" s="3"/>
      <c r="B2" s="3"/>
      <c r="C2" s="3"/>
      <c r="H2" s="3"/>
      <c r="I2" s="5" t="s">
        <v>28</v>
      </c>
      <c r="K2" s="5" t="s">
        <v>6</v>
      </c>
      <c r="M2" s="5" t="s">
        <v>62</v>
      </c>
    </row>
    <row r="3" spans="1:13" hidden="1">
      <c r="A3" s="3"/>
      <c r="B3" s="3"/>
      <c r="C3" s="3"/>
      <c r="H3" s="3"/>
      <c r="I3" s="5" t="s">
        <v>29</v>
      </c>
      <c r="K3" s="5" t="s">
        <v>7</v>
      </c>
      <c r="M3" s="5" t="s">
        <v>63</v>
      </c>
    </row>
    <row r="4" spans="1:13" hidden="1">
      <c r="A4" s="3"/>
      <c r="B4" s="3"/>
      <c r="C4" s="3"/>
      <c r="H4" s="3"/>
      <c r="I4" s="5" t="s">
        <v>30</v>
      </c>
      <c r="K4" s="5" t="s">
        <v>8</v>
      </c>
      <c r="M4" s="5" t="s">
        <v>64</v>
      </c>
    </row>
    <row r="5" spans="1:13" hidden="1">
      <c r="A5" s="3"/>
      <c r="B5" s="3"/>
      <c r="C5" s="3"/>
      <c r="H5" s="3"/>
      <c r="I5" s="5" t="s">
        <v>112</v>
      </c>
      <c r="K5" s="5" t="s">
        <v>10</v>
      </c>
      <c r="M5" s="5" t="s">
        <v>65</v>
      </c>
    </row>
    <row r="6" spans="1:13" hidden="1">
      <c r="A6" s="3"/>
      <c r="B6" s="3"/>
      <c r="C6" s="3"/>
      <c r="H6" s="3"/>
      <c r="I6" s="5" t="s">
        <v>32</v>
      </c>
      <c r="K6" s="5" t="s">
        <v>11</v>
      </c>
      <c r="M6" s="5" t="s">
        <v>66</v>
      </c>
    </row>
    <row r="7" spans="1:13" hidden="1">
      <c r="A7" s="3"/>
      <c r="B7" s="3"/>
      <c r="C7" s="3"/>
      <c r="H7" s="3"/>
      <c r="I7" s="5" t="s">
        <v>34</v>
      </c>
      <c r="K7" s="5" t="s">
        <v>12</v>
      </c>
      <c r="M7" s="5" t="s">
        <v>67</v>
      </c>
    </row>
    <row r="8" spans="1:13" hidden="1">
      <c r="A8" s="3"/>
      <c r="B8" s="3"/>
      <c r="C8" s="3"/>
      <c r="H8" s="3"/>
      <c r="I8" s="5" t="s">
        <v>113</v>
      </c>
      <c r="K8" s="5" t="s">
        <v>13</v>
      </c>
      <c r="M8" s="5" t="s">
        <v>68</v>
      </c>
    </row>
    <row r="9" spans="1:13" hidden="1">
      <c r="A9" s="3"/>
      <c r="B9" s="3"/>
      <c r="C9" s="3"/>
      <c r="H9" s="3"/>
      <c r="I9" s="5" t="s">
        <v>114</v>
      </c>
      <c r="K9" s="5" t="s">
        <v>14</v>
      </c>
      <c r="M9" s="5" t="s">
        <v>69</v>
      </c>
    </row>
    <row r="10" spans="1:13" hidden="1">
      <c r="A10" s="3"/>
      <c r="B10" s="3"/>
      <c r="C10" s="3"/>
      <c r="H10" s="3"/>
      <c r="I10" s="5" t="s">
        <v>115</v>
      </c>
      <c r="K10" s="5" t="s">
        <v>15</v>
      </c>
      <c r="M10" s="5" t="s">
        <v>72</v>
      </c>
    </row>
    <row r="11" spans="1:13" hidden="1">
      <c r="A11" s="3"/>
      <c r="B11" s="3"/>
      <c r="C11" s="3"/>
      <c r="H11" s="3"/>
      <c r="I11" s="5" t="s">
        <v>116</v>
      </c>
      <c r="K11" s="5" t="s">
        <v>16</v>
      </c>
      <c r="M11" s="5" t="s">
        <v>73</v>
      </c>
    </row>
    <row r="12" spans="1:13" hidden="1">
      <c r="A12" s="3"/>
      <c r="B12" s="3"/>
      <c r="C12" s="3"/>
      <c r="H12" s="3"/>
      <c r="I12" s="5" t="s">
        <v>117</v>
      </c>
      <c r="K12" s="5" t="s">
        <v>18</v>
      </c>
      <c r="M12" s="5" t="s">
        <v>74</v>
      </c>
    </row>
    <row r="13" spans="1:13" hidden="1">
      <c r="A13" s="3"/>
      <c r="B13" s="3"/>
      <c r="C13" s="3"/>
      <c r="H13" s="3"/>
      <c r="I13" s="5" t="s">
        <v>118</v>
      </c>
      <c r="K13" s="5" t="s">
        <v>19</v>
      </c>
      <c r="M13" s="5" t="s">
        <v>75</v>
      </c>
    </row>
    <row r="14" spans="1:13" hidden="1">
      <c r="A14" s="3"/>
      <c r="B14" s="3"/>
      <c r="C14" s="3"/>
      <c r="H14" s="3"/>
      <c r="I14" s="5" t="s">
        <v>119</v>
      </c>
      <c r="K14" s="5" t="s">
        <v>20</v>
      </c>
      <c r="M14" s="5" t="s">
        <v>77</v>
      </c>
    </row>
    <row r="15" spans="1:13" hidden="1">
      <c r="A15" s="3"/>
      <c r="B15" s="3"/>
      <c r="C15" s="3"/>
      <c r="H15" s="3"/>
      <c r="I15" s="5" t="s">
        <v>120</v>
      </c>
      <c r="K15" s="5" t="s">
        <v>121</v>
      </c>
      <c r="M15" s="5" t="s">
        <v>78</v>
      </c>
    </row>
    <row r="16" spans="1:13" hidden="1">
      <c r="I16" s="5" t="s">
        <v>122</v>
      </c>
      <c r="K16" s="5" t="s">
        <v>123</v>
      </c>
      <c r="M16" s="5" t="s">
        <v>79</v>
      </c>
    </row>
    <row r="17" spans="9:13" hidden="1">
      <c r="I17" s="5" t="s">
        <v>48</v>
      </c>
      <c r="K17" s="5" t="s">
        <v>24</v>
      </c>
      <c r="M17" s="5" t="s">
        <v>80</v>
      </c>
    </row>
    <row r="18" spans="9:13" hidden="1">
      <c r="K18" s="5" t="s">
        <v>25</v>
      </c>
      <c r="M18" s="5" t="s">
        <v>81</v>
      </c>
    </row>
    <row r="19" spans="9:13" hidden="1">
      <c r="M19" s="5" t="s">
        <v>82</v>
      </c>
    </row>
    <row r="20" spans="9:13" hidden="1">
      <c r="M20" s="5" t="s">
        <v>83</v>
      </c>
    </row>
    <row r="21" spans="9:13" hidden="1">
      <c r="M21" s="5" t="s">
        <v>84</v>
      </c>
    </row>
    <row r="22" spans="9:13" hidden="1">
      <c r="M22" s="5" t="s">
        <v>85</v>
      </c>
    </row>
    <row r="23" spans="9:13" hidden="1">
      <c r="M23" s="5" t="s">
        <v>86</v>
      </c>
    </row>
    <row r="24" spans="9:13" hidden="1">
      <c r="M24" s="5" t="s">
        <v>87</v>
      </c>
    </row>
    <row r="25" spans="9:13" hidden="1">
      <c r="M25" s="5" t="s">
        <v>88</v>
      </c>
    </row>
    <row r="26" spans="9:13" hidden="1">
      <c r="M26" s="5" t="s">
        <v>89</v>
      </c>
    </row>
    <row r="27" spans="9:13" hidden="1">
      <c r="M27" s="5" t="s">
        <v>90</v>
      </c>
    </row>
    <row r="28" spans="9:13" hidden="1">
      <c r="M28" s="5" t="s">
        <v>91</v>
      </c>
    </row>
    <row r="29" spans="9:13" hidden="1">
      <c r="M29" s="5" t="s">
        <v>92</v>
      </c>
    </row>
    <row r="30" spans="9:13" hidden="1">
      <c r="M30" s="5" t="s">
        <v>93</v>
      </c>
    </row>
    <row r="31" spans="9:13" hidden="1">
      <c r="M31" s="5" t="s">
        <v>94</v>
      </c>
    </row>
    <row r="32" spans="9:13" hidden="1">
      <c r="M32" s="5" t="s">
        <v>95</v>
      </c>
    </row>
    <row r="33" spans="1:13" hidden="1">
      <c r="M33" s="5" t="s">
        <v>96</v>
      </c>
    </row>
    <row r="34" spans="1:13" hidden="1">
      <c r="M34" s="5" t="s">
        <v>97</v>
      </c>
    </row>
    <row r="35" spans="1:13" hidden="1">
      <c r="M35" s="5" t="s">
        <v>98</v>
      </c>
    </row>
    <row r="36" spans="1:13" hidden="1">
      <c r="M36" s="5" t="s">
        <v>99</v>
      </c>
    </row>
    <row r="37" spans="1:13" hidden="1">
      <c r="M37" s="5" t="s">
        <v>100</v>
      </c>
    </row>
    <row r="38" spans="1:13" hidden="1">
      <c r="M38" s="5" t="s">
        <v>102</v>
      </c>
    </row>
    <row r="39" spans="1:13" hidden="1">
      <c r="M39" s="5" t="s">
        <v>103</v>
      </c>
    </row>
    <row r="40" spans="1:13" hidden="1">
      <c r="M40" s="5" t="s">
        <v>104</v>
      </c>
    </row>
    <row r="41" spans="1:13" hidden="1">
      <c r="C41" s="6"/>
      <c r="M41" s="5" t="s">
        <v>105</v>
      </c>
    </row>
    <row r="42" spans="1:13" hidden="1">
      <c r="M42" s="5" t="s">
        <v>106</v>
      </c>
    </row>
    <row r="43" spans="1:13" hidden="1">
      <c r="M43" s="5" t="s">
        <v>107</v>
      </c>
    </row>
    <row r="44" spans="1:13" hidden="1">
      <c r="M44" s="5" t="s">
        <v>108</v>
      </c>
    </row>
    <row r="45" spans="1:13" ht="18">
      <c r="A45" s="7"/>
      <c r="B45" s="7"/>
      <c r="C45" s="7"/>
      <c r="D45" s="7"/>
      <c r="E45" s="155" t="s">
        <v>180</v>
      </c>
      <c r="F45" s="7"/>
      <c r="G45" s="7"/>
      <c r="H45" s="7"/>
    </row>
    <row r="46" spans="1:13">
      <c r="A46" s="8"/>
      <c r="B46" s="8"/>
      <c r="C46" s="8"/>
      <c r="D46" s="9"/>
      <c r="E46" s="5"/>
      <c r="F46" s="5"/>
      <c r="G46" s="5"/>
      <c r="H46" s="5" t="s">
        <v>2</v>
      </c>
    </row>
    <row r="47" spans="1:13">
      <c r="A47" s="10" t="s">
        <v>124</v>
      </c>
      <c r="B47" s="10" t="s">
        <v>3</v>
      </c>
      <c r="C47" s="10" t="s">
        <v>125</v>
      </c>
      <c r="D47" s="10" t="s">
        <v>126</v>
      </c>
      <c r="E47" s="10" t="s">
        <v>127</v>
      </c>
      <c r="F47" s="11" t="s">
        <v>128</v>
      </c>
      <c r="G47" s="11" t="s">
        <v>129</v>
      </c>
      <c r="H47" s="11" t="s">
        <v>130</v>
      </c>
      <c r="I47" s="11" t="s">
        <v>131</v>
      </c>
    </row>
    <row r="48" spans="1:13">
      <c r="A48" s="12"/>
      <c r="B48" s="12" t="s">
        <v>132</v>
      </c>
      <c r="C48" s="13"/>
      <c r="D48" s="13"/>
      <c r="E48" s="13"/>
      <c r="F48" s="14"/>
      <c r="G48" s="14"/>
      <c r="H48" s="14"/>
      <c r="I48" s="14"/>
    </row>
    <row r="49" spans="1:10">
      <c r="A49" s="12"/>
      <c r="B49" s="12" t="s">
        <v>133</v>
      </c>
      <c r="C49" s="15">
        <f>SUM(C50:C64)</f>
        <v>17224945.059999999</v>
      </c>
      <c r="D49" s="15"/>
      <c r="E49" s="15">
        <f>SUM(E50:E64)</f>
        <v>-17224945.059999999</v>
      </c>
      <c r="F49" s="14"/>
      <c r="G49" s="14"/>
      <c r="H49" s="14"/>
      <c r="I49" s="14"/>
    </row>
    <row r="50" spans="1:10">
      <c r="A50" s="16" t="s">
        <v>134</v>
      </c>
      <c r="B50" s="16" t="s">
        <v>112</v>
      </c>
      <c r="C50" s="122">
        <f>-288871.45</f>
        <v>-288871.45</v>
      </c>
      <c r="D50" s="17" t="s">
        <v>11</v>
      </c>
      <c r="E50" s="17">
        <f t="shared" ref="E50:E54" si="0">-C50</f>
        <v>288871.45</v>
      </c>
      <c r="F50" s="17" t="s">
        <v>6</v>
      </c>
      <c r="G50" s="17"/>
      <c r="H50" s="121" t="s">
        <v>162</v>
      </c>
      <c r="I50" s="17"/>
    </row>
    <row r="51" spans="1:10">
      <c r="A51" s="16" t="s">
        <v>135</v>
      </c>
      <c r="B51" s="16" t="s">
        <v>34</v>
      </c>
      <c r="C51" s="17">
        <f>-(-1195000)</f>
        <v>1195000</v>
      </c>
      <c r="D51" s="17" t="s">
        <v>11</v>
      </c>
      <c r="E51" s="17">
        <f t="shared" si="0"/>
        <v>-1195000</v>
      </c>
      <c r="F51" s="17" t="s">
        <v>10</v>
      </c>
      <c r="G51" s="17"/>
      <c r="H51" s="121" t="s">
        <v>163</v>
      </c>
      <c r="I51" s="17"/>
      <c r="J51" s="125"/>
    </row>
    <row r="52" spans="1:10">
      <c r="A52" s="16" t="s">
        <v>136</v>
      </c>
      <c r="B52" s="16" t="s">
        <v>34</v>
      </c>
      <c r="C52" s="17">
        <f>-(-388823.6)</f>
        <v>388823.6</v>
      </c>
      <c r="D52" s="17" t="s">
        <v>11</v>
      </c>
      <c r="E52" s="17">
        <f t="shared" si="0"/>
        <v>-388823.6</v>
      </c>
      <c r="F52" s="17" t="s">
        <v>15</v>
      </c>
      <c r="G52" s="17"/>
      <c r="H52" s="121" t="s">
        <v>164</v>
      </c>
      <c r="I52" s="17"/>
    </row>
    <row r="53" spans="1:10">
      <c r="A53" s="16" t="s">
        <v>137</v>
      </c>
      <c r="B53" s="16" t="s">
        <v>32</v>
      </c>
      <c r="C53" s="17">
        <v>-2662.27</v>
      </c>
      <c r="D53" s="17" t="s">
        <v>11</v>
      </c>
      <c r="E53" s="17">
        <f t="shared" si="0"/>
        <v>2662.27</v>
      </c>
      <c r="F53" s="17" t="s">
        <v>10</v>
      </c>
      <c r="G53" s="17"/>
      <c r="H53" s="121" t="s">
        <v>165</v>
      </c>
      <c r="I53" s="17"/>
    </row>
    <row r="54" spans="1:10">
      <c r="A54" s="16" t="s">
        <v>138</v>
      </c>
      <c r="B54" s="16" t="s">
        <v>34</v>
      </c>
      <c r="C54" s="17">
        <f>-222981.58</f>
        <v>-222981.58</v>
      </c>
      <c r="D54" s="17" t="s">
        <v>11</v>
      </c>
      <c r="E54" s="17">
        <f t="shared" si="0"/>
        <v>222981.58</v>
      </c>
      <c r="F54" s="17" t="s">
        <v>10</v>
      </c>
      <c r="G54" s="19"/>
      <c r="H54" s="121" t="s">
        <v>166</v>
      </c>
      <c r="I54" s="17"/>
    </row>
    <row r="55" spans="1:10">
      <c r="A55" s="16" t="s">
        <v>139</v>
      </c>
      <c r="B55" s="16" t="s">
        <v>34</v>
      </c>
      <c r="C55" s="18"/>
      <c r="D55" s="17" t="s">
        <v>11</v>
      </c>
      <c r="E55" s="17">
        <f t="shared" ref="E55:E64" si="1">-C55</f>
        <v>0</v>
      </c>
      <c r="F55" s="17" t="s">
        <v>16</v>
      </c>
      <c r="G55" s="17"/>
      <c r="H55" s="17"/>
      <c r="I55" s="17"/>
    </row>
    <row r="56" spans="1:10">
      <c r="A56" s="16" t="s">
        <v>140</v>
      </c>
      <c r="B56" s="16" t="s">
        <v>34</v>
      </c>
      <c r="C56" s="17"/>
      <c r="D56" s="17" t="s">
        <v>11</v>
      </c>
      <c r="E56" s="17">
        <f t="shared" si="1"/>
        <v>0</v>
      </c>
      <c r="F56" s="17" t="s">
        <v>10</v>
      </c>
      <c r="G56" s="17"/>
      <c r="H56" s="17"/>
      <c r="I56" s="17"/>
    </row>
    <row r="57" spans="1:10">
      <c r="A57" s="16" t="s">
        <v>141</v>
      </c>
      <c r="B57" s="16" t="s">
        <v>32</v>
      </c>
      <c r="C57" s="18"/>
      <c r="D57" s="17" t="s">
        <v>11</v>
      </c>
      <c r="E57" s="17">
        <f t="shared" si="1"/>
        <v>0</v>
      </c>
      <c r="F57" s="17" t="s">
        <v>10</v>
      </c>
      <c r="G57" s="17"/>
      <c r="H57" s="17"/>
      <c r="I57" s="17"/>
    </row>
    <row r="58" spans="1:10">
      <c r="A58" s="16" t="s">
        <v>142</v>
      </c>
      <c r="B58" s="16" t="s">
        <v>32</v>
      </c>
      <c r="C58" s="17">
        <f>335000</f>
        <v>335000</v>
      </c>
      <c r="D58" s="17" t="s">
        <v>10</v>
      </c>
      <c r="E58" s="17">
        <f t="shared" si="1"/>
        <v>-335000</v>
      </c>
      <c r="F58" s="17" t="s">
        <v>5</v>
      </c>
      <c r="G58" s="17"/>
      <c r="H58" s="121" t="s">
        <v>171</v>
      </c>
      <c r="I58" s="17"/>
    </row>
    <row r="59" spans="1:10">
      <c r="A59" s="16" t="s">
        <v>143</v>
      </c>
      <c r="B59" s="16" t="s">
        <v>32</v>
      </c>
      <c r="C59" s="17">
        <v>-279027.78000000003</v>
      </c>
      <c r="D59" s="17" t="s">
        <v>10</v>
      </c>
      <c r="E59" s="17">
        <f t="shared" si="1"/>
        <v>279027.78000000003</v>
      </c>
      <c r="F59" s="17" t="s">
        <v>6</v>
      </c>
      <c r="G59" s="17"/>
      <c r="H59" s="121" t="s">
        <v>172</v>
      </c>
      <c r="I59" s="17"/>
    </row>
    <row r="60" spans="1:10">
      <c r="A60" s="16" t="s">
        <v>144</v>
      </c>
      <c r="B60" s="16" t="s">
        <v>34</v>
      </c>
      <c r="C60" s="17">
        <v>11860664.539999999</v>
      </c>
      <c r="D60" s="17" t="s">
        <v>10</v>
      </c>
      <c r="E60" s="17">
        <f t="shared" si="1"/>
        <v>-11860664.539999999</v>
      </c>
      <c r="F60" s="17" t="s">
        <v>5</v>
      </c>
      <c r="G60" s="17"/>
      <c r="H60" s="121" t="s">
        <v>173</v>
      </c>
      <c r="I60" s="17"/>
    </row>
    <row r="61" spans="1:10">
      <c r="A61" s="16" t="s">
        <v>145</v>
      </c>
      <c r="B61" s="16" t="s">
        <v>34</v>
      </c>
      <c r="C61" s="17"/>
      <c r="D61" s="17" t="s">
        <v>12</v>
      </c>
      <c r="E61" s="17">
        <f t="shared" si="1"/>
        <v>0</v>
      </c>
      <c r="F61" s="17" t="s">
        <v>5</v>
      </c>
      <c r="G61" s="17"/>
      <c r="H61" s="17" t="s">
        <v>193</v>
      </c>
      <c r="I61" s="17"/>
    </row>
    <row r="62" spans="1:10">
      <c r="A62" s="16" t="s">
        <v>146</v>
      </c>
      <c r="B62" s="16" t="s">
        <v>112</v>
      </c>
      <c r="C62" s="17">
        <v>3689000</v>
      </c>
      <c r="D62" s="17" t="s">
        <v>7</v>
      </c>
      <c r="E62" s="17">
        <f t="shared" si="1"/>
        <v>-3689000</v>
      </c>
      <c r="F62" s="17" t="s">
        <v>6</v>
      </c>
      <c r="G62" s="17"/>
      <c r="H62" s="17" t="s">
        <v>181</v>
      </c>
      <c r="I62" s="17"/>
    </row>
    <row r="63" spans="1:10">
      <c r="A63" s="16" t="s">
        <v>147</v>
      </c>
      <c r="B63" s="16" t="s">
        <v>112</v>
      </c>
      <c r="C63" s="17">
        <v>550000</v>
      </c>
      <c r="D63" s="17" t="s">
        <v>19</v>
      </c>
      <c r="E63" s="17">
        <f t="shared" si="1"/>
        <v>-550000</v>
      </c>
      <c r="F63" s="17" t="s">
        <v>6</v>
      </c>
      <c r="G63" s="17"/>
      <c r="H63" s="17" t="s">
        <v>195</v>
      </c>
      <c r="I63" s="17"/>
    </row>
    <row r="64" spans="1:10">
      <c r="A64" s="16" t="s">
        <v>148</v>
      </c>
      <c r="B64" s="16"/>
      <c r="C64" s="17"/>
      <c r="D64" s="17"/>
      <c r="E64" s="17">
        <f t="shared" si="1"/>
        <v>0</v>
      </c>
      <c r="F64" s="17"/>
      <c r="G64" s="17"/>
      <c r="H64" s="17"/>
      <c r="I64" s="17"/>
    </row>
    <row r="65" spans="1:9">
      <c r="A65" s="12"/>
      <c r="B65" s="12" t="s">
        <v>149</v>
      </c>
      <c r="C65" s="15">
        <f>SUM(C66:C80)</f>
        <v>214546.59</v>
      </c>
      <c r="D65" s="15"/>
      <c r="E65" s="15">
        <f>SUM(E66:E80)</f>
        <v>-214546.59</v>
      </c>
      <c r="F65" s="14"/>
      <c r="G65" s="14"/>
      <c r="H65" s="14"/>
      <c r="I65" s="14"/>
    </row>
    <row r="66" spans="1:9">
      <c r="A66" s="16" t="s">
        <v>134</v>
      </c>
      <c r="B66" s="16" t="s">
        <v>115</v>
      </c>
      <c r="C66" s="20">
        <f t="shared" ref="C66:C77" si="2">ROUND(IF(LEFT(B50,1)="4",-C82*0.056,(C50-C82)*0.056),2)</f>
        <v>-16015.03</v>
      </c>
      <c r="D66" s="17" t="str">
        <f t="shared" ref="D66:D80" si="3">D50</f>
        <v>证券投资部</v>
      </c>
      <c r="E66" s="17">
        <f>-C66</f>
        <v>16015.03</v>
      </c>
      <c r="F66" s="17" t="str">
        <f t="shared" ref="F66:F80" si="4">F50</f>
        <v>总部中后台</v>
      </c>
      <c r="G66" s="21"/>
      <c r="H66" s="21"/>
      <c r="I66" s="21"/>
    </row>
    <row r="67" spans="1:9">
      <c r="A67" s="16" t="s">
        <v>135</v>
      </c>
      <c r="B67" s="16" t="s">
        <v>115</v>
      </c>
      <c r="C67" s="20">
        <f>ROUND(IF(LEFT(B51,1)="4",-C83*0.056,(C51-C83)*0.056),2)</f>
        <v>-669.2</v>
      </c>
      <c r="D67" s="17" t="str">
        <f t="shared" si="3"/>
        <v>证券投资部</v>
      </c>
      <c r="E67" s="17">
        <f>-C67</f>
        <v>669.2</v>
      </c>
      <c r="F67" s="17" t="str">
        <f t="shared" si="4"/>
        <v>固定收益部</v>
      </c>
      <c r="G67" s="21"/>
      <c r="H67" s="21"/>
      <c r="I67" s="21"/>
    </row>
    <row r="68" spans="1:9">
      <c r="A68" s="16" t="s">
        <v>136</v>
      </c>
      <c r="B68" s="16" t="s">
        <v>115</v>
      </c>
      <c r="C68" s="20">
        <f t="shared" si="2"/>
        <v>-217.74</v>
      </c>
      <c r="D68" s="17" t="str">
        <f t="shared" si="3"/>
        <v>证券投资部</v>
      </c>
      <c r="E68" s="17">
        <f t="shared" ref="E68:E80" si="5">-C68</f>
        <v>217.74</v>
      </c>
      <c r="F68" s="17" t="str">
        <f t="shared" si="4"/>
        <v>金融工程部</v>
      </c>
      <c r="G68" s="21"/>
      <c r="H68" s="21"/>
      <c r="I68" s="21"/>
    </row>
    <row r="69" spans="1:9">
      <c r="A69" s="16" t="s">
        <v>137</v>
      </c>
      <c r="B69" s="16" t="s">
        <v>115</v>
      </c>
      <c r="C69" s="20">
        <f t="shared" si="2"/>
        <v>-147.6</v>
      </c>
      <c r="D69" s="17" t="str">
        <f t="shared" si="3"/>
        <v>证券投资部</v>
      </c>
      <c r="E69" s="17">
        <f t="shared" si="5"/>
        <v>147.6</v>
      </c>
      <c r="F69" s="17" t="str">
        <f t="shared" si="4"/>
        <v>固定收益部</v>
      </c>
      <c r="G69" s="21"/>
      <c r="H69" s="21"/>
      <c r="I69" s="21"/>
    </row>
    <row r="70" spans="1:9">
      <c r="A70" s="16" t="s">
        <v>138</v>
      </c>
      <c r="B70" s="16" t="s">
        <v>115</v>
      </c>
      <c r="C70" s="20">
        <f t="shared" si="2"/>
        <v>124.87</v>
      </c>
      <c r="D70" s="17" t="str">
        <f t="shared" si="3"/>
        <v>证券投资部</v>
      </c>
      <c r="E70" s="17">
        <f t="shared" si="5"/>
        <v>-124.87</v>
      </c>
      <c r="F70" s="17" t="str">
        <f t="shared" si="4"/>
        <v>固定收益部</v>
      </c>
      <c r="G70" s="21"/>
      <c r="H70" s="21"/>
      <c r="I70" s="21"/>
    </row>
    <row r="71" spans="1:9">
      <c r="A71" s="16" t="s">
        <v>139</v>
      </c>
      <c r="B71" s="16" t="s">
        <v>115</v>
      </c>
      <c r="C71" s="20">
        <f t="shared" si="2"/>
        <v>0</v>
      </c>
      <c r="D71" s="17" t="str">
        <f t="shared" si="3"/>
        <v>证券投资部</v>
      </c>
      <c r="E71" s="17">
        <f t="shared" si="5"/>
        <v>0</v>
      </c>
      <c r="F71" s="17" t="str">
        <f t="shared" si="4"/>
        <v>中小企业融资部</v>
      </c>
      <c r="G71" s="21"/>
      <c r="H71" s="21"/>
      <c r="I71" s="21"/>
    </row>
    <row r="72" spans="1:9">
      <c r="A72" s="16" t="s">
        <v>140</v>
      </c>
      <c r="B72" s="16" t="s">
        <v>115</v>
      </c>
      <c r="C72" s="20">
        <f t="shared" si="2"/>
        <v>0</v>
      </c>
      <c r="D72" s="17" t="str">
        <f t="shared" si="3"/>
        <v>证券投资部</v>
      </c>
      <c r="E72" s="17">
        <f t="shared" si="5"/>
        <v>0</v>
      </c>
      <c r="F72" s="17" t="str">
        <f t="shared" si="4"/>
        <v>固定收益部</v>
      </c>
      <c r="G72" s="21"/>
      <c r="H72" s="21"/>
      <c r="I72" s="21"/>
    </row>
    <row r="73" spans="1:9">
      <c r="A73" s="16" t="s">
        <v>141</v>
      </c>
      <c r="B73" s="16" t="s">
        <v>115</v>
      </c>
      <c r="C73" s="20">
        <f t="shared" si="2"/>
        <v>0</v>
      </c>
      <c r="D73" s="17" t="str">
        <f t="shared" si="3"/>
        <v>证券投资部</v>
      </c>
      <c r="E73" s="17">
        <f t="shared" si="5"/>
        <v>0</v>
      </c>
      <c r="F73" s="17" t="str">
        <f t="shared" si="4"/>
        <v>固定收益部</v>
      </c>
      <c r="G73" s="21"/>
      <c r="H73" s="21"/>
      <c r="I73" s="21"/>
    </row>
    <row r="74" spans="1:9">
      <c r="A74" s="16" t="s">
        <v>142</v>
      </c>
      <c r="B74" s="16" t="s">
        <v>115</v>
      </c>
      <c r="C74" s="20">
        <f t="shared" si="2"/>
        <v>18572.400000000001</v>
      </c>
      <c r="D74" s="17" t="str">
        <f t="shared" si="3"/>
        <v>固定收益部</v>
      </c>
      <c r="E74" s="17">
        <f t="shared" si="5"/>
        <v>-18572.400000000001</v>
      </c>
      <c r="F74" s="17" t="str">
        <f t="shared" si="4"/>
        <v>其他</v>
      </c>
      <c r="G74" s="21"/>
      <c r="H74" s="21"/>
      <c r="I74" s="21"/>
    </row>
    <row r="75" spans="1:9">
      <c r="A75" s="16" t="s">
        <v>143</v>
      </c>
      <c r="B75" s="16" t="s">
        <v>115</v>
      </c>
      <c r="C75" s="20">
        <f t="shared" si="2"/>
        <v>-15469.3</v>
      </c>
      <c r="D75" s="17" t="str">
        <f t="shared" si="3"/>
        <v>固定收益部</v>
      </c>
      <c r="E75" s="17">
        <f t="shared" si="5"/>
        <v>15469.3</v>
      </c>
      <c r="F75" s="17" t="str">
        <f t="shared" si="4"/>
        <v>总部中后台</v>
      </c>
      <c r="G75" s="21"/>
      <c r="H75" s="22"/>
      <c r="I75" s="22"/>
    </row>
    <row r="76" spans="1:9">
      <c r="A76" s="16" t="s">
        <v>144</v>
      </c>
      <c r="B76" s="16" t="s">
        <v>115</v>
      </c>
      <c r="C76" s="20">
        <f t="shared" si="2"/>
        <v>-6641.97</v>
      </c>
      <c r="D76" s="17" t="str">
        <f t="shared" si="3"/>
        <v>固定收益部</v>
      </c>
      <c r="E76" s="17">
        <f t="shared" si="5"/>
        <v>6641.97</v>
      </c>
      <c r="F76" s="17" t="str">
        <f t="shared" si="4"/>
        <v>其他</v>
      </c>
      <c r="G76" s="21"/>
      <c r="H76" s="22"/>
      <c r="I76" s="22"/>
    </row>
    <row r="77" spans="1:9">
      <c r="A77" s="16" t="s">
        <v>145</v>
      </c>
      <c r="B77" s="16" t="s">
        <v>115</v>
      </c>
      <c r="C77" s="20">
        <f t="shared" si="2"/>
        <v>0</v>
      </c>
      <c r="D77" s="17" t="str">
        <f t="shared" si="3"/>
        <v>金融衍生品投资部</v>
      </c>
      <c r="E77" s="17">
        <f t="shared" si="5"/>
        <v>0</v>
      </c>
      <c r="F77" s="17" t="str">
        <f t="shared" si="4"/>
        <v>其他</v>
      </c>
      <c r="G77" s="21"/>
      <c r="H77" s="22"/>
      <c r="I77" s="22"/>
    </row>
    <row r="78" spans="1:9">
      <c r="A78" s="16" t="s">
        <v>146</v>
      </c>
      <c r="B78" s="16" t="s">
        <v>115</v>
      </c>
      <c r="C78" s="20">
        <f>ROUND(IF(LEFT(B62,1)="4",-C94*0.056,(C62-C94)*0.056),2)</f>
        <v>204518.16</v>
      </c>
      <c r="D78" s="17" t="str">
        <f t="shared" si="3"/>
        <v>经纪业务部</v>
      </c>
      <c r="E78" s="17">
        <f t="shared" si="5"/>
        <v>-204518.16</v>
      </c>
      <c r="F78" s="17" t="str">
        <f t="shared" si="4"/>
        <v>总部中后台</v>
      </c>
      <c r="G78" s="21"/>
      <c r="H78" s="22"/>
      <c r="I78" s="22"/>
    </row>
    <row r="79" spans="1:9">
      <c r="A79" s="16" t="s">
        <v>147</v>
      </c>
      <c r="B79" s="16" t="s">
        <v>115</v>
      </c>
      <c r="C79" s="20">
        <f>ROUND(IF(LEFT(B63,1)="4",-C95*0.056,(C63-C95)*0.056),2)</f>
        <v>30492</v>
      </c>
      <c r="D79" s="17" t="str">
        <f t="shared" si="3"/>
        <v>债券融资部</v>
      </c>
      <c r="E79" s="17">
        <f t="shared" si="5"/>
        <v>-30492</v>
      </c>
      <c r="F79" s="17" t="str">
        <f t="shared" si="4"/>
        <v>总部中后台</v>
      </c>
      <c r="G79" s="21"/>
      <c r="H79" s="22"/>
      <c r="I79" s="22"/>
    </row>
    <row r="80" spans="1:9">
      <c r="A80" s="16" t="s">
        <v>148</v>
      </c>
      <c r="B80" s="16" t="s">
        <v>115</v>
      </c>
      <c r="C80" s="20"/>
      <c r="D80" s="17">
        <f t="shared" si="3"/>
        <v>0</v>
      </c>
      <c r="E80" s="17">
        <f t="shared" si="5"/>
        <v>0</v>
      </c>
      <c r="F80" s="17">
        <f t="shared" si="4"/>
        <v>0</v>
      </c>
      <c r="G80" s="21"/>
      <c r="H80" s="22"/>
      <c r="I80" s="22"/>
    </row>
    <row r="81" spans="1:9">
      <c r="A81" s="12"/>
      <c r="B81" s="12" t="s">
        <v>150</v>
      </c>
      <c r="C81" s="15">
        <f>SUM(C82:C110)</f>
        <v>-105215261.96333334</v>
      </c>
      <c r="D81" s="15"/>
      <c r="E81" s="15">
        <f>SUM(E82:E110)</f>
        <v>-1005582.7899999999</v>
      </c>
      <c r="F81" s="23"/>
      <c r="G81" s="12" t="s">
        <v>129</v>
      </c>
      <c r="H81" s="23" t="s">
        <v>130</v>
      </c>
      <c r="I81" s="23" t="s">
        <v>131</v>
      </c>
    </row>
    <row r="82" spans="1:9">
      <c r="A82" s="16" t="s">
        <v>134</v>
      </c>
      <c r="B82" s="24" t="s">
        <v>116</v>
      </c>
      <c r="C82" s="25">
        <f t="shared" ref="C82:C93" si="6">ROUND(C50*0.01,2)</f>
        <v>-2888.71</v>
      </c>
      <c r="D82" s="25" t="str">
        <f t="shared" ref="D82:D96" si="7">D50</f>
        <v>证券投资部</v>
      </c>
      <c r="E82" s="25">
        <f>-C82</f>
        <v>2888.71</v>
      </c>
      <c r="F82" s="25" t="str">
        <f t="shared" ref="F82:F96" si="8">F50</f>
        <v>总部中后台</v>
      </c>
      <c r="G82" s="17" t="s">
        <v>74</v>
      </c>
      <c r="H82" s="26"/>
      <c r="I82" s="26"/>
    </row>
    <row r="83" spans="1:9">
      <c r="A83" s="16" t="s">
        <v>135</v>
      </c>
      <c r="B83" s="24" t="s">
        <v>116</v>
      </c>
      <c r="C83" s="25">
        <f t="shared" si="6"/>
        <v>11950</v>
      </c>
      <c r="D83" s="25" t="str">
        <f t="shared" si="7"/>
        <v>证券投资部</v>
      </c>
      <c r="E83" s="25">
        <f t="shared" ref="E83:E110" si="9">-C83</f>
        <v>-11950</v>
      </c>
      <c r="F83" s="25" t="str">
        <f t="shared" si="8"/>
        <v>固定收益部</v>
      </c>
      <c r="G83" s="17" t="s">
        <v>74</v>
      </c>
      <c r="H83" s="26"/>
      <c r="I83" s="26"/>
    </row>
    <row r="84" spans="1:9">
      <c r="A84" s="16" t="s">
        <v>136</v>
      </c>
      <c r="B84" s="24" t="s">
        <v>116</v>
      </c>
      <c r="C84" s="25">
        <f t="shared" si="6"/>
        <v>3888.24</v>
      </c>
      <c r="D84" s="25" t="str">
        <f t="shared" si="7"/>
        <v>证券投资部</v>
      </c>
      <c r="E84" s="25">
        <f t="shared" si="9"/>
        <v>-3888.24</v>
      </c>
      <c r="F84" s="25" t="str">
        <f t="shared" si="8"/>
        <v>金融工程部</v>
      </c>
      <c r="G84" s="17" t="s">
        <v>74</v>
      </c>
      <c r="H84" s="26"/>
      <c r="I84" s="26"/>
    </row>
    <row r="85" spans="1:9">
      <c r="A85" s="16" t="s">
        <v>137</v>
      </c>
      <c r="B85" s="24" t="s">
        <v>116</v>
      </c>
      <c r="C85" s="25">
        <f t="shared" si="6"/>
        <v>-26.62</v>
      </c>
      <c r="D85" s="25" t="str">
        <f t="shared" si="7"/>
        <v>证券投资部</v>
      </c>
      <c r="E85" s="25">
        <f t="shared" si="9"/>
        <v>26.62</v>
      </c>
      <c r="F85" s="25" t="str">
        <f t="shared" si="8"/>
        <v>固定收益部</v>
      </c>
      <c r="G85" s="17" t="s">
        <v>74</v>
      </c>
      <c r="H85" s="26"/>
      <c r="I85" s="26"/>
    </row>
    <row r="86" spans="1:9">
      <c r="A86" s="16" t="s">
        <v>138</v>
      </c>
      <c r="B86" s="24" t="s">
        <v>116</v>
      </c>
      <c r="C86" s="25">
        <f t="shared" si="6"/>
        <v>-2229.8200000000002</v>
      </c>
      <c r="D86" s="25" t="str">
        <f t="shared" si="7"/>
        <v>证券投资部</v>
      </c>
      <c r="E86" s="25">
        <f t="shared" si="9"/>
        <v>2229.8200000000002</v>
      </c>
      <c r="F86" s="25" t="str">
        <f t="shared" si="8"/>
        <v>固定收益部</v>
      </c>
      <c r="G86" s="17" t="s">
        <v>74</v>
      </c>
      <c r="H86" s="26"/>
      <c r="I86" s="26"/>
    </row>
    <row r="87" spans="1:9">
      <c r="A87" s="16" t="s">
        <v>139</v>
      </c>
      <c r="B87" s="24" t="s">
        <v>116</v>
      </c>
      <c r="C87" s="25">
        <f t="shared" si="6"/>
        <v>0</v>
      </c>
      <c r="D87" s="25" t="str">
        <f t="shared" si="7"/>
        <v>证券投资部</v>
      </c>
      <c r="E87" s="25">
        <f t="shared" si="9"/>
        <v>0</v>
      </c>
      <c r="F87" s="25" t="str">
        <f t="shared" si="8"/>
        <v>中小企业融资部</v>
      </c>
      <c r="G87" s="17" t="s">
        <v>74</v>
      </c>
      <c r="H87" s="26"/>
      <c r="I87" s="26"/>
    </row>
    <row r="88" spans="1:9">
      <c r="A88" s="16" t="s">
        <v>140</v>
      </c>
      <c r="B88" s="24" t="s">
        <v>116</v>
      </c>
      <c r="C88" s="25">
        <f t="shared" si="6"/>
        <v>0</v>
      </c>
      <c r="D88" s="25" t="str">
        <f t="shared" si="7"/>
        <v>证券投资部</v>
      </c>
      <c r="E88" s="25">
        <f t="shared" si="9"/>
        <v>0</v>
      </c>
      <c r="F88" s="25" t="str">
        <f t="shared" si="8"/>
        <v>固定收益部</v>
      </c>
      <c r="G88" s="17" t="s">
        <v>74</v>
      </c>
      <c r="H88" s="26"/>
      <c r="I88" s="26"/>
    </row>
    <row r="89" spans="1:9">
      <c r="A89" s="16" t="s">
        <v>141</v>
      </c>
      <c r="B89" s="24" t="s">
        <v>116</v>
      </c>
      <c r="C89" s="25">
        <f t="shared" si="6"/>
        <v>0</v>
      </c>
      <c r="D89" s="25" t="str">
        <f t="shared" si="7"/>
        <v>证券投资部</v>
      </c>
      <c r="E89" s="25">
        <f t="shared" si="9"/>
        <v>0</v>
      </c>
      <c r="F89" s="25" t="str">
        <f t="shared" si="8"/>
        <v>固定收益部</v>
      </c>
      <c r="G89" s="17" t="s">
        <v>74</v>
      </c>
      <c r="H89" s="26"/>
      <c r="I89" s="26"/>
    </row>
    <row r="90" spans="1:9">
      <c r="A90" s="16" t="s">
        <v>142</v>
      </c>
      <c r="B90" s="24" t="s">
        <v>116</v>
      </c>
      <c r="C90" s="25">
        <f t="shared" si="6"/>
        <v>3350</v>
      </c>
      <c r="D90" s="25" t="str">
        <f t="shared" si="7"/>
        <v>固定收益部</v>
      </c>
      <c r="E90" s="25">
        <f t="shared" si="9"/>
        <v>-3350</v>
      </c>
      <c r="F90" s="25" t="str">
        <f t="shared" si="8"/>
        <v>其他</v>
      </c>
      <c r="G90" s="17" t="s">
        <v>74</v>
      </c>
      <c r="H90" s="26"/>
      <c r="I90" s="26"/>
    </row>
    <row r="91" spans="1:9">
      <c r="A91" s="16" t="s">
        <v>143</v>
      </c>
      <c r="B91" s="24" t="s">
        <v>116</v>
      </c>
      <c r="C91" s="25">
        <f t="shared" si="6"/>
        <v>-2790.28</v>
      </c>
      <c r="D91" s="25" t="str">
        <f t="shared" si="7"/>
        <v>固定收益部</v>
      </c>
      <c r="E91" s="25">
        <f t="shared" si="9"/>
        <v>2790.28</v>
      </c>
      <c r="F91" s="25" t="str">
        <f t="shared" si="8"/>
        <v>总部中后台</v>
      </c>
      <c r="G91" s="17" t="s">
        <v>74</v>
      </c>
      <c r="H91" s="26"/>
      <c r="I91" s="26"/>
    </row>
    <row r="92" spans="1:9">
      <c r="A92" s="16" t="s">
        <v>144</v>
      </c>
      <c r="B92" s="24" t="s">
        <v>116</v>
      </c>
      <c r="C92" s="25">
        <f t="shared" si="6"/>
        <v>118606.65</v>
      </c>
      <c r="D92" s="25" t="str">
        <f t="shared" si="7"/>
        <v>固定收益部</v>
      </c>
      <c r="E92" s="25">
        <f t="shared" si="9"/>
        <v>-118606.65</v>
      </c>
      <c r="F92" s="25" t="str">
        <f t="shared" si="8"/>
        <v>其他</v>
      </c>
      <c r="G92" s="17" t="s">
        <v>74</v>
      </c>
      <c r="H92" s="26"/>
      <c r="I92" s="26"/>
    </row>
    <row r="93" spans="1:9">
      <c r="A93" s="16" t="s">
        <v>145</v>
      </c>
      <c r="B93" s="24" t="s">
        <v>116</v>
      </c>
      <c r="C93" s="25">
        <f t="shared" si="6"/>
        <v>0</v>
      </c>
      <c r="D93" s="25" t="str">
        <f t="shared" si="7"/>
        <v>金融衍生品投资部</v>
      </c>
      <c r="E93" s="25">
        <f>-C93</f>
        <v>0</v>
      </c>
      <c r="F93" s="25" t="str">
        <f t="shared" si="8"/>
        <v>其他</v>
      </c>
      <c r="G93" s="17" t="s">
        <v>74</v>
      </c>
      <c r="H93" s="26"/>
      <c r="I93" s="26"/>
    </row>
    <row r="94" spans="1:9">
      <c r="A94" s="16" t="s">
        <v>146</v>
      </c>
      <c r="B94" s="24" t="s">
        <v>116</v>
      </c>
      <c r="C94" s="25">
        <f>ROUND(C62*0.01,2)</f>
        <v>36890</v>
      </c>
      <c r="D94" s="25" t="str">
        <f t="shared" si="7"/>
        <v>经纪业务部</v>
      </c>
      <c r="E94" s="25">
        <f>-C94</f>
        <v>-36890</v>
      </c>
      <c r="F94" s="25" t="str">
        <f t="shared" si="8"/>
        <v>总部中后台</v>
      </c>
      <c r="G94" s="17" t="s">
        <v>74</v>
      </c>
      <c r="H94" s="26"/>
      <c r="I94" s="26"/>
    </row>
    <row r="95" spans="1:9">
      <c r="A95" s="16" t="s">
        <v>147</v>
      </c>
      <c r="B95" s="24" t="s">
        <v>116</v>
      </c>
      <c r="C95" s="25">
        <f>ROUND(C63*0.01,2)</f>
        <v>5500</v>
      </c>
      <c r="D95" s="25" t="str">
        <f t="shared" si="7"/>
        <v>债券融资部</v>
      </c>
      <c r="E95" s="25">
        <f>-C95</f>
        <v>-5500</v>
      </c>
      <c r="F95" s="25" t="str">
        <f t="shared" si="8"/>
        <v>总部中后台</v>
      </c>
      <c r="G95" s="17" t="s">
        <v>74</v>
      </c>
      <c r="H95" s="26"/>
      <c r="I95" s="26"/>
    </row>
    <row r="96" spans="1:9">
      <c r="A96" s="16" t="s">
        <v>148</v>
      </c>
      <c r="B96" s="24" t="s">
        <v>151</v>
      </c>
      <c r="C96" s="25"/>
      <c r="D96" s="25">
        <f t="shared" si="7"/>
        <v>0</v>
      </c>
      <c r="E96" s="25"/>
      <c r="F96" s="25">
        <f t="shared" si="8"/>
        <v>0</v>
      </c>
      <c r="G96" s="17" t="s">
        <v>74</v>
      </c>
      <c r="H96" s="26"/>
      <c r="I96" s="26"/>
    </row>
    <row r="97" spans="1:9">
      <c r="A97" s="12"/>
      <c r="B97" s="12"/>
      <c r="C97" s="15"/>
      <c r="D97" s="15"/>
      <c r="E97" s="15"/>
      <c r="F97" s="23"/>
      <c r="G97" s="12"/>
      <c r="H97" s="23"/>
      <c r="I97" s="23"/>
    </row>
    <row r="98" spans="1:9">
      <c r="A98" s="16" t="s">
        <v>134</v>
      </c>
      <c r="B98" s="16" t="s">
        <v>116</v>
      </c>
      <c r="C98" s="25"/>
      <c r="D98" s="17" t="s">
        <v>10</v>
      </c>
      <c r="E98" s="25">
        <f t="shared" si="9"/>
        <v>0</v>
      </c>
      <c r="F98" s="17" t="s">
        <v>5</v>
      </c>
      <c r="G98" s="17" t="s">
        <v>86</v>
      </c>
      <c r="H98" s="25"/>
      <c r="I98" s="26"/>
    </row>
    <row r="99" spans="1:9">
      <c r="A99" s="16" t="s">
        <v>135</v>
      </c>
      <c r="B99" s="16" t="s">
        <v>116</v>
      </c>
      <c r="C99" s="25"/>
      <c r="D99" s="17" t="s">
        <v>5</v>
      </c>
      <c r="E99" s="25">
        <f t="shared" si="9"/>
        <v>0</v>
      </c>
      <c r="F99" s="17" t="s">
        <v>19</v>
      </c>
      <c r="G99" s="17" t="s">
        <v>86</v>
      </c>
      <c r="H99" s="25"/>
      <c r="I99" s="26"/>
    </row>
    <row r="100" spans="1:9">
      <c r="A100" s="16" t="s">
        <v>136</v>
      </c>
      <c r="B100" s="16" t="s">
        <v>116</v>
      </c>
      <c r="C100" s="25"/>
      <c r="D100" s="17" t="s">
        <v>10</v>
      </c>
      <c r="E100" s="25">
        <f t="shared" si="9"/>
        <v>0</v>
      </c>
      <c r="F100" s="17" t="s">
        <v>7</v>
      </c>
      <c r="G100" s="17" t="s">
        <v>61</v>
      </c>
      <c r="H100" s="25"/>
      <c r="I100" s="26"/>
    </row>
    <row r="101" spans="1:9">
      <c r="A101" s="16" t="s">
        <v>137</v>
      </c>
      <c r="B101" s="16" t="s">
        <v>116</v>
      </c>
      <c r="C101" s="25"/>
      <c r="D101" s="17" t="s">
        <v>11</v>
      </c>
      <c r="E101" s="25">
        <f t="shared" si="9"/>
        <v>0</v>
      </c>
      <c r="F101" s="17" t="s">
        <v>6</v>
      </c>
      <c r="G101" s="17" t="s">
        <v>77</v>
      </c>
      <c r="H101" s="25"/>
      <c r="I101" s="26"/>
    </row>
    <row r="102" spans="1:9">
      <c r="A102" s="16" t="s">
        <v>138</v>
      </c>
      <c r="B102" s="16" t="s">
        <v>116</v>
      </c>
      <c r="C102" s="25"/>
      <c r="D102" s="17" t="s">
        <v>11</v>
      </c>
      <c r="E102" s="25">
        <f t="shared" si="9"/>
        <v>0</v>
      </c>
      <c r="F102" s="17" t="s">
        <v>6</v>
      </c>
      <c r="G102" s="17" t="s">
        <v>77</v>
      </c>
      <c r="H102" s="25"/>
      <c r="I102" s="26"/>
    </row>
    <row r="103" spans="1:9">
      <c r="A103" s="16" t="s">
        <v>139</v>
      </c>
      <c r="B103" s="16" t="s">
        <v>116</v>
      </c>
      <c r="C103" s="25"/>
      <c r="D103" s="17" t="s">
        <v>10</v>
      </c>
      <c r="E103" s="25">
        <f t="shared" si="9"/>
        <v>0</v>
      </c>
      <c r="F103" s="17" t="s">
        <v>6</v>
      </c>
      <c r="G103" s="17" t="s">
        <v>77</v>
      </c>
      <c r="H103" s="25"/>
      <c r="I103" s="26"/>
    </row>
    <row r="104" spans="1:9">
      <c r="A104" s="16" t="s">
        <v>140</v>
      </c>
      <c r="B104" s="16" t="s">
        <v>116</v>
      </c>
      <c r="C104" s="25"/>
      <c r="D104" s="17" t="s">
        <v>15</v>
      </c>
      <c r="E104" s="25">
        <f t="shared" si="9"/>
        <v>0</v>
      </c>
      <c r="F104" s="17" t="s">
        <v>6</v>
      </c>
      <c r="G104" s="17" t="s">
        <v>77</v>
      </c>
      <c r="H104" s="25"/>
      <c r="I104" s="26"/>
    </row>
    <row r="105" spans="1:9">
      <c r="A105" s="16" t="s">
        <v>141</v>
      </c>
      <c r="B105" s="16" t="s">
        <v>116</v>
      </c>
      <c r="C105" s="25"/>
      <c r="D105" s="17" t="s">
        <v>152</v>
      </c>
      <c r="E105" s="25">
        <f t="shared" si="9"/>
        <v>0</v>
      </c>
      <c r="F105" s="17" t="s">
        <v>6</v>
      </c>
      <c r="G105" s="17" t="s">
        <v>77</v>
      </c>
      <c r="H105" s="25"/>
      <c r="I105" s="26"/>
    </row>
    <row r="106" spans="1:9">
      <c r="A106" s="27" t="s">
        <v>182</v>
      </c>
      <c r="B106" s="16" t="s">
        <v>116</v>
      </c>
      <c r="C106" s="25">
        <v>833333.33</v>
      </c>
      <c r="D106" s="17" t="s">
        <v>7</v>
      </c>
      <c r="E106" s="25">
        <f t="shared" si="9"/>
        <v>-833333.33</v>
      </c>
      <c r="F106" s="17" t="s">
        <v>5</v>
      </c>
      <c r="G106" s="17" t="s">
        <v>105</v>
      </c>
      <c r="H106" s="25" t="s">
        <v>183</v>
      </c>
      <c r="I106" s="26"/>
    </row>
    <row r="107" spans="1:9">
      <c r="A107" s="27"/>
      <c r="B107" s="16" t="s">
        <v>122</v>
      </c>
      <c r="C107" s="25">
        <f>累计利润调整表!B58*0.25</f>
        <v>-106220844.75333335</v>
      </c>
      <c r="D107" s="17" t="s">
        <v>5</v>
      </c>
      <c r="E107" s="25"/>
      <c r="F107" s="17"/>
      <c r="G107" s="17"/>
      <c r="H107" s="25"/>
      <c r="I107" s="26"/>
    </row>
    <row r="108" spans="1:9">
      <c r="A108" s="27"/>
      <c r="B108" s="16"/>
      <c r="C108" s="25"/>
      <c r="D108" s="17"/>
      <c r="E108" s="25">
        <f t="shared" si="9"/>
        <v>0</v>
      </c>
      <c r="F108" s="17"/>
      <c r="G108" s="17"/>
      <c r="H108" s="25"/>
      <c r="I108" s="26"/>
    </row>
    <row r="109" spans="1:9">
      <c r="A109" s="27"/>
      <c r="B109" s="16"/>
      <c r="C109" s="25"/>
      <c r="D109" s="17"/>
      <c r="E109" s="25">
        <f t="shared" si="9"/>
        <v>0</v>
      </c>
      <c r="F109" s="17"/>
      <c r="G109" s="17"/>
      <c r="H109" s="25"/>
      <c r="I109" s="26"/>
    </row>
    <row r="110" spans="1:9">
      <c r="A110" s="28"/>
      <c r="B110" s="29"/>
      <c r="C110" s="30"/>
      <c r="D110" s="31"/>
      <c r="E110" s="25">
        <f t="shared" si="9"/>
        <v>0</v>
      </c>
      <c r="F110" s="31"/>
      <c r="G110" s="31"/>
      <c r="H110" s="30"/>
      <c r="I110" s="55"/>
    </row>
    <row r="111" spans="1:9">
      <c r="A111" s="32"/>
      <c r="B111" s="32"/>
      <c r="C111" s="33"/>
      <c r="D111" s="33"/>
      <c r="E111" s="33"/>
      <c r="F111" s="34"/>
      <c r="G111" s="32"/>
      <c r="H111" s="34"/>
      <c r="I111" s="34"/>
    </row>
    <row r="112" spans="1:9">
      <c r="D112" s="35"/>
      <c r="E112" s="35"/>
      <c r="H112" s="26"/>
      <c r="I112" s="26"/>
    </row>
    <row r="113" spans="1:9">
      <c r="A113" s="36"/>
      <c r="B113" s="36" t="s">
        <v>52</v>
      </c>
      <c r="C113" s="25"/>
      <c r="D113" s="127" t="s">
        <v>176</v>
      </c>
      <c r="E113" s="37"/>
      <c r="F113" s="37"/>
      <c r="G113" s="38"/>
      <c r="H113" s="26"/>
      <c r="I113" s="26"/>
    </row>
    <row r="114" spans="1:9">
      <c r="A114" s="36"/>
      <c r="B114" s="36" t="s">
        <v>52</v>
      </c>
      <c r="C114" s="25"/>
      <c r="D114" s="37" t="s">
        <v>10</v>
      </c>
      <c r="E114" s="37"/>
      <c r="F114" s="37"/>
      <c r="G114" s="38"/>
      <c r="H114" s="26"/>
      <c r="I114" s="26"/>
    </row>
    <row r="115" spans="1:9">
      <c r="A115" s="36"/>
      <c r="B115" s="36" t="s">
        <v>52</v>
      </c>
      <c r="C115" s="25"/>
      <c r="D115" s="39" t="s">
        <v>11</v>
      </c>
      <c r="E115" s="39"/>
      <c r="F115" s="39"/>
      <c r="G115" s="40"/>
      <c r="H115" s="26"/>
      <c r="I115" s="26"/>
    </row>
    <row r="116" spans="1:9">
      <c r="A116" s="41"/>
      <c r="B116" s="41" t="s">
        <v>153</v>
      </c>
      <c r="C116" s="41"/>
      <c r="D116" s="42">
        <f>C111-SUM(D112:D115)</f>
        <v>0</v>
      </c>
      <c r="E116" s="42"/>
      <c r="F116" s="42">
        <f>E111-SUM(F112:F115)</f>
        <v>0</v>
      </c>
      <c r="G116" s="43"/>
      <c r="H116" s="34"/>
      <c r="I116" s="34"/>
    </row>
    <row r="117" spans="1:9" ht="15" customHeight="1">
      <c r="A117" s="44"/>
      <c r="B117" s="44"/>
      <c r="C117" s="44"/>
      <c r="D117" s="45"/>
      <c r="E117" s="46"/>
      <c r="F117" s="47"/>
      <c r="G117" s="47"/>
      <c r="H117" s="47"/>
      <c r="I117" s="47"/>
    </row>
    <row r="118" spans="1:9" ht="18">
      <c r="A118" s="44"/>
      <c r="B118" s="44"/>
      <c r="C118" s="44"/>
      <c r="D118" s="45"/>
      <c r="E118" s="46" t="s">
        <v>154</v>
      </c>
      <c r="F118" s="47"/>
      <c r="G118" s="47"/>
      <c r="H118" s="47"/>
      <c r="I118" s="47"/>
    </row>
    <row r="119" spans="1:9">
      <c r="A119" s="10" t="s">
        <v>124</v>
      </c>
      <c r="B119" s="10" t="s">
        <v>3</v>
      </c>
      <c r="C119" s="10" t="s">
        <v>125</v>
      </c>
      <c r="D119" s="10" t="s">
        <v>126</v>
      </c>
      <c r="E119" s="10" t="s">
        <v>127</v>
      </c>
      <c r="F119" s="11" t="s">
        <v>128</v>
      </c>
      <c r="G119" s="11" t="s">
        <v>155</v>
      </c>
      <c r="H119" s="11" t="s">
        <v>130</v>
      </c>
      <c r="I119" s="11" t="s">
        <v>131</v>
      </c>
    </row>
    <row r="120" spans="1:9">
      <c r="A120" s="48"/>
      <c r="B120" s="48" t="s">
        <v>156</v>
      </c>
      <c r="C120" s="48">
        <f>SUM(C121:C128)</f>
        <v>424883379.04000002</v>
      </c>
      <c r="D120" s="48"/>
      <c r="E120" s="48">
        <f>SUM(E121:E128)</f>
        <v>-424883379.04000002</v>
      </c>
      <c r="F120" s="49"/>
      <c r="G120" s="49"/>
      <c r="H120" s="49"/>
      <c r="I120" s="49"/>
    </row>
    <row r="121" spans="1:9">
      <c r="A121" s="50" t="s">
        <v>134</v>
      </c>
      <c r="B121" s="50" t="s">
        <v>48</v>
      </c>
      <c r="C121" s="51">
        <f>-(-1338179.18-15345072.07)</f>
        <v>16683251.25</v>
      </c>
      <c r="D121" s="51" t="s">
        <v>11</v>
      </c>
      <c r="E121" s="51">
        <f t="shared" ref="E121:E123" si="10">-C121</f>
        <v>-16683251.25</v>
      </c>
      <c r="F121" s="51" t="s">
        <v>11</v>
      </c>
      <c r="G121" s="51" t="s">
        <v>34</v>
      </c>
      <c r="H121" s="123" t="s">
        <v>167</v>
      </c>
      <c r="I121" s="51"/>
    </row>
    <row r="122" spans="1:9">
      <c r="A122" s="50" t="s">
        <v>135</v>
      </c>
      <c r="B122" s="50" t="s">
        <v>48</v>
      </c>
      <c r="C122" s="51">
        <f>-(1366786.5-3901409.5)</f>
        <v>2534623</v>
      </c>
      <c r="D122" s="51" t="s">
        <v>11</v>
      </c>
      <c r="E122" s="51">
        <f t="shared" si="10"/>
        <v>-2534623</v>
      </c>
      <c r="F122" s="51" t="s">
        <v>8</v>
      </c>
      <c r="G122" s="51" t="s">
        <v>34</v>
      </c>
      <c r="H122" s="123" t="s">
        <v>168</v>
      </c>
      <c r="I122" s="51"/>
    </row>
    <row r="123" spans="1:9">
      <c r="A123" s="50" t="s">
        <v>136</v>
      </c>
      <c r="B123" s="50" t="s">
        <v>48</v>
      </c>
      <c r="C123" s="51">
        <f>-(-2073966.89--1630347.29)</f>
        <v>443619.59999999986</v>
      </c>
      <c r="D123" s="51" t="s">
        <v>15</v>
      </c>
      <c r="E123" s="51">
        <f t="shared" si="10"/>
        <v>-443619.59999999986</v>
      </c>
      <c r="F123" s="51" t="s">
        <v>15</v>
      </c>
      <c r="G123" s="51" t="s">
        <v>34</v>
      </c>
      <c r="H123" s="124" t="s">
        <v>170</v>
      </c>
      <c r="I123" s="52"/>
    </row>
    <row r="124" spans="1:9">
      <c r="A124" s="50" t="s">
        <v>137</v>
      </c>
      <c r="B124" s="50" t="s">
        <v>48</v>
      </c>
      <c r="C124" s="51">
        <v>-820269.6</v>
      </c>
      <c r="D124" s="51" t="s">
        <v>10</v>
      </c>
      <c r="E124" s="51">
        <f t="shared" ref="E124:E125" si="11">-C124</f>
        <v>820269.6</v>
      </c>
      <c r="F124" s="51" t="s">
        <v>10</v>
      </c>
      <c r="G124" s="51" t="s">
        <v>34</v>
      </c>
      <c r="H124" s="123" t="s">
        <v>169</v>
      </c>
      <c r="I124" s="51"/>
    </row>
    <row r="125" spans="1:9">
      <c r="A125" s="50" t="s">
        <v>138</v>
      </c>
      <c r="B125" s="50" t="s">
        <v>48</v>
      </c>
      <c r="C125" s="51">
        <v>404160438.30000001</v>
      </c>
      <c r="D125" s="51" t="s">
        <v>8</v>
      </c>
      <c r="E125" s="51">
        <f t="shared" si="11"/>
        <v>-404160438.30000001</v>
      </c>
      <c r="F125" s="51" t="s">
        <v>8</v>
      </c>
      <c r="G125" s="51" t="s">
        <v>34</v>
      </c>
      <c r="H125" s="123" t="s">
        <v>175</v>
      </c>
      <c r="I125" s="51"/>
    </row>
    <row r="126" spans="1:9">
      <c r="A126" s="126" t="s">
        <v>174</v>
      </c>
      <c r="B126" s="50" t="s">
        <v>48</v>
      </c>
      <c r="C126" s="51">
        <f>257605.66</f>
        <v>257605.66</v>
      </c>
      <c r="D126" s="51" t="s">
        <v>8</v>
      </c>
      <c r="E126" s="51">
        <f t="shared" ref="E126" si="12">-C126</f>
        <v>-257605.66</v>
      </c>
      <c r="F126" s="51" t="s">
        <v>5</v>
      </c>
      <c r="G126" s="51" t="s">
        <v>34</v>
      </c>
      <c r="H126" s="124" t="s">
        <v>178</v>
      </c>
      <c r="I126" s="52"/>
    </row>
    <row r="127" spans="1:9">
      <c r="A127" s="126" t="s">
        <v>141</v>
      </c>
      <c r="B127" s="50" t="s">
        <v>48</v>
      </c>
      <c r="C127" s="51">
        <v>1624110.83</v>
      </c>
      <c r="D127" s="51" t="s">
        <v>7</v>
      </c>
      <c r="E127" s="51">
        <f t="shared" ref="E127" si="13">-C127</f>
        <v>-1624110.83</v>
      </c>
      <c r="F127" s="51" t="s">
        <v>7</v>
      </c>
      <c r="G127" s="51" t="s">
        <v>34</v>
      </c>
      <c r="H127" s="124" t="s">
        <v>177</v>
      </c>
      <c r="I127" s="52"/>
    </row>
    <row r="128" spans="1:9">
      <c r="A128" s="126"/>
      <c r="B128" s="50"/>
      <c r="C128" s="51"/>
      <c r="D128" s="51"/>
      <c r="E128" s="51"/>
      <c r="F128" s="51"/>
      <c r="G128" s="51"/>
      <c r="H128" s="124"/>
      <c r="I128" s="52"/>
    </row>
    <row r="129" spans="1:20" s="1" customFormat="1">
      <c r="A129" s="53"/>
      <c r="B129" s="53" t="s">
        <v>157</v>
      </c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"/>
      <c r="O129" s="5"/>
      <c r="P129" s="5"/>
      <c r="Q129" s="5"/>
      <c r="R129" s="5"/>
      <c r="S129" s="5"/>
      <c r="T129" s="5"/>
    </row>
    <row r="130" spans="1:20" s="1" customFormat="1">
      <c r="A130" s="53"/>
      <c r="B130" s="53" t="s">
        <v>158</v>
      </c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"/>
      <c r="O130" s="5"/>
      <c r="P130" s="5"/>
      <c r="Q130" s="5"/>
      <c r="R130" s="5"/>
      <c r="S130" s="5"/>
      <c r="T130" s="5"/>
    </row>
    <row r="131" spans="1:20" s="1" customFormat="1">
      <c r="A131" s="53"/>
      <c r="B131" s="53" t="s">
        <v>159</v>
      </c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"/>
      <c r="O131" s="5"/>
      <c r="P131" s="5"/>
      <c r="Q131" s="5"/>
      <c r="R131" s="5"/>
      <c r="S131" s="5"/>
      <c r="T131" s="5"/>
    </row>
    <row r="132" spans="1:20" s="1" customFormat="1">
      <c r="A132" s="53"/>
      <c r="B132" s="53" t="s">
        <v>160</v>
      </c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"/>
      <c r="O132" s="5"/>
      <c r="P132" s="5"/>
      <c r="Q132" s="5"/>
      <c r="R132" s="5"/>
      <c r="S132" s="5"/>
      <c r="T132" s="5"/>
    </row>
    <row r="133" spans="1:20">
      <c r="A133" s="53"/>
      <c r="B133" s="53" t="s">
        <v>161</v>
      </c>
      <c r="C133" s="5"/>
      <c r="D133" s="5"/>
      <c r="E133" s="5"/>
      <c r="F133" s="5"/>
      <c r="G133" s="5"/>
      <c r="H133" s="5"/>
    </row>
    <row r="134" spans="1:20">
      <c r="A134" s="5"/>
      <c r="B134" s="5"/>
      <c r="C134" s="5"/>
      <c r="D134" s="5"/>
      <c r="E134" s="5"/>
      <c r="F134" s="5"/>
      <c r="G134" s="5"/>
      <c r="H134" s="5"/>
    </row>
    <row r="135" spans="1:20">
      <c r="A135" s="5"/>
      <c r="B135" s="153" t="s">
        <v>179</v>
      </c>
      <c r="C135" s="51">
        <f>C120+累计利润调整表!B58</f>
        <v>2.6666641235351563E-2</v>
      </c>
      <c r="D135" s="5"/>
      <c r="E135" s="5"/>
      <c r="F135" s="5"/>
      <c r="G135" s="5"/>
      <c r="H135" s="5"/>
    </row>
    <row r="136" spans="1:20">
      <c r="A136" s="5"/>
      <c r="B136" s="5"/>
      <c r="C136" s="5"/>
      <c r="D136" s="5"/>
      <c r="E136" s="5"/>
      <c r="F136" s="5"/>
      <c r="G136" s="5"/>
      <c r="H136" s="5"/>
    </row>
    <row r="137" spans="1:20">
      <c r="A137" s="5"/>
      <c r="B137" s="5"/>
      <c r="C137" s="5"/>
      <c r="D137" s="5"/>
      <c r="E137" s="5"/>
      <c r="F137" s="5"/>
      <c r="G137" s="5"/>
      <c r="H137" s="5"/>
    </row>
    <row r="138" spans="1:20">
      <c r="A138" s="5"/>
      <c r="B138" s="5"/>
      <c r="C138" s="5"/>
      <c r="D138" s="5"/>
      <c r="E138" s="5"/>
      <c r="F138" s="5"/>
      <c r="G138" s="5"/>
      <c r="H138" s="5"/>
    </row>
    <row r="139" spans="1:20">
      <c r="A139" s="5"/>
      <c r="B139" s="5"/>
      <c r="C139" s="5"/>
      <c r="D139" s="5"/>
      <c r="E139" s="5"/>
      <c r="F139" s="5"/>
      <c r="G139" s="5"/>
      <c r="H139" s="5"/>
    </row>
    <row r="140" spans="1:20">
      <c r="A140" s="5"/>
      <c r="B140" s="5"/>
      <c r="C140" s="5"/>
      <c r="D140" s="5"/>
      <c r="E140" s="5"/>
      <c r="F140" s="5"/>
      <c r="G140" s="5"/>
      <c r="H140" s="5"/>
    </row>
    <row r="141" spans="1:20">
      <c r="A141" s="5"/>
      <c r="B141" s="5"/>
      <c r="C141" s="5"/>
      <c r="D141" s="5"/>
      <c r="E141" s="5"/>
      <c r="F141" s="5"/>
      <c r="G141" s="5"/>
      <c r="H141" s="5"/>
    </row>
    <row r="142" spans="1:20">
      <c r="A142" s="5"/>
      <c r="B142" s="5"/>
      <c r="C142" s="5"/>
      <c r="D142" s="5"/>
      <c r="E142" s="5"/>
      <c r="F142" s="5"/>
      <c r="G142" s="5"/>
      <c r="H142" s="5"/>
    </row>
    <row r="143" spans="1:20">
      <c r="A143" s="5"/>
      <c r="B143" s="5"/>
      <c r="C143" s="5"/>
      <c r="D143" s="5"/>
      <c r="E143" s="5"/>
      <c r="F143" s="5"/>
      <c r="G143" s="5"/>
      <c r="H143" s="5"/>
    </row>
    <row r="144" spans="1:20">
      <c r="A144" s="5"/>
      <c r="B144" s="5"/>
      <c r="C144" s="5"/>
      <c r="D144" s="5"/>
      <c r="E144" s="5"/>
      <c r="F144" s="5"/>
      <c r="G144" s="5"/>
      <c r="H144" s="5"/>
    </row>
    <row r="145" spans="1:8">
      <c r="A145" s="5"/>
      <c r="B145" s="5"/>
      <c r="C145" s="5"/>
      <c r="D145" s="5"/>
      <c r="E145" s="5"/>
      <c r="F145" s="5"/>
      <c r="G145" s="5"/>
      <c r="H145" s="5"/>
    </row>
    <row r="146" spans="1:8">
      <c r="A146" s="5"/>
      <c r="B146" s="5"/>
      <c r="C146" s="5"/>
      <c r="D146" s="5"/>
      <c r="E146" s="5"/>
      <c r="F146" s="5"/>
      <c r="G146" s="5"/>
      <c r="H146" s="5"/>
    </row>
    <row r="147" spans="1:8">
      <c r="A147" s="5"/>
      <c r="B147" s="5"/>
      <c r="C147" s="5"/>
      <c r="D147" s="5"/>
      <c r="E147" s="5"/>
      <c r="F147" s="5"/>
      <c r="G147" s="5"/>
      <c r="H147" s="5"/>
    </row>
    <row r="148" spans="1:8">
      <c r="A148" s="5"/>
      <c r="B148" s="5"/>
      <c r="C148" s="5"/>
      <c r="D148" s="5"/>
      <c r="E148" s="5"/>
      <c r="F148" s="5"/>
      <c r="G148" s="5"/>
      <c r="H148" s="5"/>
    </row>
    <row r="149" spans="1:8">
      <c r="A149" s="5"/>
      <c r="B149" s="5"/>
      <c r="C149" s="5"/>
      <c r="D149" s="5"/>
      <c r="E149" s="5"/>
      <c r="F149" s="5"/>
      <c r="G149" s="5"/>
      <c r="H149" s="5"/>
    </row>
    <row r="150" spans="1:8">
      <c r="A150" s="5"/>
      <c r="B150" s="5"/>
      <c r="C150" s="5"/>
      <c r="D150" s="5"/>
      <c r="E150" s="5"/>
      <c r="F150" s="5"/>
      <c r="G150" s="5"/>
      <c r="H150" s="5"/>
    </row>
    <row r="151" spans="1:8">
      <c r="A151" s="5"/>
      <c r="B151" s="5"/>
      <c r="C151" s="5"/>
      <c r="D151" s="5"/>
      <c r="E151" s="5"/>
      <c r="F151" s="5"/>
      <c r="G151" s="5"/>
      <c r="H151" s="5"/>
    </row>
    <row r="152" spans="1:8">
      <c r="A152" s="5"/>
      <c r="B152" s="5"/>
      <c r="C152" s="5"/>
      <c r="D152" s="5"/>
      <c r="E152" s="5"/>
      <c r="F152" s="5"/>
      <c r="G152" s="5"/>
      <c r="H152" s="5"/>
    </row>
    <row r="153" spans="1:8">
      <c r="A153" s="5"/>
      <c r="B153" s="5"/>
      <c r="C153" s="5"/>
      <c r="D153" s="5"/>
      <c r="E153" s="5"/>
      <c r="F153" s="5"/>
      <c r="G153" s="5"/>
      <c r="H153" s="5"/>
    </row>
    <row r="154" spans="1:8">
      <c r="A154" s="5"/>
      <c r="B154" s="5"/>
      <c r="C154" s="5"/>
      <c r="D154" s="5"/>
      <c r="E154" s="5"/>
      <c r="F154" s="5"/>
      <c r="G154" s="5"/>
      <c r="H154" s="5"/>
    </row>
    <row r="155" spans="1:8">
      <c r="A155" s="5"/>
      <c r="B155" s="5"/>
      <c r="C155" s="5"/>
      <c r="D155" s="5"/>
      <c r="E155" s="5"/>
      <c r="F155" s="5"/>
      <c r="G155" s="5"/>
      <c r="H155" s="5"/>
    </row>
    <row r="156" spans="1:8">
      <c r="A156" s="5"/>
      <c r="B156" s="5"/>
      <c r="C156" s="5"/>
      <c r="D156" s="5"/>
      <c r="E156" s="5"/>
      <c r="F156" s="5"/>
      <c r="G156" s="5"/>
      <c r="H156" s="5"/>
    </row>
    <row r="157" spans="1:8">
      <c r="A157" s="5"/>
      <c r="B157" s="5"/>
      <c r="C157" s="5"/>
      <c r="D157" s="5"/>
      <c r="E157" s="5"/>
      <c r="F157" s="5"/>
      <c r="G157" s="5"/>
      <c r="H157" s="5"/>
    </row>
    <row r="158" spans="1:8">
      <c r="A158" s="5"/>
      <c r="B158" s="5"/>
      <c r="C158" s="5"/>
      <c r="D158" s="5"/>
      <c r="E158" s="5"/>
      <c r="F158" s="5"/>
      <c r="G158" s="5"/>
      <c r="H158" s="5"/>
    </row>
    <row r="159" spans="1:8">
      <c r="A159" s="5"/>
      <c r="B159" s="5"/>
      <c r="C159" s="5"/>
      <c r="D159" s="5"/>
      <c r="E159" s="5"/>
      <c r="F159" s="5"/>
      <c r="G159" s="5"/>
      <c r="H159" s="5"/>
    </row>
    <row r="160" spans="1:8">
      <c r="A160" s="5"/>
      <c r="B160" s="5"/>
      <c r="C160" s="5"/>
      <c r="D160" s="5"/>
      <c r="E160" s="5"/>
      <c r="F160" s="5"/>
      <c r="G160" s="5"/>
      <c r="H160" s="5"/>
    </row>
    <row r="161" spans="1:8">
      <c r="A161" s="5"/>
      <c r="B161" s="5"/>
      <c r="C161" s="5"/>
      <c r="D161" s="5"/>
      <c r="E161" s="5"/>
      <c r="F161" s="5"/>
      <c r="G161" s="5"/>
      <c r="H161" s="5"/>
    </row>
    <row r="162" spans="1:8">
      <c r="A162" s="5"/>
      <c r="B162" s="5"/>
      <c r="C162" s="5"/>
      <c r="D162" s="5"/>
      <c r="E162" s="5"/>
      <c r="F162" s="5"/>
      <c r="G162" s="5"/>
      <c r="H162" s="5"/>
    </row>
    <row r="163" spans="1:8">
      <c r="A163" s="5"/>
      <c r="B163" s="5"/>
      <c r="C163" s="5"/>
      <c r="D163" s="5"/>
      <c r="E163" s="5"/>
      <c r="F163" s="5"/>
      <c r="G163" s="5"/>
      <c r="H163" s="5"/>
    </row>
    <row r="164" spans="1:8">
      <c r="A164" s="5"/>
      <c r="B164" s="5"/>
      <c r="C164" s="5"/>
      <c r="D164" s="5"/>
      <c r="E164" s="5"/>
      <c r="F164" s="5"/>
      <c r="G164" s="5"/>
      <c r="H164" s="5"/>
    </row>
    <row r="165" spans="1:8">
      <c r="A165" s="5"/>
      <c r="B165" s="5"/>
      <c r="C165" s="5"/>
      <c r="D165" s="5"/>
      <c r="E165" s="5"/>
      <c r="F165" s="5"/>
      <c r="G165" s="5"/>
      <c r="H165" s="5"/>
    </row>
    <row r="166" spans="1:8">
      <c r="A166" s="5"/>
      <c r="B166" s="5"/>
      <c r="C166" s="5"/>
      <c r="D166" s="5"/>
      <c r="E166" s="5"/>
      <c r="F166" s="5"/>
      <c r="G166" s="5"/>
      <c r="H166" s="5"/>
    </row>
    <row r="167" spans="1:8">
      <c r="A167" s="5"/>
      <c r="B167" s="5"/>
      <c r="C167" s="5"/>
      <c r="D167" s="5"/>
      <c r="E167" s="5"/>
      <c r="F167" s="5"/>
      <c r="G167" s="5"/>
      <c r="H167" s="5"/>
    </row>
    <row r="168" spans="1:8">
      <c r="A168" s="5"/>
      <c r="B168" s="5"/>
      <c r="C168" s="5"/>
      <c r="D168" s="5"/>
      <c r="E168" s="5"/>
      <c r="F168" s="5"/>
      <c r="G168" s="5"/>
      <c r="H168" s="5"/>
    </row>
  </sheetData>
  <phoneticPr fontId="30" type="noConversion"/>
  <conditionalFormatting sqref="D66:D80">
    <cfRule type="expression" dxfId="1" priority="1" stopIfTrue="1">
      <formula>LEFT(B50,1)="综"</formula>
    </cfRule>
  </conditionalFormatting>
  <conditionalFormatting sqref="D82:D96">
    <cfRule type="expression" dxfId="0" priority="2" stopIfTrue="1">
      <formula>LEFT(B50,1)="综"</formula>
    </cfRule>
  </conditionalFormatting>
  <dataValidations count="3">
    <dataValidation type="list" allowBlank="1" showInputMessage="1" showErrorMessage="1" sqref="B50:B64 B66:B80 B82:B110 B121:B128 G121:G128">
      <formula1>$I$1:$I$17</formula1>
    </dataValidation>
    <dataValidation type="list" allowBlank="1" showInputMessage="1" showErrorMessage="1" sqref="D50:D64 D113:E115 F50:F64 F66:F80 D82:D110 F82:F110 D121:D128 F121:F128">
      <formula1>部门名称</formula1>
    </dataValidation>
    <dataValidation type="list" allowBlank="1" showInputMessage="1" showErrorMessage="1" sqref="G82:G110">
      <formula1>$M$1:$M$44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workbookViewId="0">
      <selection activeCell="F26" sqref="F26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5.375" customWidth="1"/>
  </cols>
  <sheetData>
    <row r="1" spans="1:25" ht="14.25" thickBot="1">
      <c r="A1" s="161" t="s">
        <v>194</v>
      </c>
    </row>
    <row r="2" spans="1:25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77" t="s">
        <v>10</v>
      </c>
      <c r="I2" s="77" t="s">
        <v>11</v>
      </c>
      <c r="J2" s="77" t="s">
        <v>12</v>
      </c>
      <c r="K2" s="77" t="s">
        <v>13</v>
      </c>
      <c r="L2" s="77" t="s">
        <v>14</v>
      </c>
      <c r="M2" s="77" t="s">
        <v>15</v>
      </c>
      <c r="N2" s="66" t="s">
        <v>16</v>
      </c>
      <c r="O2" s="66" t="s">
        <v>17</v>
      </c>
      <c r="P2" s="77" t="s">
        <v>18</v>
      </c>
      <c r="Q2" s="77" t="s">
        <v>19</v>
      </c>
      <c r="R2" s="77" t="s">
        <v>20</v>
      </c>
      <c r="S2" s="77" t="s">
        <v>21</v>
      </c>
      <c r="T2" s="66" t="s">
        <v>22</v>
      </c>
      <c r="U2" s="77" t="s">
        <v>23</v>
      </c>
      <c r="V2" s="77" t="s">
        <v>24</v>
      </c>
      <c r="W2" s="77" t="s">
        <v>25</v>
      </c>
      <c r="X2" s="66">
        <v>0</v>
      </c>
      <c r="Y2" s="66">
        <v>0</v>
      </c>
    </row>
    <row r="3" spans="1:25">
      <c r="A3" s="109" t="s">
        <v>26</v>
      </c>
      <c r="B3" s="109">
        <f>累计利润调整表!B64/10000</f>
        <v>-27595.603856999998</v>
      </c>
      <c r="C3" s="109">
        <f>累计利润调整表!C64/10000</f>
        <v>-1245.3270049999999</v>
      </c>
      <c r="D3" s="109">
        <f>累计利润调整表!D64/10000</f>
        <v>-2991.425471999999</v>
      </c>
      <c r="E3" s="109">
        <f>累计利润调整表!E64/10000</f>
        <v>8577.5394559999986</v>
      </c>
      <c r="F3" s="109">
        <f>累计利润调整表!F64/10000</f>
        <v>-40478.344769999996</v>
      </c>
      <c r="G3" s="109">
        <f>累计利润调整表!G64/10000</f>
        <v>895.83683399999995</v>
      </c>
      <c r="H3" s="109">
        <f>累计利润调整表!H64/10000</f>
        <v>1237.8847339999998</v>
      </c>
      <c r="I3" s="109">
        <f>累计利润调整表!I64/10000</f>
        <v>-492.21719400000012</v>
      </c>
      <c r="J3" s="109">
        <f>累计利润调整表!J64/10000</f>
        <v>345.53348900000003</v>
      </c>
      <c r="K3" s="109">
        <f>累计利润调整表!K64/10000</f>
        <v>0</v>
      </c>
      <c r="L3" s="109">
        <f>累计利润调整表!L64/10000</f>
        <v>-5.0000000000000001E-3</v>
      </c>
      <c r="M3" s="109">
        <f>累计利润调整表!M64/10000</f>
        <v>-195.35919500000003</v>
      </c>
      <c r="N3" s="109">
        <f>累计利润调整表!N64/10000</f>
        <v>138</v>
      </c>
      <c r="O3" s="109">
        <f>累计利润调整表!O64/10000</f>
        <v>7508.1171000000004</v>
      </c>
      <c r="P3" s="109">
        <f>累计利润调整表!P64/10000</f>
        <v>0</v>
      </c>
      <c r="Q3" s="109">
        <f>累计利润调整表!Q64/10000</f>
        <v>7488.1171000000004</v>
      </c>
      <c r="R3" s="109">
        <f>累计利润调整表!R64/10000</f>
        <v>20</v>
      </c>
      <c r="S3" s="109">
        <f>累计利润调整表!S64/10000</f>
        <v>0</v>
      </c>
      <c r="T3" s="109">
        <f>累计利润调整表!T64/10000</f>
        <v>0</v>
      </c>
      <c r="U3" s="109">
        <f>累计利润调整表!U64/10000</f>
        <v>0</v>
      </c>
      <c r="V3" s="109">
        <f>累计利润调整表!V64/10000</f>
        <v>0</v>
      </c>
      <c r="W3" s="109">
        <f>累计利润调整表!W64/10000</f>
        <v>0</v>
      </c>
      <c r="X3" s="109">
        <f>累计利润调整表!X64/10000</f>
        <v>0</v>
      </c>
      <c r="Y3" s="109">
        <f>累计利润调整表!Y64/10000</f>
        <v>0</v>
      </c>
    </row>
    <row r="4" spans="1:25">
      <c r="A4" s="110" t="s">
        <v>27</v>
      </c>
      <c r="B4" s="113">
        <f>累计利润调整表!B65/10000</f>
        <v>12929.023944999999</v>
      </c>
      <c r="C4" s="113">
        <f>累计利润调整表!C65/10000</f>
        <v>0</v>
      </c>
      <c r="D4" s="113">
        <f>累计利润调整表!D65/10000</f>
        <v>-212.71354599999907</v>
      </c>
      <c r="E4" s="113">
        <f>累计利润调整表!E65/10000</f>
        <v>5367.7734269999974</v>
      </c>
      <c r="F4" s="113">
        <f>累计利润调整表!F65/10000</f>
        <v>182.85196399999998</v>
      </c>
      <c r="G4" s="113">
        <f>累计利润调整表!G65/10000</f>
        <v>-5.0000000000000001E-3</v>
      </c>
      <c r="H4" s="146">
        <f>累计利润调整表!H65/10000</f>
        <v>0</v>
      </c>
      <c r="I4" s="113">
        <f>累计利润调整表!I65/10000</f>
        <v>0</v>
      </c>
      <c r="J4" s="113">
        <f>累计利润调整表!J65/10000</f>
        <v>0</v>
      </c>
      <c r="K4" s="113">
        <f>累计利润调整表!K65/10000</f>
        <v>0</v>
      </c>
      <c r="L4" s="113">
        <f>累计利润调整表!L65/10000</f>
        <v>-5.0000000000000001E-3</v>
      </c>
      <c r="M4" s="113">
        <f>累计利润调整表!M65/10000</f>
        <v>0</v>
      </c>
      <c r="N4" s="113">
        <f>累计利润调整表!N65/10000</f>
        <v>138</v>
      </c>
      <c r="O4" s="113">
        <f>累计利润调整表!O65/10000</f>
        <v>7453.1171000000004</v>
      </c>
      <c r="P4" s="113">
        <f>累计利润调整表!P65/10000</f>
        <v>0</v>
      </c>
      <c r="Q4" s="113">
        <f>累计利润调整表!Q65/10000</f>
        <v>7433.1171000000004</v>
      </c>
      <c r="R4" s="113">
        <f>累计利润调整表!R65/10000</f>
        <v>20</v>
      </c>
      <c r="S4" s="113">
        <f>累计利润调整表!S65/10000</f>
        <v>0</v>
      </c>
      <c r="T4" s="113">
        <f>累计利润调整表!T65/10000</f>
        <v>0</v>
      </c>
      <c r="U4" s="113">
        <f>累计利润调整表!U65/10000</f>
        <v>0</v>
      </c>
      <c r="V4" s="113">
        <f>累计利润调整表!V65/10000</f>
        <v>0</v>
      </c>
      <c r="W4" s="113">
        <f>累计利润调整表!W65/10000</f>
        <v>0</v>
      </c>
      <c r="X4" s="113">
        <f>累计利润调整表!X65/10000</f>
        <v>0</v>
      </c>
      <c r="Y4" s="113">
        <f>累计利润调整表!Y65/10000</f>
        <v>0</v>
      </c>
    </row>
    <row r="5" spans="1:25">
      <c r="A5" s="111" t="s">
        <v>28</v>
      </c>
      <c r="B5" s="111">
        <f>累计利润调整表!B66/10000</f>
        <v>5148.4062719999974</v>
      </c>
      <c r="C5" s="111">
        <f>累计利润调整表!C66/10000</f>
        <v>0</v>
      </c>
      <c r="D5" s="111">
        <f>累计利润调整表!D66/10000</f>
        <v>-207.9531779999997</v>
      </c>
      <c r="E5" s="111">
        <f>累计利润调整表!E66/10000</f>
        <v>5354.7995369999971</v>
      </c>
      <c r="F5" s="111">
        <f>累计利润调整表!F66/10000</f>
        <v>1.5599129999999999</v>
      </c>
      <c r="G5" s="111">
        <f>累计利润调整表!G66/10000</f>
        <v>0</v>
      </c>
      <c r="H5" s="147">
        <f>累计利润调整表!H66/10000</f>
        <v>0</v>
      </c>
      <c r="I5" s="111">
        <f>累计利润调整表!I66/10000</f>
        <v>0</v>
      </c>
      <c r="J5" s="111">
        <f>累计利润调整表!J66/10000</f>
        <v>0</v>
      </c>
      <c r="K5" s="111">
        <f>累计利润调整表!K66/10000</f>
        <v>0</v>
      </c>
      <c r="L5" s="111">
        <f>累计利润调整表!L66/10000</f>
        <v>0</v>
      </c>
      <c r="M5" s="111">
        <f>累计利润调整表!M66/10000</f>
        <v>0</v>
      </c>
      <c r="N5" s="111">
        <f>累计利润调整表!N66/10000</f>
        <v>0</v>
      </c>
      <c r="O5" s="111">
        <f>累计利润调整表!O66/10000</f>
        <v>0</v>
      </c>
      <c r="P5" s="111">
        <f>累计利润调整表!P66/10000</f>
        <v>0</v>
      </c>
      <c r="Q5" s="111">
        <f>累计利润调整表!Q66/10000</f>
        <v>0</v>
      </c>
      <c r="R5" s="111">
        <f>累计利润调整表!R66/10000</f>
        <v>0</v>
      </c>
      <c r="S5" s="111">
        <f>累计利润调整表!S66/10000</f>
        <v>0</v>
      </c>
      <c r="T5" s="111">
        <f>累计利润调整表!T66/10000</f>
        <v>0</v>
      </c>
      <c r="U5" s="111">
        <f>累计利润调整表!U66/10000</f>
        <v>0</v>
      </c>
      <c r="V5" s="111">
        <f>累计利润调整表!V66/10000</f>
        <v>0</v>
      </c>
      <c r="W5" s="111">
        <f>累计利润调整表!W66/10000</f>
        <v>0</v>
      </c>
      <c r="X5" s="111">
        <f>累计利润调整表!X66/10000</f>
        <v>0</v>
      </c>
      <c r="Y5" s="111">
        <f>累计利润调整表!Y66/10000</f>
        <v>0</v>
      </c>
    </row>
    <row r="6" spans="1:25">
      <c r="A6" s="111" t="s">
        <v>29</v>
      </c>
      <c r="B6" s="111">
        <f>累计利润调整表!B67/10000</f>
        <v>7591.1171000000004</v>
      </c>
      <c r="C6" s="111">
        <f>累计利润调整表!C67/10000</f>
        <v>0</v>
      </c>
      <c r="D6" s="111">
        <f>累计利润调整表!D67/10000</f>
        <v>0</v>
      </c>
      <c r="E6" s="111">
        <f>累计利润调整表!E67/10000</f>
        <v>0</v>
      </c>
      <c r="F6" s="111">
        <f>累计利润调整表!F67/10000</f>
        <v>0</v>
      </c>
      <c r="G6" s="111">
        <f>累计利润调整表!G67/10000</f>
        <v>0</v>
      </c>
      <c r="H6" s="147">
        <f>累计利润调整表!H67/10000</f>
        <v>0</v>
      </c>
      <c r="I6" s="111">
        <f>累计利润调整表!I67/10000</f>
        <v>0</v>
      </c>
      <c r="J6" s="111">
        <f>累计利润调整表!J67/10000</f>
        <v>0</v>
      </c>
      <c r="K6" s="111">
        <f>累计利润调整表!K67/10000</f>
        <v>0</v>
      </c>
      <c r="L6" s="111">
        <f>累计利润调整表!L67/10000</f>
        <v>0</v>
      </c>
      <c r="M6" s="111">
        <f>累计利润调整表!M67/10000</f>
        <v>0</v>
      </c>
      <c r="N6" s="111">
        <f>累计利润调整表!N67/10000</f>
        <v>138</v>
      </c>
      <c r="O6" s="111">
        <f>累计利润调整表!O67/10000</f>
        <v>7453.1171000000004</v>
      </c>
      <c r="P6" s="111">
        <f>累计利润调整表!P67/10000</f>
        <v>0</v>
      </c>
      <c r="Q6" s="111">
        <f>累计利润调整表!Q67/10000</f>
        <v>7433.1171000000004</v>
      </c>
      <c r="R6" s="111">
        <f>累计利润调整表!R67/10000</f>
        <v>20</v>
      </c>
      <c r="S6" s="111">
        <f>累计利润调整表!S67/10000</f>
        <v>0</v>
      </c>
      <c r="T6" s="111">
        <f>累计利润调整表!T67/10000</f>
        <v>0</v>
      </c>
      <c r="U6" s="111">
        <f>累计利润调整表!U67/10000</f>
        <v>0</v>
      </c>
      <c r="V6" s="111">
        <f>累计利润调整表!V67/10000</f>
        <v>0</v>
      </c>
      <c r="W6" s="111">
        <f>累计利润调整表!W67/10000</f>
        <v>0</v>
      </c>
      <c r="X6" s="111">
        <f>累计利润调整表!X67/10000</f>
        <v>0</v>
      </c>
      <c r="Y6" s="111">
        <f>累计利润调整表!Y67/10000</f>
        <v>0</v>
      </c>
    </row>
    <row r="7" spans="1:25">
      <c r="A7" s="111" t="s">
        <v>30</v>
      </c>
      <c r="B7" s="111">
        <f>累计利润调整表!B68/10000</f>
        <v>181.29205100000001</v>
      </c>
      <c r="C7" s="111">
        <f>累计利润调整表!C68/10000</f>
        <v>0</v>
      </c>
      <c r="D7" s="111">
        <f>累计利润调整表!D68/10000</f>
        <v>0</v>
      </c>
      <c r="E7" s="111">
        <f>累计利润调整表!E68/10000</f>
        <v>0</v>
      </c>
      <c r="F7" s="111">
        <f>累计利润调整表!F68/10000</f>
        <v>181.29205100000001</v>
      </c>
      <c r="G7" s="111">
        <f>累计利润调整表!G68/10000</f>
        <v>0</v>
      </c>
      <c r="H7" s="147">
        <f>累计利润调整表!H68/10000</f>
        <v>0</v>
      </c>
      <c r="I7" s="111">
        <f>累计利润调整表!I68/10000</f>
        <v>0</v>
      </c>
      <c r="J7" s="111">
        <f>累计利润调整表!J68/10000</f>
        <v>0</v>
      </c>
      <c r="K7" s="111">
        <f>累计利润调整表!K68/10000</f>
        <v>0</v>
      </c>
      <c r="L7" s="111">
        <f>累计利润调整表!L68/10000</f>
        <v>0</v>
      </c>
      <c r="M7" s="111">
        <f>累计利润调整表!M68/10000</f>
        <v>0</v>
      </c>
      <c r="N7" s="111">
        <f>累计利润调整表!N68/10000</f>
        <v>0</v>
      </c>
      <c r="O7" s="111">
        <f>累计利润调整表!O68/10000</f>
        <v>0</v>
      </c>
      <c r="P7" s="111">
        <f>累计利润调整表!P68/10000</f>
        <v>0</v>
      </c>
      <c r="Q7" s="111">
        <f>累计利润调整表!Q68/10000</f>
        <v>0</v>
      </c>
      <c r="R7" s="111">
        <f>累计利润调整表!R68/10000</f>
        <v>0</v>
      </c>
      <c r="S7" s="111">
        <f>累计利润调整表!S68/10000</f>
        <v>0</v>
      </c>
      <c r="T7" s="111">
        <f>累计利润调整表!T68/10000</f>
        <v>0</v>
      </c>
      <c r="U7" s="111">
        <f>累计利润调整表!U68/10000</f>
        <v>0</v>
      </c>
      <c r="V7" s="111">
        <f>累计利润调整表!V68/10000</f>
        <v>0</v>
      </c>
      <c r="W7" s="111">
        <f>累计利润调整表!W68/10000</f>
        <v>0</v>
      </c>
      <c r="X7" s="111">
        <f>累计利润调整表!X68/10000</f>
        <v>0</v>
      </c>
      <c r="Y7" s="111">
        <f>累计利润调整表!Y68/10000</f>
        <v>0</v>
      </c>
    </row>
    <row r="8" spans="1:25">
      <c r="A8" s="110" t="s">
        <v>189</v>
      </c>
      <c r="B8" s="110">
        <f>累计利润调整表!B69/10000</f>
        <v>549.4984980000005</v>
      </c>
      <c r="C8" s="110">
        <f>累计利润调整表!C69/10000</f>
        <v>1.4999999999999999E-5</v>
      </c>
      <c r="D8" s="110">
        <f>累计利润调整表!D69/10000</f>
        <v>-2815.9277430000002</v>
      </c>
      <c r="E8" s="110">
        <f>累计利润调整表!E69/10000</f>
        <v>3347.5546370000006</v>
      </c>
      <c r="F8" s="110">
        <f>累计利润调整表!F69/10000</f>
        <v>7.893605</v>
      </c>
      <c r="G8" s="110">
        <f>累计利润调整表!G69/10000</f>
        <v>-45.022016000000001</v>
      </c>
      <c r="H8" s="159">
        <f>累计利润调整表!H69/10000</f>
        <v>-51.870108000000002</v>
      </c>
      <c r="I8" s="110">
        <f>累计利润调整表!I69/10000</f>
        <v>5.3667959999999963</v>
      </c>
      <c r="J8" s="110">
        <f>累计利润调整表!J69/10000</f>
        <v>4.394E-2</v>
      </c>
      <c r="K8" s="110">
        <f>累计利润调整表!K69/10000</f>
        <v>0</v>
      </c>
      <c r="L8" s="110">
        <f>累计利润调整表!L69/10000</f>
        <v>0</v>
      </c>
      <c r="M8" s="110">
        <f>累计利润调整表!M69/10000</f>
        <v>1.4373559999999999</v>
      </c>
      <c r="N8" s="110">
        <f>累计利润调整表!N69/10000</f>
        <v>0</v>
      </c>
      <c r="O8" s="110">
        <f>累计利润调整表!O69/10000</f>
        <v>55</v>
      </c>
      <c r="P8" s="110">
        <f>累计利润调整表!P69/10000</f>
        <v>0</v>
      </c>
      <c r="Q8" s="110">
        <f>累计利润调整表!Q69/10000</f>
        <v>55</v>
      </c>
      <c r="R8" s="110">
        <f>累计利润调整表!R69/10000</f>
        <v>0</v>
      </c>
      <c r="S8" s="110">
        <f>累计利润调整表!S69/10000</f>
        <v>0</v>
      </c>
      <c r="T8" s="110">
        <f>累计利润调整表!T69/10000</f>
        <v>0</v>
      </c>
      <c r="U8" s="110">
        <f>累计利润调整表!U69/10000</f>
        <v>0</v>
      </c>
      <c r="V8" s="110">
        <f>累计利润调整表!V69/10000</f>
        <v>0</v>
      </c>
      <c r="W8" s="110">
        <f>累计利润调整表!W69/10000</f>
        <v>0</v>
      </c>
      <c r="X8" s="110">
        <f>累计利润调整表!X69/10000</f>
        <v>0</v>
      </c>
      <c r="Y8" s="110">
        <f>累计利润调整表!Y69/10000</f>
        <v>0</v>
      </c>
    </row>
    <row r="9" spans="1:25">
      <c r="A9" s="110" t="s">
        <v>32</v>
      </c>
      <c r="B9" s="110">
        <f>累计利润调整表!B70/10000</f>
        <v>2245.3120840000001</v>
      </c>
      <c r="C9" s="110">
        <f>累计利润调整表!C70/10000</f>
        <v>-33.5</v>
      </c>
      <c r="D9" s="110">
        <f>累计利润调整表!D70/10000</f>
        <v>45.2411480000004</v>
      </c>
      <c r="E9" s="110">
        <f>累计利润调整表!E70/10000</f>
        <v>9.18</v>
      </c>
      <c r="F9" s="110">
        <f>累计利润调整表!F70/10000</f>
        <v>0.41579099999999997</v>
      </c>
      <c r="G9" s="110">
        <f>累计利润调整表!G70/10000</f>
        <v>2223.9751449999999</v>
      </c>
      <c r="H9" s="160">
        <f>累计利润调整表!H70/10000</f>
        <v>1664.9539930000001</v>
      </c>
      <c r="I9" s="110">
        <f>累计利润调整表!I70/10000</f>
        <v>626.87246500000003</v>
      </c>
      <c r="J9" s="110">
        <f>累计利润调整表!J70/10000</f>
        <v>74.036293000000001</v>
      </c>
      <c r="K9" s="110">
        <f>累计利润调整表!K70/10000</f>
        <v>0</v>
      </c>
      <c r="L9" s="110">
        <f>累计利润调整表!L70/10000</f>
        <v>0</v>
      </c>
      <c r="M9" s="110">
        <f>累计利润调整表!M70/10000</f>
        <v>-141.88760600000001</v>
      </c>
      <c r="N9" s="110">
        <f>累计利润调整表!N70/10000</f>
        <v>0</v>
      </c>
      <c r="O9" s="110">
        <f>累计利润调整表!O70/10000</f>
        <v>0</v>
      </c>
      <c r="P9" s="110">
        <f>累计利润调整表!P70/10000</f>
        <v>0</v>
      </c>
      <c r="Q9" s="110">
        <f>累计利润调整表!Q70/10000</f>
        <v>0</v>
      </c>
      <c r="R9" s="110">
        <f>累计利润调整表!R70/10000</f>
        <v>0</v>
      </c>
      <c r="S9" s="110">
        <f>累计利润调整表!S70/10000</f>
        <v>0</v>
      </c>
      <c r="T9" s="110">
        <f>累计利润调整表!T70/10000</f>
        <v>0</v>
      </c>
      <c r="U9" s="110">
        <f>累计利润调整表!U70/10000</f>
        <v>0</v>
      </c>
      <c r="V9" s="110">
        <f>累计利润调整表!V70/10000</f>
        <v>0</v>
      </c>
      <c r="W9" s="110">
        <f>累计利润调整表!W70/10000</f>
        <v>0</v>
      </c>
      <c r="X9" s="110">
        <f>累计利润调整表!X70/10000</f>
        <v>0</v>
      </c>
      <c r="Y9" s="110">
        <f>累计利润调整表!Y70/10000</f>
        <v>0</v>
      </c>
    </row>
    <row r="10" spans="1:25">
      <c r="A10" s="110" t="s">
        <v>190</v>
      </c>
      <c r="B10" s="110">
        <f>累计利润调整表!B71/10000</f>
        <v>0</v>
      </c>
      <c r="C10" s="110">
        <f>累计利润调整表!C71/10000</f>
        <v>0</v>
      </c>
      <c r="D10" s="110">
        <f>累计利润调整表!D71/10000</f>
        <v>0</v>
      </c>
      <c r="E10" s="110">
        <f>累计利润调整表!E71/10000</f>
        <v>0</v>
      </c>
      <c r="F10" s="110">
        <f>累计利润调整表!F71/10000</f>
        <v>0</v>
      </c>
      <c r="G10" s="110">
        <f>累计利润调整表!G71/10000</f>
        <v>0</v>
      </c>
      <c r="H10" s="160">
        <f>累计利润调整表!H71/10000</f>
        <v>0</v>
      </c>
      <c r="I10" s="110">
        <f>累计利润调整表!I71/10000</f>
        <v>0</v>
      </c>
      <c r="J10" s="110">
        <f>累计利润调整表!J71/10000</f>
        <v>0</v>
      </c>
      <c r="K10" s="110">
        <f>累计利润调整表!K71/10000</f>
        <v>0</v>
      </c>
      <c r="L10" s="110">
        <f>累计利润调整表!L71/10000</f>
        <v>0</v>
      </c>
      <c r="M10" s="110">
        <f>累计利润调整表!M71/10000</f>
        <v>0</v>
      </c>
      <c r="N10" s="110">
        <f>累计利润调整表!N71/10000</f>
        <v>0</v>
      </c>
      <c r="O10" s="110">
        <f>累计利润调整表!O71/10000</f>
        <v>0</v>
      </c>
      <c r="P10" s="110">
        <f>累计利润调整表!P71/10000</f>
        <v>0</v>
      </c>
      <c r="Q10" s="110">
        <f>累计利润调整表!Q71/10000</f>
        <v>0</v>
      </c>
      <c r="R10" s="110">
        <f>累计利润调整表!R71/10000</f>
        <v>0</v>
      </c>
      <c r="S10" s="110">
        <f>累计利润调整表!S71/10000</f>
        <v>0</v>
      </c>
      <c r="T10" s="110">
        <f>累计利润调整表!T71/10000</f>
        <v>0</v>
      </c>
      <c r="U10" s="110">
        <f>累计利润调整表!U71/10000</f>
        <v>0</v>
      </c>
      <c r="V10" s="110">
        <f>累计利润调整表!V71/10000</f>
        <v>0</v>
      </c>
      <c r="W10" s="110">
        <f>累计利润调整表!W71/10000</f>
        <v>0</v>
      </c>
      <c r="X10" s="110">
        <f>累计利润调整表!X71/10000</f>
        <v>0</v>
      </c>
      <c r="Y10" s="110">
        <f>累计利润调整表!Y71/10000</f>
        <v>0</v>
      </c>
    </row>
    <row r="11" spans="1:25">
      <c r="A11" s="110" t="s">
        <v>34</v>
      </c>
      <c r="B11" s="110">
        <f>累计利润调整表!B72/10000</f>
        <v>-43334.073699999994</v>
      </c>
      <c r="C11" s="110">
        <f>累计利润调整表!C72/10000</f>
        <v>-1211.8270199999999</v>
      </c>
      <c r="D11" s="110">
        <f>累计利润调整表!D72/10000</f>
        <v>-7.2181720000000951</v>
      </c>
      <c r="E11" s="110">
        <f>累计利润调整表!E72/10000</f>
        <v>-162.41108300000002</v>
      </c>
      <c r="F11" s="110">
        <f>累计利润调整表!F72/10000</f>
        <v>-40669.506130000002</v>
      </c>
      <c r="G11" s="110">
        <f>累计利润调整表!G72/10000</f>
        <v>-1283.1112950000002</v>
      </c>
      <c r="H11" s="160">
        <f>累计利润调整表!H72/10000</f>
        <v>-375.19915100000014</v>
      </c>
      <c r="I11" s="110">
        <f>累计利润调整表!I72/10000</f>
        <v>-1124.456455</v>
      </c>
      <c r="J11" s="110">
        <f>累计利润调整表!J72/10000</f>
        <v>271.45325600000001</v>
      </c>
      <c r="K11" s="110">
        <f>累计利润调整表!K72/10000</f>
        <v>0</v>
      </c>
      <c r="L11" s="110">
        <f>累计利润调整表!L72/10000</f>
        <v>0</v>
      </c>
      <c r="M11" s="110">
        <f>累计利润调整表!M72/10000</f>
        <v>-54.908944999999981</v>
      </c>
      <c r="N11" s="110">
        <f>累计利润调整表!N72/10000</f>
        <v>0</v>
      </c>
      <c r="O11" s="110">
        <f>累计利润调整表!O72/10000</f>
        <v>0</v>
      </c>
      <c r="P11" s="110">
        <f>累计利润调整表!P72/10000</f>
        <v>0</v>
      </c>
      <c r="Q11" s="110">
        <f>累计利润调整表!Q72/10000</f>
        <v>0</v>
      </c>
      <c r="R11" s="110">
        <f>累计利润调整表!R72/10000</f>
        <v>0</v>
      </c>
      <c r="S11" s="110">
        <f>累计利润调整表!S72/10000</f>
        <v>0</v>
      </c>
      <c r="T11" s="110">
        <f>累计利润调整表!T72/10000</f>
        <v>0</v>
      </c>
      <c r="U11" s="110">
        <f>累计利润调整表!U72/10000</f>
        <v>0</v>
      </c>
      <c r="V11" s="110">
        <f>累计利润调整表!V72/10000</f>
        <v>0</v>
      </c>
      <c r="W11" s="110">
        <f>累计利润调整表!W72/10000</f>
        <v>0</v>
      </c>
      <c r="X11" s="110">
        <f>累计利润调整表!X72/10000</f>
        <v>0</v>
      </c>
      <c r="Y11" s="110">
        <f>累计利润调整表!Y72/10000</f>
        <v>0</v>
      </c>
    </row>
    <row r="12" spans="1:25">
      <c r="A12" s="110" t="s">
        <v>191</v>
      </c>
      <c r="B12" s="110">
        <f>累计利润调整表!B73/10000</f>
        <v>8.5954680000000003</v>
      </c>
      <c r="C12" s="110">
        <f>累计利润调整表!C73/10000</f>
        <v>0</v>
      </c>
      <c r="D12" s="110">
        <f>累计利润调整表!D73/10000</f>
        <v>-0.8071590000000004</v>
      </c>
      <c r="E12" s="110">
        <f>累计利润调整表!E73/10000</f>
        <v>9.4026270000000007</v>
      </c>
      <c r="F12" s="110">
        <f>累计利润调整表!F73/10000</f>
        <v>0</v>
      </c>
      <c r="G12" s="110">
        <f>累计利润调整表!G73/10000</f>
        <v>0</v>
      </c>
      <c r="H12" s="110">
        <f>累计利润调整表!H73/10000</f>
        <v>0</v>
      </c>
      <c r="I12" s="110">
        <f>累计利润调整表!I73/10000</f>
        <v>0</v>
      </c>
      <c r="J12" s="110">
        <f>累计利润调整表!J73/10000</f>
        <v>0</v>
      </c>
      <c r="K12" s="110">
        <f>累计利润调整表!K73/10000</f>
        <v>0</v>
      </c>
      <c r="L12" s="110">
        <f>累计利润调整表!L73/10000</f>
        <v>0</v>
      </c>
      <c r="M12" s="110">
        <f>累计利润调整表!M73/10000</f>
        <v>0</v>
      </c>
      <c r="N12" s="110">
        <f>累计利润调整表!N73/10000</f>
        <v>0</v>
      </c>
      <c r="O12" s="110">
        <f>累计利润调整表!O73/10000</f>
        <v>0</v>
      </c>
      <c r="P12" s="110">
        <f>累计利润调整表!P73/10000</f>
        <v>0</v>
      </c>
      <c r="Q12" s="110">
        <f>累计利润调整表!Q73/10000</f>
        <v>0</v>
      </c>
      <c r="R12" s="110">
        <f>累计利润调整表!R73/10000</f>
        <v>0</v>
      </c>
      <c r="S12" s="110">
        <f>累计利润调整表!S73/10000</f>
        <v>0</v>
      </c>
      <c r="T12" s="110">
        <f>累计利润调整表!T73/10000</f>
        <v>0</v>
      </c>
      <c r="U12" s="110">
        <f>累计利润调整表!U73/10000</f>
        <v>0</v>
      </c>
      <c r="V12" s="110">
        <f>累计利润调整表!V73/10000</f>
        <v>0</v>
      </c>
      <c r="W12" s="110">
        <f>累计利润调整表!W73/10000</f>
        <v>0</v>
      </c>
      <c r="X12" s="110">
        <f>累计利润调整表!X73/10000</f>
        <v>0</v>
      </c>
      <c r="Y12" s="110">
        <f>累计利润调整表!Y73/10000</f>
        <v>0</v>
      </c>
    </row>
    <row r="13" spans="1:25">
      <c r="A13" s="110" t="s">
        <v>192</v>
      </c>
      <c r="B13" s="110">
        <f>累计利润调整表!B74/10000</f>
        <v>6.0398480000000001</v>
      </c>
      <c r="C13" s="110">
        <f>累计利润调整表!C74/10000</f>
        <v>0</v>
      </c>
      <c r="D13" s="110">
        <f>累计利润调整表!D74/10000</f>
        <v>0</v>
      </c>
      <c r="E13" s="110">
        <f>累计利润调整表!E74/10000</f>
        <v>6.0398480000000001</v>
      </c>
      <c r="F13" s="110">
        <f>累计利润调整表!F74/10000</f>
        <v>0</v>
      </c>
      <c r="G13" s="110">
        <f>累计利润调整表!G74/10000</f>
        <v>0</v>
      </c>
      <c r="H13" s="110">
        <f>累计利润调整表!H74/10000</f>
        <v>0</v>
      </c>
      <c r="I13" s="110">
        <f>累计利润调整表!I74/10000</f>
        <v>0</v>
      </c>
      <c r="J13" s="110">
        <f>累计利润调整表!J74/10000</f>
        <v>0</v>
      </c>
      <c r="K13" s="110">
        <f>累计利润调整表!K74/10000</f>
        <v>0</v>
      </c>
      <c r="L13" s="110">
        <f>累计利润调整表!L74/10000</f>
        <v>0</v>
      </c>
      <c r="M13" s="110">
        <f>累计利润调整表!M74/10000</f>
        <v>0</v>
      </c>
      <c r="N13" s="110">
        <f>累计利润调整表!N74/10000</f>
        <v>0</v>
      </c>
      <c r="O13" s="110">
        <f>累计利润调整表!O74/10000</f>
        <v>0</v>
      </c>
      <c r="P13" s="110">
        <f>累计利润调整表!P74/10000</f>
        <v>0</v>
      </c>
      <c r="Q13" s="110">
        <f>累计利润调整表!Q74/10000</f>
        <v>0</v>
      </c>
      <c r="R13" s="110">
        <f>累计利润调整表!R74/10000</f>
        <v>0</v>
      </c>
      <c r="S13" s="110">
        <f>累计利润调整表!S74/10000</f>
        <v>0</v>
      </c>
      <c r="T13" s="110">
        <f>累计利润调整表!T74/10000</f>
        <v>0</v>
      </c>
      <c r="U13" s="110">
        <f>累计利润调整表!U74/10000</f>
        <v>0</v>
      </c>
      <c r="V13" s="110">
        <f>累计利润调整表!V74/10000</f>
        <v>0</v>
      </c>
      <c r="W13" s="110">
        <f>累计利润调整表!W74/10000</f>
        <v>0</v>
      </c>
      <c r="X13" s="110">
        <f>累计利润调整表!X74/10000</f>
        <v>0</v>
      </c>
      <c r="Y13" s="110">
        <f>累计利润调整表!Y74/10000</f>
        <v>0</v>
      </c>
    </row>
    <row r="14" spans="1:25">
      <c r="A14" s="112" t="s">
        <v>37</v>
      </c>
      <c r="B14" s="148">
        <f>累计利润调整表!B75/10000</f>
        <v>5211.1946999999991</v>
      </c>
      <c r="C14" s="148">
        <f>累计利润调整表!C75/10000</f>
        <v>31.127593000000005</v>
      </c>
      <c r="D14" s="148">
        <f>累计利润调整表!D75/10000</f>
        <v>605.35701499999948</v>
      </c>
      <c r="E14" s="148">
        <f>累计利润调整表!E75/10000</f>
        <v>3274.1503679999992</v>
      </c>
      <c r="F14" s="148">
        <f>累计利润调整表!F75/10000</f>
        <v>78.666115999999988</v>
      </c>
      <c r="G14" s="148">
        <f>累计利润调整表!G75/10000</f>
        <v>329.21860599999997</v>
      </c>
      <c r="H14" s="148">
        <f>累计利润调整表!H75/10000</f>
        <v>149.57605599999999</v>
      </c>
      <c r="I14" s="148">
        <f>累计利润调整表!I75/10000</f>
        <v>84.379784000000001</v>
      </c>
      <c r="J14" s="148">
        <f>累计利润调整表!J75/10000</f>
        <v>28.948084999999999</v>
      </c>
      <c r="K14" s="148">
        <f>累计利润调整表!K75/10000</f>
        <v>0</v>
      </c>
      <c r="L14" s="148">
        <f>累计利润调整表!L75/10000</f>
        <v>37.275185</v>
      </c>
      <c r="M14" s="148">
        <f>累计利润调整表!M75/10000</f>
        <v>29.039496000000003</v>
      </c>
      <c r="N14" s="148">
        <f>累计利润调整表!N75/10000</f>
        <v>49.699446999999999</v>
      </c>
      <c r="O14" s="148">
        <f>累计利润调整表!O75/10000</f>
        <v>742.24654999999996</v>
      </c>
      <c r="P14" s="148">
        <f>累计利润调整表!P75/10000</f>
        <v>22.959116000000002</v>
      </c>
      <c r="Q14" s="148">
        <f>累计利润调整表!Q75/10000</f>
        <v>583.80504099999996</v>
      </c>
      <c r="R14" s="148">
        <f>累计利润调整表!R75/10000</f>
        <v>105.856251</v>
      </c>
      <c r="S14" s="148">
        <f>累计利润调整表!S75/10000</f>
        <v>29.626141999999998</v>
      </c>
      <c r="T14" s="148">
        <f>累计利润调整表!T75/10000</f>
        <v>100.729005</v>
      </c>
      <c r="U14" s="148">
        <f>累计利润调整表!U75/10000</f>
        <v>25.919646</v>
      </c>
      <c r="V14" s="148">
        <f>累计利润调整表!V75/10000</f>
        <v>4.4305190000000003</v>
      </c>
      <c r="W14" s="148">
        <f>累计利润调整表!W75/10000</f>
        <v>70.378839999999997</v>
      </c>
      <c r="X14" s="148">
        <f>累计利润调整表!X75/10000</f>
        <v>0</v>
      </c>
      <c r="Y14" s="148">
        <f>累计利润调整表!Y75/10000</f>
        <v>0</v>
      </c>
    </row>
    <row r="15" spans="1:25">
      <c r="A15" s="113" t="s">
        <v>38</v>
      </c>
      <c r="B15" s="113">
        <f>累计利润调整表!B76/10000</f>
        <v>1061.1479159999999</v>
      </c>
      <c r="C15" s="113">
        <f>累计利润调整表!C76/10000</f>
        <v>-1.1930430000000001</v>
      </c>
      <c r="D15" s="113">
        <f>累计利润调整表!D76/10000</f>
        <v>-18.028470999999875</v>
      </c>
      <c r="E15" s="113">
        <f>累计利润调整表!E76/10000</f>
        <v>514.85578999999984</v>
      </c>
      <c r="F15" s="113">
        <f>累计利润调整表!F76/10000</f>
        <v>10.155942999999999</v>
      </c>
      <c r="G15" s="113">
        <f>累计利润调整表!G76/10000</f>
        <v>131.456965</v>
      </c>
      <c r="H15" s="113">
        <f>累计利润调整表!H76/10000</f>
        <v>92.590143000000012</v>
      </c>
      <c r="I15" s="113">
        <f>累计利润调整表!I76/10000</f>
        <v>34.746777999999999</v>
      </c>
      <c r="J15" s="113">
        <f>累计利润调整表!J76/10000</f>
        <v>3.9549940000000001</v>
      </c>
      <c r="K15" s="113">
        <f>累计利润调整表!K76/10000</f>
        <v>0</v>
      </c>
      <c r="L15" s="113">
        <f>累计利润调整表!L76/10000</f>
        <v>0</v>
      </c>
      <c r="M15" s="113">
        <f>累计利润调整表!M76/10000</f>
        <v>0.16504999999999997</v>
      </c>
      <c r="N15" s="113">
        <f>累计利润调整表!N76/10000</f>
        <v>7.6507199999999997</v>
      </c>
      <c r="O15" s="113">
        <f>累计利润调整表!O76/10000</f>
        <v>416.25001199999997</v>
      </c>
      <c r="P15" s="113">
        <f>累计利润调整表!P76/10000</f>
        <v>0</v>
      </c>
      <c r="Q15" s="113">
        <f>累计利润调整表!Q76/10000</f>
        <v>415.141212</v>
      </c>
      <c r="R15" s="113">
        <f>累计利润调整表!R76/10000</f>
        <v>1.1088</v>
      </c>
      <c r="S15" s="113">
        <f>累计利润调整表!S76/10000</f>
        <v>0</v>
      </c>
      <c r="T15" s="113">
        <f>累计利润调整表!T76/10000</f>
        <v>0</v>
      </c>
      <c r="U15" s="113">
        <f>累计利润调整表!U76/10000</f>
        <v>0</v>
      </c>
      <c r="V15" s="113">
        <f>累计利润调整表!V76/10000</f>
        <v>0</v>
      </c>
      <c r="W15" s="113">
        <f>累计利润调整表!W76/10000</f>
        <v>0</v>
      </c>
      <c r="X15" s="113">
        <f>累计利润调整表!X76/10000</f>
        <v>0</v>
      </c>
      <c r="Y15" s="113">
        <f>累计利润调整表!Y76/10000</f>
        <v>0</v>
      </c>
    </row>
    <row r="16" spans="1:25">
      <c r="A16" s="113" t="s">
        <v>39</v>
      </c>
      <c r="B16" s="113">
        <f>累计利润调整表!B77/10000</f>
        <v>4150.0467839999992</v>
      </c>
      <c r="C16" s="113">
        <f>累计利润调整表!C77/10000</f>
        <v>32.320636000000007</v>
      </c>
      <c r="D16" s="113">
        <f>累计利润调整表!D77/10000</f>
        <v>623.38548599999933</v>
      </c>
      <c r="E16" s="113">
        <f>累计利润调整表!E77/10000</f>
        <v>2759.2945779999995</v>
      </c>
      <c r="F16" s="113">
        <f>累计利润调整表!F77/10000</f>
        <v>68.510172999999995</v>
      </c>
      <c r="G16" s="113">
        <f>累计利润调整表!G77/10000</f>
        <v>197.761641</v>
      </c>
      <c r="H16" s="113">
        <f>累计利润调整表!H77/10000</f>
        <v>56.985913000000004</v>
      </c>
      <c r="I16" s="113">
        <f>累计利润调整表!I77/10000</f>
        <v>49.633006000000002</v>
      </c>
      <c r="J16" s="113">
        <f>累计利润调整表!J77/10000</f>
        <v>24.993091</v>
      </c>
      <c r="K16" s="113">
        <f>累计利润调整表!K77/10000</f>
        <v>0</v>
      </c>
      <c r="L16" s="113">
        <f>累计利润调整表!L77/10000</f>
        <v>37.275185</v>
      </c>
      <c r="M16" s="113">
        <f>累计利润调整表!M77/10000</f>
        <v>28.874446000000002</v>
      </c>
      <c r="N16" s="113">
        <f>累计利润调整表!N77/10000</f>
        <v>42.048727</v>
      </c>
      <c r="O16" s="113">
        <f>累计利润调整表!O77/10000</f>
        <v>325.99653800000004</v>
      </c>
      <c r="P16" s="113">
        <f>累计利润调整表!P77/10000</f>
        <v>22.959116000000002</v>
      </c>
      <c r="Q16" s="113">
        <f>累计利润调整表!Q77/10000</f>
        <v>168.66382899999999</v>
      </c>
      <c r="R16" s="113">
        <f>累计利润调整表!R77/10000</f>
        <v>104.747451</v>
      </c>
      <c r="S16" s="113">
        <f>累计利润调整表!S77/10000</f>
        <v>29.626141999999998</v>
      </c>
      <c r="T16" s="113">
        <f>累计利润调整表!T77/10000</f>
        <v>100.729005</v>
      </c>
      <c r="U16" s="113">
        <f>累计利润调整表!U77/10000</f>
        <v>25.919646</v>
      </c>
      <c r="V16" s="113">
        <f>累计利润调整表!V77/10000</f>
        <v>4.4305190000000003</v>
      </c>
      <c r="W16" s="113">
        <f>累计利润调整表!W77/10000</f>
        <v>70.378839999999997</v>
      </c>
      <c r="X16" s="113">
        <f>累计利润调整表!X77/10000</f>
        <v>0</v>
      </c>
      <c r="Y16" s="113">
        <f>累计利润调整表!Y77/10000</f>
        <v>0</v>
      </c>
    </row>
    <row r="17" spans="1:26">
      <c r="A17" s="113" t="s">
        <v>40</v>
      </c>
      <c r="B17" s="113">
        <f>累计利润调整表!B78/10000</f>
        <v>0</v>
      </c>
      <c r="C17" s="113">
        <f>累计利润调整表!C78/10000</f>
        <v>0</v>
      </c>
      <c r="D17" s="113">
        <f>累计利润调整表!D78/10000</f>
        <v>0</v>
      </c>
      <c r="E17" s="113">
        <f>累计利润调整表!E78/10000</f>
        <v>0</v>
      </c>
      <c r="F17" s="113">
        <f>累计利润调整表!F78/10000</f>
        <v>0</v>
      </c>
      <c r="G17" s="113">
        <f>累计利润调整表!G78/10000</f>
        <v>0</v>
      </c>
      <c r="H17" s="113">
        <f>累计利润调整表!H78/10000</f>
        <v>0</v>
      </c>
      <c r="I17" s="113">
        <f>累计利润调整表!I78/10000</f>
        <v>0</v>
      </c>
      <c r="J17" s="113">
        <f>累计利润调整表!J78/10000</f>
        <v>0</v>
      </c>
      <c r="K17" s="113">
        <f>累计利润调整表!K78/10000</f>
        <v>0</v>
      </c>
      <c r="L17" s="113">
        <f>累计利润调整表!L78/10000</f>
        <v>0</v>
      </c>
      <c r="M17" s="113">
        <f>累计利润调整表!M78/10000</f>
        <v>0</v>
      </c>
      <c r="N17" s="113">
        <f>累计利润调整表!N78/10000</f>
        <v>0</v>
      </c>
      <c r="O17" s="113">
        <f>累计利润调整表!O78/10000</f>
        <v>0</v>
      </c>
      <c r="P17" s="113">
        <f>累计利润调整表!P78/10000</f>
        <v>0</v>
      </c>
      <c r="Q17" s="113">
        <f>累计利润调整表!Q78/10000</f>
        <v>0</v>
      </c>
      <c r="R17" s="113">
        <f>累计利润调整表!R78/10000</f>
        <v>0</v>
      </c>
      <c r="S17" s="113">
        <f>累计利润调整表!S78/10000</f>
        <v>0</v>
      </c>
      <c r="T17" s="113">
        <f>累计利润调整表!T78/10000</f>
        <v>0</v>
      </c>
      <c r="U17" s="113">
        <f>累计利润调整表!U78/10000</f>
        <v>0</v>
      </c>
      <c r="V17" s="113">
        <f>累计利润调整表!V78/10000</f>
        <v>0</v>
      </c>
      <c r="W17" s="113">
        <f>累计利润调整表!W78/10000</f>
        <v>0</v>
      </c>
      <c r="X17" s="113">
        <f>累计利润调整表!X78/10000</f>
        <v>0</v>
      </c>
      <c r="Y17" s="113">
        <f>累计利润调整表!Y78/10000</f>
        <v>0</v>
      </c>
    </row>
    <row r="18" spans="1:26">
      <c r="A18" s="113" t="s">
        <v>41</v>
      </c>
      <c r="B18" s="113">
        <f>累计利润调整表!B79/10000</f>
        <v>0</v>
      </c>
      <c r="C18" s="113">
        <f>累计利润调整表!C79/10000</f>
        <v>0</v>
      </c>
      <c r="D18" s="113">
        <f>累计利润调整表!D79/10000</f>
        <v>0</v>
      </c>
      <c r="E18" s="113">
        <f>累计利润调整表!E79/10000</f>
        <v>0</v>
      </c>
      <c r="F18" s="113">
        <f>累计利润调整表!F79/10000</f>
        <v>0</v>
      </c>
      <c r="G18" s="113">
        <f>累计利润调整表!G79/10000</f>
        <v>0</v>
      </c>
      <c r="H18" s="113">
        <f>累计利润调整表!H79/10000</f>
        <v>0</v>
      </c>
      <c r="I18" s="113">
        <f>累计利润调整表!I79/10000</f>
        <v>0</v>
      </c>
      <c r="J18" s="113">
        <f>累计利润调整表!J79/10000</f>
        <v>0</v>
      </c>
      <c r="K18" s="113">
        <f>累计利润调整表!K79/10000</f>
        <v>0</v>
      </c>
      <c r="L18" s="113">
        <f>累计利润调整表!L79/10000</f>
        <v>0</v>
      </c>
      <c r="M18" s="113">
        <f>累计利润调整表!M79/10000</f>
        <v>0</v>
      </c>
      <c r="N18" s="113">
        <f>累计利润调整表!N79/10000</f>
        <v>0</v>
      </c>
      <c r="O18" s="113">
        <f>累计利润调整表!O79/10000</f>
        <v>0</v>
      </c>
      <c r="P18" s="113">
        <f>累计利润调整表!P79/10000</f>
        <v>0</v>
      </c>
      <c r="Q18" s="113">
        <f>累计利润调整表!Q79/10000</f>
        <v>0</v>
      </c>
      <c r="R18" s="113">
        <f>累计利润调整表!R79/10000</f>
        <v>0</v>
      </c>
      <c r="S18" s="113">
        <f>累计利润调整表!S79/10000</f>
        <v>0</v>
      </c>
      <c r="T18" s="113">
        <f>累计利润调整表!T79/10000</f>
        <v>0</v>
      </c>
      <c r="U18" s="113">
        <f>累计利润调整表!U79/10000</f>
        <v>0</v>
      </c>
      <c r="V18" s="113">
        <f>累计利润调整表!V79/10000</f>
        <v>0</v>
      </c>
      <c r="W18" s="113">
        <f>累计利润调整表!W79/10000</f>
        <v>0</v>
      </c>
      <c r="X18" s="113">
        <f>累计利润调整表!X79/10000</f>
        <v>0</v>
      </c>
      <c r="Y18" s="113">
        <f>累计利润调整表!Y79/10000</f>
        <v>0</v>
      </c>
    </row>
    <row r="19" spans="1:26">
      <c r="A19" s="112" t="s">
        <v>42</v>
      </c>
      <c r="B19" s="148">
        <f>累计利润调整表!B80/10000</f>
        <v>-32806.798557000002</v>
      </c>
      <c r="C19" s="148">
        <f>累计利润调整表!C80/10000</f>
        <v>-1276.4545979999998</v>
      </c>
      <c r="D19" s="148">
        <f>累计利润调整表!D80/10000</f>
        <v>-3596.7824869999977</v>
      </c>
      <c r="E19" s="148">
        <f>累计利润调整表!E80/10000</f>
        <v>5303.389087999999</v>
      </c>
      <c r="F19" s="148">
        <f>累计利润调整表!F80/10000</f>
        <v>-40557.010886000004</v>
      </c>
      <c r="G19" s="148">
        <f>累计利润调整表!G80/10000</f>
        <v>566.61822800000004</v>
      </c>
      <c r="H19" s="148">
        <f>累计利润调整表!H80/10000</f>
        <v>1088.3086779999996</v>
      </c>
      <c r="I19" s="148">
        <f>累计利润调整表!I80/10000</f>
        <v>-576.59697800000015</v>
      </c>
      <c r="J19" s="148">
        <f>累计利润调整表!J80/10000</f>
        <v>316.58540400000004</v>
      </c>
      <c r="K19" s="148">
        <f>累计利润调整表!K80/10000</f>
        <v>0</v>
      </c>
      <c r="L19" s="148">
        <f>累计利润调整表!L80/10000</f>
        <v>-37.280185000000003</v>
      </c>
      <c r="M19" s="148">
        <f>累计利润调整表!M80/10000</f>
        <v>-224.39869099999996</v>
      </c>
      <c r="N19" s="148">
        <f>累计利润调整表!N80/10000</f>
        <v>88.300553000000008</v>
      </c>
      <c r="O19" s="148">
        <f>累计利润调整表!O80/10000</f>
        <v>6765.8705499999996</v>
      </c>
      <c r="P19" s="148">
        <f>累计利润调整表!P80/10000</f>
        <v>-22.959116000000002</v>
      </c>
      <c r="Q19" s="148">
        <f>累计利润调整表!Q80/10000</f>
        <v>6904.3120590000008</v>
      </c>
      <c r="R19" s="148">
        <f>累计利润调整表!R80/10000</f>
        <v>-85.856251</v>
      </c>
      <c r="S19" s="148">
        <f>累计利润调整表!S80/10000</f>
        <v>-29.626141999999998</v>
      </c>
      <c r="T19" s="148">
        <f>累计利润调整表!T80/10000</f>
        <v>-100.729005</v>
      </c>
      <c r="U19" s="148">
        <f>累计利润调整表!U80/10000</f>
        <v>-25.919646</v>
      </c>
      <c r="V19" s="148">
        <f>累计利润调整表!V80/10000</f>
        <v>-4.4305190000000003</v>
      </c>
      <c r="W19" s="148">
        <f>累计利润调整表!W80/10000</f>
        <v>-70.378839999999997</v>
      </c>
      <c r="X19" s="148">
        <f>累计利润调整表!X80/10000</f>
        <v>0</v>
      </c>
      <c r="Y19" s="148">
        <f>累计利润调整表!Y80/10000</f>
        <v>0</v>
      </c>
    </row>
    <row r="20" spans="1:26">
      <c r="A20" s="113" t="s">
        <v>43</v>
      </c>
      <c r="B20" s="113">
        <f>累计利润调整表!B81/10000</f>
        <v>0.86699999999999999</v>
      </c>
      <c r="C20" s="113">
        <f>累计利润调整表!C81/10000</f>
        <v>0</v>
      </c>
      <c r="D20" s="113">
        <f>累计利润调整表!D81/10000</f>
        <v>0.86699999999999999</v>
      </c>
      <c r="E20" s="113">
        <f>累计利润调整表!E81/10000</f>
        <v>0</v>
      </c>
      <c r="F20" s="113">
        <f>累计利润调整表!F81/10000</f>
        <v>0</v>
      </c>
      <c r="G20" s="113">
        <f>累计利润调整表!G81/10000</f>
        <v>0</v>
      </c>
      <c r="H20" s="113">
        <f>累计利润调整表!H81/10000</f>
        <v>0</v>
      </c>
      <c r="I20" s="113">
        <f>累计利润调整表!I81/10000</f>
        <v>0</v>
      </c>
      <c r="J20" s="113">
        <f>累计利润调整表!J81/10000</f>
        <v>0</v>
      </c>
      <c r="K20" s="113">
        <f>累计利润调整表!K81/10000</f>
        <v>0</v>
      </c>
      <c r="L20" s="113">
        <f>累计利润调整表!L81/10000</f>
        <v>0</v>
      </c>
      <c r="M20" s="113">
        <f>累计利润调整表!M81/10000</f>
        <v>0</v>
      </c>
      <c r="N20" s="113">
        <f>累计利润调整表!N81/10000</f>
        <v>0</v>
      </c>
      <c r="O20" s="113">
        <f>累计利润调整表!O81/10000</f>
        <v>0</v>
      </c>
      <c r="P20" s="113">
        <f>累计利润调整表!P81/10000</f>
        <v>0</v>
      </c>
      <c r="Q20" s="113">
        <f>累计利润调整表!Q81/10000</f>
        <v>0</v>
      </c>
      <c r="R20" s="113">
        <f>累计利润调整表!R81/10000</f>
        <v>0</v>
      </c>
      <c r="S20" s="113">
        <f>累计利润调整表!S81/10000</f>
        <v>0</v>
      </c>
      <c r="T20" s="113">
        <f>累计利润调整表!T81/10000</f>
        <v>0</v>
      </c>
      <c r="U20" s="113">
        <f>累计利润调整表!U81/10000</f>
        <v>0</v>
      </c>
      <c r="V20" s="113">
        <f>累计利润调整表!V81/10000</f>
        <v>0</v>
      </c>
      <c r="W20" s="113">
        <f>累计利润调整表!W81/10000</f>
        <v>0</v>
      </c>
      <c r="X20" s="113">
        <f>累计利润调整表!X81/10000</f>
        <v>0</v>
      </c>
      <c r="Y20" s="113">
        <f>累计利润调整表!Y81/10000</f>
        <v>0</v>
      </c>
    </row>
    <row r="21" spans="1:26">
      <c r="A21" s="113" t="s">
        <v>44</v>
      </c>
      <c r="B21" s="113">
        <f>累计利润调整表!B82/10000</f>
        <v>0.3</v>
      </c>
      <c r="C21" s="113">
        <f>累计利润调整表!C82/10000</f>
        <v>0</v>
      </c>
      <c r="D21" s="113">
        <f>累计利润调整表!D82/10000</f>
        <v>0</v>
      </c>
      <c r="E21" s="113">
        <f>累计利润调整表!E82/10000</f>
        <v>0.3</v>
      </c>
      <c r="F21" s="113">
        <f>累计利润调整表!F82/10000</f>
        <v>0</v>
      </c>
      <c r="G21" s="113">
        <f>累计利润调整表!G82/10000</f>
        <v>0</v>
      </c>
      <c r="H21" s="113">
        <f>累计利润调整表!H82/10000</f>
        <v>0</v>
      </c>
      <c r="I21" s="113">
        <f>累计利润调整表!I82/10000</f>
        <v>0</v>
      </c>
      <c r="J21" s="113">
        <f>累计利润调整表!J82/10000</f>
        <v>0</v>
      </c>
      <c r="K21" s="113">
        <f>累计利润调整表!K82/10000</f>
        <v>0</v>
      </c>
      <c r="L21" s="113">
        <f>累计利润调整表!L82/10000</f>
        <v>0</v>
      </c>
      <c r="M21" s="113">
        <f>累计利润调整表!M82/10000</f>
        <v>0</v>
      </c>
      <c r="N21" s="113">
        <f>累计利润调整表!N82/10000</f>
        <v>0</v>
      </c>
      <c r="O21" s="113">
        <f>累计利润调整表!O82/10000</f>
        <v>0</v>
      </c>
      <c r="P21" s="113">
        <f>累计利润调整表!P82/10000</f>
        <v>0</v>
      </c>
      <c r="Q21" s="113">
        <f>累计利润调整表!Q82/10000</f>
        <v>0</v>
      </c>
      <c r="R21" s="113">
        <f>累计利润调整表!R82/10000</f>
        <v>0</v>
      </c>
      <c r="S21" s="113">
        <f>累计利润调整表!S82/10000</f>
        <v>0</v>
      </c>
      <c r="T21" s="113">
        <f>累计利润调整表!T82/10000</f>
        <v>0</v>
      </c>
      <c r="U21" s="113">
        <f>累计利润调整表!U82/10000</f>
        <v>0</v>
      </c>
      <c r="V21" s="113">
        <f>累计利润调整表!V82/10000</f>
        <v>0</v>
      </c>
      <c r="W21" s="113">
        <f>累计利润调整表!W82/10000</f>
        <v>0</v>
      </c>
      <c r="X21" s="113">
        <f>累计利润调整表!X82/10000</f>
        <v>0</v>
      </c>
      <c r="Y21" s="113">
        <f>累计利润调整表!Y82/10000</f>
        <v>0</v>
      </c>
    </row>
    <row r="22" spans="1:26">
      <c r="A22" s="112" t="s">
        <v>45</v>
      </c>
      <c r="B22" s="148">
        <f>累计利润调整表!B83/10000</f>
        <v>-32806.231556999999</v>
      </c>
      <c r="C22" s="148">
        <f>累计利润调整表!C83/10000</f>
        <v>-1276.4545979999998</v>
      </c>
      <c r="D22" s="148">
        <f>累计利润调整表!D83/10000</f>
        <v>-3595.9154869999975</v>
      </c>
      <c r="E22" s="148">
        <f>累计利润调整表!E83/10000</f>
        <v>5303.0890879999988</v>
      </c>
      <c r="F22" s="148">
        <f>累计利润调整表!F83/10000</f>
        <v>-40557.010886000004</v>
      </c>
      <c r="G22" s="148">
        <f>累计利润调整表!G83/10000</f>
        <v>566.61822800000004</v>
      </c>
      <c r="H22" s="148">
        <f>累计利润调整表!H83/10000</f>
        <v>1088.3086779999996</v>
      </c>
      <c r="I22" s="148">
        <f>累计利润调整表!I83/10000</f>
        <v>-576.59697800000015</v>
      </c>
      <c r="J22" s="148">
        <f>累计利润调整表!J83/10000</f>
        <v>316.58540400000004</v>
      </c>
      <c r="K22" s="148">
        <f>累计利润调整表!K83/10000</f>
        <v>0</v>
      </c>
      <c r="L22" s="148">
        <f>累计利润调整表!L83/10000</f>
        <v>-37.280185000000003</v>
      </c>
      <c r="M22" s="148">
        <f>累计利润调整表!M83/10000</f>
        <v>-224.39869099999996</v>
      </c>
      <c r="N22" s="148">
        <f>累计利润调整表!N83/10000</f>
        <v>88.300553000000008</v>
      </c>
      <c r="O22" s="148">
        <f>累计利润调整表!O83/10000</f>
        <v>6765.8705499999996</v>
      </c>
      <c r="P22" s="148">
        <f>累计利润调整表!P83/10000</f>
        <v>-22.959116000000002</v>
      </c>
      <c r="Q22" s="148">
        <f>累计利润调整表!Q83/10000</f>
        <v>6904.3120590000008</v>
      </c>
      <c r="R22" s="148">
        <f>累计利润调整表!R83/10000</f>
        <v>-85.856251</v>
      </c>
      <c r="S22" s="148">
        <f>累计利润调整表!S83/10000</f>
        <v>-29.626141999999998</v>
      </c>
      <c r="T22" s="148">
        <f>累计利润调整表!T83/10000</f>
        <v>-100.729005</v>
      </c>
      <c r="U22" s="148">
        <f>累计利润调整表!U83/10000</f>
        <v>-25.919646</v>
      </c>
      <c r="V22" s="148">
        <f>累计利润调整表!V83/10000</f>
        <v>-4.4305190000000003</v>
      </c>
      <c r="W22" s="148">
        <f>累计利润调整表!W83/10000</f>
        <v>-70.378839999999997</v>
      </c>
      <c r="X22" s="148">
        <f>累计利润调整表!X83/10000</f>
        <v>0</v>
      </c>
      <c r="Y22" s="148">
        <f>累计利润调整表!Y83/10000</f>
        <v>0</v>
      </c>
    </row>
    <row r="23" spans="1:26">
      <c r="A23" s="113" t="s">
        <v>46</v>
      </c>
      <c r="B23" s="113">
        <f>累计利润调整表!B84/10000</f>
        <v>-8186.0786813333343</v>
      </c>
      <c r="C23" s="113">
        <f>累计利润调整表!C84/10000</f>
        <v>-10622.084475333335</v>
      </c>
      <c r="D23" s="113">
        <f>累计利润调整表!D84/10000</f>
        <v>2436.0057940000002</v>
      </c>
      <c r="E23" s="113">
        <f>累计利润调整表!E84/10000</f>
        <v>0</v>
      </c>
      <c r="F23" s="113">
        <f>累计利润调整表!F84/10000</f>
        <v>0</v>
      </c>
      <c r="G23" s="113">
        <f>累计利润调整表!G84/10000</f>
        <v>0</v>
      </c>
      <c r="H23" s="113">
        <f>累计利润调整表!H84/10000</f>
        <v>0</v>
      </c>
      <c r="I23" s="113">
        <f>累计利润调整表!I84/10000</f>
        <v>0</v>
      </c>
      <c r="J23" s="113">
        <f>累计利润调整表!J84/10000</f>
        <v>0</v>
      </c>
      <c r="K23" s="113">
        <f>累计利润调整表!K84/10000</f>
        <v>0</v>
      </c>
      <c r="L23" s="113">
        <f>累计利润调整表!L84/10000</f>
        <v>0</v>
      </c>
      <c r="M23" s="113">
        <f>累计利润调整表!M84/10000</f>
        <v>0</v>
      </c>
      <c r="N23" s="113">
        <f>累计利润调整表!N84/10000</f>
        <v>0</v>
      </c>
      <c r="O23" s="113">
        <f>累计利润调整表!O84/10000</f>
        <v>0</v>
      </c>
      <c r="P23" s="113">
        <f>累计利润调整表!P84/10000</f>
        <v>0</v>
      </c>
      <c r="Q23" s="113">
        <f>累计利润调整表!Q84/10000</f>
        <v>0</v>
      </c>
      <c r="R23" s="113">
        <f>累计利润调整表!R84/10000</f>
        <v>0</v>
      </c>
      <c r="S23" s="113">
        <f>累计利润调整表!S84/10000</f>
        <v>0</v>
      </c>
      <c r="T23" s="113">
        <f>累计利润调整表!T84/10000</f>
        <v>0</v>
      </c>
      <c r="U23" s="113">
        <f>累计利润调整表!U84/10000</f>
        <v>0</v>
      </c>
      <c r="V23" s="113">
        <f>累计利润调整表!V84/10000</f>
        <v>0</v>
      </c>
      <c r="W23" s="113">
        <f>累计利润调整表!W84/10000</f>
        <v>0</v>
      </c>
      <c r="X23" s="113">
        <f>累计利润调整表!X84/10000</f>
        <v>0</v>
      </c>
      <c r="Y23" s="113">
        <f>累计利润调整表!Y84/10000</f>
        <v>0</v>
      </c>
    </row>
    <row r="24" spans="1:26">
      <c r="A24" s="112" t="s">
        <v>47</v>
      </c>
      <c r="B24" s="148">
        <f>累计利润调整表!B85/10000</f>
        <v>-24620.152875666667</v>
      </c>
      <c r="C24" s="148">
        <f>累计利润调整表!C85/10000</f>
        <v>9345.6298773333347</v>
      </c>
      <c r="D24" s="148">
        <f>累计利润调整表!D85/10000</f>
        <v>-6031.9212809999972</v>
      </c>
      <c r="E24" s="148">
        <f>累计利润调整表!E85/10000</f>
        <v>5303.0890879999988</v>
      </c>
      <c r="F24" s="148">
        <f>累计利润调整表!F85/10000</f>
        <v>-40557.010886000004</v>
      </c>
      <c r="G24" s="148">
        <f>累计利润调整表!G85/10000</f>
        <v>566.61822800000004</v>
      </c>
      <c r="H24" s="148">
        <f>累计利润调整表!H85/10000</f>
        <v>1088.3086779999996</v>
      </c>
      <c r="I24" s="148">
        <f>累计利润调整表!I85/10000</f>
        <v>-576.59697800000015</v>
      </c>
      <c r="J24" s="148">
        <f>累计利润调整表!J85/10000</f>
        <v>316.58540400000004</v>
      </c>
      <c r="K24" s="148">
        <f>累计利润调整表!K85/10000</f>
        <v>0</v>
      </c>
      <c r="L24" s="148">
        <f>累计利润调整表!L85/10000</f>
        <v>-37.280185000000003</v>
      </c>
      <c r="M24" s="148">
        <f>累计利润调整表!M85/10000</f>
        <v>-224.39869099999996</v>
      </c>
      <c r="N24" s="148">
        <f>累计利润调整表!N85/10000</f>
        <v>88.300553000000008</v>
      </c>
      <c r="O24" s="148">
        <f>累计利润调整表!O85/10000</f>
        <v>6765.8705499999996</v>
      </c>
      <c r="P24" s="148">
        <f>累计利润调整表!P85/10000</f>
        <v>-22.959116000000002</v>
      </c>
      <c r="Q24" s="148">
        <f>累计利润调整表!Q85/10000</f>
        <v>6904.3120590000008</v>
      </c>
      <c r="R24" s="148">
        <f>累计利润调整表!R85/10000</f>
        <v>-85.856251</v>
      </c>
      <c r="S24" s="148">
        <f>累计利润调整表!S85/10000</f>
        <v>-29.626141999999998</v>
      </c>
      <c r="T24" s="148">
        <f>累计利润调整表!T85/10000</f>
        <v>-100.729005</v>
      </c>
      <c r="U24" s="148">
        <f>累计利润调整表!U85/10000</f>
        <v>-25.919646</v>
      </c>
      <c r="V24" s="148">
        <f>累计利润调整表!V85/10000</f>
        <v>-4.4305190000000003</v>
      </c>
      <c r="W24" s="148">
        <f>累计利润调整表!W85/10000</f>
        <v>-70.378839999999997</v>
      </c>
      <c r="X24" s="148">
        <f>累计利润调整表!X85/10000</f>
        <v>0</v>
      </c>
      <c r="Y24" s="148">
        <f>累计利润调整表!Y85/10000</f>
        <v>0</v>
      </c>
    </row>
    <row r="25" spans="1:26">
      <c r="A25" s="114" t="s">
        <v>48</v>
      </c>
      <c r="B25" s="149">
        <f>累计利润调整表!B86/10000</f>
        <v>0</v>
      </c>
      <c r="C25" s="149">
        <f>累计利润调整表!C86/10000</f>
        <v>0</v>
      </c>
      <c r="D25" s="149">
        <f>累计利润调整表!D86/10000</f>
        <v>0</v>
      </c>
      <c r="E25" s="149">
        <f>累计利润调整表!E86/10000</f>
        <v>0</v>
      </c>
      <c r="F25" s="149">
        <f>累计利润调整表!F86/10000</f>
        <v>0</v>
      </c>
      <c r="G25" s="149">
        <f>累计利润调整表!G86/10000</f>
        <v>0</v>
      </c>
      <c r="H25" s="149">
        <f>累计利润调整表!H86/10000</f>
        <v>0</v>
      </c>
      <c r="I25" s="149">
        <f>累计利润调整表!I86/10000</f>
        <v>0</v>
      </c>
      <c r="J25" s="149">
        <f>累计利润调整表!J86/10000</f>
        <v>0</v>
      </c>
      <c r="K25" s="149">
        <f>累计利润调整表!K86/10000</f>
        <v>0</v>
      </c>
      <c r="L25" s="149">
        <f>累计利润调整表!L86/10000</f>
        <v>0</v>
      </c>
      <c r="M25" s="149">
        <f>累计利润调整表!M86/10000</f>
        <v>0</v>
      </c>
      <c r="N25" s="149">
        <f>累计利润调整表!N86/10000</f>
        <v>0</v>
      </c>
      <c r="O25" s="149">
        <f>累计利润调整表!O86/10000</f>
        <v>0</v>
      </c>
      <c r="P25" s="149">
        <f>累计利润调整表!P86/10000</f>
        <v>0</v>
      </c>
      <c r="Q25" s="149">
        <f>累计利润调整表!Q86/10000</f>
        <v>0</v>
      </c>
      <c r="R25" s="149">
        <f>累计利润调整表!R86/10000</f>
        <v>0</v>
      </c>
      <c r="S25" s="149">
        <f>累计利润调整表!S86/10000</f>
        <v>0</v>
      </c>
      <c r="T25" s="149">
        <f>累计利润调整表!T86/10000</f>
        <v>0</v>
      </c>
      <c r="U25" s="149">
        <f>累计利润调整表!U86/10000</f>
        <v>0</v>
      </c>
      <c r="V25" s="149">
        <f>累计利润调整表!V86/10000</f>
        <v>0</v>
      </c>
      <c r="W25" s="149">
        <f>累计利润调整表!W86/10000</f>
        <v>0</v>
      </c>
      <c r="X25" s="149">
        <f>累计利润调整表!X86/10000</f>
        <v>0</v>
      </c>
      <c r="Y25" s="149">
        <f>累计利润调整表!Y86/10000</f>
        <v>0</v>
      </c>
    </row>
    <row r="26" spans="1:26" ht="14.25" thickBot="1">
      <c r="A26" s="115" t="s">
        <v>49</v>
      </c>
      <c r="B26" s="150">
        <f>累计利润调整表!B87/10000</f>
        <v>-24620.152875666663</v>
      </c>
      <c r="C26" s="150">
        <f>累计利润调整表!C87/10000</f>
        <v>9345.6298773333347</v>
      </c>
      <c r="D26" s="150">
        <f>累计利润调整表!D87/10000</f>
        <v>-6031.9212809999972</v>
      </c>
      <c r="E26" s="150">
        <f>累计利润调整表!E87/10000</f>
        <v>5303.0890879999979</v>
      </c>
      <c r="F26" s="150">
        <f>累计利润调整表!F87/10000</f>
        <v>-40557.010885999996</v>
      </c>
      <c r="G26" s="150">
        <f>累计利润调整表!G87/10000</f>
        <v>566.61822799999993</v>
      </c>
      <c r="H26" s="150">
        <f>累计利润调整表!H87/10000</f>
        <v>1088.3086779999996</v>
      </c>
      <c r="I26" s="150">
        <f>累计利润调整表!I87/10000</f>
        <v>-576.59697800000015</v>
      </c>
      <c r="J26" s="150">
        <f>累计利润调整表!J87/10000</f>
        <v>316.58540400000004</v>
      </c>
      <c r="K26" s="150">
        <f>累计利润调整表!K87/10000</f>
        <v>0</v>
      </c>
      <c r="L26" s="150">
        <f>累计利润调整表!L87/10000</f>
        <v>-37.280185000000003</v>
      </c>
      <c r="M26" s="150">
        <f>累计利润调整表!M87/10000</f>
        <v>-224.39869099999996</v>
      </c>
      <c r="N26" s="150">
        <f>累计利润调整表!N87/10000</f>
        <v>88.300553000000008</v>
      </c>
      <c r="O26" s="150">
        <f>累计利润调整表!O87/10000</f>
        <v>6765.8705499999996</v>
      </c>
      <c r="P26" s="150">
        <f>累计利润调整表!P87/10000</f>
        <v>-22.959116000000002</v>
      </c>
      <c r="Q26" s="150">
        <f>累计利润调整表!Q87/10000</f>
        <v>6904.3120590000008</v>
      </c>
      <c r="R26" s="150">
        <f>累计利润调整表!R87/10000</f>
        <v>-85.856251</v>
      </c>
      <c r="S26" s="150">
        <f>累计利润调整表!S87/10000</f>
        <v>-29.626141999999998</v>
      </c>
      <c r="T26" s="150">
        <f>累计利润调整表!T87/10000</f>
        <v>-100.729005</v>
      </c>
      <c r="U26" s="150">
        <f>累计利润调整表!U87/10000</f>
        <v>-25.919646</v>
      </c>
      <c r="V26" s="150">
        <f>累计利润调整表!V87/10000</f>
        <v>-4.4305190000000003</v>
      </c>
      <c r="W26" s="150">
        <f>累计利润调整表!W87/10000</f>
        <v>-70.378839999999997</v>
      </c>
      <c r="X26" s="150">
        <f>累计利润调整表!X87/10000</f>
        <v>0</v>
      </c>
      <c r="Y26" s="150">
        <f>累计利润调整表!Y87/10000</f>
        <v>0</v>
      </c>
    </row>
    <row r="27" spans="1:26">
      <c r="A27" s="93"/>
      <c r="B27" s="94">
        <f>累计利润调整表!B88/10000</f>
        <v>0</v>
      </c>
      <c r="C27" s="94">
        <f>累计利润调整表!C88/10000</f>
        <v>0</v>
      </c>
      <c r="D27" s="94">
        <f>累计利润调整表!D88/10000</f>
        <v>0</v>
      </c>
      <c r="E27" s="94">
        <f>累计利润调整表!E88/10000</f>
        <v>0</v>
      </c>
      <c r="F27" s="94">
        <f>累计利润调整表!F88/10000</f>
        <v>0</v>
      </c>
      <c r="G27" s="94">
        <f>累计利润调整表!G88/10000</f>
        <v>0</v>
      </c>
      <c r="H27" s="94">
        <f>累计利润调整表!H88/10000</f>
        <v>0</v>
      </c>
      <c r="I27" s="94">
        <f>累计利润调整表!I88/10000</f>
        <v>0</v>
      </c>
      <c r="J27" s="94">
        <f>累计利润调整表!J88/10000</f>
        <v>0</v>
      </c>
      <c r="K27" s="94">
        <f>累计利润调整表!K88/10000</f>
        <v>0</v>
      </c>
      <c r="L27" s="94">
        <f>累计利润调整表!L88/10000</f>
        <v>0</v>
      </c>
      <c r="M27" s="94">
        <f>累计利润调整表!M88/10000</f>
        <v>0</v>
      </c>
      <c r="N27" s="94">
        <f>累计利润调整表!N88/10000</f>
        <v>0</v>
      </c>
      <c r="O27" s="94">
        <f>累计利润调整表!O88/10000</f>
        <v>0</v>
      </c>
      <c r="P27" s="94">
        <f>累计利润调整表!P88/10000</f>
        <v>0</v>
      </c>
      <c r="Q27" s="94">
        <f>累计利润调整表!Q88/10000</f>
        <v>0</v>
      </c>
      <c r="R27" s="94">
        <f>累计利润调整表!R88/10000</f>
        <v>0</v>
      </c>
      <c r="S27" s="94">
        <f>累计利润调整表!S88/10000</f>
        <v>0</v>
      </c>
      <c r="T27" s="94">
        <f>累计利润调整表!T88/10000</f>
        <v>0</v>
      </c>
      <c r="U27" s="94">
        <f>累计利润调整表!U88/10000</f>
        <v>0</v>
      </c>
      <c r="V27" s="94">
        <f>累计利润调整表!V88/10000</f>
        <v>0</v>
      </c>
      <c r="W27" s="94">
        <f>累计利润调整表!W88/10000</f>
        <v>0</v>
      </c>
      <c r="X27" s="94">
        <f>累计利润调整表!X88/10000</f>
        <v>0</v>
      </c>
      <c r="Y27" s="94">
        <f>累计利润调整表!Y88/10000</f>
        <v>0</v>
      </c>
    </row>
    <row r="28" spans="1:26">
      <c r="A28" s="104" t="s">
        <v>52</v>
      </c>
      <c r="B28" s="151">
        <f>累计利润调整表!B89/10000</f>
        <v>0</v>
      </c>
      <c r="C28" s="151">
        <f>累计利润调整表!C89/10000</f>
        <v>0</v>
      </c>
      <c r="D28" s="151">
        <f>累计利润调整表!D89/10000</f>
        <v>0</v>
      </c>
      <c r="E28" s="151">
        <f>累计利润调整表!E89/10000</f>
        <v>0</v>
      </c>
      <c r="F28" s="151">
        <f>累计利润调整表!F89/10000</f>
        <v>0</v>
      </c>
      <c r="G28" s="151">
        <f>累计利润调整表!G89/10000</f>
        <v>0</v>
      </c>
      <c r="H28" s="151">
        <f>累计利润调整表!H89/10000</f>
        <v>0</v>
      </c>
      <c r="I28" s="151">
        <f>累计利润调整表!I89/10000</f>
        <v>0</v>
      </c>
      <c r="J28" s="151">
        <f>累计利润调整表!J89/10000</f>
        <v>0</v>
      </c>
      <c r="K28" s="151">
        <f>累计利润调整表!K89/10000</f>
        <v>0</v>
      </c>
      <c r="L28" s="151">
        <f>累计利润调整表!L89/10000</f>
        <v>0</v>
      </c>
      <c r="M28" s="151">
        <f>累计利润调整表!M89/10000</f>
        <v>0</v>
      </c>
      <c r="N28" s="151">
        <f>累计利润调整表!N89/10000</f>
        <v>0</v>
      </c>
      <c r="O28" s="151">
        <f>累计利润调整表!O89/10000</f>
        <v>0</v>
      </c>
      <c r="P28" s="151">
        <f>累计利润调整表!P89/10000</f>
        <v>0</v>
      </c>
      <c r="Q28" s="151">
        <f>累计利润调整表!Q89/10000</f>
        <v>0</v>
      </c>
      <c r="R28" s="151">
        <f>累计利润调整表!R89/10000</f>
        <v>0</v>
      </c>
      <c r="S28" s="151">
        <f>累计利润调整表!S89/10000</f>
        <v>0</v>
      </c>
      <c r="T28" s="151">
        <f>累计利润调整表!T89/10000</f>
        <v>0</v>
      </c>
      <c r="U28" s="151">
        <f>累计利润调整表!U89/10000</f>
        <v>0</v>
      </c>
      <c r="V28" s="151">
        <f>累计利润调整表!V89/10000</f>
        <v>0</v>
      </c>
      <c r="W28" s="151">
        <f>累计利润调整表!W89/10000</f>
        <v>0</v>
      </c>
      <c r="X28" s="151">
        <f>累计利润调整表!X89/10000</f>
        <v>0</v>
      </c>
      <c r="Y28" s="151">
        <f>累计利润调整表!Y89/10000</f>
        <v>0</v>
      </c>
    </row>
    <row r="29" spans="1:26" ht="14.25" thickBot="1">
      <c r="A29" s="107" t="s">
        <v>55</v>
      </c>
      <c r="B29" s="152">
        <f>累计利润调整表!B90/10000</f>
        <v>-24620.152875666663</v>
      </c>
      <c r="C29" s="152">
        <f>累计利润调整表!C90/10000</f>
        <v>9345.6298773333347</v>
      </c>
      <c r="D29" s="152">
        <f>累计利润调整表!D90/10000</f>
        <v>-6031.9212809999972</v>
      </c>
      <c r="E29" s="152">
        <f>累计利润调整表!E90/10000</f>
        <v>5303.0890879999979</v>
      </c>
      <c r="F29" s="152">
        <f>累计利润调整表!F90/10000</f>
        <v>-40557.010885999996</v>
      </c>
      <c r="G29" s="152">
        <f>累计利润调整表!G90/10000</f>
        <v>566.61822799999993</v>
      </c>
      <c r="H29" s="152">
        <f>累计利润调整表!H90/10000</f>
        <v>1088.3086779999996</v>
      </c>
      <c r="I29" s="152">
        <f>累计利润调整表!I90/10000</f>
        <v>-576.59697800000015</v>
      </c>
      <c r="J29" s="152">
        <f>累计利润调整表!J90/10000</f>
        <v>316.58540400000004</v>
      </c>
      <c r="K29" s="152">
        <f>累计利润调整表!K90/10000</f>
        <v>0</v>
      </c>
      <c r="L29" s="152">
        <f>累计利润调整表!L90/10000</f>
        <v>-37.280185000000003</v>
      </c>
      <c r="M29" s="152">
        <f>累计利润调整表!M90/10000</f>
        <v>-224.39869099999996</v>
      </c>
      <c r="N29" s="152">
        <f>累计利润调整表!N90/10000</f>
        <v>88.300553000000008</v>
      </c>
      <c r="O29" s="152">
        <f>累计利润调整表!O90/10000</f>
        <v>6765.8705499999996</v>
      </c>
      <c r="P29" s="152">
        <f>累计利润调整表!P90/10000</f>
        <v>-22.959116000000002</v>
      </c>
      <c r="Q29" s="152">
        <f>累计利润调整表!Q90/10000</f>
        <v>6904.3120590000008</v>
      </c>
      <c r="R29" s="152">
        <f>累计利润调整表!R90/10000</f>
        <v>-85.856251</v>
      </c>
      <c r="S29" s="152">
        <f>累计利润调整表!S90/10000</f>
        <v>-29.626141999999998</v>
      </c>
      <c r="T29" s="152">
        <f>累计利润调整表!T90/10000</f>
        <v>-100.729005</v>
      </c>
      <c r="U29" s="152">
        <f>累计利润调整表!U90/10000</f>
        <v>-25.919646</v>
      </c>
      <c r="V29" s="152">
        <f>累计利润调整表!V90/10000</f>
        <v>-4.4305190000000003</v>
      </c>
      <c r="W29" s="152">
        <f>累计利润调整表!W90/10000</f>
        <v>-70.378839999999997</v>
      </c>
      <c r="X29" s="152">
        <f>累计利润调整表!X90/10000</f>
        <v>0</v>
      </c>
      <c r="Y29" s="152">
        <f>累计利润调整表!Y90/10000</f>
        <v>0</v>
      </c>
    </row>
    <row r="31" spans="1:26" ht="14.25" thickBot="1">
      <c r="A31" s="59"/>
      <c r="B31" s="62" t="s">
        <v>110</v>
      </c>
    </row>
    <row r="32" spans="1:26" s="59" customFormat="1">
      <c r="A32" s="64" t="s">
        <v>58</v>
      </c>
      <c r="B32" s="65" t="s">
        <v>59</v>
      </c>
      <c r="C32" s="66" t="str">
        <f>累计利润调整表!B32</f>
        <v>合计</v>
      </c>
      <c r="D32" s="66" t="str">
        <f>累计利润调整表!C32</f>
        <v>其他</v>
      </c>
      <c r="E32" s="66" t="str">
        <f>累计利润调整表!D32</f>
        <v>总部中后台</v>
      </c>
      <c r="F32" s="66" t="str">
        <f>累计利润调整表!E32</f>
        <v>经纪业务部</v>
      </c>
      <c r="G32" s="66" t="str">
        <f>累计利润调整表!F32</f>
        <v>资产管理部</v>
      </c>
      <c r="H32" s="66" t="str">
        <f>累计利润调整表!G32</f>
        <v>深分公司合计</v>
      </c>
      <c r="I32" s="77" t="str">
        <f>累计利润调整表!H32</f>
        <v>固定收益部</v>
      </c>
      <c r="J32" s="77" t="str">
        <f>累计利润调整表!I32</f>
        <v>证券投资部</v>
      </c>
      <c r="K32" s="77" t="str">
        <f>累计利润调整表!J32</f>
        <v>金融衍生品投资部</v>
      </c>
      <c r="L32" s="77" t="str">
        <f>累计利润调整表!K32</f>
        <v>风险管理部</v>
      </c>
      <c r="M32" s="77" t="str">
        <f>累计利润调整表!L32</f>
        <v>深圳管理部</v>
      </c>
      <c r="N32" s="77" t="str">
        <f>累计利润调整表!M32</f>
        <v>金融工程部</v>
      </c>
      <c r="O32" s="66" t="str">
        <f>累计利润调整表!N32</f>
        <v>中小企业融资部</v>
      </c>
      <c r="P32" s="66" t="str">
        <f>累计利润调整表!O32</f>
        <v>投资银行合计</v>
      </c>
      <c r="Q32" s="77" t="str">
        <f>累计利润调整表!P32</f>
        <v>财务顾问部</v>
      </c>
      <c r="R32" s="77" t="str">
        <f>累计利润调整表!Q32</f>
        <v>债券融资部</v>
      </c>
      <c r="S32" s="77" t="str">
        <f>累计利润调整表!R32</f>
        <v>股权融资部</v>
      </c>
      <c r="T32" s="77" t="str">
        <f>累计利润调整表!S32</f>
        <v>投行管理总部</v>
      </c>
      <c r="U32" s="66" t="str">
        <f>累计利润调整表!T32</f>
        <v>浙江分公司小计</v>
      </c>
      <c r="V32" s="77" t="str">
        <f>累计利润调整表!U32</f>
        <v>浙分总部</v>
      </c>
      <c r="W32" s="77" t="str">
        <f>累计利润调整表!V32</f>
        <v>综合业务部</v>
      </c>
      <c r="X32" s="77" t="str">
        <f>累计利润调整表!W32</f>
        <v>网络金融部</v>
      </c>
      <c r="Y32" s="66">
        <f>累计利润调整表!X32</f>
        <v>0</v>
      </c>
      <c r="Z32" s="66">
        <f>累计利润调整表!Y32</f>
        <v>0</v>
      </c>
    </row>
    <row r="33" spans="1:26" s="59" customFormat="1">
      <c r="A33" s="169" t="s">
        <v>60</v>
      </c>
      <c r="B33" s="67" t="s">
        <v>61</v>
      </c>
      <c r="C33" s="84">
        <f>累计考核费用!C108/10000</f>
        <v>1285.3455509999999</v>
      </c>
      <c r="D33" s="84">
        <f>累计考核费用!D108/10000</f>
        <v>3.698</v>
      </c>
      <c r="E33" s="84">
        <f>累计考核费用!E108/10000</f>
        <v>345.16589399999998</v>
      </c>
      <c r="F33" s="84">
        <f>累计考核费用!F108/10000</f>
        <v>590.95251200000007</v>
      </c>
      <c r="G33" s="84">
        <f>累计考核费用!G108/10000</f>
        <v>39.218828999999999</v>
      </c>
      <c r="H33" s="84">
        <f>累计考核费用!H108/10000</f>
        <v>96.891350999999986</v>
      </c>
      <c r="I33" s="84">
        <f>累计考核费用!I108/10000</f>
        <v>29.384249000000001</v>
      </c>
      <c r="J33" s="84">
        <f>累计考核费用!J108/10000</f>
        <v>23.445222000000001</v>
      </c>
      <c r="K33" s="84">
        <f>累计考核费用!K108/10000</f>
        <v>13.850639000000001</v>
      </c>
      <c r="L33" s="84">
        <f>累计考核费用!L108/10000</f>
        <v>0</v>
      </c>
      <c r="M33" s="84">
        <f>累计考核费用!M108/10000</f>
        <v>11.391895</v>
      </c>
      <c r="N33" s="86">
        <f>累计考核费用!N108/10000</f>
        <v>18.819345999999999</v>
      </c>
      <c r="O33" s="86">
        <f>累计考核费用!O108/10000</f>
        <v>35.965319000000001</v>
      </c>
      <c r="P33" s="86">
        <f>累计考核费用!P108/10000</f>
        <v>122.90744299999999</v>
      </c>
      <c r="Q33" s="86">
        <f>累计考核费用!Q108/10000</f>
        <v>6.8777679999999997</v>
      </c>
      <c r="R33" s="86">
        <f>累计考核费用!R108/10000</f>
        <v>26.583214000000002</v>
      </c>
      <c r="S33" s="86">
        <f>累计考核费用!S108/10000</f>
        <v>71.196085999999994</v>
      </c>
      <c r="T33" s="84">
        <f>累计考核费用!T108/10000</f>
        <v>18.250374999999998</v>
      </c>
      <c r="U33" s="84">
        <f>累计考核费用!U108/10000</f>
        <v>50.546203000000006</v>
      </c>
      <c r="V33" s="84">
        <f>累计考核费用!V108/10000</f>
        <v>12.569866000000001</v>
      </c>
      <c r="W33" s="84">
        <f>累计考核费用!W108/10000</f>
        <v>3.189349</v>
      </c>
      <c r="X33" s="84">
        <f>累计考核费用!X108/10000</f>
        <v>34.786988000000001</v>
      </c>
      <c r="Y33" s="59">
        <f>累计考核费用!Y108/10000</f>
        <v>0</v>
      </c>
      <c r="Z33" s="59">
        <f>累计考核费用!Z108/10000</f>
        <v>0</v>
      </c>
    </row>
    <row r="34" spans="1:26" s="59" customFormat="1">
      <c r="A34" s="170"/>
      <c r="B34" s="67" t="s">
        <v>62</v>
      </c>
      <c r="C34" s="84">
        <f>累计考核费用!C109/10000</f>
        <v>1.1893</v>
      </c>
      <c r="D34" s="84">
        <f>累计考核费用!D109/10000</f>
        <v>1.0960000000000001</v>
      </c>
      <c r="E34" s="84">
        <f>累计考核费用!E109/10000</f>
        <v>0</v>
      </c>
      <c r="F34" s="84">
        <f>累计考核费用!F109/10000</f>
        <v>7.1999999999999995E-2</v>
      </c>
      <c r="G34" s="84">
        <f>累计考核费用!G109/10000</f>
        <v>0</v>
      </c>
      <c r="H34" s="84">
        <f>累计考核费用!H109/10000</f>
        <v>0</v>
      </c>
      <c r="I34" s="84">
        <f>累计考核费用!I109/10000</f>
        <v>0</v>
      </c>
      <c r="J34" s="84">
        <f>累计考核费用!J109/10000</f>
        <v>0</v>
      </c>
      <c r="K34" s="84">
        <f>累计考核费用!K109/10000</f>
        <v>0</v>
      </c>
      <c r="L34" s="84">
        <f>累计考核费用!L109/10000</f>
        <v>0</v>
      </c>
      <c r="M34" s="84">
        <f>累计考核费用!M109/10000</f>
        <v>0</v>
      </c>
      <c r="N34" s="86">
        <f>累计考核费用!N109/10000</f>
        <v>0</v>
      </c>
      <c r="O34" s="86">
        <f>累计考核费用!O109/10000</f>
        <v>0</v>
      </c>
      <c r="P34" s="86">
        <f>累计考核费用!P109/10000</f>
        <v>2.1299999999999999E-2</v>
      </c>
      <c r="Q34" s="86">
        <f>累计考核费用!Q109/10000</f>
        <v>0</v>
      </c>
      <c r="R34" s="86">
        <f>累计考核费用!R109/10000</f>
        <v>2.1299999999999999E-2</v>
      </c>
      <c r="S34" s="86">
        <f>累计考核费用!S109/10000</f>
        <v>0</v>
      </c>
      <c r="T34" s="84">
        <f>累计考核费用!T109/10000</f>
        <v>0</v>
      </c>
      <c r="U34" s="84">
        <f>累计考核费用!U109/10000</f>
        <v>0</v>
      </c>
      <c r="V34" s="84">
        <f>累计考核费用!V109/10000</f>
        <v>0</v>
      </c>
      <c r="W34" s="84">
        <f>累计考核费用!W109/10000</f>
        <v>0</v>
      </c>
      <c r="X34" s="84">
        <f>累计考核费用!X109/10000</f>
        <v>0</v>
      </c>
      <c r="Y34" s="59">
        <f>累计考核费用!Y109/10000</f>
        <v>0</v>
      </c>
      <c r="Z34" s="59">
        <f>累计考核费用!Z109/10000</f>
        <v>0</v>
      </c>
    </row>
    <row r="35" spans="1:26" s="59" customFormat="1">
      <c r="A35" s="170"/>
      <c r="B35" s="67" t="s">
        <v>63</v>
      </c>
      <c r="C35" s="84">
        <f>累计考核费用!C110/10000</f>
        <v>52.455494999999992</v>
      </c>
      <c r="D35" s="84">
        <f>累计考核费用!D110/10000</f>
        <v>7.4800000000000005E-2</v>
      </c>
      <c r="E35" s="84">
        <f>累计考核费用!E110/10000</f>
        <v>21.272873000000001</v>
      </c>
      <c r="F35" s="84">
        <f>累计考核费用!F110/10000</f>
        <v>24.209656999999996</v>
      </c>
      <c r="G35" s="84">
        <f>累计考核费用!G110/10000</f>
        <v>0.80789600000000006</v>
      </c>
      <c r="H35" s="84">
        <f>累计考核费用!H110/10000</f>
        <v>1.9283709999999998</v>
      </c>
      <c r="I35" s="84">
        <f>累计考核费用!I110/10000</f>
        <v>0.60112500000000002</v>
      </c>
      <c r="J35" s="84">
        <f>累计考核费用!J110/10000</f>
        <v>0.48066400000000004</v>
      </c>
      <c r="K35" s="84">
        <f>累计考核费用!K110/10000</f>
        <v>0.28373300000000001</v>
      </c>
      <c r="L35" s="84">
        <f>累计考核费用!L110/10000</f>
        <v>0</v>
      </c>
      <c r="M35" s="84">
        <f>累计考核费用!M110/10000</f>
        <v>0.17722199999999999</v>
      </c>
      <c r="N35" s="86">
        <f>累计考核费用!N110/10000</f>
        <v>0.385627</v>
      </c>
      <c r="O35" s="86">
        <f>累计考核费用!O110/10000</f>
        <v>0.63263000000000003</v>
      </c>
      <c r="P35" s="86">
        <f>累计考核费用!P110/10000</f>
        <v>2.486424</v>
      </c>
      <c r="Q35" s="86">
        <f>累计考核费用!Q110/10000</f>
        <v>0.14343499999999998</v>
      </c>
      <c r="R35" s="86">
        <f>累计考核费用!R110/10000</f>
        <v>0.55266400000000004</v>
      </c>
      <c r="S35" s="86">
        <f>累计考核费用!S110/10000</f>
        <v>1.4407219999999998</v>
      </c>
      <c r="T35" s="84">
        <f>累计考核费用!T110/10000</f>
        <v>0.349603</v>
      </c>
      <c r="U35" s="84">
        <f>累计考核费用!U110/10000</f>
        <v>1.0428439999999999</v>
      </c>
      <c r="V35" s="84">
        <f>累计考核费用!V110/10000</f>
        <v>0.25559699999999996</v>
      </c>
      <c r="W35" s="84">
        <f>累计考核费用!W110/10000</f>
        <v>6.6307000000000005E-2</v>
      </c>
      <c r="X35" s="84">
        <f>累计考核费用!X110/10000</f>
        <v>0.72093999999999991</v>
      </c>
      <c r="Y35" s="59">
        <f>累计考核费用!Y110/10000</f>
        <v>0</v>
      </c>
      <c r="Z35" s="59">
        <f>累计考核费用!Z110/10000</f>
        <v>0</v>
      </c>
    </row>
    <row r="36" spans="1:26" s="59" customFormat="1">
      <c r="A36" s="170"/>
      <c r="B36" s="67" t="s">
        <v>64</v>
      </c>
      <c r="C36" s="84">
        <f>累计考核费用!C111/10000</f>
        <v>300.08164799999997</v>
      </c>
      <c r="D36" s="84">
        <f>累计考核费用!D111/10000</f>
        <v>-21.158007000000001</v>
      </c>
      <c r="E36" s="84">
        <f>累计考核费用!E111/10000</f>
        <v>67.796446000000003</v>
      </c>
      <c r="F36" s="84">
        <f>累计考核费用!F111/10000</f>
        <v>174.27653700000002</v>
      </c>
      <c r="G36" s="84">
        <f>累计考核费用!G111/10000</f>
        <v>10.630481</v>
      </c>
      <c r="H36" s="84">
        <f>累计考核费用!H111/10000</f>
        <v>27.062931999999996</v>
      </c>
      <c r="I36" s="84">
        <f>累计考核费用!I111/10000</f>
        <v>7.5662149999999997</v>
      </c>
      <c r="J36" s="84">
        <f>累计考核费用!J111/10000</f>
        <v>7.0492259999999991</v>
      </c>
      <c r="K36" s="84">
        <f>累计考核费用!K111/10000</f>
        <v>4.112927</v>
      </c>
      <c r="L36" s="84">
        <f>累计考核费用!L111/10000</f>
        <v>0</v>
      </c>
      <c r="M36" s="84">
        <f>累计考核费用!M111/10000</f>
        <v>2.3564560000000001</v>
      </c>
      <c r="N36" s="86">
        <f>累计考核费用!N111/10000</f>
        <v>5.9781079999999998</v>
      </c>
      <c r="O36" s="86">
        <f>累计考核费用!O111/10000</f>
        <v>10.004078</v>
      </c>
      <c r="P36" s="86">
        <f>累计考核费用!P111/10000</f>
        <v>15.618931</v>
      </c>
      <c r="Q36" s="86">
        <f>累计考核费用!Q111/10000</f>
        <v>1.8757669999999997</v>
      </c>
      <c r="R36" s="86">
        <f>累计考核费用!R111/10000</f>
        <v>6.6627410000000005</v>
      </c>
      <c r="S36" s="86">
        <f>累计考核费用!S111/10000</f>
        <v>5.2073849999999995</v>
      </c>
      <c r="T36" s="84">
        <f>累计考核费用!T111/10000</f>
        <v>1.8730380000000002</v>
      </c>
      <c r="U36" s="84">
        <f>累计考核费用!U111/10000</f>
        <v>15.850249999999997</v>
      </c>
      <c r="V36" s="84">
        <f>累计考核费用!V111/10000</f>
        <v>2.5870519999999999</v>
      </c>
      <c r="W36" s="84">
        <f>累计考核费用!W111/10000</f>
        <v>0.99660499999999996</v>
      </c>
      <c r="X36" s="84">
        <f>累计考核费用!X111/10000</f>
        <v>12.266592999999999</v>
      </c>
      <c r="Y36" s="59">
        <f>累计考核费用!Y111/10000</f>
        <v>0</v>
      </c>
      <c r="Z36" s="59">
        <f>累计考核费用!Z111/10000</f>
        <v>0</v>
      </c>
    </row>
    <row r="37" spans="1:26" s="59" customFormat="1">
      <c r="A37" s="170"/>
      <c r="B37" s="67" t="s">
        <v>65</v>
      </c>
      <c r="C37" s="84">
        <f>累计考核费用!C112/10000</f>
        <v>0</v>
      </c>
      <c r="D37" s="84">
        <f>累计考核费用!D112/10000</f>
        <v>0</v>
      </c>
      <c r="E37" s="84">
        <f>累计考核费用!E112/10000</f>
        <v>0</v>
      </c>
      <c r="F37" s="84">
        <f>累计考核费用!F112/10000</f>
        <v>0</v>
      </c>
      <c r="G37" s="84">
        <f>累计考核费用!G112/10000</f>
        <v>0</v>
      </c>
      <c r="H37" s="84">
        <f>累计考核费用!H112/10000</f>
        <v>0</v>
      </c>
      <c r="I37" s="84">
        <f>累计考核费用!I112/10000</f>
        <v>0</v>
      </c>
      <c r="J37" s="84">
        <f>累计考核费用!J112/10000</f>
        <v>0</v>
      </c>
      <c r="K37" s="84">
        <f>累计考核费用!K112/10000</f>
        <v>0</v>
      </c>
      <c r="L37" s="84">
        <f>累计考核费用!L112/10000</f>
        <v>0</v>
      </c>
      <c r="M37" s="84">
        <f>累计考核费用!M112/10000</f>
        <v>0</v>
      </c>
      <c r="N37" s="86">
        <f>累计考核费用!N112/10000</f>
        <v>0</v>
      </c>
      <c r="O37" s="86">
        <f>累计考核费用!O112/10000</f>
        <v>0</v>
      </c>
      <c r="P37" s="86">
        <f>累计考核费用!P112/10000</f>
        <v>0</v>
      </c>
      <c r="Q37" s="86">
        <f>累计考核费用!Q112/10000</f>
        <v>0</v>
      </c>
      <c r="R37" s="86">
        <f>累计考核费用!R112/10000</f>
        <v>0</v>
      </c>
      <c r="S37" s="86">
        <f>累计考核费用!S112/10000</f>
        <v>0</v>
      </c>
      <c r="T37" s="84">
        <f>累计考核费用!T112/10000</f>
        <v>0</v>
      </c>
      <c r="U37" s="84">
        <f>累计考核费用!U112/10000</f>
        <v>0</v>
      </c>
      <c r="V37" s="84">
        <f>累计考核费用!V112/10000</f>
        <v>0</v>
      </c>
      <c r="W37" s="84">
        <f>累计考核费用!W112/10000</f>
        <v>0</v>
      </c>
      <c r="X37" s="84">
        <f>累计考核费用!X112/10000</f>
        <v>0</v>
      </c>
      <c r="Y37" s="59">
        <f>累计考核费用!Y112/10000</f>
        <v>0</v>
      </c>
      <c r="Z37" s="59">
        <f>累计考核费用!Z112/10000</f>
        <v>0</v>
      </c>
    </row>
    <row r="38" spans="1:26" s="59" customFormat="1">
      <c r="A38" s="170"/>
      <c r="B38" s="67" t="s">
        <v>66</v>
      </c>
      <c r="C38" s="84">
        <f>累计考核费用!C113/10000</f>
        <v>2.8671900000000003</v>
      </c>
      <c r="D38" s="84">
        <f>累计考核费用!D113/10000</f>
        <v>0</v>
      </c>
      <c r="E38" s="84">
        <f>累计考核费用!E113/10000</f>
        <v>0</v>
      </c>
      <c r="F38" s="84">
        <f>累计考核费用!F113/10000</f>
        <v>2.8671900000000003</v>
      </c>
      <c r="G38" s="84">
        <f>累计考核费用!G113/10000</f>
        <v>0</v>
      </c>
      <c r="H38" s="84">
        <f>累计考核费用!H113/10000</f>
        <v>0</v>
      </c>
      <c r="I38" s="84">
        <f>累计考核费用!I113/10000</f>
        <v>0</v>
      </c>
      <c r="J38" s="84">
        <f>累计考核费用!J113/10000</f>
        <v>0</v>
      </c>
      <c r="K38" s="84">
        <f>累计考核费用!K113/10000</f>
        <v>0</v>
      </c>
      <c r="L38" s="84">
        <f>累计考核费用!L113/10000</f>
        <v>0</v>
      </c>
      <c r="M38" s="84">
        <f>累计考核费用!M113/10000</f>
        <v>0</v>
      </c>
      <c r="N38" s="86">
        <f>累计考核费用!N113/10000</f>
        <v>0</v>
      </c>
      <c r="O38" s="86">
        <f>累计考核费用!O113/10000</f>
        <v>0</v>
      </c>
      <c r="P38" s="86">
        <f>累计考核费用!P113/10000</f>
        <v>0</v>
      </c>
      <c r="Q38" s="86">
        <f>累计考核费用!Q113/10000</f>
        <v>0</v>
      </c>
      <c r="R38" s="86">
        <f>累计考核费用!R113/10000</f>
        <v>0</v>
      </c>
      <c r="S38" s="86">
        <f>累计考核费用!S113/10000</f>
        <v>0</v>
      </c>
      <c r="T38" s="84">
        <f>累计考核费用!T113/10000</f>
        <v>0</v>
      </c>
      <c r="U38" s="84">
        <f>累计考核费用!U113/10000</f>
        <v>0</v>
      </c>
      <c r="V38" s="84">
        <f>累计考核费用!V113/10000</f>
        <v>0</v>
      </c>
      <c r="W38" s="84">
        <f>累计考核费用!W113/10000</f>
        <v>0</v>
      </c>
      <c r="X38" s="84">
        <f>累计考核费用!X113/10000</f>
        <v>0</v>
      </c>
      <c r="Y38" s="59">
        <f>累计考核费用!Y113/10000</f>
        <v>0</v>
      </c>
      <c r="Z38" s="59">
        <f>累计考核费用!Z113/10000</f>
        <v>0</v>
      </c>
    </row>
    <row r="39" spans="1:26" s="59" customFormat="1">
      <c r="A39" s="170"/>
      <c r="B39" s="67" t="s">
        <v>67</v>
      </c>
      <c r="C39" s="84">
        <f>累计考核费用!C114/10000</f>
        <v>29.526</v>
      </c>
      <c r="D39" s="84">
        <f>累计考核费用!D114/10000</f>
        <v>4.2000000000000003E-2</v>
      </c>
      <c r="E39" s="84">
        <f>累计考核费用!E114/10000</f>
        <v>7.5179999999999998</v>
      </c>
      <c r="F39" s="84">
        <f>累计考核费用!F114/10000</f>
        <v>12.852</v>
      </c>
      <c r="G39" s="84">
        <f>累计考核费用!G114/10000</f>
        <v>1.1759999999999999</v>
      </c>
      <c r="H39" s="84">
        <f>累计考核费用!H114/10000</f>
        <v>2.2679999999999998</v>
      </c>
      <c r="I39" s="84">
        <f>累计考核费用!I114/10000</f>
        <v>0.67200000000000004</v>
      </c>
      <c r="J39" s="84">
        <f>累计考核费用!J114/10000</f>
        <v>0.58799999999999997</v>
      </c>
      <c r="K39" s="84">
        <f>累计考核费用!K114/10000</f>
        <v>0.33600000000000002</v>
      </c>
      <c r="L39" s="84">
        <f>累计考核费用!L114/10000</f>
        <v>0</v>
      </c>
      <c r="M39" s="84">
        <f>累计考核费用!M114/10000</f>
        <v>0.21</v>
      </c>
      <c r="N39" s="86">
        <f>累计考核费用!N114/10000</f>
        <v>0.46200000000000002</v>
      </c>
      <c r="O39" s="86">
        <f>累计考核费用!O114/10000</f>
        <v>1.554</v>
      </c>
      <c r="P39" s="86">
        <f>累计考核费用!P114/10000</f>
        <v>2.52</v>
      </c>
      <c r="Q39" s="86">
        <f>累计考核费用!Q114/10000</f>
        <v>0.29399999999999998</v>
      </c>
      <c r="R39" s="86">
        <f>累计考核费用!R114/10000</f>
        <v>1.05</v>
      </c>
      <c r="S39" s="86">
        <f>累计考核费用!S114/10000</f>
        <v>0.84</v>
      </c>
      <c r="T39" s="84">
        <f>累计考核费用!T114/10000</f>
        <v>0.33600000000000002</v>
      </c>
      <c r="U39" s="84">
        <f>累计考核费用!U114/10000</f>
        <v>1.5960000000000001</v>
      </c>
      <c r="V39" s="84">
        <f>累计考核费用!V114/10000</f>
        <v>0.21</v>
      </c>
      <c r="W39" s="84">
        <f>累计考核费用!W114/10000</f>
        <v>0.126</v>
      </c>
      <c r="X39" s="84">
        <f>累计考核费用!X114/10000</f>
        <v>1.26</v>
      </c>
      <c r="Y39" s="59">
        <f>累计考核费用!Y114/10000</f>
        <v>0</v>
      </c>
      <c r="Z39" s="59">
        <f>累计考核费用!Z114/10000</f>
        <v>0</v>
      </c>
    </row>
    <row r="40" spans="1:26" s="59" customFormat="1">
      <c r="A40" s="170"/>
      <c r="B40" s="67" t="s">
        <v>68</v>
      </c>
      <c r="C40" s="84">
        <f>累计考核费用!C115/10000</f>
        <v>9.6659039999999994</v>
      </c>
      <c r="D40" s="84">
        <f>累计考核费用!D115/10000</f>
        <v>0</v>
      </c>
      <c r="E40" s="84">
        <f>累计考核费用!E115/10000</f>
        <v>6.3528000000000002</v>
      </c>
      <c r="F40" s="84">
        <f>累计考核费用!F115/10000</f>
        <v>2.528</v>
      </c>
      <c r="G40" s="84">
        <f>累计考核费用!G115/10000</f>
        <v>0</v>
      </c>
      <c r="H40" s="84">
        <f>累计考核费用!H115/10000</f>
        <v>0.45790399999999998</v>
      </c>
      <c r="I40" s="84">
        <f>累计考核费用!I115/10000</f>
        <v>0</v>
      </c>
      <c r="J40" s="84">
        <f>累计考核费用!J115/10000</f>
        <v>0.45790399999999998</v>
      </c>
      <c r="K40" s="84">
        <f>累计考核费用!K115/10000</f>
        <v>0</v>
      </c>
      <c r="L40" s="84">
        <f>累计考核费用!L115/10000</f>
        <v>0</v>
      </c>
      <c r="M40" s="84">
        <f>累计考核费用!M115/10000</f>
        <v>0</v>
      </c>
      <c r="N40" s="86">
        <f>累计考核费用!N115/10000</f>
        <v>0</v>
      </c>
      <c r="O40" s="86">
        <f>累计考核费用!O115/10000</f>
        <v>0</v>
      </c>
      <c r="P40" s="86">
        <f>累计考核费用!P115/10000</f>
        <v>0.32719999999999999</v>
      </c>
      <c r="Q40" s="86">
        <f>累计考核费用!Q115/10000</f>
        <v>0</v>
      </c>
      <c r="R40" s="86">
        <f>累计考核费用!R115/10000</f>
        <v>0</v>
      </c>
      <c r="S40" s="86">
        <f>累计考核费用!S115/10000</f>
        <v>0</v>
      </c>
      <c r="T40" s="84">
        <f>累计考核费用!T115/10000</f>
        <v>0.32719999999999999</v>
      </c>
      <c r="U40" s="84">
        <f>累计考核费用!U115/10000</f>
        <v>0</v>
      </c>
      <c r="V40" s="84">
        <f>累计考核费用!V115/10000</f>
        <v>0</v>
      </c>
      <c r="W40" s="84">
        <f>累计考核费用!W115/10000</f>
        <v>0</v>
      </c>
      <c r="X40" s="84">
        <f>累计考核费用!X115/10000</f>
        <v>0</v>
      </c>
      <c r="Y40" s="59">
        <f>累计考核费用!Y115/10000</f>
        <v>0</v>
      </c>
      <c r="Z40" s="59">
        <f>累计考核费用!Z115/10000</f>
        <v>0</v>
      </c>
    </row>
    <row r="41" spans="1:26" s="59" customFormat="1">
      <c r="A41" s="170"/>
      <c r="B41" s="67" t="s">
        <v>69</v>
      </c>
      <c r="C41" s="84">
        <f>累计考核费用!C116/10000</f>
        <v>0</v>
      </c>
      <c r="D41" s="84">
        <f>累计考核费用!D116/10000</f>
        <v>0</v>
      </c>
      <c r="E41" s="84">
        <f>累计考核费用!E116/10000</f>
        <v>0</v>
      </c>
      <c r="F41" s="84">
        <f>累计考核费用!F116/10000</f>
        <v>0</v>
      </c>
      <c r="G41" s="84">
        <f>累计考核费用!G116/10000</f>
        <v>0</v>
      </c>
      <c r="H41" s="84">
        <f>累计考核费用!H116/10000</f>
        <v>0</v>
      </c>
      <c r="I41" s="84">
        <f>累计考核费用!I116/10000</f>
        <v>0</v>
      </c>
      <c r="J41" s="84">
        <f>累计考核费用!J116/10000</f>
        <v>0</v>
      </c>
      <c r="K41" s="84">
        <f>累计考核费用!K116/10000</f>
        <v>0</v>
      </c>
      <c r="L41" s="84">
        <f>累计考核费用!L116/10000</f>
        <v>0</v>
      </c>
      <c r="M41" s="84">
        <f>累计考核费用!M116/10000</f>
        <v>0</v>
      </c>
      <c r="N41" s="86">
        <f>累计考核费用!N116/10000</f>
        <v>0</v>
      </c>
      <c r="O41" s="86">
        <f>累计考核费用!O116/10000</f>
        <v>0</v>
      </c>
      <c r="P41" s="86">
        <f>累计考核费用!P116/10000</f>
        <v>0</v>
      </c>
      <c r="Q41" s="86">
        <f>累计考核费用!Q116/10000</f>
        <v>0</v>
      </c>
      <c r="R41" s="86">
        <f>累计考核费用!R116/10000</f>
        <v>0</v>
      </c>
      <c r="S41" s="86">
        <f>累计考核费用!S116/10000</f>
        <v>0</v>
      </c>
      <c r="T41" s="84">
        <f>累计考核费用!T116/10000</f>
        <v>0</v>
      </c>
      <c r="U41" s="84">
        <f>累计考核费用!U116/10000</f>
        <v>0</v>
      </c>
      <c r="V41" s="84">
        <f>累计考核费用!V116/10000</f>
        <v>0</v>
      </c>
      <c r="W41" s="84">
        <f>累计考核费用!W116/10000</f>
        <v>0</v>
      </c>
      <c r="X41" s="84">
        <f>累计考核费用!X116/10000</f>
        <v>0</v>
      </c>
      <c r="Y41" s="59">
        <f>累计考核费用!Y116/10000</f>
        <v>0</v>
      </c>
      <c r="Z41" s="59">
        <f>累计考核费用!Z116/10000</f>
        <v>0</v>
      </c>
    </row>
    <row r="42" spans="1:26" s="59" customFormat="1">
      <c r="A42" s="171"/>
      <c r="B42" s="67" t="s">
        <v>70</v>
      </c>
      <c r="C42" s="85">
        <f>累计考核费用!C117/10000</f>
        <v>1681.1310879999999</v>
      </c>
      <c r="D42" s="85">
        <f>累计考核费用!D117/10000</f>
        <v>-16.247207</v>
      </c>
      <c r="E42" s="85">
        <f>累计考核费用!E117/10000</f>
        <v>448.10601299999996</v>
      </c>
      <c r="F42" s="85">
        <f>累计考核费用!F117/10000</f>
        <v>807.75789600000019</v>
      </c>
      <c r="G42" s="85">
        <f>累计考核费用!G117/10000</f>
        <v>51.833205999999997</v>
      </c>
      <c r="H42" s="85">
        <f>累计考核费用!H117/10000</f>
        <v>128.60855799999999</v>
      </c>
      <c r="I42" s="85">
        <f>累计考核费用!I117/10000</f>
        <v>38.223589000000004</v>
      </c>
      <c r="J42" s="85">
        <f>累计考核费用!J117/10000</f>
        <v>32.021015999999996</v>
      </c>
      <c r="K42" s="85">
        <f>累计考核费用!K117/10000</f>
        <v>18.583299</v>
      </c>
      <c r="L42" s="85">
        <f>累计考核费用!L117/10000</f>
        <v>0</v>
      </c>
      <c r="M42" s="85">
        <f>累计考核费用!M117/10000</f>
        <v>14.135573000000001</v>
      </c>
      <c r="N42" s="87">
        <f>累计考核费用!N117/10000</f>
        <v>25.645080999999998</v>
      </c>
      <c r="O42" s="87">
        <f>累计考核费用!O117/10000</f>
        <v>48.156027000000002</v>
      </c>
      <c r="P42" s="87">
        <f>累计考核费用!P117/10000</f>
        <v>143.88129799999999</v>
      </c>
      <c r="Q42" s="87">
        <f>累计考核费用!Q117/10000</f>
        <v>9.1909700000000001</v>
      </c>
      <c r="R42" s="87">
        <f>累计考核费用!R117/10000</f>
        <v>34.869919000000003</v>
      </c>
      <c r="S42" s="87">
        <f>累计考核费用!S117/10000</f>
        <v>78.684192999999993</v>
      </c>
      <c r="T42" s="85">
        <f>累计考核费用!T117/10000</f>
        <v>21.136215999999997</v>
      </c>
      <c r="U42" s="85">
        <f>累计考核费用!U117/10000</f>
        <v>69.035297</v>
      </c>
      <c r="V42" s="85">
        <f>累计考核费用!V117/10000</f>
        <v>15.622515000000002</v>
      </c>
      <c r="W42" s="85">
        <f>累计考核费用!W117/10000</f>
        <v>4.3782610000000002</v>
      </c>
      <c r="X42" s="85">
        <f>累计考核费用!X117/10000</f>
        <v>49.034521000000005</v>
      </c>
      <c r="Y42" s="59">
        <f>累计考核费用!Y117/10000</f>
        <v>0</v>
      </c>
      <c r="Z42" s="59">
        <f>累计考核费用!Z117/10000</f>
        <v>0</v>
      </c>
    </row>
    <row r="43" spans="1:26" s="59" customFormat="1">
      <c r="A43" s="163" t="s">
        <v>71</v>
      </c>
      <c r="B43" s="70" t="s">
        <v>72</v>
      </c>
      <c r="C43" s="84">
        <f>累计考核费用!C118/10000</f>
        <v>622.63163299999997</v>
      </c>
      <c r="D43" s="84">
        <f>累计考核费用!D118/10000</f>
        <v>0</v>
      </c>
      <c r="E43" s="84">
        <f>累计考核费用!E118/10000</f>
        <v>0</v>
      </c>
      <c r="F43" s="84">
        <f>累计考核费用!F118/10000</f>
        <v>622.63163299999997</v>
      </c>
      <c r="G43" s="84">
        <f>累计考核费用!G118/10000</f>
        <v>0</v>
      </c>
      <c r="H43" s="84">
        <f>累计考核费用!H118/10000</f>
        <v>0</v>
      </c>
      <c r="I43" s="84">
        <f>累计考核费用!I118/10000</f>
        <v>0</v>
      </c>
      <c r="J43" s="84">
        <f>累计考核费用!J118/10000</f>
        <v>0</v>
      </c>
      <c r="K43" s="84">
        <f>累计考核费用!K118/10000</f>
        <v>0</v>
      </c>
      <c r="L43" s="84">
        <f>累计考核费用!L118/10000</f>
        <v>0</v>
      </c>
      <c r="M43" s="84">
        <f>累计考核费用!M118/10000</f>
        <v>0</v>
      </c>
      <c r="N43" s="86">
        <f>累计考核费用!N118/10000</f>
        <v>0</v>
      </c>
      <c r="O43" s="86">
        <f>累计考核费用!O118/10000</f>
        <v>0</v>
      </c>
      <c r="P43" s="86">
        <f>累计考核费用!P118/10000</f>
        <v>0</v>
      </c>
      <c r="Q43" s="86">
        <f>累计考核费用!Q118/10000</f>
        <v>0</v>
      </c>
      <c r="R43" s="86">
        <f>累计考核费用!R118/10000</f>
        <v>0</v>
      </c>
      <c r="S43" s="86">
        <f>累计考核费用!S118/10000</f>
        <v>0</v>
      </c>
      <c r="T43" s="84">
        <f>累计考核费用!T118/10000</f>
        <v>0</v>
      </c>
      <c r="U43" s="84">
        <f>累计考核费用!U118/10000</f>
        <v>0</v>
      </c>
      <c r="V43" s="84">
        <f>累计考核费用!V118/10000</f>
        <v>0</v>
      </c>
      <c r="W43" s="84">
        <f>累计考核费用!W118/10000</f>
        <v>0</v>
      </c>
      <c r="X43" s="84">
        <f>累计考核费用!X118/10000</f>
        <v>0</v>
      </c>
      <c r="Y43" s="59">
        <f>累计考核费用!Y118/10000</f>
        <v>0</v>
      </c>
      <c r="Z43" s="59">
        <f>累计考核费用!Z118/10000</f>
        <v>0</v>
      </c>
    </row>
    <row r="44" spans="1:26" s="59" customFormat="1">
      <c r="A44" s="164"/>
      <c r="B44" s="70" t="s">
        <v>73</v>
      </c>
      <c r="C44" s="84">
        <f>累计考核费用!C119/10000</f>
        <v>552.236402</v>
      </c>
      <c r="D44" s="84">
        <f>累计考核费用!D119/10000</f>
        <v>0</v>
      </c>
      <c r="E44" s="84">
        <f>累计考核费用!E119/10000</f>
        <v>0</v>
      </c>
      <c r="F44" s="84">
        <f>累计考核费用!F119/10000</f>
        <v>564.92800199999999</v>
      </c>
      <c r="G44" s="84">
        <f>累计考核费用!G119/10000</f>
        <v>0</v>
      </c>
      <c r="H44" s="84">
        <f>累计考核费用!H119/10000</f>
        <v>0</v>
      </c>
      <c r="I44" s="84">
        <f>累计考核费用!I119/10000</f>
        <v>0</v>
      </c>
      <c r="J44" s="84">
        <f>累计考核费用!J119/10000</f>
        <v>0</v>
      </c>
      <c r="K44" s="84">
        <f>累计考核费用!K119/10000</f>
        <v>0</v>
      </c>
      <c r="L44" s="84">
        <f>累计考核费用!L119/10000</f>
        <v>0</v>
      </c>
      <c r="M44" s="84">
        <f>累计考核费用!M119/10000</f>
        <v>0</v>
      </c>
      <c r="N44" s="86">
        <f>累计考核费用!N119/10000</f>
        <v>0</v>
      </c>
      <c r="O44" s="86">
        <f>累计考核费用!O119/10000</f>
        <v>-12.691599999999999</v>
      </c>
      <c r="P44" s="86">
        <f>累计考核费用!P119/10000</f>
        <v>0</v>
      </c>
      <c r="Q44" s="86">
        <f>累计考核费用!Q119/10000</f>
        <v>0</v>
      </c>
      <c r="R44" s="86">
        <f>累计考核费用!R119/10000</f>
        <v>0</v>
      </c>
      <c r="S44" s="86">
        <f>累计考核费用!S119/10000</f>
        <v>0</v>
      </c>
      <c r="T44" s="84">
        <f>累计考核费用!T119/10000</f>
        <v>0</v>
      </c>
      <c r="U44" s="84">
        <f>累计考核费用!U119/10000</f>
        <v>0</v>
      </c>
      <c r="V44" s="84">
        <f>累计考核费用!V119/10000</f>
        <v>0</v>
      </c>
      <c r="W44" s="84">
        <f>累计考核费用!W119/10000</f>
        <v>0</v>
      </c>
      <c r="X44" s="84">
        <f>累计考核费用!X119/10000</f>
        <v>0</v>
      </c>
      <c r="Y44" s="59">
        <f>累计考核费用!Y119/10000</f>
        <v>0</v>
      </c>
      <c r="Z44" s="59">
        <f>累计考核费用!Z119/10000</f>
        <v>0</v>
      </c>
    </row>
    <row r="45" spans="1:26" s="59" customFormat="1">
      <c r="A45" s="164"/>
      <c r="B45" s="70" t="s">
        <v>74</v>
      </c>
      <c r="C45" s="84">
        <f>累计考核费用!C120/10000</f>
        <v>149.78902000000002</v>
      </c>
      <c r="D45" s="84">
        <f>累计考核费用!D120/10000</f>
        <v>-36.359287000000002</v>
      </c>
      <c r="E45" s="84">
        <f>累计考核费用!E120/10000</f>
        <v>-3.6711010000000002</v>
      </c>
      <c r="F45" s="84">
        <f>累计考核费用!F120/10000</f>
        <v>86.181603000000024</v>
      </c>
      <c r="G45" s="84">
        <f>累计考核费用!G120/10000</f>
        <v>1.9116139999999999</v>
      </c>
      <c r="H45" s="84">
        <f>累计考核费用!H120/10000</f>
        <v>25.26502</v>
      </c>
      <c r="I45" s="84">
        <f>累计考核费用!I120/10000</f>
        <v>11.558578000000001</v>
      </c>
      <c r="J45" s="84">
        <f>累计考核费用!J120/10000</f>
        <v>11.76108</v>
      </c>
      <c r="K45" s="84">
        <f>累计考核费用!K120/10000</f>
        <v>3.4553349999999998</v>
      </c>
      <c r="L45" s="84">
        <f>累计考核费用!L120/10000</f>
        <v>0</v>
      </c>
      <c r="M45" s="84">
        <f>累计考核费用!M120/10000</f>
        <v>0</v>
      </c>
      <c r="N45" s="86">
        <f>累计考核费用!N120/10000</f>
        <v>-1.509973</v>
      </c>
      <c r="O45" s="86">
        <f>累计考核费用!O120/10000</f>
        <v>1.38</v>
      </c>
      <c r="P45" s="86">
        <f>累计考核费用!P120/10000</f>
        <v>75.081170999999998</v>
      </c>
      <c r="Q45" s="86">
        <f>累计考核费用!Q120/10000</f>
        <v>0</v>
      </c>
      <c r="R45" s="86">
        <f>累计考核费用!R120/10000</f>
        <v>74.881170999999995</v>
      </c>
      <c r="S45" s="86">
        <f>累计考核费用!S120/10000</f>
        <v>0.2</v>
      </c>
      <c r="T45" s="84">
        <f>累计考核费用!T120/10000</f>
        <v>0</v>
      </c>
      <c r="U45" s="84">
        <f>累计考核费用!U120/10000</f>
        <v>0</v>
      </c>
      <c r="V45" s="84">
        <f>累计考核费用!V120/10000</f>
        <v>0</v>
      </c>
      <c r="W45" s="84">
        <f>累计考核费用!W120/10000</f>
        <v>0</v>
      </c>
      <c r="X45" s="84">
        <f>累计考核费用!X120/10000</f>
        <v>0</v>
      </c>
      <c r="Y45" s="59">
        <f>累计考核费用!Y120/10000</f>
        <v>0</v>
      </c>
      <c r="Z45" s="59">
        <f>累计考核费用!Z120/10000</f>
        <v>0</v>
      </c>
    </row>
    <row r="46" spans="1:26" s="59" customFormat="1" ht="24">
      <c r="A46" s="164"/>
      <c r="B46" s="70" t="s">
        <v>75</v>
      </c>
      <c r="C46" s="84">
        <f>累计考核费用!C121/10000</f>
        <v>0</v>
      </c>
      <c r="D46" s="84">
        <f>累计考核费用!D121/10000</f>
        <v>0</v>
      </c>
      <c r="E46" s="84">
        <f>累计考核费用!E121/10000</f>
        <v>0</v>
      </c>
      <c r="F46" s="84">
        <f>累计考核费用!F121/10000</f>
        <v>0</v>
      </c>
      <c r="G46" s="84">
        <f>累计考核费用!G121/10000</f>
        <v>0</v>
      </c>
      <c r="H46" s="84">
        <f>累计考核费用!H121/10000</f>
        <v>0</v>
      </c>
      <c r="I46" s="84">
        <f>累计考核费用!I121/10000</f>
        <v>0</v>
      </c>
      <c r="J46" s="84">
        <f>累计考核费用!J121/10000</f>
        <v>0</v>
      </c>
      <c r="K46" s="84">
        <f>累计考核费用!K121/10000</f>
        <v>0</v>
      </c>
      <c r="L46" s="84">
        <f>累计考核费用!L121/10000</f>
        <v>0</v>
      </c>
      <c r="M46" s="84">
        <f>累计考核费用!M121/10000</f>
        <v>0</v>
      </c>
      <c r="N46" s="86">
        <f>累计考核费用!N121/10000</f>
        <v>0</v>
      </c>
      <c r="O46" s="86">
        <f>累计考核费用!O121/10000</f>
        <v>0</v>
      </c>
      <c r="P46" s="86">
        <f>累计考核费用!P121/10000</f>
        <v>0</v>
      </c>
      <c r="Q46" s="86">
        <f>累计考核费用!Q121/10000</f>
        <v>0</v>
      </c>
      <c r="R46" s="86">
        <f>累计考核费用!R121/10000</f>
        <v>0</v>
      </c>
      <c r="S46" s="86">
        <f>累计考核费用!S121/10000</f>
        <v>0</v>
      </c>
      <c r="T46" s="84">
        <f>累计考核费用!T121/10000</f>
        <v>0</v>
      </c>
      <c r="U46" s="84">
        <f>累计考核费用!U121/10000</f>
        <v>0</v>
      </c>
      <c r="V46" s="84">
        <f>累计考核费用!V121/10000</f>
        <v>0</v>
      </c>
      <c r="W46" s="84">
        <f>累计考核费用!W121/10000</f>
        <v>0</v>
      </c>
      <c r="X46" s="84">
        <f>累计考核费用!X121/10000</f>
        <v>0</v>
      </c>
      <c r="Y46" s="59">
        <f>累计考核费用!Y121/10000</f>
        <v>0</v>
      </c>
      <c r="Z46" s="59">
        <f>累计考核费用!Z121/10000</f>
        <v>0</v>
      </c>
    </row>
    <row r="47" spans="1:26" s="59" customFormat="1">
      <c r="A47" s="165"/>
      <c r="B47" s="70" t="s">
        <v>70</v>
      </c>
      <c r="C47" s="85">
        <f>累计考核费用!C122/10000</f>
        <v>1324.6570550000001</v>
      </c>
      <c r="D47" s="85">
        <f>累计考核费用!D122/10000</f>
        <v>-36.359287000000002</v>
      </c>
      <c r="E47" s="85">
        <f>累计考核费用!E122/10000</f>
        <v>-3.6711010000000002</v>
      </c>
      <c r="F47" s="85">
        <f>累计考核费用!F122/10000</f>
        <v>1273.7412379999998</v>
      </c>
      <c r="G47" s="85">
        <f>累计考核费用!G122/10000</f>
        <v>1.9116139999999999</v>
      </c>
      <c r="H47" s="85">
        <f>累计考核费用!H122/10000</f>
        <v>25.26502</v>
      </c>
      <c r="I47" s="85">
        <f>累计考核费用!I122/10000</f>
        <v>11.558578000000001</v>
      </c>
      <c r="J47" s="85">
        <f>累计考核费用!J122/10000</f>
        <v>11.76108</v>
      </c>
      <c r="K47" s="85">
        <f>累计考核费用!K122/10000</f>
        <v>3.4553349999999998</v>
      </c>
      <c r="L47" s="85">
        <f>累计考核费用!L122/10000</f>
        <v>0</v>
      </c>
      <c r="M47" s="85">
        <f>累计考核费用!M122/10000</f>
        <v>0</v>
      </c>
      <c r="N47" s="87">
        <f>累计考核费用!N122/10000</f>
        <v>-1.509973</v>
      </c>
      <c r="O47" s="87">
        <f>累计考核费用!O122/10000</f>
        <v>-11.3116</v>
      </c>
      <c r="P47" s="87">
        <f>累计考核费用!P122/10000</f>
        <v>75.081170999999998</v>
      </c>
      <c r="Q47" s="87">
        <f>累计考核费用!Q122/10000</f>
        <v>0</v>
      </c>
      <c r="R47" s="87">
        <f>累计考核费用!R122/10000</f>
        <v>74.881170999999995</v>
      </c>
      <c r="S47" s="87">
        <f>累计考核费用!S122/10000</f>
        <v>0.2</v>
      </c>
      <c r="T47" s="85">
        <f>累计考核费用!T122/10000</f>
        <v>0</v>
      </c>
      <c r="U47" s="85">
        <f>累计考核费用!U122/10000</f>
        <v>0</v>
      </c>
      <c r="V47" s="85">
        <f>累计考核费用!V122/10000</f>
        <v>0</v>
      </c>
      <c r="W47" s="85">
        <f>累计考核费用!W122/10000</f>
        <v>0</v>
      </c>
      <c r="X47" s="85">
        <f>累计考核费用!X122/10000</f>
        <v>0</v>
      </c>
      <c r="Y47" s="59">
        <f>累计考核费用!Y122/10000</f>
        <v>0</v>
      </c>
      <c r="Z47" s="59">
        <f>累计考核费用!Z122/10000</f>
        <v>0</v>
      </c>
    </row>
    <row r="48" spans="1:26" s="59" customFormat="1">
      <c r="A48" s="166" t="s">
        <v>76</v>
      </c>
      <c r="B48" s="70" t="s">
        <v>77</v>
      </c>
      <c r="C48" s="84">
        <f>累计考核费用!C123/10000</f>
        <v>209.721856</v>
      </c>
      <c r="D48" s="84">
        <f>累计考核费用!D123/10000</f>
        <v>11.52</v>
      </c>
      <c r="E48" s="84">
        <f>累计考核费用!E123/10000</f>
        <v>28.658752999999997</v>
      </c>
      <c r="F48" s="84">
        <f>累计考核费用!F123/10000</f>
        <v>96.147632999999999</v>
      </c>
      <c r="G48" s="84">
        <f>累计考核费用!G123/10000</f>
        <v>9.1515000000000004</v>
      </c>
      <c r="H48" s="84">
        <f>累计考核费用!H123/10000</f>
        <v>6.0975900000000003</v>
      </c>
      <c r="I48" s="84">
        <f>累计考核费用!I123/10000</f>
        <v>1.3213900000000001</v>
      </c>
      <c r="J48" s="84">
        <f>累计考核费用!J123/10000</f>
        <v>1.2431000000000001</v>
      </c>
      <c r="K48" s="84">
        <f>累计考核费用!K123/10000</f>
        <v>0.80559999999999998</v>
      </c>
      <c r="L48" s="84">
        <f>累计考核费用!L123/10000</f>
        <v>0</v>
      </c>
      <c r="M48" s="84">
        <f>累计考核费用!M123/10000</f>
        <v>2.2835000000000001</v>
      </c>
      <c r="N48" s="86">
        <f>累计考核费用!N123/10000</f>
        <v>0.44400000000000001</v>
      </c>
      <c r="O48" s="86">
        <f>累计考核费用!O123/10000</f>
        <v>1.14727</v>
      </c>
      <c r="P48" s="86">
        <f>累计考核费用!P123/10000</f>
        <v>53.366440000000004</v>
      </c>
      <c r="Q48" s="86">
        <f>累计考核费用!Q123/10000</f>
        <v>6.5148699999999993</v>
      </c>
      <c r="R48" s="86">
        <f>累计考核费用!R123/10000</f>
        <v>32.174399999999999</v>
      </c>
      <c r="S48" s="86">
        <f>累计考核费用!S123/10000</f>
        <v>13.02407</v>
      </c>
      <c r="T48" s="84">
        <f>累计考核费用!T123/10000</f>
        <v>1.6531</v>
      </c>
      <c r="U48" s="84">
        <f>累计考核费用!U123/10000</f>
        <v>3.6326699999999996</v>
      </c>
      <c r="V48" s="84">
        <f>累计考核费用!V123/10000</f>
        <v>1.1721200000000001</v>
      </c>
      <c r="W48" s="84">
        <f>累计考核费用!W123/10000</f>
        <v>0</v>
      </c>
      <c r="X48" s="84">
        <f>累计考核费用!X123/10000</f>
        <v>2.46055</v>
      </c>
      <c r="Y48" s="59">
        <f>累计考核费用!Y123/10000</f>
        <v>0</v>
      </c>
      <c r="Z48" s="59">
        <f>累计考核费用!Z123/10000</f>
        <v>0</v>
      </c>
    </row>
    <row r="49" spans="1:26" s="59" customFormat="1">
      <c r="A49" s="167"/>
      <c r="B49" s="70" t="s">
        <v>78</v>
      </c>
      <c r="C49" s="84">
        <f>累计考核费用!C124/10000</f>
        <v>64.262589999999989</v>
      </c>
      <c r="D49" s="84">
        <f>累计考核费用!D124/10000</f>
        <v>0</v>
      </c>
      <c r="E49" s="84">
        <f>累计考核费用!E124/10000</f>
        <v>7.5584550000000004</v>
      </c>
      <c r="F49" s="84">
        <f>累计考核费用!F124/10000</f>
        <v>12.480631000000001</v>
      </c>
      <c r="G49" s="84">
        <f>累计考核费用!G124/10000</f>
        <v>3.9271199999999995</v>
      </c>
      <c r="H49" s="84">
        <f>累计考核费用!H124/10000</f>
        <v>7.5156799999999988</v>
      </c>
      <c r="I49" s="84">
        <f>累计考核费用!I124/10000</f>
        <v>2.80118</v>
      </c>
      <c r="J49" s="84">
        <f>累计考核费用!J124/10000</f>
        <v>2.2891599999999999</v>
      </c>
      <c r="K49" s="84">
        <f>累计考核费用!K124/10000</f>
        <v>0.70199999999999996</v>
      </c>
      <c r="L49" s="84">
        <f>累计考核费用!L124/10000</f>
        <v>0</v>
      </c>
      <c r="M49" s="84">
        <f>累计考核费用!M124/10000</f>
        <v>0.61050000000000004</v>
      </c>
      <c r="N49" s="86">
        <f>累计考核费用!N124/10000</f>
        <v>1.1128400000000001</v>
      </c>
      <c r="O49" s="86">
        <f>累计考核费用!O124/10000</f>
        <v>3.0038099999999996</v>
      </c>
      <c r="P49" s="86">
        <f>累计考核费用!P124/10000</f>
        <v>29.269344</v>
      </c>
      <c r="Q49" s="86">
        <f>累计考核费用!Q124/10000</f>
        <v>1.3956</v>
      </c>
      <c r="R49" s="86">
        <f>累计考核费用!R124/10000</f>
        <v>19.817423999999999</v>
      </c>
      <c r="S49" s="86">
        <f>累计考核费用!S124/10000</f>
        <v>7.3533200000000001</v>
      </c>
      <c r="T49" s="84">
        <f>累计考核费用!T124/10000</f>
        <v>0.70299999999999996</v>
      </c>
      <c r="U49" s="84">
        <f>累计考核费用!U124/10000</f>
        <v>0.50754999999999995</v>
      </c>
      <c r="V49" s="84">
        <f>累计考核费用!V124/10000</f>
        <v>0</v>
      </c>
      <c r="W49" s="84">
        <f>累计考核费用!W124/10000</f>
        <v>0</v>
      </c>
      <c r="X49" s="84">
        <f>累计考核费用!X124/10000</f>
        <v>0.50754999999999995</v>
      </c>
      <c r="Y49" s="59">
        <f>累计考核费用!Y124/10000</f>
        <v>0</v>
      </c>
      <c r="Z49" s="59">
        <f>累计考核费用!Z124/10000</f>
        <v>0</v>
      </c>
    </row>
    <row r="50" spans="1:26" s="59" customFormat="1">
      <c r="A50" s="167"/>
      <c r="B50" s="70" t="s">
        <v>79</v>
      </c>
      <c r="C50" s="84">
        <f>累计考核费用!C125/10000</f>
        <v>34.066239999999993</v>
      </c>
      <c r="D50" s="84">
        <f>累计考核费用!D125/10000</f>
        <v>0</v>
      </c>
      <c r="E50" s="84">
        <f>累计考核费用!E125/10000</f>
        <v>11.823402999999999</v>
      </c>
      <c r="F50" s="84">
        <f>累计考核费用!F125/10000</f>
        <v>19.509217</v>
      </c>
      <c r="G50" s="84">
        <f>累计考核费用!G125/10000</f>
        <v>0.19290399999999999</v>
      </c>
      <c r="H50" s="84">
        <f>累计考核费用!H125/10000</f>
        <v>0.96451799999999999</v>
      </c>
      <c r="I50" s="84">
        <f>累计考核费用!I125/10000</f>
        <v>0.19290399999999999</v>
      </c>
      <c r="J50" s="84">
        <f>累计考核费用!J125/10000</f>
        <v>0.19290399999999999</v>
      </c>
      <c r="K50" s="84">
        <f>累计考核费用!K125/10000</f>
        <v>0.19290399999999999</v>
      </c>
      <c r="L50" s="84">
        <f>累计考核费用!L125/10000</f>
        <v>0</v>
      </c>
      <c r="M50" s="84">
        <f>累计考核费用!M125/10000</f>
        <v>0.19290199999999999</v>
      </c>
      <c r="N50" s="86">
        <f>累计考核费用!N125/10000</f>
        <v>0.19290399999999999</v>
      </c>
      <c r="O50" s="86">
        <f>累计考核费用!O125/10000</f>
        <v>0</v>
      </c>
      <c r="P50" s="86">
        <f>累计考核费用!P125/10000</f>
        <v>0.97495599999999993</v>
      </c>
      <c r="Q50" s="86">
        <f>累计考核费用!Q125/10000</f>
        <v>0.24373899999999998</v>
      </c>
      <c r="R50" s="86">
        <f>累计考核费用!R125/10000</f>
        <v>0.24373899999999998</v>
      </c>
      <c r="S50" s="86">
        <f>累计考核费用!S125/10000</f>
        <v>0.24373899999999998</v>
      </c>
      <c r="T50" s="84">
        <f>累计考核费用!T125/10000</f>
        <v>0.24373899999999998</v>
      </c>
      <c r="U50" s="84">
        <f>累计考核费用!U125/10000</f>
        <v>0.60124200000000005</v>
      </c>
      <c r="V50" s="84">
        <f>累计考核费用!V125/10000</f>
        <v>0.30062100000000003</v>
      </c>
      <c r="W50" s="84">
        <f>累计考核费用!W125/10000</f>
        <v>0</v>
      </c>
      <c r="X50" s="84">
        <f>累计考核费用!X125/10000</f>
        <v>0.30062100000000003</v>
      </c>
      <c r="Y50" s="59">
        <f>累计考核费用!Y125/10000</f>
        <v>0</v>
      </c>
      <c r="Z50" s="59">
        <f>累计考核费用!Z125/10000</f>
        <v>0</v>
      </c>
    </row>
    <row r="51" spans="1:26" s="59" customFormat="1">
      <c r="A51" s="167"/>
      <c r="B51" s="70" t="s">
        <v>80</v>
      </c>
      <c r="C51" s="84">
        <f>累计考核费用!C126/10000</f>
        <v>20.771373999999998</v>
      </c>
      <c r="D51" s="84">
        <f>累计考核费用!D126/10000</f>
        <v>1.48</v>
      </c>
      <c r="E51" s="84">
        <f>累计考核费用!E126/10000</f>
        <v>5.3875429999999991</v>
      </c>
      <c r="F51" s="84">
        <f>累计考核费用!F126/10000</f>
        <v>10.167385000000001</v>
      </c>
      <c r="G51" s="84">
        <f>累计考核费用!G126/10000</f>
        <v>9.5399999999999999E-2</v>
      </c>
      <c r="H51" s="84">
        <f>累计考核费用!H126/10000</f>
        <v>3.0479439999999998</v>
      </c>
      <c r="I51" s="84">
        <f>累计考核费用!I126/10000</f>
        <v>0.85929100000000003</v>
      </c>
      <c r="J51" s="84">
        <f>累计考核费用!J126/10000</f>
        <v>0.35728200000000004</v>
      </c>
      <c r="K51" s="84">
        <f>累计考核费用!K126/10000</f>
        <v>0.21240100000000003</v>
      </c>
      <c r="L51" s="84">
        <f>累计考核费用!L126/10000</f>
        <v>0</v>
      </c>
      <c r="M51" s="84">
        <f>累计考核费用!M126/10000</f>
        <v>1.098233</v>
      </c>
      <c r="N51" s="86">
        <f>累计考核费用!N126/10000</f>
        <v>0.52073700000000001</v>
      </c>
      <c r="O51" s="86">
        <f>累计考核费用!O126/10000</f>
        <v>5.2699999999999997E-2</v>
      </c>
      <c r="P51" s="86">
        <f>累计考核费用!P126/10000</f>
        <v>0.27879999999999999</v>
      </c>
      <c r="Q51" s="86">
        <f>累计考核费用!Q126/10000</f>
        <v>2.8199999999999999E-2</v>
      </c>
      <c r="R51" s="86">
        <f>累计考核费用!R126/10000</f>
        <v>0.14130000000000001</v>
      </c>
      <c r="S51" s="86">
        <f>累计考核费用!S126/10000</f>
        <v>9.9000000000000008E-3</v>
      </c>
      <c r="T51" s="84">
        <f>累计考核费用!T126/10000</f>
        <v>9.9400000000000002E-2</v>
      </c>
      <c r="U51" s="84">
        <f>累计考核费用!U126/10000</f>
        <v>0.261602</v>
      </c>
      <c r="V51" s="84">
        <f>累计考核费用!V126/10000</f>
        <v>0.22540199999999999</v>
      </c>
      <c r="W51" s="84">
        <f>累计考核费用!W126/10000</f>
        <v>4.5999999999999999E-3</v>
      </c>
      <c r="X51" s="84">
        <f>累计考核费用!X126/10000</f>
        <v>3.1600000000000003E-2</v>
      </c>
      <c r="Y51" s="59">
        <f>累计考核费用!Y126/10000</f>
        <v>0</v>
      </c>
      <c r="Z51" s="59">
        <f>累计考核费用!Z126/10000</f>
        <v>0</v>
      </c>
    </row>
    <row r="52" spans="1:26" s="59" customFormat="1">
      <c r="A52" s="167"/>
      <c r="B52" s="70" t="s">
        <v>81</v>
      </c>
      <c r="C52" s="84">
        <f>累计考核费用!C127/10000</f>
        <v>14.74574</v>
      </c>
      <c r="D52" s="84">
        <f>累计考核费用!D127/10000</f>
        <v>0</v>
      </c>
      <c r="E52" s="84">
        <f>累计考核费用!E127/10000</f>
        <v>2.9904599999999997</v>
      </c>
      <c r="F52" s="84">
        <f>累计考核费用!F127/10000</f>
        <v>8.9233619999999974</v>
      </c>
      <c r="G52" s="84">
        <f>累计考核费用!G127/10000</f>
        <v>0.13070999999999999</v>
      </c>
      <c r="H52" s="84">
        <f>累计考核费用!H127/10000</f>
        <v>1.6280700000000001</v>
      </c>
      <c r="I52" s="84">
        <f>累计考核费用!I127/10000</f>
        <v>0.29430000000000001</v>
      </c>
      <c r="J52" s="84">
        <f>累计考核费用!J127/10000</f>
        <v>0.20549999999999999</v>
      </c>
      <c r="K52" s="84">
        <f>累计考核费用!K127/10000</f>
        <v>0.1739</v>
      </c>
      <c r="L52" s="84">
        <f>累计考核费用!L127/10000</f>
        <v>0</v>
      </c>
      <c r="M52" s="84">
        <f>累计考核费用!M127/10000</f>
        <v>0.76586999999999994</v>
      </c>
      <c r="N52" s="86">
        <f>累计考核费用!N127/10000</f>
        <v>0.1885</v>
      </c>
      <c r="O52" s="86">
        <f>累计考核费用!O127/10000</f>
        <v>0.2387</v>
      </c>
      <c r="P52" s="86">
        <f>累计考核费用!P127/10000</f>
        <v>0.51632800000000012</v>
      </c>
      <c r="Q52" s="86">
        <f>累计考核费用!Q127/10000</f>
        <v>9.9187999999999998E-2</v>
      </c>
      <c r="R52" s="86">
        <f>累计考核费用!R127/10000</f>
        <v>0.1021</v>
      </c>
      <c r="S52" s="86">
        <f>累计考核费用!S127/10000</f>
        <v>8.294E-2</v>
      </c>
      <c r="T52" s="84">
        <f>累计考核费用!T127/10000</f>
        <v>0.2321</v>
      </c>
      <c r="U52" s="84">
        <f>累计考核费用!U127/10000</f>
        <v>0.31811000000000006</v>
      </c>
      <c r="V52" s="84">
        <f>累计考核费用!V127/10000</f>
        <v>8.027999999999999E-2</v>
      </c>
      <c r="W52" s="84">
        <f>累计考核费用!W127/10000</f>
        <v>0</v>
      </c>
      <c r="X52" s="84">
        <f>累计考核费用!X127/10000</f>
        <v>0.23783000000000001</v>
      </c>
      <c r="Y52" s="59">
        <f>累计考核费用!Y127/10000</f>
        <v>0</v>
      </c>
      <c r="Z52" s="59">
        <f>累计考核费用!Z127/10000</f>
        <v>0</v>
      </c>
    </row>
    <row r="53" spans="1:26" s="59" customFormat="1">
      <c r="A53" s="167"/>
      <c r="B53" s="70" t="s">
        <v>82</v>
      </c>
      <c r="C53" s="84">
        <f>累计考核费用!C128/10000</f>
        <v>7.7176899999999993</v>
      </c>
      <c r="D53" s="84">
        <f>累计考核费用!D128/10000</f>
        <v>0</v>
      </c>
      <c r="E53" s="84">
        <f>累计考核费用!E128/10000</f>
        <v>2.8548</v>
      </c>
      <c r="F53" s="84">
        <f>累计考核费用!F128/10000</f>
        <v>4.5898900000000005</v>
      </c>
      <c r="G53" s="84">
        <f>累计考核费用!G128/10000</f>
        <v>0</v>
      </c>
      <c r="H53" s="84">
        <f>累计考核费用!H128/10000</f>
        <v>0.27300000000000002</v>
      </c>
      <c r="I53" s="84">
        <f>累计考核费用!I128/10000</f>
        <v>0.51043000000000005</v>
      </c>
      <c r="J53" s="84">
        <f>累计考核费用!J128/10000</f>
        <v>0.14928</v>
      </c>
      <c r="K53" s="84">
        <f>累计考核费用!K128/10000</f>
        <v>0</v>
      </c>
      <c r="L53" s="84">
        <f>累计考核费用!L128/10000</f>
        <v>0</v>
      </c>
      <c r="M53" s="84">
        <f>累计考核费用!M128/10000</f>
        <v>-0.55516999999999994</v>
      </c>
      <c r="N53" s="86">
        <f>累计考核费用!N128/10000</f>
        <v>0.16846</v>
      </c>
      <c r="O53" s="86">
        <f>累计考核费用!O128/10000</f>
        <v>0</v>
      </c>
      <c r="P53" s="86">
        <f>累计考核费用!P128/10000</f>
        <v>0</v>
      </c>
      <c r="Q53" s="86">
        <f>累计考核费用!Q128/10000</f>
        <v>0</v>
      </c>
      <c r="R53" s="86">
        <f>累计考核费用!R128/10000</f>
        <v>0</v>
      </c>
      <c r="S53" s="86">
        <f>累计考核费用!S128/10000</f>
        <v>0</v>
      </c>
      <c r="T53" s="84">
        <f>累计考核费用!T128/10000</f>
        <v>0</v>
      </c>
      <c r="U53" s="84">
        <f>累计考核费用!U128/10000</f>
        <v>0</v>
      </c>
      <c r="V53" s="84">
        <f>累计考核费用!V128/10000</f>
        <v>0</v>
      </c>
      <c r="W53" s="84">
        <f>累计考核费用!W128/10000</f>
        <v>0</v>
      </c>
      <c r="X53" s="84">
        <f>累计考核费用!X128/10000</f>
        <v>0</v>
      </c>
      <c r="Y53" s="59">
        <f>累计考核费用!Y128/10000</f>
        <v>0</v>
      </c>
      <c r="Z53" s="59">
        <f>累计考核费用!Z128/10000</f>
        <v>0</v>
      </c>
    </row>
    <row r="54" spans="1:26" s="59" customFormat="1">
      <c r="A54" s="167"/>
      <c r="B54" s="67" t="s">
        <v>83</v>
      </c>
      <c r="C54" s="84">
        <f>累计考核费用!C129/10000</f>
        <v>5.04E-2</v>
      </c>
      <c r="D54" s="84">
        <f>累计考核费用!D129/10000</f>
        <v>0</v>
      </c>
      <c r="E54" s="84">
        <f>累计考核费用!E129/10000</f>
        <v>0</v>
      </c>
      <c r="F54" s="84">
        <f>累计考核费用!F129/10000</f>
        <v>0</v>
      </c>
      <c r="G54" s="84">
        <f>累计考核费用!G129/10000</f>
        <v>0</v>
      </c>
      <c r="H54" s="84">
        <f>累计考核费用!H129/10000</f>
        <v>0</v>
      </c>
      <c r="I54" s="84">
        <f>累计考核费用!I129/10000</f>
        <v>0</v>
      </c>
      <c r="J54" s="84">
        <f>累计考核费用!J129/10000</f>
        <v>0</v>
      </c>
      <c r="K54" s="84">
        <f>累计考核费用!K129/10000</f>
        <v>0</v>
      </c>
      <c r="L54" s="84">
        <f>累计考核费用!L129/10000</f>
        <v>0</v>
      </c>
      <c r="M54" s="84">
        <f>累计考核费用!M129/10000</f>
        <v>0</v>
      </c>
      <c r="N54" s="86">
        <f>累计考核费用!N129/10000</f>
        <v>0</v>
      </c>
      <c r="O54" s="86">
        <f>累计考核费用!O129/10000</f>
        <v>0</v>
      </c>
      <c r="P54" s="86">
        <f>累计考核费用!P129/10000</f>
        <v>0</v>
      </c>
      <c r="Q54" s="86">
        <f>累计考核费用!Q129/10000</f>
        <v>0</v>
      </c>
      <c r="R54" s="86">
        <f>累计考核费用!R129/10000</f>
        <v>0</v>
      </c>
      <c r="S54" s="86">
        <f>累计考核费用!S129/10000</f>
        <v>0</v>
      </c>
      <c r="T54" s="84">
        <f>累计考核费用!T129/10000</f>
        <v>0</v>
      </c>
      <c r="U54" s="84">
        <f>累计考核费用!U129/10000</f>
        <v>5.04E-2</v>
      </c>
      <c r="V54" s="84">
        <f>累计考核费用!V129/10000</f>
        <v>0</v>
      </c>
      <c r="W54" s="84">
        <f>累计考核费用!W129/10000</f>
        <v>0</v>
      </c>
      <c r="X54" s="84">
        <f>累计考核费用!X129/10000</f>
        <v>5.04E-2</v>
      </c>
      <c r="Y54" s="59">
        <f>累计考核费用!Y129/10000</f>
        <v>0</v>
      </c>
      <c r="Z54" s="59">
        <f>累计考核费用!Z129/10000</f>
        <v>0</v>
      </c>
    </row>
    <row r="55" spans="1:26" s="59" customFormat="1">
      <c r="A55" s="167"/>
      <c r="B55" s="70" t="s">
        <v>84</v>
      </c>
      <c r="C55" s="84">
        <f>累计考核费用!C130/10000</f>
        <v>0</v>
      </c>
      <c r="D55" s="84">
        <f>累计考核费用!D130/10000</f>
        <v>0</v>
      </c>
      <c r="E55" s="84">
        <f>累计考核费用!E130/10000</f>
        <v>0</v>
      </c>
      <c r="F55" s="84">
        <f>累计考核费用!F130/10000</f>
        <v>0</v>
      </c>
      <c r="G55" s="84">
        <f>累计考核费用!G130/10000</f>
        <v>0</v>
      </c>
      <c r="H55" s="84">
        <f>累计考核费用!H130/10000</f>
        <v>0</v>
      </c>
      <c r="I55" s="84">
        <f>累计考核费用!I130/10000</f>
        <v>0</v>
      </c>
      <c r="J55" s="84">
        <f>累计考核费用!J130/10000</f>
        <v>0</v>
      </c>
      <c r="K55" s="84">
        <f>累计考核费用!K130/10000</f>
        <v>0</v>
      </c>
      <c r="L55" s="84">
        <f>累计考核费用!L130/10000</f>
        <v>0</v>
      </c>
      <c r="M55" s="84">
        <f>累计考核费用!M130/10000</f>
        <v>0</v>
      </c>
      <c r="N55" s="86">
        <f>累计考核费用!N130/10000</f>
        <v>0</v>
      </c>
      <c r="O55" s="86">
        <f>累计考核费用!O130/10000</f>
        <v>0</v>
      </c>
      <c r="P55" s="86">
        <f>累计考核费用!P130/10000</f>
        <v>0</v>
      </c>
      <c r="Q55" s="86">
        <f>累计考核费用!Q130/10000</f>
        <v>0</v>
      </c>
      <c r="R55" s="86">
        <f>累计考核费用!R130/10000</f>
        <v>0</v>
      </c>
      <c r="S55" s="86">
        <f>累计考核费用!S130/10000</f>
        <v>0</v>
      </c>
      <c r="T55" s="84">
        <f>累计考核费用!T130/10000</f>
        <v>0</v>
      </c>
      <c r="U55" s="84">
        <f>累计考核费用!U130/10000</f>
        <v>0</v>
      </c>
      <c r="V55" s="84">
        <f>累计考核费用!V130/10000</f>
        <v>0</v>
      </c>
      <c r="W55" s="84">
        <f>累计考核费用!W130/10000</f>
        <v>0</v>
      </c>
      <c r="X55" s="84">
        <f>累计考核费用!X130/10000</f>
        <v>0</v>
      </c>
      <c r="Y55" s="59">
        <f>累计考核费用!Y130/10000</f>
        <v>0</v>
      </c>
      <c r="Z55" s="59">
        <f>累计考核费用!Z130/10000</f>
        <v>0</v>
      </c>
    </row>
    <row r="56" spans="1:26" s="59" customFormat="1">
      <c r="A56" s="167"/>
      <c r="B56" s="70" t="s">
        <v>85</v>
      </c>
      <c r="C56" s="84">
        <f>累计考核费用!C131/10000</f>
        <v>118.89923300000001</v>
      </c>
      <c r="D56" s="84">
        <f>累计考核费用!D131/10000</f>
        <v>0</v>
      </c>
      <c r="E56" s="84">
        <f>累计考核费用!E131/10000</f>
        <v>0</v>
      </c>
      <c r="F56" s="84">
        <f>累计考核费用!F131/10000</f>
        <v>118.89923300000001</v>
      </c>
      <c r="G56" s="84">
        <f>累计考核费用!G131/10000</f>
        <v>0</v>
      </c>
      <c r="H56" s="84">
        <f>累计考核费用!H131/10000</f>
        <v>0</v>
      </c>
      <c r="I56" s="84">
        <f>累计考核费用!I131/10000</f>
        <v>0</v>
      </c>
      <c r="J56" s="84">
        <f>累计考核费用!J131/10000</f>
        <v>0</v>
      </c>
      <c r="K56" s="84">
        <f>累计考核费用!K131/10000</f>
        <v>0</v>
      </c>
      <c r="L56" s="84">
        <f>累计考核费用!L131/10000</f>
        <v>0</v>
      </c>
      <c r="M56" s="84">
        <f>累计考核费用!M131/10000</f>
        <v>0</v>
      </c>
      <c r="N56" s="86">
        <f>累计考核费用!N131/10000</f>
        <v>0</v>
      </c>
      <c r="O56" s="86">
        <f>累计考核费用!O131/10000</f>
        <v>0</v>
      </c>
      <c r="P56" s="86">
        <f>累计考核费用!P131/10000</f>
        <v>0</v>
      </c>
      <c r="Q56" s="86">
        <f>累计考核费用!Q131/10000</f>
        <v>0</v>
      </c>
      <c r="R56" s="86">
        <f>累计考核费用!R131/10000</f>
        <v>0</v>
      </c>
      <c r="S56" s="86">
        <f>累计考核费用!S131/10000</f>
        <v>0</v>
      </c>
      <c r="T56" s="84">
        <f>累计考核费用!T131/10000</f>
        <v>0</v>
      </c>
      <c r="U56" s="84">
        <f>累计考核费用!U131/10000</f>
        <v>0</v>
      </c>
      <c r="V56" s="84">
        <f>累计考核费用!V131/10000</f>
        <v>0</v>
      </c>
      <c r="W56" s="84">
        <f>累计考核费用!W131/10000</f>
        <v>0</v>
      </c>
      <c r="X56" s="84">
        <f>累计考核费用!X131/10000</f>
        <v>0</v>
      </c>
      <c r="Y56" s="59">
        <f>累计考核费用!Y131/10000</f>
        <v>0</v>
      </c>
      <c r="Z56" s="59">
        <f>累计考核费用!Z131/10000</f>
        <v>0</v>
      </c>
    </row>
    <row r="57" spans="1:26" s="59" customFormat="1">
      <c r="A57" s="167"/>
      <c r="B57" s="70" t="s">
        <v>86</v>
      </c>
      <c r="C57" s="84">
        <f>累计考核费用!C132/10000</f>
        <v>20.054870999999995</v>
      </c>
      <c r="D57" s="84">
        <f>累计考核费用!D132/10000</f>
        <v>0</v>
      </c>
      <c r="E57" s="84">
        <f>累计考核费用!E132/10000</f>
        <v>0</v>
      </c>
      <c r="F57" s="84">
        <f>累计考核费用!F132/10000</f>
        <v>20.054870999999995</v>
      </c>
      <c r="G57" s="84">
        <f>累计考核费用!G132/10000</f>
        <v>0</v>
      </c>
      <c r="H57" s="84">
        <f>累计考核费用!H132/10000</f>
        <v>0</v>
      </c>
      <c r="I57" s="84">
        <f>累计考核费用!I132/10000</f>
        <v>0</v>
      </c>
      <c r="J57" s="84">
        <f>累计考核费用!J132/10000</f>
        <v>0</v>
      </c>
      <c r="K57" s="84">
        <f>累计考核费用!K132/10000</f>
        <v>0</v>
      </c>
      <c r="L57" s="84">
        <f>累计考核费用!L132/10000</f>
        <v>0</v>
      </c>
      <c r="M57" s="84">
        <f>累计考核费用!M132/10000</f>
        <v>0</v>
      </c>
      <c r="N57" s="86">
        <f>累计考核费用!N132/10000</f>
        <v>0</v>
      </c>
      <c r="O57" s="86">
        <f>累计考核费用!O132/10000</f>
        <v>0</v>
      </c>
      <c r="P57" s="86">
        <f>累计考核费用!P132/10000</f>
        <v>0</v>
      </c>
      <c r="Q57" s="86">
        <f>累计考核费用!Q132/10000</f>
        <v>0</v>
      </c>
      <c r="R57" s="86">
        <f>累计考核费用!R132/10000</f>
        <v>0</v>
      </c>
      <c r="S57" s="86">
        <f>累计考核费用!S132/10000</f>
        <v>0</v>
      </c>
      <c r="T57" s="84">
        <f>累计考核费用!T132/10000</f>
        <v>0</v>
      </c>
      <c r="U57" s="84">
        <f>累计考核费用!U132/10000</f>
        <v>0</v>
      </c>
      <c r="V57" s="84">
        <f>累计考核费用!V132/10000</f>
        <v>0</v>
      </c>
      <c r="W57" s="84">
        <f>累计考核费用!W132/10000</f>
        <v>0</v>
      </c>
      <c r="X57" s="84">
        <f>累计考核费用!X132/10000</f>
        <v>0</v>
      </c>
      <c r="Y57" s="59">
        <f>累计考核费用!Y132/10000</f>
        <v>0</v>
      </c>
      <c r="Z57" s="59">
        <f>累计考核费用!Z132/10000</f>
        <v>0</v>
      </c>
    </row>
    <row r="58" spans="1:26" s="59" customFormat="1">
      <c r="A58" s="167"/>
      <c r="B58" s="70" t="s">
        <v>87</v>
      </c>
      <c r="C58" s="84">
        <f>累计考核费用!C133/10000</f>
        <v>7.5</v>
      </c>
      <c r="D58" s="84">
        <f>累计考核费用!D133/10000</f>
        <v>0</v>
      </c>
      <c r="E58" s="84">
        <f>累计考核费用!E133/10000</f>
        <v>0</v>
      </c>
      <c r="F58" s="84">
        <f>累计考核费用!F133/10000</f>
        <v>0</v>
      </c>
      <c r="G58" s="84">
        <f>累计考核费用!G133/10000</f>
        <v>0</v>
      </c>
      <c r="H58" s="84">
        <f>累计考核费用!H133/10000</f>
        <v>0</v>
      </c>
      <c r="I58" s="84">
        <f>累计考核费用!I133/10000</f>
        <v>0</v>
      </c>
      <c r="J58" s="84">
        <f>累计考核费用!J133/10000</f>
        <v>0</v>
      </c>
      <c r="K58" s="84">
        <f>累计考核费用!K133/10000</f>
        <v>0</v>
      </c>
      <c r="L58" s="84">
        <f>累计考核费用!L133/10000</f>
        <v>0</v>
      </c>
      <c r="M58" s="84">
        <f>累计考核费用!M133/10000</f>
        <v>0</v>
      </c>
      <c r="N58" s="86">
        <f>累计考核费用!N133/10000</f>
        <v>0</v>
      </c>
      <c r="O58" s="86">
        <f>累计考核费用!O133/10000</f>
        <v>0</v>
      </c>
      <c r="P58" s="86">
        <f>累计考核费用!P133/10000</f>
        <v>0</v>
      </c>
      <c r="Q58" s="86">
        <f>累计考核费用!Q133/10000</f>
        <v>0</v>
      </c>
      <c r="R58" s="86">
        <f>累计考核费用!R133/10000</f>
        <v>0</v>
      </c>
      <c r="S58" s="86">
        <f>累计考核费用!S133/10000</f>
        <v>0</v>
      </c>
      <c r="T58" s="84">
        <f>累计考核费用!T133/10000</f>
        <v>0</v>
      </c>
      <c r="U58" s="84">
        <f>累计考核费用!U133/10000</f>
        <v>7.5</v>
      </c>
      <c r="V58" s="84">
        <f>累计考核费用!V133/10000</f>
        <v>0</v>
      </c>
      <c r="W58" s="84">
        <f>累计考核费用!W133/10000</f>
        <v>0</v>
      </c>
      <c r="X58" s="84">
        <f>累计考核费用!X133/10000</f>
        <v>7.5</v>
      </c>
      <c r="Y58" s="59">
        <f>累计考核费用!Y133/10000</f>
        <v>0</v>
      </c>
      <c r="Z58" s="59">
        <f>累计考核费用!Z133/10000</f>
        <v>0</v>
      </c>
    </row>
    <row r="59" spans="1:26" s="59" customFormat="1">
      <c r="A59" s="167"/>
      <c r="B59" s="70" t="s">
        <v>88</v>
      </c>
      <c r="C59" s="84">
        <f>累计考核费用!C134/10000</f>
        <v>18.291783000000002</v>
      </c>
      <c r="D59" s="84">
        <f>累计考核费用!D134/10000</f>
        <v>0</v>
      </c>
      <c r="E59" s="84">
        <f>累计考核费用!E134/10000</f>
        <v>2.6755</v>
      </c>
      <c r="F59" s="84">
        <f>累计考核费用!F134/10000</f>
        <v>13.477163000000001</v>
      </c>
      <c r="G59" s="84">
        <f>累计考核费用!G134/10000</f>
        <v>0.19500000000000001</v>
      </c>
      <c r="H59" s="84">
        <f>累计考核费用!H134/10000</f>
        <v>0.97499999999999998</v>
      </c>
      <c r="I59" s="84">
        <f>累计考核费用!I134/10000</f>
        <v>0.19500000000000001</v>
      </c>
      <c r="J59" s="84">
        <f>累计考核费用!J134/10000</f>
        <v>0.19500000000000001</v>
      </c>
      <c r="K59" s="84">
        <f>累计考核费用!K134/10000</f>
        <v>0.19500000000000001</v>
      </c>
      <c r="L59" s="84">
        <f>累计考核费用!L134/10000</f>
        <v>0</v>
      </c>
      <c r="M59" s="84">
        <f>累计考核费用!M134/10000</f>
        <v>0.19500000000000001</v>
      </c>
      <c r="N59" s="86">
        <f>累计考核费用!N134/10000</f>
        <v>0.19500000000000001</v>
      </c>
      <c r="O59" s="86">
        <f>累计考核费用!O134/10000</f>
        <v>0</v>
      </c>
      <c r="P59" s="86">
        <f>累计考核费用!P134/10000</f>
        <v>0</v>
      </c>
      <c r="Q59" s="86">
        <f>累计考核费用!Q134/10000</f>
        <v>0</v>
      </c>
      <c r="R59" s="86">
        <f>累计考核费用!R134/10000</f>
        <v>0</v>
      </c>
      <c r="S59" s="86">
        <f>累计考核费用!S134/10000</f>
        <v>0</v>
      </c>
      <c r="T59" s="84">
        <f>累计考核费用!T134/10000</f>
        <v>0</v>
      </c>
      <c r="U59" s="84">
        <f>累计考核费用!U134/10000</f>
        <v>0.96912000000000009</v>
      </c>
      <c r="V59" s="84">
        <f>累计考核费用!V134/10000</f>
        <v>0.48456000000000005</v>
      </c>
      <c r="W59" s="84">
        <f>累计考核费用!W134/10000</f>
        <v>0</v>
      </c>
      <c r="X59" s="84">
        <f>累计考核费用!X134/10000</f>
        <v>0.48456000000000005</v>
      </c>
      <c r="Y59" s="59">
        <f>累计考核费用!Y134/10000</f>
        <v>0</v>
      </c>
      <c r="Z59" s="59">
        <f>累计考核费用!Z134/10000</f>
        <v>0</v>
      </c>
    </row>
    <row r="60" spans="1:26" s="59" customFormat="1">
      <c r="A60" s="167"/>
      <c r="B60" s="70" t="s">
        <v>89</v>
      </c>
      <c r="C60" s="84">
        <f>累计考核费用!C135/10000</f>
        <v>45.891150000000003</v>
      </c>
      <c r="D60" s="84">
        <f>累计考核费用!D135/10000</f>
        <v>0</v>
      </c>
      <c r="E60" s="84">
        <f>累计考核费用!E135/10000</f>
        <v>35.815109999999997</v>
      </c>
      <c r="F60" s="84">
        <f>累计考核费用!F135/10000</f>
        <v>10.076039999999999</v>
      </c>
      <c r="G60" s="84">
        <f>累计考核费用!G135/10000</f>
        <v>0</v>
      </c>
      <c r="H60" s="84">
        <f>累计考核费用!H135/10000</f>
        <v>0</v>
      </c>
      <c r="I60" s="84">
        <f>累计考核费用!I135/10000</f>
        <v>0</v>
      </c>
      <c r="J60" s="84">
        <f>累计考核费用!J135/10000</f>
        <v>0</v>
      </c>
      <c r="K60" s="84">
        <f>累计考核费用!K135/10000</f>
        <v>0</v>
      </c>
      <c r="L60" s="84">
        <f>累计考核费用!L135/10000</f>
        <v>0</v>
      </c>
      <c r="M60" s="84">
        <f>累计考核费用!M135/10000</f>
        <v>0</v>
      </c>
      <c r="N60" s="86">
        <f>累计考核费用!N135/10000</f>
        <v>0</v>
      </c>
      <c r="O60" s="86">
        <f>累计考核费用!O135/10000</f>
        <v>0</v>
      </c>
      <c r="P60" s="86">
        <f>累计考核费用!P135/10000</f>
        <v>0</v>
      </c>
      <c r="Q60" s="86">
        <f>累计考核费用!Q135/10000</f>
        <v>0</v>
      </c>
      <c r="R60" s="86">
        <f>累计考核费用!R135/10000</f>
        <v>0</v>
      </c>
      <c r="S60" s="86">
        <f>累计考核费用!S135/10000</f>
        <v>0</v>
      </c>
      <c r="T60" s="84">
        <f>累计考核费用!T135/10000</f>
        <v>0</v>
      </c>
      <c r="U60" s="84">
        <f>累计考核费用!U135/10000</f>
        <v>0</v>
      </c>
      <c r="V60" s="84">
        <f>累计考核费用!V135/10000</f>
        <v>0</v>
      </c>
      <c r="W60" s="84">
        <f>累计考核费用!W135/10000</f>
        <v>0</v>
      </c>
      <c r="X60" s="84">
        <f>累计考核费用!X135/10000</f>
        <v>0</v>
      </c>
      <c r="Y60" s="59">
        <f>累计考核费用!Y135/10000</f>
        <v>0</v>
      </c>
      <c r="Z60" s="59">
        <f>累计考核费用!Z135/10000</f>
        <v>0</v>
      </c>
    </row>
    <row r="61" spans="1:26" s="59" customFormat="1">
      <c r="A61" s="167"/>
      <c r="B61" s="70" t="s">
        <v>90</v>
      </c>
      <c r="C61" s="84">
        <f>累计考核费用!C136/10000</f>
        <v>6.0662199999999995</v>
      </c>
      <c r="D61" s="84">
        <f>累计考核费用!D136/10000</f>
        <v>0</v>
      </c>
      <c r="E61" s="84">
        <f>累计考核费用!E136/10000</f>
        <v>1.3919999999999999</v>
      </c>
      <c r="F61" s="84">
        <f>累计考核费用!F136/10000</f>
        <v>2.2839999999999998</v>
      </c>
      <c r="G61" s="84">
        <f>累计考核费用!G136/10000</f>
        <v>0</v>
      </c>
      <c r="H61" s="84">
        <f>累计考核费用!H136/10000</f>
        <v>0.29399999999999998</v>
      </c>
      <c r="I61" s="84">
        <f>累计考核费用!I136/10000</f>
        <v>0.114</v>
      </c>
      <c r="J61" s="84">
        <f>累计考核费用!J136/10000</f>
        <v>0</v>
      </c>
      <c r="K61" s="84">
        <f>累计考核费用!K136/10000</f>
        <v>4.2000000000000003E-2</v>
      </c>
      <c r="L61" s="84">
        <f>累计考核费用!L136/10000</f>
        <v>0</v>
      </c>
      <c r="M61" s="84">
        <f>累计考核费用!M136/10000</f>
        <v>7.1999999999999995E-2</v>
      </c>
      <c r="N61" s="86">
        <f>累计考核费用!N136/10000</f>
        <v>6.6000000000000003E-2</v>
      </c>
      <c r="O61" s="86">
        <f>累计考核费用!O136/10000</f>
        <v>0.58499999999999996</v>
      </c>
      <c r="P61" s="86">
        <f>累计考核费用!P136/10000</f>
        <v>1.51122</v>
      </c>
      <c r="Q61" s="86">
        <f>累计考核费用!Q136/10000</f>
        <v>0.1545</v>
      </c>
      <c r="R61" s="86">
        <f>累计考核费用!R136/10000</f>
        <v>1.24272</v>
      </c>
      <c r="S61" s="86">
        <f>累计考核费用!S136/10000</f>
        <v>0.114</v>
      </c>
      <c r="T61" s="84">
        <f>累计考核费用!T136/10000</f>
        <v>0</v>
      </c>
      <c r="U61" s="84">
        <f>累计考核费用!U136/10000</f>
        <v>0</v>
      </c>
      <c r="V61" s="84">
        <f>累计考核费用!V136/10000</f>
        <v>0</v>
      </c>
      <c r="W61" s="84">
        <f>累计考核费用!W136/10000</f>
        <v>0</v>
      </c>
      <c r="X61" s="84">
        <f>累计考核费用!X136/10000</f>
        <v>0</v>
      </c>
      <c r="Y61" s="59">
        <f>累计考核费用!Y136/10000</f>
        <v>0</v>
      </c>
      <c r="Z61" s="59">
        <f>累计考核费用!Z136/10000</f>
        <v>0</v>
      </c>
    </row>
    <row r="62" spans="1:26" s="59" customFormat="1" ht="24">
      <c r="A62" s="167"/>
      <c r="B62" s="70" t="s">
        <v>91</v>
      </c>
      <c r="C62" s="84">
        <f>累计考核费用!C137/10000</f>
        <v>17.506615</v>
      </c>
      <c r="D62" s="84">
        <f>累计考核费用!D137/10000</f>
        <v>0</v>
      </c>
      <c r="E62" s="84">
        <f>累计考核费用!E137/10000</f>
        <v>7.6393000000000004</v>
      </c>
      <c r="F62" s="84">
        <f>累计考核费用!F137/10000</f>
        <v>4.8703149999999997</v>
      </c>
      <c r="G62" s="84">
        <f>累计考核费用!G137/10000</f>
        <v>0</v>
      </c>
      <c r="H62" s="84">
        <f>累计考核费用!H137/10000</f>
        <v>0.80100000000000005</v>
      </c>
      <c r="I62" s="84">
        <f>累计考核费用!I137/10000</f>
        <v>0</v>
      </c>
      <c r="J62" s="84">
        <f>累计考核费用!J137/10000</f>
        <v>0</v>
      </c>
      <c r="K62" s="84">
        <f>累计考核费用!K137/10000</f>
        <v>0</v>
      </c>
      <c r="L62" s="84">
        <f>累计考核费用!L137/10000</f>
        <v>0</v>
      </c>
      <c r="M62" s="84">
        <f>累计考核费用!M137/10000</f>
        <v>0.80100000000000005</v>
      </c>
      <c r="N62" s="86">
        <f>累计考核费用!N137/10000</f>
        <v>0</v>
      </c>
      <c r="O62" s="86">
        <f>累计考核费用!O137/10000</f>
        <v>0</v>
      </c>
      <c r="P62" s="86">
        <f>累计考核费用!P137/10000</f>
        <v>0.56240000000000001</v>
      </c>
      <c r="Q62" s="86">
        <f>累计考核费用!Q137/10000</f>
        <v>0</v>
      </c>
      <c r="R62" s="86">
        <f>累计考核费用!R137/10000</f>
        <v>0</v>
      </c>
      <c r="S62" s="86">
        <f>累计考核费用!S137/10000</f>
        <v>0</v>
      </c>
      <c r="T62" s="84">
        <f>累计考核费用!T137/10000</f>
        <v>0.56240000000000001</v>
      </c>
      <c r="U62" s="84">
        <f>累计考核费用!U137/10000</f>
        <v>3.6335999999999999</v>
      </c>
      <c r="V62" s="84">
        <f>累计考核费用!V137/10000</f>
        <v>1.2336</v>
      </c>
      <c r="W62" s="84">
        <f>累计考核费用!W137/10000</f>
        <v>0</v>
      </c>
      <c r="X62" s="84">
        <f>累计考核费用!X137/10000</f>
        <v>2.4</v>
      </c>
      <c r="Y62" s="59">
        <f>累计考核费用!Y137/10000</f>
        <v>0</v>
      </c>
      <c r="Z62" s="59">
        <f>累计考核费用!Z137/10000</f>
        <v>0</v>
      </c>
    </row>
    <row r="63" spans="1:26" s="59" customFormat="1">
      <c r="A63" s="167"/>
      <c r="B63" s="70" t="s">
        <v>92</v>
      </c>
      <c r="C63" s="84">
        <f>累计考核费用!C138/10000</f>
        <v>8</v>
      </c>
      <c r="D63" s="84">
        <f>累计考核费用!D138/10000</f>
        <v>0</v>
      </c>
      <c r="E63" s="84">
        <f>累计考核费用!E138/10000</f>
        <v>8</v>
      </c>
      <c r="F63" s="84">
        <f>累计考核费用!F138/10000</f>
        <v>0</v>
      </c>
      <c r="G63" s="84">
        <f>累计考核费用!G138/10000</f>
        <v>0</v>
      </c>
      <c r="H63" s="84">
        <f>累计考核费用!H138/10000</f>
        <v>0</v>
      </c>
      <c r="I63" s="84">
        <f>累计考核费用!I138/10000</f>
        <v>0</v>
      </c>
      <c r="J63" s="84">
        <f>累计考核费用!J138/10000</f>
        <v>0</v>
      </c>
      <c r="K63" s="84">
        <f>累计考核费用!K138/10000</f>
        <v>0</v>
      </c>
      <c r="L63" s="84">
        <f>累计考核费用!L138/10000</f>
        <v>0</v>
      </c>
      <c r="M63" s="84">
        <f>累计考核费用!M138/10000</f>
        <v>0</v>
      </c>
      <c r="N63" s="86">
        <f>累计考核费用!N138/10000</f>
        <v>0</v>
      </c>
      <c r="O63" s="86">
        <f>累计考核费用!O138/10000</f>
        <v>0</v>
      </c>
      <c r="P63" s="86">
        <f>累计考核费用!P138/10000</f>
        <v>0</v>
      </c>
      <c r="Q63" s="86">
        <f>累计考核费用!Q138/10000</f>
        <v>0</v>
      </c>
      <c r="R63" s="86">
        <f>累计考核费用!R138/10000</f>
        <v>0</v>
      </c>
      <c r="S63" s="86">
        <f>累计考核费用!S138/10000</f>
        <v>0</v>
      </c>
      <c r="T63" s="84">
        <f>累计考核费用!T138/10000</f>
        <v>0</v>
      </c>
      <c r="U63" s="84">
        <f>累计考核费用!U138/10000</f>
        <v>0</v>
      </c>
      <c r="V63" s="84">
        <f>累计考核费用!V138/10000</f>
        <v>0</v>
      </c>
      <c r="W63" s="84">
        <f>累计考核费用!W138/10000</f>
        <v>0</v>
      </c>
      <c r="X63" s="84">
        <f>累计考核费用!X138/10000</f>
        <v>0</v>
      </c>
      <c r="Y63" s="59">
        <f>累计考核费用!Y138/10000</f>
        <v>0</v>
      </c>
      <c r="Z63" s="59">
        <f>累计考核费用!Z138/10000</f>
        <v>0</v>
      </c>
    </row>
    <row r="64" spans="1:26" s="59" customFormat="1">
      <c r="A64" s="167"/>
      <c r="B64" s="70" t="s">
        <v>93</v>
      </c>
      <c r="C64" s="84">
        <f>累计考核费用!C139/10000</f>
        <v>1.9055</v>
      </c>
      <c r="D64" s="84">
        <f>累计考核费用!D139/10000</f>
        <v>0</v>
      </c>
      <c r="E64" s="84">
        <f>累计考核费用!E139/10000</f>
        <v>0.79600000000000004</v>
      </c>
      <c r="F64" s="84">
        <f>累计考核费用!F139/10000</f>
        <v>1.1094999999999999</v>
      </c>
      <c r="G64" s="84">
        <f>累计考核费用!G139/10000</f>
        <v>0</v>
      </c>
      <c r="H64" s="84">
        <f>累计考核费用!H139/10000</f>
        <v>0</v>
      </c>
      <c r="I64" s="84">
        <f>累计考核费用!I139/10000</f>
        <v>0</v>
      </c>
      <c r="J64" s="84">
        <f>累计考核费用!J139/10000</f>
        <v>0</v>
      </c>
      <c r="K64" s="84">
        <f>累计考核费用!K139/10000</f>
        <v>0</v>
      </c>
      <c r="L64" s="84">
        <f>累计考核费用!L139/10000</f>
        <v>0</v>
      </c>
      <c r="M64" s="84">
        <f>累计考核费用!M139/10000</f>
        <v>0</v>
      </c>
      <c r="N64" s="86">
        <f>累计考核费用!N139/10000</f>
        <v>0</v>
      </c>
      <c r="O64" s="86">
        <f>累计考核费用!O139/10000</f>
        <v>0</v>
      </c>
      <c r="P64" s="86">
        <f>累计考核费用!P139/10000</f>
        <v>0</v>
      </c>
      <c r="Q64" s="86">
        <f>累计考核费用!Q139/10000</f>
        <v>0</v>
      </c>
      <c r="R64" s="86">
        <f>累计考核费用!R139/10000</f>
        <v>0</v>
      </c>
      <c r="S64" s="86">
        <f>累计考核费用!S139/10000</f>
        <v>0</v>
      </c>
      <c r="T64" s="84">
        <f>累计考核费用!T139/10000</f>
        <v>0</v>
      </c>
      <c r="U64" s="84">
        <f>累计考核费用!U139/10000</f>
        <v>0</v>
      </c>
      <c r="V64" s="84">
        <f>累计考核费用!V139/10000</f>
        <v>0</v>
      </c>
      <c r="W64" s="84">
        <f>累计考核费用!W139/10000</f>
        <v>0</v>
      </c>
      <c r="X64" s="84">
        <f>累计考核费用!X139/10000</f>
        <v>0</v>
      </c>
      <c r="Y64" s="59">
        <f>累计考核费用!Y139/10000</f>
        <v>0</v>
      </c>
      <c r="Z64" s="59">
        <f>累计考核费用!Z139/10000</f>
        <v>0</v>
      </c>
    </row>
    <row r="65" spans="1:26" s="59" customFormat="1">
      <c r="A65" s="167"/>
      <c r="B65" s="70" t="s">
        <v>94</v>
      </c>
      <c r="C65" s="84">
        <f>累计考核费用!C140/10000</f>
        <v>6.8932460000000004</v>
      </c>
      <c r="D65" s="84">
        <f>累计考核费用!D140/10000</f>
        <v>0</v>
      </c>
      <c r="E65" s="84">
        <f>累计考核费用!E140/10000</f>
        <v>3.9281000000000001</v>
      </c>
      <c r="F65" s="84">
        <f>累计考核费用!F140/10000</f>
        <v>2.9040960000000005</v>
      </c>
      <c r="G65" s="84">
        <f>累计考核费用!G140/10000</f>
        <v>0</v>
      </c>
      <c r="H65" s="84">
        <f>累计考核费用!H140/10000</f>
        <v>5.8999999999999997E-2</v>
      </c>
      <c r="I65" s="84">
        <f>累计考核费用!I140/10000</f>
        <v>0</v>
      </c>
      <c r="J65" s="84">
        <f>累计考核费用!J140/10000</f>
        <v>0</v>
      </c>
      <c r="K65" s="84">
        <f>累计考核费用!K140/10000</f>
        <v>0</v>
      </c>
      <c r="L65" s="84">
        <f>累计考核费用!L140/10000</f>
        <v>0</v>
      </c>
      <c r="M65" s="84">
        <f>累计考核费用!M140/10000</f>
        <v>1.3299999999999999E-2</v>
      </c>
      <c r="N65" s="86">
        <f>累计考核费用!N140/10000</f>
        <v>4.5699999999999998E-2</v>
      </c>
      <c r="O65" s="86">
        <f>累计考核费用!O140/10000</f>
        <v>0</v>
      </c>
      <c r="P65" s="86">
        <f>累计考核费用!P140/10000</f>
        <v>0</v>
      </c>
      <c r="Q65" s="86">
        <f>累计考核费用!Q140/10000</f>
        <v>0</v>
      </c>
      <c r="R65" s="86">
        <f>累计考核费用!R140/10000</f>
        <v>0</v>
      </c>
      <c r="S65" s="86">
        <f>累计考核费用!S140/10000</f>
        <v>0</v>
      </c>
      <c r="T65" s="84">
        <f>累计考核费用!T140/10000</f>
        <v>0</v>
      </c>
      <c r="U65" s="84">
        <f>累计考核费用!U140/10000</f>
        <v>2.0500000000000002E-3</v>
      </c>
      <c r="V65" s="84">
        <f>累计考核费用!V140/10000</f>
        <v>0</v>
      </c>
      <c r="W65" s="84">
        <f>累计考核费用!W140/10000</f>
        <v>0</v>
      </c>
      <c r="X65" s="84">
        <f>累计考核费用!X140/10000</f>
        <v>2.0500000000000002E-3</v>
      </c>
      <c r="Y65" s="59">
        <f>累计考核费用!Y140/10000</f>
        <v>0</v>
      </c>
      <c r="Z65" s="59">
        <f>累计考核费用!Z140/10000</f>
        <v>0</v>
      </c>
    </row>
    <row r="66" spans="1:26" s="59" customFormat="1" ht="24">
      <c r="A66" s="167"/>
      <c r="B66" s="70" t="s">
        <v>95</v>
      </c>
      <c r="C66" s="84">
        <f>累计考核费用!C141/10000</f>
        <v>2.1698400000000002</v>
      </c>
      <c r="D66" s="84">
        <f>累计考核费用!D141/10000</f>
        <v>0</v>
      </c>
      <c r="E66" s="84">
        <f>累计考核费用!E141/10000</f>
        <v>0.1124</v>
      </c>
      <c r="F66" s="84">
        <f>累计考核费用!F141/10000</f>
        <v>1.3907500000000002</v>
      </c>
      <c r="G66" s="84">
        <f>累计考核费用!G141/10000</f>
        <v>2.06E-2</v>
      </c>
      <c r="H66" s="84">
        <f>累计考核费用!H141/10000</f>
        <v>3.5360000000000003E-2</v>
      </c>
      <c r="I66" s="84">
        <f>累计考核费用!I141/10000</f>
        <v>0</v>
      </c>
      <c r="J66" s="84">
        <f>累计考核费用!J141/10000</f>
        <v>0</v>
      </c>
      <c r="K66" s="84">
        <f>累计考核费用!K141/10000</f>
        <v>0</v>
      </c>
      <c r="L66" s="84">
        <f>累计考核费用!L141/10000</f>
        <v>0</v>
      </c>
      <c r="M66" s="84">
        <f>累计考核费用!M141/10000</f>
        <v>2.2680000000000002E-2</v>
      </c>
      <c r="N66" s="86">
        <f>累计考核费用!N141/10000</f>
        <v>1.268E-2</v>
      </c>
      <c r="O66" s="86">
        <f>累计考核费用!O141/10000</f>
        <v>0.17682</v>
      </c>
      <c r="P66" s="86">
        <f>累计考核费用!P141/10000</f>
        <v>0.41301000000000004</v>
      </c>
      <c r="Q66" s="86">
        <f>累计考核费用!Q141/10000</f>
        <v>0.19470999999999999</v>
      </c>
      <c r="R66" s="86">
        <f>累计考核费用!R141/10000</f>
        <v>0.1792</v>
      </c>
      <c r="S66" s="86">
        <f>累计考核费用!S141/10000</f>
        <v>3.9100000000000003E-2</v>
      </c>
      <c r="T66" s="84">
        <f>累计考核费用!T141/10000</f>
        <v>0</v>
      </c>
      <c r="U66" s="84">
        <f>累计考核费用!U141/10000</f>
        <v>2.0899999999999998E-2</v>
      </c>
      <c r="V66" s="84">
        <f>累计考核费用!V141/10000</f>
        <v>7.4999999999999997E-3</v>
      </c>
      <c r="W66" s="84">
        <f>累计考核费用!W141/10000</f>
        <v>0</v>
      </c>
      <c r="X66" s="84">
        <f>累计考核费用!X141/10000</f>
        <v>1.34E-2</v>
      </c>
      <c r="Y66" s="59">
        <f>累计考核费用!Y141/10000</f>
        <v>0</v>
      </c>
      <c r="Z66" s="59">
        <f>累计考核费用!Z141/10000</f>
        <v>0</v>
      </c>
    </row>
    <row r="67" spans="1:26" s="59" customFormat="1">
      <c r="A67" s="167"/>
      <c r="B67" s="70" t="s">
        <v>96</v>
      </c>
      <c r="C67" s="84">
        <f>累计考核费用!C142/10000</f>
        <v>1.5</v>
      </c>
      <c r="D67" s="84">
        <f>累计考核费用!D142/10000</f>
        <v>0</v>
      </c>
      <c r="E67" s="84">
        <f>累计考核费用!E142/10000</f>
        <v>0</v>
      </c>
      <c r="F67" s="84">
        <f>累计考核费用!F142/10000</f>
        <v>1.5</v>
      </c>
      <c r="G67" s="84">
        <f>累计考核费用!G142/10000</f>
        <v>0</v>
      </c>
      <c r="H67" s="84">
        <f>累计考核费用!H142/10000</f>
        <v>0</v>
      </c>
      <c r="I67" s="84">
        <f>累计考核费用!I142/10000</f>
        <v>0</v>
      </c>
      <c r="J67" s="84">
        <f>累计考核费用!J142/10000</f>
        <v>0</v>
      </c>
      <c r="K67" s="84">
        <f>累计考核费用!K142/10000</f>
        <v>0</v>
      </c>
      <c r="L67" s="84">
        <f>累计考核费用!L142/10000</f>
        <v>0</v>
      </c>
      <c r="M67" s="84">
        <f>累计考核费用!M142/10000</f>
        <v>0</v>
      </c>
      <c r="N67" s="86">
        <f>累计考核费用!N142/10000</f>
        <v>0</v>
      </c>
      <c r="O67" s="86">
        <f>累计考核费用!O142/10000</f>
        <v>0</v>
      </c>
      <c r="P67" s="86">
        <f>累计考核费用!P142/10000</f>
        <v>0</v>
      </c>
      <c r="Q67" s="86">
        <f>累计考核费用!Q142/10000</f>
        <v>0</v>
      </c>
      <c r="R67" s="86">
        <f>累计考核费用!R142/10000</f>
        <v>0</v>
      </c>
      <c r="S67" s="86">
        <f>累计考核费用!S142/10000</f>
        <v>0</v>
      </c>
      <c r="T67" s="84">
        <f>累计考核费用!T142/10000</f>
        <v>0</v>
      </c>
      <c r="U67" s="84">
        <f>累计考核费用!U142/10000</f>
        <v>0</v>
      </c>
      <c r="V67" s="84">
        <f>累计考核费用!V142/10000</f>
        <v>0</v>
      </c>
      <c r="W67" s="84">
        <f>累计考核费用!W142/10000</f>
        <v>0</v>
      </c>
      <c r="X67" s="84">
        <f>累计考核费用!X142/10000</f>
        <v>0</v>
      </c>
      <c r="Y67" s="59">
        <f>累计考核费用!Y142/10000</f>
        <v>0</v>
      </c>
      <c r="Z67" s="59">
        <f>累计考核费用!Z142/10000</f>
        <v>0</v>
      </c>
    </row>
    <row r="68" spans="1:26" s="59" customFormat="1">
      <c r="A68" s="167"/>
      <c r="B68" s="70" t="s">
        <v>97</v>
      </c>
      <c r="C68" s="84">
        <f>累计考核费用!C143/10000</f>
        <v>7.9813199999999993</v>
      </c>
      <c r="D68" s="84">
        <f>累计考核费用!D143/10000</f>
        <v>0</v>
      </c>
      <c r="E68" s="84">
        <f>累计考核费用!E143/10000</f>
        <v>0</v>
      </c>
      <c r="F68" s="84">
        <f>累计考核费用!F143/10000</f>
        <v>7.9813199999999993</v>
      </c>
      <c r="G68" s="84">
        <f>累计考核费用!G143/10000</f>
        <v>0</v>
      </c>
      <c r="H68" s="84">
        <f>累计考核费用!H143/10000</f>
        <v>0</v>
      </c>
      <c r="I68" s="84">
        <f>累计考核费用!I143/10000</f>
        <v>0</v>
      </c>
      <c r="J68" s="84">
        <f>累计考核费用!J143/10000</f>
        <v>0</v>
      </c>
      <c r="K68" s="84">
        <f>累计考核费用!K143/10000</f>
        <v>0</v>
      </c>
      <c r="L68" s="84">
        <f>累计考核费用!L143/10000</f>
        <v>0</v>
      </c>
      <c r="M68" s="84">
        <f>累计考核费用!M143/10000</f>
        <v>0</v>
      </c>
      <c r="N68" s="86">
        <f>累计考核费用!N143/10000</f>
        <v>0</v>
      </c>
      <c r="O68" s="86">
        <f>累计考核费用!O143/10000</f>
        <v>0</v>
      </c>
      <c r="P68" s="86">
        <f>累计考核费用!P143/10000</f>
        <v>0</v>
      </c>
      <c r="Q68" s="86">
        <f>累计考核费用!Q143/10000</f>
        <v>0</v>
      </c>
      <c r="R68" s="86">
        <f>累计考核费用!R143/10000</f>
        <v>0</v>
      </c>
      <c r="S68" s="86">
        <f>累计考核费用!S143/10000</f>
        <v>0</v>
      </c>
      <c r="T68" s="84">
        <f>累计考核费用!T143/10000</f>
        <v>0</v>
      </c>
      <c r="U68" s="84">
        <f>累计考核费用!U143/10000</f>
        <v>0</v>
      </c>
      <c r="V68" s="84">
        <f>累计考核费用!V143/10000</f>
        <v>0</v>
      </c>
      <c r="W68" s="84">
        <f>累计考核费用!W143/10000</f>
        <v>0</v>
      </c>
      <c r="X68" s="84">
        <f>累计考核费用!X143/10000</f>
        <v>0</v>
      </c>
      <c r="Y68" s="59">
        <f>累计考核费用!Y143/10000</f>
        <v>0</v>
      </c>
      <c r="Z68" s="59">
        <f>累计考核费用!Z143/10000</f>
        <v>0</v>
      </c>
    </row>
    <row r="69" spans="1:26" s="59" customFormat="1">
      <c r="A69" s="167"/>
      <c r="B69" s="70" t="s">
        <v>98</v>
      </c>
      <c r="C69" s="84">
        <f>累计考核费用!C144/10000</f>
        <v>15.6</v>
      </c>
      <c r="D69" s="84">
        <f>累计考核费用!D144/10000</f>
        <v>0</v>
      </c>
      <c r="E69" s="84">
        <f>累计考核费用!E144/10000</f>
        <v>15.6</v>
      </c>
      <c r="F69" s="84">
        <f>累计考核费用!F144/10000</f>
        <v>0</v>
      </c>
      <c r="G69" s="84">
        <f>累计考核费用!G144/10000</f>
        <v>0</v>
      </c>
      <c r="H69" s="84">
        <f>累计考核费用!H144/10000</f>
        <v>0</v>
      </c>
      <c r="I69" s="84">
        <f>累计考核费用!I144/10000</f>
        <v>0</v>
      </c>
      <c r="J69" s="84">
        <f>累计考核费用!J144/10000</f>
        <v>0</v>
      </c>
      <c r="K69" s="84">
        <f>累计考核费用!K144/10000</f>
        <v>0</v>
      </c>
      <c r="L69" s="84">
        <f>累计考核费用!L144/10000</f>
        <v>0</v>
      </c>
      <c r="M69" s="84">
        <f>累计考核费用!M144/10000</f>
        <v>0</v>
      </c>
      <c r="N69" s="86">
        <f>累计考核费用!N144/10000</f>
        <v>0</v>
      </c>
      <c r="O69" s="86">
        <f>累计考核费用!O144/10000</f>
        <v>0</v>
      </c>
      <c r="P69" s="86">
        <f>累计考核费用!P144/10000</f>
        <v>0</v>
      </c>
      <c r="Q69" s="86">
        <f>累计考核费用!Q144/10000</f>
        <v>0</v>
      </c>
      <c r="R69" s="86">
        <f>累计考核费用!R144/10000</f>
        <v>0</v>
      </c>
      <c r="S69" s="86">
        <f>累计考核费用!S144/10000</f>
        <v>0</v>
      </c>
      <c r="T69" s="84">
        <f>累计考核费用!T144/10000</f>
        <v>0</v>
      </c>
      <c r="U69" s="84">
        <f>累计考核费用!U144/10000</f>
        <v>0</v>
      </c>
      <c r="V69" s="84">
        <f>累计考核费用!V144/10000</f>
        <v>0</v>
      </c>
      <c r="W69" s="84">
        <f>累计考核费用!W144/10000</f>
        <v>0</v>
      </c>
      <c r="X69" s="84">
        <f>累计考核费用!X144/10000</f>
        <v>0</v>
      </c>
      <c r="Y69" s="59">
        <f>累计考核费用!Y144/10000</f>
        <v>0</v>
      </c>
      <c r="Z69" s="59">
        <f>累计考核费用!Z144/10000</f>
        <v>0</v>
      </c>
    </row>
    <row r="70" spans="1:26" s="59" customFormat="1">
      <c r="A70" s="167"/>
      <c r="B70" s="70" t="s">
        <v>99</v>
      </c>
      <c r="C70" s="84">
        <f>累计考核费用!C145/10000</f>
        <v>0</v>
      </c>
      <c r="D70" s="84">
        <f>累计考核费用!D145/10000</f>
        <v>0</v>
      </c>
      <c r="E70" s="84">
        <f>累计考核费用!E145/10000</f>
        <v>0</v>
      </c>
      <c r="F70" s="84">
        <f>累计考核费用!F145/10000</f>
        <v>0</v>
      </c>
      <c r="G70" s="84">
        <f>累计考核费用!G145/10000</f>
        <v>0</v>
      </c>
      <c r="H70" s="84">
        <f>累计考核费用!H145/10000</f>
        <v>0</v>
      </c>
      <c r="I70" s="84">
        <f>累计考核费用!I145/10000</f>
        <v>0</v>
      </c>
      <c r="J70" s="84">
        <f>累计考核费用!J145/10000</f>
        <v>0</v>
      </c>
      <c r="K70" s="84">
        <f>累计考核费用!K145/10000</f>
        <v>0</v>
      </c>
      <c r="L70" s="84">
        <f>累计考核费用!L145/10000</f>
        <v>0</v>
      </c>
      <c r="M70" s="84">
        <f>累计考核费用!M145/10000</f>
        <v>0</v>
      </c>
      <c r="N70" s="86">
        <f>累计考核费用!N145/10000</f>
        <v>0</v>
      </c>
      <c r="O70" s="86">
        <f>累计考核费用!O145/10000</f>
        <v>0</v>
      </c>
      <c r="P70" s="86">
        <f>累计考核费用!P145/10000</f>
        <v>0</v>
      </c>
      <c r="Q70" s="86">
        <f>累计考核费用!Q145/10000</f>
        <v>0</v>
      </c>
      <c r="R70" s="86">
        <f>累计考核费用!R145/10000</f>
        <v>0</v>
      </c>
      <c r="S70" s="86">
        <f>累计考核费用!S145/10000</f>
        <v>0</v>
      </c>
      <c r="T70" s="84">
        <f>累计考核费用!T145/10000</f>
        <v>0</v>
      </c>
      <c r="U70" s="84">
        <f>累计考核费用!U145/10000</f>
        <v>0</v>
      </c>
      <c r="V70" s="84">
        <f>累计考核费用!V145/10000</f>
        <v>0</v>
      </c>
      <c r="W70" s="84">
        <f>累计考核费用!W145/10000</f>
        <v>0</v>
      </c>
      <c r="X70" s="84">
        <f>累计考核费用!X145/10000</f>
        <v>0</v>
      </c>
      <c r="Y70" s="59">
        <f>累计考核费用!Y145/10000</f>
        <v>0</v>
      </c>
      <c r="Z70" s="59">
        <f>累计考核费用!Z145/10000</f>
        <v>0</v>
      </c>
    </row>
    <row r="71" spans="1:26" s="59" customFormat="1">
      <c r="A71" s="167"/>
      <c r="B71" s="70" t="s">
        <v>100</v>
      </c>
      <c r="C71" s="84">
        <f>累计考核费用!C146/10000</f>
        <v>0.29200000000000004</v>
      </c>
      <c r="D71" s="84">
        <f>累计考核费用!D146/10000</f>
        <v>0</v>
      </c>
      <c r="E71" s="84">
        <f>累计考核费用!E146/10000</f>
        <v>0</v>
      </c>
      <c r="F71" s="84">
        <f>累计考核费用!F146/10000</f>
        <v>-4.8000000000000001E-2</v>
      </c>
      <c r="G71" s="84">
        <f>累计考核费用!G146/10000</f>
        <v>0.34</v>
      </c>
      <c r="H71" s="84">
        <f>累计考核费用!H146/10000</f>
        <v>0</v>
      </c>
      <c r="I71" s="84">
        <f>累计考核费用!I146/10000</f>
        <v>0</v>
      </c>
      <c r="J71" s="84">
        <f>累计考核费用!J146/10000</f>
        <v>0</v>
      </c>
      <c r="K71" s="84">
        <f>累计考核费用!K146/10000</f>
        <v>0</v>
      </c>
      <c r="L71" s="84">
        <f>累计考核费用!L146/10000</f>
        <v>0</v>
      </c>
      <c r="M71" s="84">
        <f>累计考核费用!M146/10000</f>
        <v>0</v>
      </c>
      <c r="N71" s="86">
        <f>累计考核费用!N146/10000</f>
        <v>0</v>
      </c>
      <c r="O71" s="86">
        <f>累计考核费用!O146/10000</f>
        <v>0</v>
      </c>
      <c r="P71" s="86">
        <f>累计考核费用!P146/10000</f>
        <v>0</v>
      </c>
      <c r="Q71" s="86">
        <f>累计考核费用!Q146/10000</f>
        <v>0</v>
      </c>
      <c r="R71" s="86">
        <f>累计考核费用!R146/10000</f>
        <v>0</v>
      </c>
      <c r="S71" s="86">
        <f>累计考核费用!S146/10000</f>
        <v>0</v>
      </c>
      <c r="T71" s="84">
        <f>累计考核费用!T146/10000</f>
        <v>0</v>
      </c>
      <c r="U71" s="84">
        <f>累计考核费用!U146/10000</f>
        <v>0</v>
      </c>
      <c r="V71" s="84">
        <f>累计考核费用!V146/10000</f>
        <v>0</v>
      </c>
      <c r="W71" s="84">
        <f>累计考核费用!W146/10000</f>
        <v>0</v>
      </c>
      <c r="X71" s="84">
        <f>累计考核费用!X146/10000</f>
        <v>0</v>
      </c>
      <c r="Y71" s="59">
        <f>累计考核费用!Y146/10000</f>
        <v>0</v>
      </c>
      <c r="Z71" s="59">
        <f>累计考核费用!Z146/10000</f>
        <v>0</v>
      </c>
    </row>
    <row r="72" spans="1:26" s="59" customFormat="1">
      <c r="A72" s="168"/>
      <c r="B72" s="70" t="s">
        <v>70</v>
      </c>
      <c r="C72" s="88">
        <f>累计考核费用!C147/10000</f>
        <v>629.88766799999996</v>
      </c>
      <c r="D72" s="88">
        <f>累计考核费用!D147/10000</f>
        <v>13</v>
      </c>
      <c r="E72" s="88">
        <f>累计考核费用!E147/10000</f>
        <v>135.23182399999999</v>
      </c>
      <c r="F72" s="88">
        <f>累计考核费用!F147/10000</f>
        <v>336.31740599999995</v>
      </c>
      <c r="G72" s="88">
        <f>累计考核费用!G147/10000</f>
        <v>14.053234</v>
      </c>
      <c r="H72" s="88">
        <f>累计考核费用!H147/10000</f>
        <v>21.691161999999998</v>
      </c>
      <c r="I72" s="88">
        <f>累计考核费用!I147/10000</f>
        <v>6.2884949999999993</v>
      </c>
      <c r="J72" s="88">
        <f>累计考核费用!J147/10000</f>
        <v>4.6322260000000002</v>
      </c>
      <c r="K72" s="88">
        <f>累计考核费用!K147/10000</f>
        <v>2.3238050000000001</v>
      </c>
      <c r="L72" s="88">
        <f>累计考核费用!L147/10000</f>
        <v>0</v>
      </c>
      <c r="M72" s="88">
        <f>累计考核费用!M147/10000</f>
        <v>5.4998149999999999</v>
      </c>
      <c r="N72" s="91">
        <f>累计考核费用!N147/10000</f>
        <v>2.9468209999999995</v>
      </c>
      <c r="O72" s="91">
        <f>累计考核费用!O147/10000</f>
        <v>5.204299999999999</v>
      </c>
      <c r="P72" s="91">
        <f>累计考核费用!P147/10000</f>
        <v>86.892498000000003</v>
      </c>
      <c r="Q72" s="91">
        <f>累计考核费用!Q147/10000</f>
        <v>8.630806999999999</v>
      </c>
      <c r="R72" s="91">
        <f>累计考核费用!R147/10000</f>
        <v>53.900882999999993</v>
      </c>
      <c r="S72" s="91">
        <f>累计考核费用!S147/10000</f>
        <v>20.867069000000001</v>
      </c>
      <c r="T72" s="88">
        <f>累计考核费用!T147/10000</f>
        <v>3.4937390000000001</v>
      </c>
      <c r="U72" s="88">
        <f>累计考核费用!U147/10000</f>
        <v>17.497243999999998</v>
      </c>
      <c r="V72" s="88">
        <f>累计考核费用!V147/10000</f>
        <v>3.5040830000000001</v>
      </c>
      <c r="W72" s="88">
        <f>累计考核费用!W147/10000</f>
        <v>4.5999999999999999E-3</v>
      </c>
      <c r="X72" s="88">
        <f>累计考核费用!X147/10000</f>
        <v>13.988561000000001</v>
      </c>
      <c r="Y72" s="59">
        <f>累计考核费用!Y147/10000</f>
        <v>0</v>
      </c>
      <c r="Z72" s="59">
        <f>累计考核费用!Z147/10000</f>
        <v>0</v>
      </c>
    </row>
    <row r="73" spans="1:26" s="59" customFormat="1" ht="24">
      <c r="A73" s="166" t="s">
        <v>101</v>
      </c>
      <c r="B73" s="70" t="s">
        <v>102</v>
      </c>
      <c r="C73" s="84">
        <f>累计考核费用!C148/10000</f>
        <v>34.83643</v>
      </c>
      <c r="D73" s="84">
        <f>累计考核费用!D148/10000</f>
        <v>0</v>
      </c>
      <c r="E73" s="84">
        <f>累计考核费用!E148/10000</f>
        <v>0</v>
      </c>
      <c r="F73" s="84">
        <f>累计考核费用!F148/10000</f>
        <v>32.186430000000001</v>
      </c>
      <c r="G73" s="84">
        <f>累计考核费用!G148/10000</f>
        <v>0</v>
      </c>
      <c r="H73" s="84">
        <f>累计考核费用!H148/10000</f>
        <v>1.82</v>
      </c>
      <c r="I73" s="84">
        <f>累计考核费用!I148/10000</f>
        <v>0.16</v>
      </c>
      <c r="J73" s="84">
        <f>累计考核费用!J148/10000</f>
        <v>0.5</v>
      </c>
      <c r="K73" s="84">
        <f>累计考核费用!K148/10000</f>
        <v>0</v>
      </c>
      <c r="L73" s="84">
        <f>累计考核费用!L148/10000</f>
        <v>0</v>
      </c>
      <c r="M73" s="84">
        <f>累计考核费用!M148/10000</f>
        <v>0</v>
      </c>
      <c r="N73" s="86">
        <f>累计考核费用!N148/10000</f>
        <v>1.1599999999999999</v>
      </c>
      <c r="O73" s="86">
        <f>累计考核费用!O148/10000</f>
        <v>0</v>
      </c>
      <c r="P73" s="86">
        <f>累计考核费用!P148/10000</f>
        <v>0</v>
      </c>
      <c r="Q73" s="86">
        <f>累计考核费用!Q148/10000</f>
        <v>0</v>
      </c>
      <c r="R73" s="86">
        <f>累计考核费用!R148/10000</f>
        <v>0</v>
      </c>
      <c r="S73" s="86">
        <f>累计考核费用!S148/10000</f>
        <v>0</v>
      </c>
      <c r="T73" s="84">
        <f>累计考核费用!T148/10000</f>
        <v>0</v>
      </c>
      <c r="U73" s="84">
        <f>累计考核费用!U148/10000</f>
        <v>0.83</v>
      </c>
      <c r="V73" s="84">
        <f>累计考核费用!V148/10000</f>
        <v>0</v>
      </c>
      <c r="W73" s="84">
        <f>累计考核费用!W148/10000</f>
        <v>0</v>
      </c>
      <c r="X73" s="84">
        <f>累计考核费用!X148/10000</f>
        <v>0.83</v>
      </c>
      <c r="Y73" s="59">
        <f>累计考核费用!Y148/10000</f>
        <v>0</v>
      </c>
      <c r="Z73" s="59">
        <f>累计考核费用!Z148/10000</f>
        <v>0</v>
      </c>
    </row>
    <row r="74" spans="1:26" s="59" customFormat="1" ht="24">
      <c r="A74" s="167"/>
      <c r="B74" s="70" t="s">
        <v>103</v>
      </c>
      <c r="C74" s="84">
        <f>累计考核费用!C149/10000</f>
        <v>0.66</v>
      </c>
      <c r="D74" s="84">
        <f>累计考核费用!D149/10000</f>
        <v>0</v>
      </c>
      <c r="E74" s="84">
        <f>累计考核费用!E149/10000</f>
        <v>0</v>
      </c>
      <c r="F74" s="84">
        <f>累计考核费用!F149/10000</f>
        <v>0.66</v>
      </c>
      <c r="G74" s="84">
        <f>累计考核费用!G149/10000</f>
        <v>0</v>
      </c>
      <c r="H74" s="84">
        <f>累计考核费用!H149/10000</f>
        <v>0</v>
      </c>
      <c r="I74" s="84">
        <f>累计考核费用!I149/10000</f>
        <v>0</v>
      </c>
      <c r="J74" s="84">
        <f>累计考核费用!J149/10000</f>
        <v>0</v>
      </c>
      <c r="K74" s="84">
        <f>累计考核费用!K149/10000</f>
        <v>0</v>
      </c>
      <c r="L74" s="84">
        <f>累计考核费用!L149/10000</f>
        <v>0</v>
      </c>
      <c r="M74" s="84">
        <f>累计考核费用!M149/10000</f>
        <v>0</v>
      </c>
      <c r="N74" s="86">
        <f>累计考核费用!N149/10000</f>
        <v>0</v>
      </c>
      <c r="O74" s="86">
        <f>累计考核费用!O149/10000</f>
        <v>0</v>
      </c>
      <c r="P74" s="86">
        <f>累计考核费用!P149/10000</f>
        <v>0</v>
      </c>
      <c r="Q74" s="86">
        <f>累计考核费用!Q149/10000</f>
        <v>0</v>
      </c>
      <c r="R74" s="86">
        <f>累计考核费用!R149/10000</f>
        <v>0</v>
      </c>
      <c r="S74" s="86">
        <f>累计考核费用!S149/10000</f>
        <v>0</v>
      </c>
      <c r="T74" s="84">
        <f>累计考核费用!T149/10000</f>
        <v>0</v>
      </c>
      <c r="U74" s="84">
        <f>累计考核费用!U149/10000</f>
        <v>0</v>
      </c>
      <c r="V74" s="84">
        <f>累计考核费用!V149/10000</f>
        <v>0</v>
      </c>
      <c r="W74" s="84">
        <f>累计考核费用!W149/10000</f>
        <v>0</v>
      </c>
      <c r="X74" s="84">
        <f>累计考核费用!X149/10000</f>
        <v>0</v>
      </c>
      <c r="Y74" s="59">
        <f>累计考核费用!Y149/10000</f>
        <v>0</v>
      </c>
      <c r="Z74" s="59">
        <f>累计考核费用!Z149/10000</f>
        <v>0</v>
      </c>
    </row>
    <row r="75" spans="1:26" s="59" customFormat="1" ht="24">
      <c r="A75" s="167"/>
      <c r="B75" s="70" t="s">
        <v>104</v>
      </c>
      <c r="C75" s="84">
        <f>累计考核费用!C150/10000</f>
        <v>263.76576299999999</v>
      </c>
      <c r="D75" s="84">
        <f>累计考核费用!D150/10000</f>
        <v>0</v>
      </c>
      <c r="E75" s="84">
        <f>累计考核费用!E150/10000</f>
        <v>43.115561</v>
      </c>
      <c r="F75" s="84">
        <f>累计考核费用!F150/10000</f>
        <v>180.46537899999998</v>
      </c>
      <c r="G75" s="84">
        <f>累计考核费用!G150/10000</f>
        <v>0.26508400000000004</v>
      </c>
      <c r="H75" s="84">
        <f>累计考核费用!H150/10000</f>
        <v>13.214526000000001</v>
      </c>
      <c r="I75" s="84">
        <f>累计考核费用!I150/10000</f>
        <v>0.345084</v>
      </c>
      <c r="J75" s="84">
        <f>累计考核费用!J150/10000</f>
        <v>0.344584</v>
      </c>
      <c r="K75" s="84">
        <f>累计考核费用!K150/10000</f>
        <v>0.26508400000000004</v>
      </c>
      <c r="L75" s="84">
        <f>累计考核费用!L150/10000</f>
        <v>0</v>
      </c>
      <c r="M75" s="84">
        <f>累计考核费用!M150/10000</f>
        <v>11.99469</v>
      </c>
      <c r="N75" s="86">
        <f>累计考核费用!N150/10000</f>
        <v>0.26508400000000004</v>
      </c>
      <c r="O75" s="86">
        <f>累计考核费用!O150/10000</f>
        <v>0</v>
      </c>
      <c r="P75" s="86">
        <f>累计考核费用!P150/10000</f>
        <v>16.704350999999999</v>
      </c>
      <c r="Q75" s="86">
        <f>累计考核费用!Q150/10000</f>
        <v>4.176088</v>
      </c>
      <c r="R75" s="86">
        <f>累计考核费用!R150/10000</f>
        <v>4.176088</v>
      </c>
      <c r="S75" s="86">
        <f>累计考核费用!S150/10000</f>
        <v>4.176088</v>
      </c>
      <c r="T75" s="84">
        <f>累计考核费用!T150/10000</f>
        <v>4.1760869999999999</v>
      </c>
      <c r="U75" s="84">
        <f>累计考核费用!U150/10000</f>
        <v>10.000862</v>
      </c>
      <c r="V75" s="84">
        <f>累计考核费用!V150/10000</f>
        <v>5.0004300000000006</v>
      </c>
      <c r="W75" s="84">
        <f>累计考核费用!W150/10000</f>
        <v>0</v>
      </c>
      <c r="X75" s="84">
        <f>累计考核费用!X150/10000</f>
        <v>5.000432</v>
      </c>
      <c r="Y75" s="59">
        <f>累计考核费用!Y150/10000</f>
        <v>0</v>
      </c>
      <c r="Z75" s="59">
        <f>累计考核费用!Z150/10000</f>
        <v>0</v>
      </c>
    </row>
    <row r="76" spans="1:26" s="59" customFormat="1">
      <c r="A76" s="167"/>
      <c r="B76" s="70" t="s">
        <v>105</v>
      </c>
      <c r="C76" s="84">
        <f>累计考核费用!C151/10000</f>
        <v>126.18668499999998</v>
      </c>
      <c r="D76" s="84">
        <f>累计考核费用!D151/10000</f>
        <v>15.140630999999994</v>
      </c>
      <c r="E76" s="84">
        <f>累计考核费用!E151/10000</f>
        <v>0</v>
      </c>
      <c r="F76" s="84">
        <f>累计考核费用!F151/10000</f>
        <v>104.06460899999999</v>
      </c>
      <c r="G76" s="84">
        <f>累计考核费用!G151/10000</f>
        <v>0</v>
      </c>
      <c r="H76" s="84">
        <f>累计考核费用!H151/10000</f>
        <v>5.2876690000000002</v>
      </c>
      <c r="I76" s="84">
        <f>累计考核费用!I151/10000</f>
        <v>0</v>
      </c>
      <c r="J76" s="84">
        <f>累计考核费用!J151/10000</f>
        <v>0</v>
      </c>
      <c r="K76" s="84">
        <f>累计考核费用!K151/10000</f>
        <v>0</v>
      </c>
      <c r="L76" s="84">
        <f>累计考核费用!L151/10000</f>
        <v>0</v>
      </c>
      <c r="M76" s="84">
        <f>累计考核费用!M151/10000</f>
        <v>5.2876690000000002</v>
      </c>
      <c r="N76" s="86">
        <f>累计考核费用!N151/10000</f>
        <v>0</v>
      </c>
      <c r="O76" s="86">
        <f>累计考核费用!O151/10000</f>
        <v>0</v>
      </c>
      <c r="P76" s="86">
        <f>累计考核费用!P151/10000</f>
        <v>0</v>
      </c>
      <c r="Q76" s="86">
        <f>累计考核费用!Q151/10000</f>
        <v>0</v>
      </c>
      <c r="R76" s="86">
        <f>累计考核费用!R151/10000</f>
        <v>0</v>
      </c>
      <c r="S76" s="86">
        <f>累计考核费用!S151/10000</f>
        <v>0</v>
      </c>
      <c r="T76" s="84">
        <f>累计考核费用!T151/10000</f>
        <v>0</v>
      </c>
      <c r="U76" s="84">
        <f>累计考核费用!U151/10000</f>
        <v>1.6937759999999999</v>
      </c>
      <c r="V76" s="84">
        <f>累计考核费用!V151/10000</f>
        <v>0.95670499999999992</v>
      </c>
      <c r="W76" s="84">
        <f>累计考核费用!W151/10000</f>
        <v>4.7657999999999999E-2</v>
      </c>
      <c r="X76" s="84">
        <f>累计考核费用!X151/10000</f>
        <v>0.68941300000000005</v>
      </c>
      <c r="Y76" s="59">
        <f>累计考核费用!Y151/10000</f>
        <v>0</v>
      </c>
      <c r="Z76" s="59">
        <f>累计考核费用!Z151/10000</f>
        <v>0</v>
      </c>
    </row>
    <row r="77" spans="1:26" s="59" customFormat="1">
      <c r="A77" s="167"/>
      <c r="B77" s="70" t="s">
        <v>106</v>
      </c>
      <c r="C77" s="84">
        <f>累计考核费用!C152/10000</f>
        <v>40.381419999999999</v>
      </c>
      <c r="D77" s="84">
        <f>累计考核费用!D152/10000</f>
        <v>40.242531</v>
      </c>
      <c r="E77" s="84">
        <f>累计考核费用!E152/10000</f>
        <v>0</v>
      </c>
      <c r="F77" s="84">
        <f>累计考核费用!F152/10000</f>
        <v>0.13888900000000001</v>
      </c>
      <c r="G77" s="84">
        <f>累计考核费用!G152/10000</f>
        <v>0</v>
      </c>
      <c r="H77" s="84">
        <f>累计考核费用!H152/10000</f>
        <v>0</v>
      </c>
      <c r="I77" s="84">
        <f>累计考核费用!I152/10000</f>
        <v>0</v>
      </c>
      <c r="J77" s="84">
        <f>累计考核费用!J152/10000</f>
        <v>0</v>
      </c>
      <c r="K77" s="84">
        <f>累计考核费用!K152/10000</f>
        <v>0</v>
      </c>
      <c r="L77" s="84">
        <f>累计考核费用!L152/10000</f>
        <v>0</v>
      </c>
      <c r="M77" s="84">
        <f>累计考核费用!M152/10000</f>
        <v>0</v>
      </c>
      <c r="N77" s="86">
        <f>累计考核费用!N152/10000</f>
        <v>0</v>
      </c>
      <c r="O77" s="86">
        <f>累计考核费用!O152/10000</f>
        <v>0</v>
      </c>
      <c r="P77" s="86">
        <f>累计考核费用!P152/10000</f>
        <v>0</v>
      </c>
      <c r="Q77" s="86">
        <f>累计考核费用!Q152/10000</f>
        <v>0</v>
      </c>
      <c r="R77" s="86">
        <f>累计考核费用!R152/10000</f>
        <v>0</v>
      </c>
      <c r="S77" s="86">
        <f>累计考核费用!S152/10000</f>
        <v>0</v>
      </c>
      <c r="T77" s="84">
        <f>累计考核费用!T152/10000</f>
        <v>0</v>
      </c>
      <c r="U77" s="84">
        <f>累计考核费用!U152/10000</f>
        <v>0</v>
      </c>
      <c r="V77" s="84">
        <f>累计考核费用!V152/10000</f>
        <v>0</v>
      </c>
      <c r="W77" s="84">
        <f>累计考核费用!W152/10000</f>
        <v>0</v>
      </c>
      <c r="X77" s="84">
        <f>累计考核费用!X152/10000</f>
        <v>0</v>
      </c>
      <c r="Y77" s="59">
        <f>累计考核费用!Y152/10000</f>
        <v>0</v>
      </c>
      <c r="Z77" s="59">
        <f>累计考核费用!Z152/10000</f>
        <v>0</v>
      </c>
    </row>
    <row r="78" spans="1:26" s="59" customFormat="1" ht="24">
      <c r="A78" s="167"/>
      <c r="B78" s="70" t="s">
        <v>107</v>
      </c>
      <c r="C78" s="84">
        <f>累计考核费用!C153/10000</f>
        <v>48.540675000000007</v>
      </c>
      <c r="D78" s="84">
        <f>累计考核费用!D153/10000</f>
        <v>16.543968</v>
      </c>
      <c r="E78" s="84">
        <f>累计考核费用!E153/10000</f>
        <v>0.60318900000000009</v>
      </c>
      <c r="F78" s="84">
        <f>累计考核费用!F153/10000</f>
        <v>23.962731000000005</v>
      </c>
      <c r="G78" s="84">
        <f>累计考核费用!G153/10000</f>
        <v>0.44703500000000002</v>
      </c>
      <c r="H78" s="84">
        <f>累计考核费用!H153/10000</f>
        <v>1.8747059999999998</v>
      </c>
      <c r="I78" s="84">
        <f>累计考核费用!I153/10000</f>
        <v>0.410167</v>
      </c>
      <c r="J78" s="84">
        <f>累计考核费用!J153/10000</f>
        <v>0.37409999999999999</v>
      </c>
      <c r="K78" s="84">
        <f>累计考核费用!K153/10000</f>
        <v>0.365568</v>
      </c>
      <c r="L78" s="84">
        <f>累计考核费用!L153/10000</f>
        <v>0</v>
      </c>
      <c r="M78" s="84">
        <f>累计考核费用!M153/10000</f>
        <v>0.35743800000000003</v>
      </c>
      <c r="N78" s="86">
        <f>累计考核费用!N153/10000</f>
        <v>0.36743300000000001</v>
      </c>
      <c r="O78" s="86">
        <f>累计考核费用!O153/10000</f>
        <v>0</v>
      </c>
      <c r="P78" s="86">
        <f>累计考核费用!P153/10000</f>
        <v>3.4372200000000004</v>
      </c>
      <c r="Q78" s="86">
        <f>累计考核费用!Q153/10000</f>
        <v>0.96125099999999997</v>
      </c>
      <c r="R78" s="86">
        <f>累计考核费用!R153/10000</f>
        <v>0.83576800000000007</v>
      </c>
      <c r="S78" s="86">
        <f>累计考核费用!S153/10000</f>
        <v>0.82010099999999997</v>
      </c>
      <c r="T78" s="84">
        <f>累计考核费用!T153/10000</f>
        <v>0.82010000000000005</v>
      </c>
      <c r="U78" s="84">
        <f>累计考核费用!U153/10000</f>
        <v>1.6718259999999998</v>
      </c>
      <c r="V78" s="84">
        <f>累计考核费用!V153/10000</f>
        <v>0.83591299999999991</v>
      </c>
      <c r="W78" s="84">
        <f>累计考核费用!W153/10000</f>
        <v>0</v>
      </c>
      <c r="X78" s="84">
        <f>累计考核费用!X153/10000</f>
        <v>0.83591299999999991</v>
      </c>
      <c r="Y78" s="59">
        <f>累计考核费用!Y153/10000</f>
        <v>0</v>
      </c>
      <c r="Z78" s="59">
        <f>累计考核费用!Z153/10000</f>
        <v>0</v>
      </c>
    </row>
    <row r="79" spans="1:26" s="59" customFormat="1" ht="24">
      <c r="A79" s="167"/>
      <c r="B79" s="70" t="s">
        <v>108</v>
      </c>
      <c r="C79" s="84">
        <f>累计考核费用!C154/10000</f>
        <v>0</v>
      </c>
      <c r="D79" s="84">
        <f>累计考核费用!D154/10000</f>
        <v>0</v>
      </c>
      <c r="E79" s="84">
        <f>累计考核费用!E154/10000</f>
        <v>0</v>
      </c>
      <c r="F79" s="84">
        <f>累计考核费用!F154/10000</f>
        <v>0</v>
      </c>
      <c r="G79" s="84">
        <f>累计考核费用!G154/10000</f>
        <v>0</v>
      </c>
      <c r="H79" s="84">
        <f>累计考核费用!H154/10000</f>
        <v>0</v>
      </c>
      <c r="I79" s="84">
        <f>累计考核费用!I154/10000</f>
        <v>0</v>
      </c>
      <c r="J79" s="84">
        <f>累计考核费用!J154/10000</f>
        <v>0</v>
      </c>
      <c r="K79" s="84">
        <f>累计考核费用!K154/10000</f>
        <v>0</v>
      </c>
      <c r="L79" s="84">
        <f>累计考核费用!L154/10000</f>
        <v>0</v>
      </c>
      <c r="M79" s="84">
        <f>累计考核费用!M154/10000</f>
        <v>0</v>
      </c>
      <c r="N79" s="86">
        <f>累计考核费用!N154/10000</f>
        <v>0</v>
      </c>
      <c r="O79" s="86">
        <f>累计考核费用!O154/10000</f>
        <v>0</v>
      </c>
      <c r="P79" s="86">
        <f>累计考核费用!P154/10000</f>
        <v>0</v>
      </c>
      <c r="Q79" s="86">
        <f>累计考核费用!Q154/10000</f>
        <v>0</v>
      </c>
      <c r="R79" s="86">
        <f>累计考核费用!R154/10000</f>
        <v>0</v>
      </c>
      <c r="S79" s="86">
        <f>累计考核费用!S154/10000</f>
        <v>0</v>
      </c>
      <c r="T79" s="84">
        <f>累计考核费用!T154/10000</f>
        <v>0</v>
      </c>
      <c r="U79" s="84">
        <f>累计考核费用!U154/10000</f>
        <v>0</v>
      </c>
      <c r="V79" s="84">
        <f>累计考核费用!V154/10000</f>
        <v>0</v>
      </c>
      <c r="W79" s="84">
        <f>累计考核费用!W154/10000</f>
        <v>0</v>
      </c>
      <c r="X79" s="84">
        <f>累计考核费用!X154/10000</f>
        <v>0</v>
      </c>
      <c r="Y79" s="59">
        <f>累计考核费用!Y154/10000</f>
        <v>0</v>
      </c>
      <c r="Z79" s="59">
        <f>累计考核费用!Z154/10000</f>
        <v>0</v>
      </c>
    </row>
    <row r="80" spans="1:26" s="59" customFormat="1">
      <c r="A80" s="168"/>
      <c r="B80" s="70" t="s">
        <v>70</v>
      </c>
      <c r="C80" s="87">
        <f>累计考核费用!C155/10000</f>
        <v>514.37097299999994</v>
      </c>
      <c r="D80" s="87">
        <f>累计考核费用!D155/10000</f>
        <v>71.927129999999977</v>
      </c>
      <c r="E80" s="87">
        <f>累计考核费用!E155/10000</f>
        <v>43.71875</v>
      </c>
      <c r="F80" s="87">
        <f>累计考核费用!F155/10000</f>
        <v>341.47803799999997</v>
      </c>
      <c r="G80" s="87">
        <f>累计考核费用!G155/10000</f>
        <v>0.71211900000000006</v>
      </c>
      <c r="H80" s="87">
        <f>累计考核费用!H155/10000</f>
        <v>22.196901</v>
      </c>
      <c r="I80" s="87">
        <f>累计考核费用!I155/10000</f>
        <v>0.91525100000000004</v>
      </c>
      <c r="J80" s="87">
        <f>累计考核费用!J155/10000</f>
        <v>1.2186840000000001</v>
      </c>
      <c r="K80" s="87">
        <f>累计考核费用!K155/10000</f>
        <v>0.63065199999999999</v>
      </c>
      <c r="L80" s="87">
        <f>累计考核费用!L155/10000</f>
        <v>0</v>
      </c>
      <c r="M80" s="87">
        <f>累计考核费用!M155/10000</f>
        <v>17.639797000000002</v>
      </c>
      <c r="N80" s="87">
        <f>累计考核费用!N155/10000</f>
        <v>1.7925169999999999</v>
      </c>
      <c r="O80" s="87">
        <f>累计考核费用!O155/10000</f>
        <v>0</v>
      </c>
      <c r="P80" s="87">
        <f>累计考核费用!P155/10000</f>
        <v>20.141570999999999</v>
      </c>
      <c r="Q80" s="87">
        <f>累计考核费用!Q155/10000</f>
        <v>5.1373389999999999</v>
      </c>
      <c r="R80" s="87">
        <f>累计考核费用!R155/10000</f>
        <v>5.0118559999999999</v>
      </c>
      <c r="S80" s="87">
        <f>累计考核费用!S155/10000</f>
        <v>4.9961890000000002</v>
      </c>
      <c r="T80" s="87">
        <f>累计考核费用!T155/10000</f>
        <v>4.9961869999999999</v>
      </c>
      <c r="U80" s="87">
        <f>累计考核费用!U155/10000</f>
        <v>14.196463999999999</v>
      </c>
      <c r="V80" s="87">
        <f>累计考核费用!V155/10000</f>
        <v>6.7930480000000006</v>
      </c>
      <c r="W80" s="87">
        <f>累计考核费用!W155/10000</f>
        <v>4.7657999999999999E-2</v>
      </c>
      <c r="X80" s="87">
        <f>累计考核费用!X155/10000</f>
        <v>7.3557579999999998</v>
      </c>
      <c r="Y80" s="59">
        <f>累计考核费用!Y155/10000</f>
        <v>0</v>
      </c>
      <c r="Z80" s="59">
        <f>累计考核费用!Z155/10000</f>
        <v>0</v>
      </c>
    </row>
    <row r="81" spans="1:26" s="59" customFormat="1" ht="14.25" thickBot="1">
      <c r="A81" s="73"/>
      <c r="B81" s="73" t="s">
        <v>4</v>
      </c>
      <c r="C81" s="89">
        <f>累计考核费用!C156/10000</f>
        <v>4150.0467840000001</v>
      </c>
      <c r="D81" s="89">
        <f>累计考核费用!D156/10000</f>
        <v>32.320635999999979</v>
      </c>
      <c r="E81" s="89">
        <f>累计考核费用!E156/10000</f>
        <v>623.3854859999999</v>
      </c>
      <c r="F81" s="89">
        <f>累计考核费用!F156/10000</f>
        <v>2759.294578</v>
      </c>
      <c r="G81" s="89">
        <f>累计考核费用!G156/10000</f>
        <v>68.510172999999995</v>
      </c>
      <c r="H81" s="89">
        <f>累计考核费用!H156/10000</f>
        <v>197.76164099999997</v>
      </c>
      <c r="I81" s="89">
        <f>累计考核费用!I156/10000</f>
        <v>56.985913000000004</v>
      </c>
      <c r="J81" s="89">
        <f>累计考核费用!J156/10000</f>
        <v>49.633006000000002</v>
      </c>
      <c r="K81" s="89">
        <f>累计考核费用!K156/10000</f>
        <v>24.993090999999996</v>
      </c>
      <c r="L81" s="89">
        <f>累计考核费用!L156/10000</f>
        <v>0</v>
      </c>
      <c r="M81" s="89">
        <f>累计考核费用!M156/10000</f>
        <v>37.275185</v>
      </c>
      <c r="N81" s="92">
        <f>累计考核费用!N156/10000</f>
        <v>28.874445999999995</v>
      </c>
      <c r="O81" s="92">
        <f>累计考核费用!O156/10000</f>
        <v>42.048727</v>
      </c>
      <c r="P81" s="92">
        <f>累计考核费用!P156/10000</f>
        <v>325.99653799999999</v>
      </c>
      <c r="Q81" s="92">
        <f>累计考核费用!Q156/10000</f>
        <v>22.959115999999998</v>
      </c>
      <c r="R81" s="92">
        <f>累计考核费用!R156/10000</f>
        <v>168.66382899999999</v>
      </c>
      <c r="S81" s="92">
        <f>累计考核费用!S156/10000</f>
        <v>104.747451</v>
      </c>
      <c r="T81" s="89">
        <f>累计考核费用!T156/10000</f>
        <v>29.626141999999998</v>
      </c>
      <c r="U81" s="89">
        <f>累计考核费用!U156/10000</f>
        <v>100.72900499999999</v>
      </c>
      <c r="V81" s="89">
        <f>累计考核费用!V156/10000</f>
        <v>25.919646000000004</v>
      </c>
      <c r="W81" s="89">
        <f>累计考核费用!W156/10000</f>
        <v>4.4305190000000003</v>
      </c>
      <c r="X81" s="89">
        <f>累计考核费用!X156/10000</f>
        <v>70.378839999999997</v>
      </c>
      <c r="Y81" s="59">
        <f>累计考核费用!Y156/10000</f>
        <v>0</v>
      </c>
      <c r="Z81" s="59">
        <f>累计考核费用!Z156/10000</f>
        <v>0</v>
      </c>
    </row>
  </sheetData>
  <mergeCells count="4">
    <mergeCell ref="A33:A42"/>
    <mergeCell ref="A43:A47"/>
    <mergeCell ref="A48:A72"/>
    <mergeCell ref="A73:A80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累计利润调整表</vt:lpstr>
      <vt:lpstr>累计考核费用</vt:lpstr>
      <vt:lpstr>考核调整事项表</vt:lpstr>
      <vt:lpstr>调整后万元版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dcterms:created xsi:type="dcterms:W3CDTF">2015-03-04T01:18:00Z</dcterms:created>
  <dcterms:modified xsi:type="dcterms:W3CDTF">2016-02-29T09:47:47Z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